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alya\Desktop\RVHackathon\2024-03-02 ResumeMatch\"/>
    </mc:Choice>
  </mc:AlternateContent>
  <xr:revisionPtr revIDLastSave="0" documentId="8_{C6E38291-9859-42D1-9C8E-639E2A6B4730}" xr6:coauthVersionLast="47" xr6:coauthVersionMax="47" xr10:uidLastSave="{00000000-0000-0000-0000-000000000000}"/>
  <bookViews>
    <workbookView xWindow="-108" yWindow="-108" windowWidth="23256" windowHeight="12456" xr2:uid="{7F429D97-174C-4E6C-88C3-5DF8043807A5}"/>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90" i="1" l="1"/>
  <c r="N5988" i="1"/>
  <c r="N5925" i="1"/>
  <c r="N5907" i="1"/>
  <c r="N5904" i="1"/>
  <c r="N5889" i="1"/>
  <c r="N5877" i="1"/>
  <c r="N5854" i="1"/>
  <c r="N5834" i="1"/>
  <c r="N5822" i="1"/>
  <c r="N5762" i="1"/>
  <c r="N5721" i="1"/>
  <c r="N5704" i="1"/>
  <c r="N5664" i="1"/>
  <c r="N5633" i="1"/>
  <c r="N5597" i="1"/>
  <c r="N5585" i="1"/>
  <c r="N5571" i="1"/>
  <c r="N5498" i="1"/>
  <c r="N5484" i="1"/>
  <c r="N5445" i="1"/>
  <c r="N5444" i="1"/>
  <c r="N5431" i="1"/>
  <c r="N5389" i="1"/>
  <c r="N5388" i="1"/>
  <c r="N5377" i="1"/>
  <c r="N5363" i="1"/>
  <c r="N5332" i="1"/>
  <c r="N5309" i="1"/>
  <c r="N5305" i="1"/>
  <c r="N5244" i="1"/>
  <c r="N5199" i="1"/>
  <c r="N5166" i="1"/>
  <c r="N5135" i="1"/>
  <c r="N5130" i="1"/>
  <c r="N5084" i="1"/>
  <c r="N5079" i="1"/>
  <c r="N5065" i="1"/>
  <c r="N5060" i="1"/>
  <c r="N5018" i="1"/>
  <c r="N4997" i="1"/>
  <c r="N4988" i="1"/>
  <c r="N4971" i="1"/>
  <c r="N4918" i="1"/>
  <c r="N4916" i="1"/>
  <c r="N4896" i="1"/>
  <c r="N4889" i="1"/>
  <c r="N4866" i="1"/>
  <c r="N4863" i="1"/>
  <c r="N4850" i="1"/>
  <c r="N4799" i="1"/>
  <c r="N4762" i="1"/>
  <c r="N4756" i="1"/>
  <c r="N4705" i="1"/>
  <c r="N4683" i="1"/>
  <c r="N4654" i="1"/>
  <c r="N4640" i="1"/>
  <c r="N4639" i="1"/>
  <c r="N4605" i="1"/>
  <c r="N4490" i="1"/>
  <c r="N4489" i="1"/>
  <c r="N4465" i="1"/>
  <c r="N4437" i="1"/>
  <c r="N4435" i="1"/>
  <c r="N4408" i="1"/>
  <c r="N4403" i="1"/>
  <c r="N4392" i="1"/>
  <c r="N4349" i="1"/>
  <c r="N4305" i="1"/>
  <c r="N4265" i="1"/>
  <c r="N4240" i="1"/>
  <c r="N4192" i="1"/>
  <c r="N4186" i="1"/>
  <c r="N4153" i="1"/>
  <c r="N4088" i="1"/>
  <c r="N4073" i="1"/>
  <c r="N4068" i="1"/>
  <c r="N4062" i="1"/>
  <c r="N4058" i="1"/>
  <c r="N4049" i="1"/>
  <c r="N4026" i="1"/>
  <c r="N3952" i="1"/>
  <c r="N3936" i="1"/>
  <c r="N3884" i="1"/>
  <c r="N3864" i="1"/>
  <c r="N3849" i="1"/>
  <c r="N3826" i="1"/>
  <c r="N3813" i="1"/>
  <c r="N3810" i="1"/>
  <c r="N3804" i="1"/>
  <c r="N3787" i="1"/>
  <c r="N3772" i="1"/>
  <c r="N3748" i="1"/>
  <c r="N3715" i="1"/>
  <c r="N3697" i="1"/>
  <c r="N3680" i="1"/>
  <c r="N3671" i="1"/>
  <c r="N3651" i="1"/>
  <c r="N3607" i="1"/>
  <c r="N3598" i="1"/>
  <c r="N3569" i="1"/>
  <c r="N3562" i="1"/>
  <c r="N3471" i="1"/>
  <c r="N3456" i="1"/>
  <c r="N3453" i="1"/>
  <c r="N3450" i="1"/>
  <c r="N3422" i="1"/>
  <c r="N3421" i="1"/>
  <c r="N3398" i="1"/>
  <c r="N3391" i="1"/>
  <c r="N3380" i="1"/>
  <c r="N3377" i="1"/>
  <c r="N3335" i="1"/>
  <c r="N3297" i="1"/>
  <c r="N3283" i="1"/>
  <c r="N3253" i="1"/>
  <c r="N3244" i="1"/>
  <c r="N3240" i="1"/>
  <c r="N3202" i="1"/>
  <c r="N3086" i="1"/>
  <c r="N3083" i="1"/>
  <c r="N3072" i="1"/>
  <c r="N3022" i="1"/>
  <c r="N3002" i="1"/>
  <c r="N2983" i="1"/>
  <c r="N2939" i="1"/>
  <c r="N2927" i="1"/>
  <c r="N2921" i="1"/>
  <c r="N2908" i="1"/>
  <c r="N2888" i="1"/>
  <c r="N2884" i="1"/>
  <c r="N2801" i="1"/>
  <c r="N2754" i="1"/>
  <c r="N2711" i="1"/>
  <c r="N2687" i="1"/>
  <c r="N2683" i="1"/>
  <c r="N2682" i="1"/>
  <c r="N2656" i="1"/>
  <c r="N2616" i="1"/>
  <c r="N2615" i="1"/>
  <c r="N2586" i="1"/>
  <c r="N2571" i="1"/>
  <c r="N2570" i="1"/>
  <c r="N2565" i="1"/>
  <c r="N2562" i="1"/>
  <c r="N2530" i="1"/>
  <c r="N2499" i="1"/>
  <c r="N2483" i="1"/>
  <c r="N2467" i="1"/>
  <c r="N2368" i="1"/>
  <c r="N2347" i="1"/>
  <c r="N2334" i="1"/>
  <c r="N2138" i="1"/>
  <c r="N2087" i="1"/>
  <c r="N2068" i="1"/>
  <c r="N1952" i="1"/>
  <c r="N1949" i="1"/>
  <c r="N1913" i="1"/>
  <c r="N1880" i="1"/>
  <c r="N1870" i="1"/>
  <c r="N1757" i="1"/>
  <c r="N1749" i="1"/>
  <c r="N1733" i="1"/>
  <c r="N1699" i="1"/>
  <c r="N1666" i="1"/>
  <c r="N1636" i="1"/>
  <c r="N1622" i="1"/>
  <c r="N1619" i="1"/>
  <c r="N1546" i="1"/>
  <c r="N1534" i="1"/>
  <c r="N1526" i="1"/>
  <c r="N1524" i="1"/>
  <c r="N1477" i="1"/>
  <c r="N1451" i="1"/>
  <c r="N1450" i="1"/>
  <c r="N1435" i="1"/>
  <c r="N1427" i="1"/>
  <c r="N1397" i="1"/>
  <c r="N1393" i="1"/>
  <c r="N1374" i="1"/>
  <c r="N1358" i="1"/>
  <c r="N1350" i="1"/>
  <c r="N1297" i="1"/>
  <c r="N1233" i="1"/>
  <c r="N1205" i="1"/>
  <c r="N1161" i="1"/>
  <c r="N1137" i="1"/>
  <c r="N1116" i="1"/>
  <c r="N1068" i="1"/>
  <c r="N1047" i="1"/>
  <c r="N1020" i="1"/>
  <c r="N1019" i="1"/>
  <c r="N994" i="1"/>
  <c r="N988" i="1"/>
  <c r="N902" i="1"/>
  <c r="N899" i="1"/>
  <c r="N896" i="1"/>
  <c r="N889" i="1"/>
  <c r="N869" i="1"/>
  <c r="N861" i="1"/>
  <c r="N849" i="1"/>
  <c r="N807" i="1"/>
  <c r="N770" i="1"/>
  <c r="N755" i="1"/>
  <c r="N742" i="1"/>
  <c r="N717" i="1"/>
  <c r="N708" i="1"/>
  <c r="N698" i="1"/>
  <c r="N679" i="1"/>
  <c r="N663" i="1"/>
  <c r="N659" i="1"/>
  <c r="N604" i="1"/>
  <c r="N603" i="1"/>
  <c r="N549" i="1"/>
  <c r="N541" i="1"/>
  <c r="N519" i="1"/>
  <c r="N488" i="1"/>
  <c r="N477" i="1"/>
  <c r="N472" i="1"/>
  <c r="N467" i="1"/>
  <c r="N464" i="1"/>
  <c r="N435" i="1"/>
  <c r="N413" i="1"/>
  <c r="N352" i="1"/>
  <c r="N254" i="1"/>
  <c r="N210" i="1"/>
  <c r="N186" i="1"/>
  <c r="N177" i="1"/>
  <c r="N135" i="1"/>
  <c r="N121" i="1"/>
  <c r="N119" i="1"/>
  <c r="N108" i="1"/>
  <c r="N105" i="1"/>
  <c r="N100" i="1"/>
  <c r="N69" i="1"/>
  <c r="N50" i="1"/>
  <c r="N39" i="1"/>
</calcChain>
</file>

<file path=xl/sharedStrings.xml><?xml version="1.0" encoding="utf-8"?>
<sst xmlns="http://schemas.openxmlformats.org/spreadsheetml/2006/main" count="107251" uniqueCount="15447">
  <si>
    <t>Job Id</t>
  </si>
  <si>
    <t>Experience</t>
  </si>
  <si>
    <t>Qualifications</t>
  </si>
  <si>
    <t>Salary Range</t>
  </si>
  <si>
    <t>location</t>
  </si>
  <si>
    <t>Country</t>
  </si>
  <si>
    <t>latitude</t>
  </si>
  <si>
    <t>longitude</t>
  </si>
  <si>
    <t>Work Type</t>
  </si>
  <si>
    <t>Company Size</t>
  </si>
  <si>
    <t>Job Posting Date</t>
  </si>
  <si>
    <t>Preference</t>
  </si>
  <si>
    <t>Contact Person</t>
  </si>
  <si>
    <t>Contact</t>
  </si>
  <si>
    <t>Job Title</t>
  </si>
  <si>
    <t>Role</t>
  </si>
  <si>
    <t>Job Portal</t>
  </si>
  <si>
    <t>Job Description</t>
  </si>
  <si>
    <t>Benefits</t>
  </si>
  <si>
    <t>skills</t>
  </si>
  <si>
    <t>Responsibilities</t>
  </si>
  <si>
    <t>Company</t>
  </si>
  <si>
    <t>Company Profile</t>
  </si>
  <si>
    <t>5 to 15 Years</t>
  </si>
  <si>
    <t>M.Tech</t>
  </si>
  <si>
    <t>$59K-$99K</t>
  </si>
  <si>
    <t>Douglas</t>
  </si>
  <si>
    <t>Isle of Man</t>
  </si>
  <si>
    <t>Intern</t>
  </si>
  <si>
    <t>Female</t>
  </si>
  <si>
    <t>Brandon Cunningham</t>
  </si>
  <si>
    <t>001-381-930-7517x737</t>
  </si>
  <si>
    <t>Digital Marketing Specialist</t>
  </si>
  <si>
    <t>Social Media Manager</t>
  </si>
  <si>
    <t>Snagajob</t>
  </si>
  <si>
    <t>Social Media Managers oversee an organizations social media presence. They create and schedule content, engage with followers, and analyze social media metrics to drive brand awareness and engagement.</t>
  </si>
  <si>
    <t>{'Flexible Spending Accounts (FSAs), Relocation Assistance, Legal Assistance, Employee Recognition Programs, Financial Counseling'}</t>
  </si>
  <si>
    <t>Social media platforms (e.g., Facebook, Twitter, Instagram) Content creation and scheduling Social media analytics and insights Community engagement Paid social advertising</t>
  </si>
  <si>
    <t>Manage and grow social media accounts, create engaging content, and interact with the online community. Develop social media content calendars and strategies. Monitor social media trends and engagement metrics.</t>
  </si>
  <si>
    <t>Icahn Enterprises</t>
  </si>
  <si>
    <t>{"Sector":"Diversified","Industry":"Diversified Financials","City":"Sunny Isles Beach","State":"Florida","Zip":"33160","Website":"www.ielp.com","Ticker":"IEP","CEO":"David Willetts"}</t>
  </si>
  <si>
    <t>2 to 12 Years</t>
  </si>
  <si>
    <t>BCA</t>
  </si>
  <si>
    <t>$56K-$116K</t>
  </si>
  <si>
    <t>Ashgabat</t>
  </si>
  <si>
    <t>Turkmenistan</t>
  </si>
  <si>
    <t>Francisco Larsen</t>
  </si>
  <si>
    <t>461-509-4216</t>
  </si>
  <si>
    <t>Web Developer</t>
  </si>
  <si>
    <t>Frontend Web Developer</t>
  </si>
  <si>
    <t>Idealist</t>
  </si>
  <si>
    <t>Frontend Web Developers design and implement user interfaces for websites, ensuring they are visually appealing and user-friendly. They collaborate with designers and backend developers to create seamless web experiences for users.</t>
  </si>
  <si>
    <t>{'Health Insurance, Retirement Plans, Paid Time Off (PTO), Flexible Work Arrangements, Employee Assistance Programs (EAP)'}</t>
  </si>
  <si>
    <t>HTML, CSS, JavaScript Frontend frameworks (e.g., React, Angular) User experience (UX)</t>
  </si>
  <si>
    <t>Design and code user interfaces for websites, ensuring a seamless and visually appealing user experience. Collaborate with UX designers to optimize user journeys. Ensure cross-browser compatibility and responsive design.</t>
  </si>
  <si>
    <t>PNC Financial Services Group</t>
  </si>
  <si>
    <t>{"Sector":"Financial Services","Industry":"Commercial Banks","City":"Pittsburgh","State":"Pennsylvania","Zip":"15222","Website":"www.pnc.com","Ticker":"PNC","CEO":"William S. Demchak"}</t>
  </si>
  <si>
    <t>0 to 12 Years</t>
  </si>
  <si>
    <t>PhD</t>
  </si>
  <si>
    <t>$61K-$104K</t>
  </si>
  <si>
    <t>Macao</t>
  </si>
  <si>
    <t>Macao SAR, China</t>
  </si>
  <si>
    <t>Temporary</t>
  </si>
  <si>
    <t>Male</t>
  </si>
  <si>
    <t>Gary Gibson</t>
  </si>
  <si>
    <t>Operations Manager</t>
  </si>
  <si>
    <t>Quality Control Manager</t>
  </si>
  <si>
    <t>Jobs2Careers</t>
  </si>
  <si>
    <t>Quality Control Managers establish and enforce quality standards within an organization. They develop quality control processes, perform inspections, and implement corrective actions to maintain product or service quality.</t>
  </si>
  <si>
    <t>{'Legal Assistance, Bonuses and Incentive Programs, Wellness Programs, Employee Discounts, Retirement Plans'}</t>
  </si>
  <si>
    <t>Quality control processes and methodologies Statistical process control (SPC) Root cause analysis and corrective action Quality management systems (e.g., ISO 9001) Compliance and regulatory knowledge</t>
  </si>
  <si>
    <t>Establish and enforce quality control standards and procedures. Conduct quality audits and inspections. Collaborate with production teams to address quality issues and implement improvements.</t>
  </si>
  <si>
    <t>United Services Automobile Assn.</t>
  </si>
  <si>
    <t>{"Sector":"Insurance","Industry":"Insurance: Property and Casualty (Stock)","City":"San Antonio","State":"Texas","Zip":"78288","Website":"www.usaa.com","Ticker":"","CEO":"Wayne Peacock"}</t>
  </si>
  <si>
    <t>4 to 11 Years</t>
  </si>
  <si>
    <t>$65K-$91K</t>
  </si>
  <si>
    <t>Porto-Novo</t>
  </si>
  <si>
    <t>Benin</t>
  </si>
  <si>
    <t>Full-Time</t>
  </si>
  <si>
    <t>Joy Lucero</t>
  </si>
  <si>
    <t>+1-820-643-5431x47576</t>
  </si>
  <si>
    <t>Network Engineer</t>
  </si>
  <si>
    <t>Wireless Network Engineer</t>
  </si>
  <si>
    <t>FlexJobs</t>
  </si>
  <si>
    <t>Wireless Network Engineers design, implement, and maintain wireless network solutions. They optimize wireless connectivity, troubleshoot issues, and ensure reliable and secure wireless communications.</t>
  </si>
  <si>
    <t>{'Transportation Benefits, Professional Development, Bonuses and Incentive Programs, Profit-Sharing, Employee Discounts'}</t>
  </si>
  <si>
    <t>Wireless network design and architecture Wi-Fi standards and protocols RF (Radio Frequency) planning and optimization Wireless security protocols Troubleshooting wireless network issues</t>
  </si>
  <si>
    <t>Design, configure, and optimize wireless networks, ensuring reliable and secure wireless connectivity. Troubleshoot wireless network issues. Plan and implement wireless network upgrades.</t>
  </si>
  <si>
    <t>Hess</t>
  </si>
  <si>
    <t>{"Sector":"Energy","Industry":"Mining, Crude-Oil Production","City":"New York","State":"New York","Zip":"10036","Website":"www.hess.com","Ticker":"HES","CEO":"John B. Hess"}</t>
  </si>
  <si>
    <t>1 to 12 Years</t>
  </si>
  <si>
    <t>MBA</t>
  </si>
  <si>
    <t>$64K-$87K</t>
  </si>
  <si>
    <t>Santiago</t>
  </si>
  <si>
    <t>Chile</t>
  </si>
  <si>
    <t>Julie Johnson</t>
  </si>
  <si>
    <t>343.975.4702x9340</t>
  </si>
  <si>
    <t>Event Manager</t>
  </si>
  <si>
    <t>Conference Manager</t>
  </si>
  <si>
    <t>A Conference Manager coordinates and manages conferences, meetings, and events. They plan logistics, handle budgeting, liaise with vendors, and ensure the smooth execution of events, catering to the needs and expectations of attendees.</t>
  </si>
  <si>
    <t>Event planning Conference logistics Budget management Vendor coordination Marketing and promotion Client relations</t>
  </si>
  <si>
    <t>Specialize in conference and convention planning. Coordinate speaker sessions, exhibitors, and attendee experiences. Oversee event registration and marketing.</t>
  </si>
  <si>
    <t>Cairn Energy</t>
  </si>
  <si>
    <t>{"Sector":"Energy","Industry":"Energy - Oil &amp; Gas Exploration &amp; Production","City":"Edinburgh","State":"Scotland","Zip":"EH2 4NH","Website":"https://www.cairnenergy.com/","Ticker":"CNE","CEO":"Simon Thomson"}</t>
  </si>
  <si>
    <t>4 to 12 Years</t>
  </si>
  <si>
    <t>MCA</t>
  </si>
  <si>
    <t>$59K-$93K</t>
  </si>
  <si>
    <t>Brussels</t>
  </si>
  <si>
    <t>Belgium</t>
  </si>
  <si>
    <t>Matthew Gill</t>
  </si>
  <si>
    <t>(973)791-5355x52199</t>
  </si>
  <si>
    <t>Software Tester</t>
  </si>
  <si>
    <t>Quality Assurance Analyst</t>
  </si>
  <si>
    <t>A Quality Assurance Analyst tests software and products to ensure they meet quality standards. They identify defects, report issues, and work with development teams to resolve problems.</t>
  </si>
  <si>
    <t>{'Life and Disability Insurance, Stock Options or Equity Grants, Employee Recognition Programs, Health Insurance, Social and Recreational Activities'}</t>
  </si>
  <si>
    <t>Quality assurance processes Testing methodologies (e.g., manual, automated) Bug tracking and reporting Test case development Regression testing</t>
  </si>
  <si>
    <t>Test software applications and systems to identify defects and ensure quality. Create test plans, test cases, and test scripts. Collaborate with development teams to resolve issues.</t>
  </si>
  <si>
    <t>Adani Ports and Special Economic Zone</t>
  </si>
  <si>
    <t>{"Sector":"Infrastructure","Industry":"Ports and Infrastructure","City":"Mundra","State":"Gujarat","Zip":"370421","Website":"https://www.adaniports.com/","Ticker":"ADANIPORTS","CEO":"Karan Adani"}</t>
  </si>
  <si>
    <t>3 to 15 Years</t>
  </si>
  <si>
    <t>$63K-$103K</t>
  </si>
  <si>
    <t>George Town</t>
  </si>
  <si>
    <t>Cayman Islands</t>
  </si>
  <si>
    <t>Both</t>
  </si>
  <si>
    <t>Zachary Hansen</t>
  </si>
  <si>
    <t>001-268-510-4362x789</t>
  </si>
  <si>
    <t>Teacher</t>
  </si>
  <si>
    <t>Classroom Teacher</t>
  </si>
  <si>
    <t>A Classroom Teacher educates students in a specific subject or grade level. They create lesson plans, deliver instruction, assess student progress, and foster a positive learning environment.</t>
  </si>
  <si>
    <t>Teaching pedagogy Classroom management Curriculum development Student assessment Differentiated instruction</t>
  </si>
  <si>
    <t>Plan and deliver engaging lessons, adapting teaching methods to student needs. Assess student progress and provide feedback. Create a positive and inclusive classroom environment.</t>
  </si>
  <si>
    <t>FedEx</t>
  </si>
  <si>
    <t>{"Sector":"Logistics","Industry":"Mail, Package and Freight Delivery","City":"Memphis","State":"Tennessee","Zip":"38120","Website":"www.fedex.com","Ticker":"FDX","CEO":"Raj Subramaniam"}</t>
  </si>
  <si>
    <t>2 to 8 Years</t>
  </si>
  <si>
    <t>M.Com</t>
  </si>
  <si>
    <t>$65K-$102K</t>
  </si>
  <si>
    <t>SÃƒÂ£o TomÃƒÂ©</t>
  </si>
  <si>
    <t>Sao Tome and Principe</t>
  </si>
  <si>
    <t>Contract</t>
  </si>
  <si>
    <t>Chad Strickland</t>
  </si>
  <si>
    <t>667.202.6824x15893</t>
  </si>
  <si>
    <t>UX/UI Designer</t>
  </si>
  <si>
    <t>User Interface Designer</t>
  </si>
  <si>
    <t>Indeed</t>
  </si>
  <si>
    <t>User Interface Designers focus on the visual and interactive aspects of digital interfaces. They design layouts, buttons, and other elements to ensure a cohesive and visually appealing user interface.</t>
  </si>
  <si>
    <t>{'Employee Assistance Programs (EAP), Tuition Reimbursement, Profit-Sharing, Transportation Benefits, Parental Leave'}</t>
  </si>
  <si>
    <t>UI design principles and best practices Graphic design tools (e.g., Adobe Photoshop, Illustrator) Typography and color theory Visual design and layout Responsive design</t>
  </si>
  <si>
    <t>Create visually appealing user interfaces (UI) that align with brand aesthetics and enhance user engagement. Design interface elements and interactive components. Ensure UI consistency across digital platforms.</t>
  </si>
  <si>
    <t>Ryder System</t>
  </si>
  <si>
    <t>{"Sector":"Transportation","Industry":"Transportation and Logistics","City":"Miami","State":"Florida","Zip":"33178","Website":"www.ryder.com","Ticker":"R","CEO":"Robert E. Sanchez"}</t>
  </si>
  <si>
    <t>2 to 9 Years</t>
  </si>
  <si>
    <t>BBA</t>
  </si>
  <si>
    <t>Maldives</t>
  </si>
  <si>
    <t>David Hanson</t>
  </si>
  <si>
    <t>+1-337-946-9956x550</t>
  </si>
  <si>
    <t>Interaction Designer</t>
  </si>
  <si>
    <t>Interaction Designers specialize in designing user interactions within digital interfaces. They create meaningful and engaging user experiences by considering user behaviors and system responses.</t>
  </si>
  <si>
    <t>Interaction design principles User behavior and psychology Wireframing and prototyping tools Animation and micro-interaction design Collaborative design processes</t>
  </si>
  <si>
    <t>Work on interaction design, defining how users interact with digital products and ensuring a seamless user journey. Create wireframes and prototypes to illustrate interactions. Collaborate with developers to implement interaction designs.</t>
  </si>
  <si>
    <t>Zee Entertainment Enterprises</t>
  </si>
  <si>
    <t>{"Sector":"Media &amp; Entertainment","Industry":"Media and Entertainment","City":"Mumbai","State":"Maharashtra","Zip":"400064","Website":"https://www.zeeentertainment.com/","Ticker":"ZEEL","CEO":"Punit Goenka"}</t>
  </si>
  <si>
    <t>1 to 10 Years</t>
  </si>
  <si>
    <t>$60K-$80K</t>
  </si>
  <si>
    <t>Saint John's</t>
  </si>
  <si>
    <t>Antigua and Barbuda</t>
  </si>
  <si>
    <t>John Nguyen</t>
  </si>
  <si>
    <t>001-318-990-0531x978</t>
  </si>
  <si>
    <t>Wedding Planner</t>
  </si>
  <si>
    <t>Wedding Consultant</t>
  </si>
  <si>
    <t>Stack Overflow Jobs</t>
  </si>
  <si>
    <t>A Wedding Consultant assists couples in planning and coordinating their weddings, helping them with vendor selection, budget management, and ensuring a seamless wedding day experience.</t>
  </si>
  <si>
    <t>Wedding planning Vendor coordination Event management</t>
  </si>
  <si>
    <t>Offer expert advice and guidance to couples planning their weddings. Assist with wedding theme and design selection. Coordinate and negotiate with vendors.</t>
  </si>
  <si>
    <t>CSX</t>
  </si>
  <si>
    <t>{"Sector":"Transportation","Industry":"Railroads","City":"Jacksonville","State":"Florida","Zip":"32202","Website":"www.csx.com","Ticker":"CSX","CEO":"Joseph R. Hinrichs"}</t>
  </si>
  <si>
    <t>3 to 10 Years</t>
  </si>
  <si>
    <t>$57K-$104K</t>
  </si>
  <si>
    <t>Manama</t>
  </si>
  <si>
    <t>Bahrain</t>
  </si>
  <si>
    <t>John Collier</t>
  </si>
  <si>
    <t>001-683-879-1350</t>
  </si>
  <si>
    <t>QA Analyst</t>
  </si>
  <si>
    <t>Performance Testing Specialist</t>
  </si>
  <si>
    <t>Glassdoor</t>
  </si>
  <si>
    <t>Performance Testing Specialists assess the performance of software applications by conducting load, stress, and scalability tests. They identify bottlenecks, optimize performance, and ensure software can handle user demands effectively.</t>
  </si>
  <si>
    <t>Performance testing Load testing Stress testing Test scenarios Performance monitoring Benchmarking Performance analysis</t>
  </si>
  <si>
    <t>Focus on performance and load testing to assess the scalability and responsiveness of software applications. Identify bottlenecks and optimize application performance. Generate performance test reports and recommendations.</t>
  </si>
  <si>
    <t>McDonald's</t>
  </si>
  <si>
    <t>{"Sector":"Food and Beverage","Industry":"Food Services","City":"Chicago","State":"Illinois","Zip":"60607","Website":"www.investor.mcdonalds.com","Ticker":"MCD","CEO":"Christopher J. Kempczinski"}</t>
  </si>
  <si>
    <t>B.Tech</t>
  </si>
  <si>
    <t>$64K-$98K</t>
  </si>
  <si>
    <t>The City of Hamilton</t>
  </si>
  <si>
    <t>Bermuda</t>
  </si>
  <si>
    <t>Tammy Carroll</t>
  </si>
  <si>
    <t>001-388-421-1960</t>
  </si>
  <si>
    <t>Litigation Attorney</t>
  </si>
  <si>
    <t>Family Law Attorney</t>
  </si>
  <si>
    <t>Family Law Attorneys deal with legal matters related to family relationships. They handle cases like divorce, child custody, adoption, and domestic disputes to provide legal guidance.</t>
  </si>
  <si>
    <t>{'Employee Referral Programs, Financial Counseling, Health and Wellness Facilities, Casual Dress Code, Flexible Spending Accounts (FSAs)'}</t>
  </si>
  <si>
    <t>Family law Divorce proceedings Child custody Mediation Legal counseling Court representation</t>
  </si>
  <si>
    <t>Specialize in family law matters, such as divorce, child custody, and adoption. Advocate for clients in family court proceedings. Offer legal advice and mediation services.</t>
  </si>
  <si>
    <t>TPG Telecom</t>
  </si>
  <si>
    <t>{"Sector":"Telecommunications","Industry":"Telecommunications","City":"North Sydney","State":"NSW","Zip":"2060","Website":"https://www.tpg.com.au/","Ticker":"TPG","CEO":"I aki Berroeta"}</t>
  </si>
  <si>
    <t>$65K-$122K</t>
  </si>
  <si>
    <t>Kingston</t>
  </si>
  <si>
    <t>Jamaica</t>
  </si>
  <si>
    <t>Part-Time</t>
  </si>
  <si>
    <t>Jennifer Moreno</t>
  </si>
  <si>
    <t>200-851-9382</t>
  </si>
  <si>
    <t>Mechanical Engineer</t>
  </si>
  <si>
    <t>Mechanical Design Engineer</t>
  </si>
  <si>
    <t>Mechanical Design Engineers create and develop mechanical systems and components, from concept to manufacturing, ensuring functionality and safety.</t>
  </si>
  <si>
    <t>{'Tuition Reimbursement, Stock Options or Equity Grants, Parental Leave, Wellness Programs, Childcare Assistance'}</t>
  </si>
  <si>
    <t>Mechanical engineering CAD software (e.g., SolidWorks, AutoCAD) Finite element analysis Product development Prototyping</t>
  </si>
  <si>
    <t>Design mechanical systems, components, and products. Create 3D models and detailed engineering drawings. Perform structural and thermal analyses.</t>
  </si>
  <si>
    <t>ThyssenKrupp AG</t>
  </si>
  <si>
    <t>{"Sector":"Manufacturing","Industry":"Industrial Manufacturing","City":"Essen","State":"N/A","Zip":"N/A","Website":"www.thyssenkrupp.com","Ticker":"TKAMY","CEO":"Martina Merz"}</t>
  </si>
  <si>
    <t>1 to 8 Years</t>
  </si>
  <si>
    <t>B.Com</t>
  </si>
  <si>
    <t>$56K-$86K</t>
  </si>
  <si>
    <t>Banjul</t>
  </si>
  <si>
    <t>Gambia</t>
  </si>
  <si>
    <t>Lisa Franklin</t>
  </si>
  <si>
    <t>(229)625-8850x6916</t>
  </si>
  <si>
    <t>Network Administrator</t>
  </si>
  <si>
    <t>Network Security Analyst</t>
  </si>
  <si>
    <t>Protect an organizations computer networks and systems from security threats, monitor network traffic, and respond to incidents.</t>
  </si>
  <si>
    <t>Network security protocols Intrusion detection and prevention Security incident response Firewall administration Vulnerability assessment Security policies and procedures Log analysis Ethical hacking Problem-solving Communication skills Attention to detail</t>
  </si>
  <si>
    <t>Manage and secure computer networks, including firewalls and intrusion detection systems. Monitor network traffic for security threats. Implement security policies and procedures.</t>
  </si>
  <si>
    <t>EnLink Midstream</t>
  </si>
  <si>
    <t>{"Sector":"Energy","Industry":"Pipelines","City":"Dallas","State":"Texas","Zip":"75201","Website":"www.enlink.com","Ticker":"ENLC","CEO":"Jesse Arenivas"}</t>
  </si>
  <si>
    <t>1 to 9 Years</t>
  </si>
  <si>
    <t>$57K-$98K</t>
  </si>
  <si>
    <t>Damascus</t>
  </si>
  <si>
    <t>Syrian Arab Republic</t>
  </si>
  <si>
    <t>Adam White</t>
  </si>
  <si>
    <t>001-805-834-6153</t>
  </si>
  <si>
    <t>Account Manager</t>
  </si>
  <si>
    <t>Sales Account Manager</t>
  </si>
  <si>
    <t>USAJOBS</t>
  </si>
  <si>
    <t>A Sales Account Manager is responsible for building and maintaining relationships with clients, identifying their needs, and proposing tailored solutions to achieve sales targets.</t>
  </si>
  <si>
    <t>{'Casual Dress Code, Social and Recreational Activities, Employee Referral Programs, Health and Wellness Facilities, Life and Disability Insurance'}</t>
  </si>
  <si>
    <t>Account management Sales strategy Negotiation and closing skills</t>
  </si>
  <si>
    <t>Manage sales accounts and ensure revenue growth. Identify cross-selling and upselling opportunities. Develop account strategies and forecasts.</t>
  </si>
  <si>
    <t>NGL Energy Partners</t>
  </si>
  <si>
    <t>{"Sector":"Energy","Industry":"Pipelines","City":"Tulsa","State":"Oklahoma","Zip":"74136","Website":"www.nglenergypartners.com","Ticker":"NGL","CEO":"Michael Krimbill"}</t>
  </si>
  <si>
    <t>$65K-$100K</t>
  </si>
  <si>
    <t>Sanaa</t>
  </si>
  <si>
    <t>Yemen</t>
  </si>
  <si>
    <t>Michael Graham</t>
  </si>
  <si>
    <t>001-609-517-5993</t>
  </si>
  <si>
    <t>Brand Manager</t>
  </si>
  <si>
    <t>Product Brand Manager</t>
  </si>
  <si>
    <t>SimplyHired</t>
  </si>
  <si>
    <t>A Product Brand Manager focuses on promoting and managing the brand identity of specific products or product lines within a companys portfolio.</t>
  </si>
  <si>
    <t>{'Health Insurance, Retirement Plans, Flexible Work Arrangements, Employee Assistance Programs (EAP), Bonuses and Incentive Programs'}</t>
  </si>
  <si>
    <t>Product branding and marketing Product lifecycle management Cross-functional team collaboration Product launch planning Market segmentation and targeting</t>
  </si>
  <si>
    <t>Manage the branding of specific products or product lines. Create product launch plans and marketing campaigns. Ensure consistent product messaging and brand representation.</t>
  </si>
  <si>
    <t>Bayer AG</t>
  </si>
  <si>
    <t>{"Sector":"Pharmaceuticals","Industry":"Pharmaceuticals","City":"Leverkusen","State":"N/A","Zip":"N/A","Website":"www.bayer.com","Ticker":"BAYN","CEO":"Werner Baumann"}</t>
  </si>
  <si>
    <t>5 to 14 Years</t>
  </si>
  <si>
    <t>$60K-$83K</t>
  </si>
  <si>
    <t>San Marino</t>
  </si>
  <si>
    <t>Samuel Peterson</t>
  </si>
  <si>
    <t>(434)560-6482</t>
  </si>
  <si>
    <t>Social Worker</t>
  </si>
  <si>
    <t>School Social Worker</t>
  </si>
  <si>
    <t>Support students social and emotional well-being in schools, collaborate with educators, and connect families with resources.</t>
  </si>
  <si>
    <t>School social work principles Student assessment and intervention Special education laws Individualized education plans (IEPs) Crisis management Collaboration with educators Family engagement Advocacy Empathy and communication Documentation Cultural competence Licensing and certification</t>
  </si>
  <si>
    <t>Collaborate with schools to support students academic and social needs. Conduct assessments and provide counseling and resources. Advocate for students and families.</t>
  </si>
  <si>
    <t>Deere</t>
  </si>
  <si>
    <t>{"Sector":"Industrial","Industry":"Construction and Farm Machinery","City":"Moline","State":"Illinois","Zip":"61265","Website":"www.deere.com","Ticker":"DE","CEO":"John C. May"}</t>
  </si>
  <si>
    <t>0 to 11 Years</t>
  </si>
  <si>
    <t>BA</t>
  </si>
  <si>
    <t>$55K-$117K</t>
  </si>
  <si>
    <t>Papeete</t>
  </si>
  <si>
    <t>French Polynesia</t>
  </si>
  <si>
    <t>Benjamin Lopez</t>
  </si>
  <si>
    <t>(331)668-1212x28407</t>
  </si>
  <si>
    <t>Social Media Coordinator</t>
  </si>
  <si>
    <t>Content Creator</t>
  </si>
  <si>
    <t>Create engaging and relevant content, such as articles, videos, or social media posts, to promote brands or products.</t>
  </si>
  <si>
    <t>Content creation (e.g., writing, editing, graphic design, video production) Content marketing Social media management SEO optimization Creative storytelling Audience engagement Analytics and reporting Adaptability Communication skills Creativity</t>
  </si>
  <si>
    <t>Create compelling and shareable content for social media platforms, including text, images, and videos. Collaborate with designers and photographers for visuals. Engage with the audience and respond to comments.</t>
  </si>
  <si>
    <t>Mondelez International</t>
  </si>
  <si>
    <t>{"Sector":"Food and Beverage","Industry":"Food Consumer Products","City":"Chicago","State":"Illinois","Zip":"60607","Website":"www.mondelezinternational.com","Ticker":"MDLZ","CEO":"Dirk Van De Put"}</t>
  </si>
  <si>
    <t>3 to 12 Years</t>
  </si>
  <si>
    <t>$55K-$121K</t>
  </si>
  <si>
    <t>Seoul</t>
  </si>
  <si>
    <t>North Korea</t>
  </si>
  <si>
    <t>Adam Anderson</t>
  </si>
  <si>
    <t>459-591-7982x348</t>
  </si>
  <si>
    <t>Email Marketing Specialist</t>
  </si>
  <si>
    <t>Deliverability Analyst</t>
  </si>
  <si>
    <t>Internships.com</t>
  </si>
  <si>
    <t>Monitor and improve email deliverability rates, troubleshoot delivery issues, and maintain a clean email list.</t>
  </si>
  <si>
    <t>Email deliverability best practices Spam filter testing List hygiene Blacklist monitoring Email authentication (e.g., SPF, DKIM) Deliverability metrics analysis Troubleshooting deliverability issues Communication skills Data analysis Attention to detail</t>
  </si>
  <si>
    <t>Focus on email deliverability, monitoring email sender reputation and list quality. Troubleshoot email delivery issues and maintain sender compliance. Implement best practices for inbox placement.</t>
  </si>
  <si>
    <t>3M</t>
  </si>
  <si>
    <t>{"Sector":"Conglomerate","Industry":"Chemicals","City":"St. Paul","State":"Minnesota","Zip":"55144","Website":"www.3m.com","Ticker":"MMM","CEO":"Michael F. Roman"}</t>
  </si>
  <si>
    <t>5 to 9 Years</t>
  </si>
  <si>
    <t>$65K-$128K</t>
  </si>
  <si>
    <t>Kinshasa</t>
  </si>
  <si>
    <t>Democratic Republic Of Congo</t>
  </si>
  <si>
    <t>Jason Cook</t>
  </si>
  <si>
    <t>(961)330-3515x6191</t>
  </si>
  <si>
    <t>HR Generalist</t>
  </si>
  <si>
    <t>HR Coordinator</t>
  </si>
  <si>
    <t>HR Coordinators assist in HR functions such as recruitment, onboarding, and employee record maintenance. They often handle administrative tasks, organize training programs, and provide support to the HR department in various ways.</t>
  </si>
  <si>
    <t>Human resources Recruitment Employee onboarding HRIS (HR Information Systems) Record keeping Communication skills</t>
  </si>
  <si>
    <t>Assist with recruitment activities, including posting job openings, coordinating interviews, and managing applicant data. Ensure a positive candidate experience. Maintain recruitment records and metrics.</t>
  </si>
  <si>
    <t>KKR</t>
  </si>
  <si>
    <t>{"Sector":"Financials","Industry":"Securities","City":"New York","State":"New York","Zip":"10001","Website":"www.kkr.com","Ticker":"KKR","CEO":"Joseph Y. Bae"}</t>
  </si>
  <si>
    <t>0 to 15 Years</t>
  </si>
  <si>
    <t>$62K-$120K</t>
  </si>
  <si>
    <t>Baku</t>
  </si>
  <si>
    <t>Azerbaijan</t>
  </si>
  <si>
    <t>Cassandra Allen</t>
  </si>
  <si>
    <t>(804)907-1226</t>
  </si>
  <si>
    <t>Legal Assistant</t>
  </si>
  <si>
    <t>Legal Secretary</t>
  </si>
  <si>
    <t>The Muse</t>
  </si>
  <si>
    <t>Provide administrative support to legal professionals, manage schedules, draft documents, and handle correspondence.</t>
  </si>
  <si>
    <t>Legal administrative tasks Document management Calendar and docketing Transcription File organization Communication with clients and courts Knowledge of legal terminology Attention to detail Multitasking Computer skills (e.g., MS Office)</t>
  </si>
  <si>
    <t>Provide administrative support to legal professionals, including scheduling appointments and managing calendars. Prepare legal correspondence and forms. Maintain legal databases and records.</t>
  </si>
  <si>
    <t>0 to 10 Years</t>
  </si>
  <si>
    <t>Funafuti</t>
  </si>
  <si>
    <t>Tuvalu</t>
  </si>
  <si>
    <t>Michael Wood</t>
  </si>
  <si>
    <t>539.214.7150</t>
  </si>
  <si>
    <t>Nurse Practitioner</t>
  </si>
  <si>
    <t>Family Nurse Practitioner</t>
  </si>
  <si>
    <t>Dice</t>
  </si>
  <si>
    <t>Family Nurse Practitioners specialize in family-centered healthcare, providing comprehensive medical care to individuals of all ages within a family context.</t>
  </si>
  <si>
    <t>{'Childcare Assistance, Paid Time Off (PTO), Relocation Assistance, Flexible Work Arrangements, Professional Development'}</t>
  </si>
  <si>
    <t>Family medicine Health assessment Pediatric care Chronic disease management Patient education</t>
  </si>
  <si>
    <t>Focus on family-centered care, providing healthcare services to individuals and families of all ages. Perform physical exams, order diagnostic tests, and manage chronic conditions. Promote health and wellness.</t>
  </si>
  <si>
    <t>EasyJet</t>
  </si>
  <si>
    <t>{"Sector":"Travel and Leisure","Industry":"Airlines","City":"London","State":"N/A","Zip":"N/A","Website":"www.easyjet.com","Ticker":"EZJ","CEO":"Johan Lundgren"}</t>
  </si>
  <si>
    <t>$58K-$116K</t>
  </si>
  <si>
    <t>Asmara</t>
  </si>
  <si>
    <t>Eritrea</t>
  </si>
  <si>
    <t>Joel Barr</t>
  </si>
  <si>
    <t>824-556-0769</t>
  </si>
  <si>
    <t>Account Director</t>
  </si>
  <si>
    <t>Account Strategist</t>
  </si>
  <si>
    <t>Account Strategists work in advertising or marketing agencies, managing client accounts. They develop strategies to meet client goals, oversee campaign execution, and maintain client satisfaction by providing expert guidance and solutions.</t>
  </si>
  <si>
    <t>Account management Client relations Marketing strategies Campaign optimization Data analysis Communication skills</t>
  </si>
  <si>
    <t>Develop account strategies and marketing plans to achieve client objectives. Analyze campaign performance data and provide strategic recommendations. Collaborate with cross-functional teams.</t>
  </si>
  <si>
    <t>Otis Worldwide</t>
  </si>
  <si>
    <t>{"Sector":"Elevators &amp; Escalators","Industry":"Industrial Machinery","City":"Farmington","State":"Connecticut","Zip":"6032","Website":"www.otis.com","Ticker":"OTIS","CEO":"Judith F. Marks"}</t>
  </si>
  <si>
    <t>2 to 14 Years</t>
  </si>
  <si>
    <t>$62K-$124K</t>
  </si>
  <si>
    <t>Tegucigalpa</t>
  </si>
  <si>
    <t>Honduras</t>
  </si>
  <si>
    <t>Danny Nelson</t>
  </si>
  <si>
    <t>Software Engineer</t>
  </si>
  <si>
    <t>Backend Developer</t>
  </si>
  <si>
    <t>CareerBuilder</t>
  </si>
  <si>
    <t>A Backend Developer is tasked with building and maintaining the server-side logic and database infrastructure of web applications. They work on the core functionality, data storage, and server communication to ensure the application runs smoothly and efficiently.</t>
  </si>
  <si>
    <t>Proficiency in one or more backend programming languages (e.g., Java, Python, Node.js, Ruby) API development Database management (SQL or NoSQL) Server management and deployment Security best practices Knowledge of web frameworks (e.g., Express, Django)</t>
  </si>
  <si>
    <t>Develop server-side logic and databases using programming languages like Java, Python, or Node.js. Ensure data security and integrity. Implement APIs for seamless communication between frontend and backend.</t>
  </si>
  <si>
    <t>Oil Search</t>
  </si>
  <si>
    <t>{"Sector":"Energy/Oil and Gas","Industry":"Oil &amp; Gas","City":"Sydney","State":"NSW","Zip":"2000","Website":"https://www.oilsearch.com/","Ticker":"OSH","CEO":"Keiran Wulff"}</t>
  </si>
  <si>
    <t>3 to 9 Years</t>
  </si>
  <si>
    <t>$60K-$104K</t>
  </si>
  <si>
    <t>Road Town</t>
  </si>
  <si>
    <t>British Virgin Islands</t>
  </si>
  <si>
    <t>Brandon Rodriguez</t>
  </si>
  <si>
    <t>455.542.4718x49154</t>
  </si>
  <si>
    <t>Purchasing Agent</t>
  </si>
  <si>
    <t>Supply Chain Coordinator</t>
  </si>
  <si>
    <t>A Supply Chain Coordinator manages supply chain operations, coordinates logistics, and ensures the seamless flow of goods and materials throughout the supply chain network.</t>
  </si>
  <si>
    <t>Supply chain logistics Inventory management Communication skills Problem-solving Vendor coordination</t>
  </si>
  <si>
    <t>Coordinate supply chain activities, including logistics, transportation, and demand planning. Collaborate with suppliers and distribution partners. Monitor and improve supply chain efficiency.</t>
  </si>
  <si>
    <t>HCL Technologies</t>
  </si>
  <si>
    <t>{"Sector":"Information Technology","Industry":"Information Technology and Services","City":"Noida","State":"Uttar Pradesh","Zip":"201301","Website":"https://www.hcltech.com/","Ticker":"HCLTECH","CEO":"C. Vijayakumar"}</t>
  </si>
  <si>
    <t>$58K-$107K</t>
  </si>
  <si>
    <t>Havana</t>
  </si>
  <si>
    <t>Cuba</t>
  </si>
  <si>
    <t>Michael Barrera</t>
  </si>
  <si>
    <t>569-301-0454x8884</t>
  </si>
  <si>
    <t>DTE Energy</t>
  </si>
  <si>
    <t>{"Sector":"Utilities","Industry":"Utilities: Gas and Electric","City":"Detroit","State":"Michigan","Zip":"48226","Website":"www.dteenergy.com","Ticker":"DTE","CEO":"Gerardo Norcia"}</t>
  </si>
  <si>
    <t>$59K-$88K</t>
  </si>
  <si>
    <t>Budapest</t>
  </si>
  <si>
    <t>Hungary</t>
  </si>
  <si>
    <t>Jacqueline Elliott</t>
  </si>
  <si>
    <t>706.814.2969x12242</t>
  </si>
  <si>
    <t>Sales Consultant</t>
  </si>
  <si>
    <t>B2B Sales Consultant</t>
  </si>
  <si>
    <t>B2B Sales Consultants specialize in business-to-business sales. They identify and target potential corporate clients, negotiate contracts, and build long-term relationships to drive sales growth in the B2B market.</t>
  </si>
  <si>
    <t>B2B sales Business-to-business sales strategies Lead generation Sales negotiations Client relationship building Market research</t>
  </si>
  <si>
    <t>Specialize in business-to-business (B2B) sales, targeting corporate clients. Build and maintain long-term relationships with key clients. Negotiate and close complex sales deals.</t>
  </si>
  <si>
    <t>Associated British Foods</t>
  </si>
  <si>
    <t>{"Sector":"Food and Beverage","Industry":"Food and Beverage","City":"London","State":"N/A","Zip":"N/A","Website":"www.abf.co.uk","Ticker":"ABF","CEO":"George Weston"}</t>
  </si>
  <si>
    <t>4 to 15 Years</t>
  </si>
  <si>
    <t>$64K-$100K</t>
  </si>
  <si>
    <t>William White</t>
  </si>
  <si>
    <t>+1-806-627-7453x10589</t>
  </si>
  <si>
    <t>Civil Engineer</t>
  </si>
  <si>
    <t>Structural Engineer</t>
  </si>
  <si>
    <t>A Structural Engineer designs and analyzes the structural integrity of buildings, bridges, and other structures. They ensure safety and compliance with engineering standards.</t>
  </si>
  <si>
    <t>Structural engineering principles Structural analysis and design software (e.g., AutoCAD, SAP2000) Building codes and standards Project management Structural integrity assessment</t>
  </si>
  <si>
    <t>Design and analyze structural components and systems for buildings and infrastructure projects. Ensure structural safety and compliance with codes and standards. Collaborate with architects and contractors.</t>
  </si>
  <si>
    <t>Xcel Energy</t>
  </si>
  <si>
    <t>{"Sector":"Utilities","Industry":"Utilities: Gas and Electric","City":"Minneapolis","State":"Minnesota","Zip":"55401","Website":"www.xcelenergy.com","Ticker":"XEL","CEO":"Bob Frenzel"}</t>
  </si>
  <si>
    <t>$63K-$86K</t>
  </si>
  <si>
    <t>Patrick Adams</t>
  </si>
  <si>
    <t>(662)694-6094x18865</t>
  </si>
  <si>
    <t>Network Security Specialist</t>
  </si>
  <si>
    <t>Security Operations Center (SOC) Analyst</t>
  </si>
  <si>
    <t>SOC Analysts work in security operations centers. They monitor and respond to security incidents, analyze threats, and implement security protocols to protect an organizations assets.</t>
  </si>
  <si>
    <t>SOC operations Security incident response Threat detection Log analysis Security tools (e.g., IDS/IPS) Security alerts triage</t>
  </si>
  <si>
    <t>Work in SOC teams to monitor and respond to security incidents. Investigate and analyze security alerts and incidents. Maintain security documentation and incident reports.</t>
  </si>
  <si>
    <t>Deutsche Post DHL Group</t>
  </si>
  <si>
    <t>{"Sector":"Logistics","Industry":"Logistics &amp; Delivery Services","City":"Bonn","State":"N/A","Zip":"N/A","Website":"www.dpdhl.com","Ticker":"DPW","CEO":"Frank Appel"}</t>
  </si>
  <si>
    <t>2 to 10 Years</t>
  </si>
  <si>
    <t>$65K-$119K</t>
  </si>
  <si>
    <t>AsunciÃƒÂ³n</t>
  </si>
  <si>
    <t>Paraguay</t>
  </si>
  <si>
    <t>Stephanie Robinson</t>
  </si>
  <si>
    <t>+1-953-807-7846x20627</t>
  </si>
  <si>
    <t>UI Developer</t>
  </si>
  <si>
    <t>Front-End Developer</t>
  </si>
  <si>
    <t>A Front-End Developer specializes in creating the user interface and user experience of websites or applications. They code and design elements that users interact with directly.</t>
  </si>
  <si>
    <t>Front-end web development HTML, CSS, JavaScript Responsive design Web performance optimization Cross-browser compatibility</t>
  </si>
  <si>
    <t>Develop and maintain user interfaces for websites and web applications. Write clean and efficient HTML, CSS, and JavaScript code. Collaborate with UX designers to ensure a seamless user experience.</t>
  </si>
  <si>
    <t>Bodycote</t>
  </si>
  <si>
    <t>{"Sector":"Engineering","Industry":"Manufacturing - Diversified","City":"Macclesfield","State":"England","Zip":"SK10 2XD","Website":"https://www.bodycote.com/","Ticker":"BOY","CEO":"Stephen Harris"}</t>
  </si>
  <si>
    <t>4 to 8 Years</t>
  </si>
  <si>
    <t>$55K-$83K</t>
  </si>
  <si>
    <t>Amman</t>
  </si>
  <si>
    <t>Jordan</t>
  </si>
  <si>
    <t>Daniel Clark</t>
  </si>
  <si>
    <t>001-692-803-8841x5346</t>
  </si>
  <si>
    <t>Financial Planner</t>
  </si>
  <si>
    <t>Tax Planner</t>
  </si>
  <si>
    <t>Assist clients with tax planning, minimize tax liabilities, and stay up-to-date with tax laws and regulations.</t>
  </si>
  <si>
    <t>Tax planning strategies Tax law knowledge Financial analysis Retirement planning Estate planning Client relationship management Tax optimization Communication skills Attention to detail Tax software proficiency Regulatory compliance</t>
  </si>
  <si>
    <t>Focus on tax planning and optimization, helping clients minimize tax liabilities. Stay updated on tax laws and regulations. Provide tax-efficient financial strategies.</t>
  </si>
  <si>
    <t>Old Republic International</t>
  </si>
  <si>
    <t>{"Sector":"Insurance","Industry":"Insurance: Property and Casualty (Stock)","City":"Chicago","State":"Illinois","Zip":"60601","Website":"www.oldrepublic.com","Ticker":"ORI","CEO":"Craig R. Smiddy"}</t>
  </si>
  <si>
    <t>3 to 8 Years</t>
  </si>
  <si>
    <t>$65K-$115K</t>
  </si>
  <si>
    <t>William Thompson</t>
  </si>
  <si>
    <t>001-572-717-9634x34519</t>
  </si>
  <si>
    <t>Event Planner</t>
  </si>
  <si>
    <t>Event Coordinator</t>
  </si>
  <si>
    <t>Event Coordinators plan and execute various events, including conferences, parties, and meetings, managing logistics, budgets, and vendor relationships.</t>
  </si>
  <si>
    <t>Event planning Vendor coordination Budget management Marketing and promotion Logistics</t>
  </si>
  <si>
    <t>Plan and coordinate events, including logistics, vendor management, and timelines. Communicate with clients to understand event goals and preferences. Ensure smooth event execution.</t>
  </si>
  <si>
    <t>United Airlines Holdings</t>
  </si>
  <si>
    <t>{"Sector":"Airlines","Industry":"Airlines","City":"Chicago","State":"Illinois","Zip":"60606","Website":"www.united.com","Ticker":"UAL","CEO":"Scott Kirby"}</t>
  </si>
  <si>
    <t>1 to 14 Years</t>
  </si>
  <si>
    <t>$57K-$121K</t>
  </si>
  <si>
    <t>Abuja</t>
  </si>
  <si>
    <t>Nigeria</t>
  </si>
  <si>
    <t>Richard Miller</t>
  </si>
  <si>
    <t>001-434-257-5741x5922</t>
  </si>
  <si>
    <t>Psychologist</t>
  </si>
  <si>
    <t>Clinical Psychologist</t>
  </si>
  <si>
    <t>Clinical Psychologists diagnose and treat mental health disorders. They conduct therapy sessions, assessments, and research to improve patients well-being.</t>
  </si>
  <si>
    <t>Clinical psychology Counseling skills Assessment tools Diagnostic skills Empathy and listening skills</t>
  </si>
  <si>
    <t>Provide therapy and counseling services to individuals, couples, and families. Conduct psychological assessments and diagnoses. Develop treatment plans and provide ongoing support.</t>
  </si>
  <si>
    <t>Tenet Healthcare</t>
  </si>
  <si>
    <t>{"Sector":"Healthcare","Industry":"Health Care: Medical Facilities","City":"Dallas","State":"Texas","Zip":"75254","Website":"www.tenethealth.com","Ticker":"THC","CEO":"Saum Sutaria"}</t>
  </si>
  <si>
    <t>1 to 13 Years</t>
  </si>
  <si>
    <t>$65K-$82K</t>
  </si>
  <si>
    <t>Tripoli</t>
  </si>
  <si>
    <t>Libya</t>
  </si>
  <si>
    <t>Jacob Mccoy</t>
  </si>
  <si>
    <t>+1-693-442-1606x17267</t>
  </si>
  <si>
    <t>Electrical Designer</t>
  </si>
  <si>
    <t>Electrical Engineer</t>
  </si>
  <si>
    <t>Electrical Engineers design and develop electrical systems and devices. They work on projects such as power generation, electronics, and control systems for various industries.</t>
  </si>
  <si>
    <t>Electrical engineering Circuit design Electronics AutoCAD proficiency Problem-solving</t>
  </si>
  <si>
    <t>Design electrical systems and components for buildings and infrastructure projects. Ensure compliance with electrical codes and safety standards. Collaborate with architects and contractors.</t>
  </si>
  <si>
    <t>Regions Financial</t>
  </si>
  <si>
    <t>{"Sector":"Financials","Industry":"Commercial Banks","City":"Birmingham","State":"Alabama","Zip":"35203","Website":"www.regions.com","Ticker":"RF","CEO":"John M. Turner Jr."}</t>
  </si>
  <si>
    <t>0 to 8 Years</t>
  </si>
  <si>
    <t>$62K-$130K</t>
  </si>
  <si>
    <t>Canberra</t>
  </si>
  <si>
    <t>Australia</t>
  </si>
  <si>
    <t>Brian Jackson</t>
  </si>
  <si>
    <t>(504)867-7406</t>
  </si>
  <si>
    <t>Lighting Designer</t>
  </si>
  <si>
    <t>Lighting Designers create lighting plans for architectural and artistic purposes. They enhance spaces with lighting effects, aesthetics, and energy-efficient lighting solutions.</t>
  </si>
  <si>
    <t>Lighting design Architectural lighting Lighting software proficiency Creative lighting concepts Technical knowledge</t>
  </si>
  <si>
    <t>Specialize in lighting design, creating lighting plans for interiors and exteriors. Select lighting fixtures and systems. Enhance visual appeal and energy efficiency through lighting design.</t>
  </si>
  <si>
    <t>CBRE Group</t>
  </si>
  <si>
    <t>{"Sector":"Real Estate","Industry":"Real Estate","City":"Dallas","State":"Texas","Zip":"75201","Website":"www.cbre.com","Ticker":"CBRE","CEO":""}</t>
  </si>
  <si>
    <t>$58K-$129K</t>
  </si>
  <si>
    <t>Noumea</t>
  </si>
  <si>
    <t>New Caledonia</t>
  </si>
  <si>
    <t>Albert Adams</t>
  </si>
  <si>
    <t>Data Analyst</t>
  </si>
  <si>
    <t>Business Intelligence Analyst</t>
  </si>
  <si>
    <t>Business Intelligence Analysts gather and analyze data to provide valuable insights to support decision-making within an organization. They create reports, dashboards, and data visualizations to help stakeholders understand trends, patterns, and opportunities in the data.</t>
  </si>
  <si>
    <t>Data analysis and visualization tools (e.g., Tableau, Power BI) SQL and database querying Business intelligence concepts Data modeling and reporting Strong analytical and problem-solving skills Data-driven decision-making</t>
  </si>
  <si>
    <t>Gather and analyze data to provide insights for decision-making using tools like Tableau or Power BI. Create data visualizations and reports. Identify trends and patterns in data.</t>
  </si>
  <si>
    <t>Wyndham Hotels &amp; Resorts, Inc.</t>
  </si>
  <si>
    <t>{"Sector":"Hospitality/Hotels","Industry":"Travel and Leisure - Hotels","City":"Parsippany","State":"NJ","Zip":"7054","Website":"https://www.wyndhamhotels.com/","Ticker":"WH","CEO":"Geoff Ballotti"}</t>
  </si>
  <si>
    <t>$60K-$89K</t>
  </si>
  <si>
    <t>Muscat</t>
  </si>
  <si>
    <t>Oman</t>
  </si>
  <si>
    <t>Michael Sanchez</t>
  </si>
  <si>
    <t>001-274-892-4436x23754</t>
  </si>
  <si>
    <t>Technical Writer</t>
  </si>
  <si>
    <t>Content Writer</t>
  </si>
  <si>
    <t>Content Writers create written content for various platforms. They produce articles, blog posts, and web content to inform, educate, or entertain audiences.</t>
  </si>
  <si>
    <t>Writing skills Content creation SEO knowledge Research skills Grammar and proofreading</t>
  </si>
  <si>
    <t>Write informative and engaging content for websites, blogs, and marketing materials. Conduct research and interviews to gather information. Tailor content to target audiences.</t>
  </si>
  <si>
    <t>Corning</t>
  </si>
  <si>
    <t>{"Sector":"Technology","Industry":"Electronics, Electrical Equip.","City":"Corning","State":"New York","Zip":"14831","Website":"www.corning.com","Ticker":"GLW","CEO":"Wendell P. Weeks"}</t>
  </si>
  <si>
    <t>$64K-$103K</t>
  </si>
  <si>
    <t>Gaza</t>
  </si>
  <si>
    <t>West Bank and Gaza</t>
  </si>
  <si>
    <t>Charles Cooper</t>
  </si>
  <si>
    <t>Leidos Holdings</t>
  </si>
  <si>
    <t>{"Sector":"IT Services","Industry":"Information Technology Services","City":"Reston","State":"Virginia","Zip":"20190","Website":"www.leidos.com","Ticker":"LDOS","CEO":"Thomas A. Bell"}</t>
  </si>
  <si>
    <t>$57K-$100K</t>
  </si>
  <si>
    <t>Honiara</t>
  </si>
  <si>
    <t>Solomon Islands</t>
  </si>
  <si>
    <t>Christina Combs</t>
  </si>
  <si>
    <t>965.530.9607</t>
  </si>
  <si>
    <t>Tax Consultant</t>
  </si>
  <si>
    <t>Personal Tax Consultant</t>
  </si>
  <si>
    <t>A Personal Tax Consultant provides tax planning and preparation services to individuals. They help clients optimize their tax situations while ensuring compliance with tax laws.</t>
  </si>
  <si>
    <t>Tax law knowledge Individual tax planning Tax return preparation Tax deductions and credits Tax compliance IRS regulations Client relationship management Communication skills Attention to detail Tax software proficiency</t>
  </si>
  <si>
    <t>Assist individuals and families with personal income tax planning and compliance. Prepare and file tax returns. Provide tax advice and financial planning.</t>
  </si>
  <si>
    <t>Divi's Laboratories</t>
  </si>
  <si>
    <t>{"Sector":"Pharmaceuticals","Industry":"Pharmaceuticals","City":"Hyderabad","State":"Telangana","Zip":"500090","Website":"https://www.divislabs.com/","Ticker":"DIVISLAB","CEO":"Murali K. Divi"}</t>
  </si>
  <si>
    <t>5 to 10 Years</t>
  </si>
  <si>
    <t>$58K-$81K</t>
  </si>
  <si>
    <t>Alexis Smith</t>
  </si>
  <si>
    <t>(881)891-1324</t>
  </si>
  <si>
    <t>Automation Tester</t>
  </si>
  <si>
    <t>An Automation Tester uses automated testing tools to verify the functionality and performance of software applications. They create and execute automated test scripts.</t>
  </si>
  <si>
    <t>Test automation tools (e.g., Selenium, Appium) Scripting languages (e.g., Python, Java) Test framework development Continuous integration tools Test data management</t>
  </si>
  <si>
    <t>Implement and maintain test automation frameworks. Write automated test scripts for regression testing. Analyze test results and provide feedback for continuous improvement.</t>
  </si>
  <si>
    <t>Tata Consumer Products</t>
  </si>
  <si>
    <t>{"Sector":"Consumer Goods","Industry":"Consumer Goods","City":"Mumbai","State":"Maharashtra","Zip":"400099","Website":"https://www.tataconsumer.com/","Ticker":"TATACON","CEO":"Sunil D'Souza"}</t>
  </si>
  <si>
    <t>$56K-$109K</t>
  </si>
  <si>
    <t>Yamoussoukro</t>
  </si>
  <si>
    <t>Cote d'Ivoire</t>
  </si>
  <si>
    <t>Kenneth Nichols</t>
  </si>
  <si>
    <t>001-826-432-1572</t>
  </si>
  <si>
    <t>Account Executive</t>
  </si>
  <si>
    <t>Sales Account Executive</t>
  </si>
  <si>
    <t>A Sales Account Executive is responsible for acquiring and managing business accounts. They identify sales opportunities, negotiate contracts, and meet revenue targets.</t>
  </si>
  <si>
    <t>Sales strategies and tactics Account management Relationship building Sales forecasting Industry and product knowledge</t>
  </si>
  <si>
    <t>Identify and pursue sales opportunities with new and existing clients. Build and maintain client relationships. Meet or exceed sales targets and quotas.</t>
  </si>
  <si>
    <t>Fannie Mae</t>
  </si>
  <si>
    <t>{"Sector":"Financial Services","Industry":"Diversified Financials","City":"Washington","State":"District of Columbia","Zip":"20005","Website":"www.fanniemae.com","Ticker":"FNMA","CEO":"Priscilla Almodovar"}</t>
  </si>
  <si>
    <t>2 to 13 Years</t>
  </si>
  <si>
    <t>Quito</t>
  </si>
  <si>
    <t>Ecuador</t>
  </si>
  <si>
    <t>William Beck</t>
  </si>
  <si>
    <t>+1-858-640-0577x979</t>
  </si>
  <si>
    <t>Systems Administrator</t>
  </si>
  <si>
    <t>IT Support Specialist</t>
  </si>
  <si>
    <t>IT Support Specialists provide technical assistance to end-users, troubleshooting hardware and software problems, setting up equipment, and maintaining IT infrastructure.</t>
  </si>
  <si>
    <t>Technical troubleshooting Hardware and software support Customer service Problem-solving Communication</t>
  </si>
  <si>
    <t>Provide technical support to end-users, troubleshoot hardware and software issues, and resolve IT-related problems. Install and configure computer systems and software. Maintain IT documentation and knowledge base.</t>
  </si>
  <si>
    <t>Spotify Technology S.A.</t>
  </si>
  <si>
    <t>{"Sector":"Technology/Music Streaming","Industry":"Entertainment - Music Streaming","City":"Stockholm, Sweden","State":"N/A","Zip":"N/A","Website":"https://www.spotify.com/","Ticker":"SPOT","CEO":"Daniel Ek"}</t>
  </si>
  <si>
    <t>4 to 9 Years</t>
  </si>
  <si>
    <t>$62K-$129K</t>
  </si>
  <si>
    <t>Charlotte Amalie</t>
  </si>
  <si>
    <t>Virgin Islands (U.S.)</t>
  </si>
  <si>
    <t>Justin Escobar</t>
  </si>
  <si>
    <t>(302)230-3896</t>
  </si>
  <si>
    <t>Bajaj Auto</t>
  </si>
  <si>
    <t>{"Sector":"Automotive","Industry":"Automotive","City":"Pune","State":"Maharashtra","Zip":"411035","Website":"https://www.bajajauto.com/","Ticker":"BAJAJ-AUTO","CEO":"Rakesh Sharma"}</t>
  </si>
  <si>
    <t>$65K-$95K</t>
  </si>
  <si>
    <t>Yaounde</t>
  </si>
  <si>
    <t>Cameroon</t>
  </si>
  <si>
    <t>Vickie Williams</t>
  </si>
  <si>
    <t>596-930-1925</t>
  </si>
  <si>
    <t>Renishaw</t>
  </si>
  <si>
    <t>{"Sector":"Manufacturing","Industry":"Engineering/Industrial Equipment","City":"Wotton-under-Edge","State":"England","Zip":"GL12 8JR","Website":"https://www.renishaw.com/","Ticker":"RSW","CEO":"William Lee"}</t>
  </si>
  <si>
    <t>1 to 15 Years</t>
  </si>
  <si>
    <t>$56K-$82K</t>
  </si>
  <si>
    <t>Timothy Morrison</t>
  </si>
  <si>
    <t>Database Administrator</t>
  </si>
  <si>
    <t>Database Developer</t>
  </si>
  <si>
    <t>A Database Developer designs, develops, and maintains databases. They create efficient data structures, write queries, and ensure data security and integrity.</t>
  </si>
  <si>
    <t>Database design and development SQL and database querying Data modeling Programming languages (e.g., Java, Python) Data security and privacy regulations knowledge</t>
  </si>
  <si>
    <t>Design and implement database systems, tables, and structures. Develop and optimize SQL queries and scripts. Ensure data security, integrity, and backup procedures.</t>
  </si>
  <si>
    <t>News Corp.</t>
  </si>
  <si>
    <t>{"Sector":"Media","Industry":"Publishing, Printing","City":"New York","State":"New York","Zip":"10036","Website":"www.newscorp.com","Ticker":"NWSA","CEO":"Robert J. Thomson"}</t>
  </si>
  <si>
    <t>$59K-$80K</t>
  </si>
  <si>
    <t>Moroni</t>
  </si>
  <si>
    <t>Comoros</t>
  </si>
  <si>
    <t>Christy Willis</t>
  </si>
  <si>
    <t>300.958.3106x000</t>
  </si>
  <si>
    <t>Research Analyst</t>
  </si>
  <si>
    <t>Social Science Researcher</t>
  </si>
  <si>
    <t>A Social Science Researcher conducts research in fields such as sociology, psychology, or anthropology to study human behavior and social phenomena, contributing to academic knowledge.</t>
  </si>
  <si>
    <t>Social science research methods Qualitative and quantitative data analysis Survey design and implementation Ethnographic research Interviewing skills Research ethics Statistical software (e.g., Stata, NVivo) Report writing Communication skills Critical thinking Empathy</t>
  </si>
  <si>
    <t>Conduct research in social sciences, gathering and analyzing data on social phenomena, human behavior, and public policy. Publish research findings in academic journals. Contribute to social science research projects.</t>
  </si>
  <si>
    <t>Madrid</t>
  </si>
  <si>
    <t>Spain</t>
  </si>
  <si>
    <t>Terri Grant</t>
  </si>
  <si>
    <t>540.498.7736</t>
  </si>
  <si>
    <t>Data Entry Clerk</t>
  </si>
  <si>
    <t>Record Keeper</t>
  </si>
  <si>
    <t>A Record Keeper is responsible for maintaining accurate records and databases, ensuring data integrity, and assisting in data retrieval when needed.</t>
  </si>
  <si>
    <t>Records management Data entry and retrieval Attention to detail</t>
  </si>
  <si>
    <t>Maintain records, files, and documentation in an organized manner. Ensure compliance with record-keeping policies and regulations. Retrieve and update records as needed.</t>
  </si>
  <si>
    <t>Arconic</t>
  </si>
  <si>
    <t>{"Sector":"Manufacturing","Industry":"Metals","City":"Pittsburgh","State":"Pennsylvania","Zip":"15212","Website":"www.arconic.com","Ticker":"ARNC","CEO":"Timothy D. Myers"}</t>
  </si>
  <si>
    <t>$64K-$130K</t>
  </si>
  <si>
    <t>Belmopan</t>
  </si>
  <si>
    <t>Belize</t>
  </si>
  <si>
    <t>Misty Martinez</t>
  </si>
  <si>
    <t>380.691.3619x02555</t>
  </si>
  <si>
    <t>Registered Nurse</t>
  </si>
  <si>
    <t>Staff Nurse</t>
  </si>
  <si>
    <t>A Staff Nurse provides patient care, administers medications, and collaborates with healthcare teams to ensure the well-being of patients in clinical settings.</t>
  </si>
  <si>
    <t>Nursing care Patient assessment Medical knowledge</t>
  </si>
  <si>
    <t>Provide direct patient care, including assessments, medication administration, and wound care. Monitor patient conditions and vital signs. Collaborate with healthcare teams to develop care plans.</t>
  </si>
  <si>
    <t>Revlon, Inc.</t>
  </si>
  <si>
    <t>{"Sector":"Beauty/Cosmetics","Industry":"Consumer Products - Cosmetics","City":"New York","State":"NY","Zip":"10017","Website":"https://www.revlon.com/","Ticker":"REV","CEO":"Debra G. Perelman"}</t>
  </si>
  <si>
    <t>$59K-$89K</t>
  </si>
  <si>
    <t>Valletta</t>
  </si>
  <si>
    <t>Malta</t>
  </si>
  <si>
    <t>Jennifer House</t>
  </si>
  <si>
    <t>International Tax Consultant</t>
  </si>
  <si>
    <t>An International Tax Consultant focuses on tax matters related to international business operations, ensuring compliance with global tax laws and optimizing tax structures.</t>
  </si>
  <si>
    <t>International tax law knowledge Transfer pricing Cross-border tax planning Tax treaties and agreements Foreign tax credits International tax compliance Transfer pricing documentation Multinational tax strategies Client relationship management Communication skills Tax software proficiency</t>
  </si>
  <si>
    <t>Specialize in international tax law and cross-border tax issues. Provide guidance on international tax planning and transfer pricing. Ensure compliance with global tax regulations.</t>
  </si>
  <si>
    <t>Dow</t>
  </si>
  <si>
    <t>{"Sector":"Chemicals","Industry":"Chemicals","City":"Midland","State":"Michigan","Zip":"48674","Website":"www.dow.com","Ticker":"DOW","CEO":"James R. Fitterling"}</t>
  </si>
  <si>
    <t>$57K-$97K</t>
  </si>
  <si>
    <t>Panama City</t>
  </si>
  <si>
    <t>Panama</t>
  </si>
  <si>
    <t>Jeffrey Taylor</t>
  </si>
  <si>
    <t>001-584-504-1210x02876</t>
  </si>
  <si>
    <t>Investment Analyst</t>
  </si>
  <si>
    <t>Risk Analyst</t>
  </si>
  <si>
    <t>A Risk Analyst assesses and manages financial risks within an organization. They use data analysis and modeling to evaluate potential risks and recommend mitigation strategies.</t>
  </si>
  <si>
    <t>Risk assessment Data analysis Financial modeling Risk management tools Regulatory compliance knowledge</t>
  </si>
  <si>
    <t>Evaluate investment risks, including market, credit, and operational risks. Develop risk models and stress tests. Implement risk management strategies and controls.</t>
  </si>
  <si>
    <t>Seaboard</t>
  </si>
  <si>
    <t>{"Sector":"Transportation","Industry":"Food Production","City":"Merriam","State":"Kansas","Zip":"66202","Website":"www.seaboardcorp.com","Ticker":"SEB","CEO":"Robert L. Steer"}</t>
  </si>
  <si>
    <t>$62K-$127K</t>
  </si>
  <si>
    <t>Erik Reyes</t>
  </si>
  <si>
    <t>567.329.2839x224</t>
  </si>
  <si>
    <t>Speech Therapist</t>
  </si>
  <si>
    <t>Speech Pathologist</t>
  </si>
  <si>
    <t>Speech Pathologists diagnose and treat speech, language, and swallowing disorders in patients of all ages. They develop personalized treatment plans to improve communication.</t>
  </si>
  <si>
    <t>Speech pathology Articulation therapy Language disorders Speech assessment Therapy planning Communication skills</t>
  </si>
  <si>
    <t>Diagnose and treat a wide range of speech and language disorders across age groups. Use assessment tools and therapeutic techniques. Help individuals improve their communication abilities.</t>
  </si>
  <si>
    <t>Philip Morris International</t>
  </si>
  <si>
    <t>{"Sector":"Tobacco","Industry":"Tobacco","City":"Stamford","State":"Connecticut","Zip":"6901","Website":"www.pmi.com","Ticker":"PM","CEO":"Jacek Olczak"}</t>
  </si>
  <si>
    <t>$55K-$105K</t>
  </si>
  <si>
    <t>Brittney Jacobs</t>
  </si>
  <si>
    <t>(346)253-9875</t>
  </si>
  <si>
    <t>Sales Manager</t>
  </si>
  <si>
    <t>Regional Sales Director</t>
  </si>
  <si>
    <t>Oversee sales operations within a specific region, develop sales plans, and manage regional sales teams.</t>
  </si>
  <si>
    <t>Sales strategy development Territory management Sales team leadership</t>
  </si>
  <si>
    <t>Oversee sales activities and strategy for a specific geographic region. Develop sales plans and objectives. Analyze regional market trends and competition.</t>
  </si>
  <si>
    <t>Enterprise Products Partners</t>
  </si>
  <si>
    <t>{"Sector":"Energy","Industry":"Pipelines","City":"Houston","State":"Texas","Zip":"77002","Website":"www.enterpriseproducts.com","Ticker":"EPD","CEO":"James Teague"}</t>
  </si>
  <si>
    <t>4 to 10 Years</t>
  </si>
  <si>
    <t>$59K-$123K</t>
  </si>
  <si>
    <t>Brazzaville</t>
  </si>
  <si>
    <t>Republic Of Congo</t>
  </si>
  <si>
    <t>Mario Moss</t>
  </si>
  <si>
    <t>+1-645-574-2948x022</t>
  </si>
  <si>
    <t>Mental Health Counselor</t>
  </si>
  <si>
    <t>Monster</t>
  </si>
  <si>
    <t>Offer counseling and therapy services to individuals, couples, or groups, helping them address mental health concerns.</t>
  </si>
  <si>
    <t>Counseling techniques Psychotherapy Mental health assessment Treatment planning Crisis intervention Ethical standards Empathy and active listening Cultural competence Documentation Communication skills Self-care Licensing and certification</t>
  </si>
  <si>
    <t>Offer mental health counseling and therapy to individuals and groups. Diagnose and treat mental health conditions. Develop treatment plans and monitor progress.</t>
  </si>
  <si>
    <t>5 to 12 Years</t>
  </si>
  <si>
    <t>$59K-$114K</t>
  </si>
  <si>
    <t>Cockburn Town</t>
  </si>
  <si>
    <t>Turks and Caicos Islands</t>
  </si>
  <si>
    <t>Angela Finley</t>
  </si>
  <si>
    <t>+1-615-842-2921x6398</t>
  </si>
  <si>
    <t>Carrier Global</t>
  </si>
  <si>
    <t>{"Sector":"HVAC/Industrial","Industry":"Industrial Machinery","City":"Palm Beach Gardens","State":"Florida","Zip":"33418","Website":"www.corporate.carrier.com","Ticker":"CARR","CEO":"David Gitlin"}</t>
  </si>
  <si>
    <t>0 to 13 Years</t>
  </si>
  <si>
    <t>$64K-$92K</t>
  </si>
  <si>
    <t>Phnom Penh</t>
  </si>
  <si>
    <t>Cambodia</t>
  </si>
  <si>
    <t>Christine Hancock</t>
  </si>
  <si>
    <t>001-896-973-0599x654</t>
  </si>
  <si>
    <t>Landscape Architect</t>
  </si>
  <si>
    <t>Urban Planner</t>
  </si>
  <si>
    <t>Develop and implement urban planning strategies, manage land use, and ensure sustainable city development.</t>
  </si>
  <si>
    <t>Urban design and planning Zoning regulations GIS and mapping tools</t>
  </si>
  <si>
    <t>Plan and design urban spaces, parks, and recreational areas. Consider sustainability and community needs in design. Collaborate with city planners and architects.</t>
  </si>
  <si>
    <t>UnitedHealth Group</t>
  </si>
  <si>
    <t>{"Sector":"Healthcare","Industry":"Health Care: Insurance and Managed Care","City":"Minnetonka","State":"Minnesota","Zip":"55343","Website":"www.unitedhealthgroup.com","Ticker":"UNH","CEO":"Andrew P. Witty"}</t>
  </si>
  <si>
    <t>$60K-$102K</t>
  </si>
  <si>
    <t>Monaco</t>
  </si>
  <si>
    <t>Michael Reeves</t>
  </si>
  <si>
    <t>779.214.8143x4076</t>
  </si>
  <si>
    <t>Key Account Manager</t>
  </si>
  <si>
    <t>Strategic Account Manager</t>
  </si>
  <si>
    <t>Strategic Account Managers nurture relationships with key clients. They develop account strategies, address client needs, and seek opportunities for business growth and expansion.</t>
  </si>
  <si>
    <t>Account management Client relationship Sales strategy Business development Negotiation skills</t>
  </si>
  <si>
    <t>Focus on strategic planning for key accounts, identifying long-term goals and growth opportunities. Collaborate with cross-functional teams to meet client needs. Monitor account performance and profitability.</t>
  </si>
  <si>
    <t>Avnet</t>
  </si>
  <si>
    <t>{"Sector":"Technology","Industry":"Wholesalers: Electronics and Office Equipment","City":"Phoenix","State":"Arizona","Zip":"85034","Website":"www.avnet.com","Ticker":"AVT","CEO":"Philip R. Gallagher"}</t>
  </si>
  <si>
    <t>4 to 14 Years</t>
  </si>
  <si>
    <t>$63K-$109K</t>
  </si>
  <si>
    <t>Yerevan</t>
  </si>
  <si>
    <t>Armenia</t>
  </si>
  <si>
    <t>Christopher Kemp</t>
  </si>
  <si>
    <t>451.537.0701x8902</t>
  </si>
  <si>
    <t>UX Researcher</t>
  </si>
  <si>
    <t>User Researcher</t>
  </si>
  <si>
    <t>Conduct user research to understand customer needs, preferences, and behaviors to inform product development.</t>
  </si>
  <si>
    <t>User research methods Usability testing Data analysis and interpretation</t>
  </si>
  <si>
    <t>Conduct user research to understand user behavior, needs, and preferences. Plan and execute user interviews, surveys, and usability studies. Analyze research findings and generate insights.</t>
  </si>
  <si>
    <t>UGI</t>
  </si>
  <si>
    <t>{"Sector":"Utilities","Industry":"Utilities: Gas and Electric","City":"King of Prussia","State":"Pennsylvania","Zip":"19406","Website":"www.ugicorp.com","Ticker":"UGI","CEO":"Roger Perreault"}</t>
  </si>
  <si>
    <t>$57K-$125K</t>
  </si>
  <si>
    <t>Hagatna</t>
  </si>
  <si>
    <t>Guam</t>
  </si>
  <si>
    <t>Carolyn Chung</t>
  </si>
  <si>
    <t>+1-731-332-4890x8066</t>
  </si>
  <si>
    <t>Disney+</t>
  </si>
  <si>
    <t>{"Sector":"Entertainment/Media Streaming","Industry":"Entertainment - Streaming Services","City":"Burbank","State":"CA","Zip":"91521","Website":"https://www.disneyplus.com/","Ticker":"N/A","CEO":"N/A"}</t>
  </si>
  <si>
    <t>$65K-$88K</t>
  </si>
  <si>
    <t>Castries</t>
  </si>
  <si>
    <t>St. Lucia</t>
  </si>
  <si>
    <t>Seth Martinez</t>
  </si>
  <si>
    <t>(201)200-6340x5037</t>
  </si>
  <si>
    <t>Investment Banker</t>
  </si>
  <si>
    <t>Financial Analyst</t>
  </si>
  <si>
    <t>A Financial Analyst conducts financial analysis, generates reports, and provides insights to support decision-making, budgeting, and financial planning.</t>
  </si>
  <si>
    <t>Financial analysis Data analysis Financial modeling</t>
  </si>
  <si>
    <t>Analyze financial data, research investment opportunities, and provide recommendations for investment decisions. Create financial models and projections. Collaborate with clients on investment strategies.</t>
  </si>
  <si>
    <t>General Electric</t>
  </si>
  <si>
    <t>{"Sector":"Conglomerate","Industry":"Industrial Machinery","City":"Boston","State":"Massachusetts","Zip":"2210","Website":"www.ge.com","Ticker":"GE","CEO":"Lawrence Culp"}</t>
  </si>
  <si>
    <t>$65K-$117K</t>
  </si>
  <si>
    <t>Tyrone Luna</t>
  </si>
  <si>
    <t>(688)806-3162x627</t>
  </si>
  <si>
    <t>Desktop Support Technician</t>
  </si>
  <si>
    <t>Desktop Support Technicians troubleshoot and maintain desktop computer systems, resolving hardware and software problems for users.</t>
  </si>
  <si>
    <t>Desktop hardware and software troubleshooting Operating system expertise (e.g., Windows, macOS) Remote desktop support Hardware and software upgrades Customer service skills</t>
  </si>
  <si>
    <t>Install, configure, and maintain desktop computers and peripherals. Perform hardware and software upgrades and repairs. Manage IT inventory and asset tracking.</t>
  </si>
  <si>
    <t>Brighthouse Financial</t>
  </si>
  <si>
    <t>{"Sector":"Insurance","Industry":"Insurance: Life, Health (Stock)","City":"Charlotte","State":"North Carolina","Zip":"28277","Website":"www.brighthousefinancial.com","Ticker":"BHF","CEO":""}</t>
  </si>
  <si>
    <t>$61K-$111K</t>
  </si>
  <si>
    <t>Matthew Jones</t>
  </si>
  <si>
    <t>001-296-760-9716x74358</t>
  </si>
  <si>
    <t>Art Director</t>
  </si>
  <si>
    <t>Art Curator</t>
  </si>
  <si>
    <t>An Art Curator is responsible for managing and preserving a collection of artworks. They curate exhibitions, acquire new pieces, and educate the public about the art.</t>
  </si>
  <si>
    <t>Art history and knowledge Art curation and exhibition planning Collections management Art market trends Cultural awareness</t>
  </si>
  <si>
    <t>Curate and manage art collections, exhibitions, and galleries. Research and select artworks for display. Collaborate with artists, collectors, and institutions.</t>
  </si>
  <si>
    <t>Deutsche Pfandbriefbank AG</t>
  </si>
  <si>
    <t>{"Sector":"Banking","Industry":"Banking &amp; Financial Services","City":"Unterschlei heim","State":"N/A","Zip":"N/A","Website":"www.pfandbriefbank.com","Ticker":"PBB","CEO":"Andreas Arndt"}</t>
  </si>
  <si>
    <t>New Delhi</t>
  </si>
  <si>
    <t>India</t>
  </si>
  <si>
    <t>Samantha Ramirez</t>
  </si>
  <si>
    <t>635.430.4890</t>
  </si>
  <si>
    <t>GlaxoSmithKline</t>
  </si>
  <si>
    <t>{"Sector":"Pharmaceuticals","Industry":"Pharmaceuticals","City":"London","State":"N/A","Zip":"N/A","Website":"www.gsk.com","Ticker":"GSK","CEO":"Emma Walmsley"}</t>
  </si>
  <si>
    <t>$56K-$94K</t>
  </si>
  <si>
    <t>Mogadishu</t>
  </si>
  <si>
    <t>Somalia</t>
  </si>
  <si>
    <t>Joseph Anderson</t>
  </si>
  <si>
    <t>297.627.9146</t>
  </si>
  <si>
    <t>Software Developer</t>
  </si>
  <si>
    <t>Mobile App Developer</t>
  </si>
  <si>
    <t>Mobile App Developers design and develop mobile applications for various platforms. They collaborate with cross-functional teams to create user-friendly and functional mobile apps that meet user needs.</t>
  </si>
  <si>
    <t>Mobile app development languages (e.g., Java, Swift, Kotlin) Cross-platform development (e.g., React Native, Flutter) Mobile app design principles APIs and web services integration Debugging and troubleshooting</t>
  </si>
  <si>
    <t>Create mobile applications for iOS and Android platforms. Optimize mobile app performance and user experience. Collaborate with cross-functional teams to define app requirements.</t>
  </si>
  <si>
    <t>Starbucks</t>
  </si>
  <si>
    <t>{"Sector":"Food and Beverage","Industry":"Food Services","City":"Seattle","State":"Washington","Zip":"98134","Website":"www.starbucks.com","Ticker":"SBUX","CEO":"Laxman Narasimhan"}</t>
  </si>
  <si>
    <t>1 to 11 Years</t>
  </si>
  <si>
    <t>$65K-$121K</t>
  </si>
  <si>
    <t>Islamabad</t>
  </si>
  <si>
    <t>Pakistan</t>
  </si>
  <si>
    <t>Margaret Nguyen</t>
  </si>
  <si>
    <t>001-975-299-9998x961</t>
  </si>
  <si>
    <t>Project Manager</t>
  </si>
  <si>
    <t>Agile Project Manager</t>
  </si>
  <si>
    <t>The Agile Project Manager leads Agile teams, facilitating effective project development and delivery. They use Agile methodologies to manage tasks, prioritize work, and adapt to changing requirements while fostering collaboration among team members.</t>
  </si>
  <si>
    <t>Agile methodologies Scrum or Kanban Team collaboration Agile tools (e.g., Jira)</t>
  </si>
  <si>
    <t>Facilitate agile project development, collaborate with cross-functional teams, and manage project backlogs and sprints. Coach and mentor team members on agile practices. Drive continuous improvement of agile processes.</t>
  </si>
  <si>
    <t>Hindalco Industries</t>
  </si>
  <si>
    <t>{"Sector":"Aluminum","Industry":"Aluminum and Copper Manufacturing","City":"Mumbai","State":"Maharashtra","Zip":"400025","Website":"https://www.hindalco.com/","Ticker":"HINDALCO","CEO":"Satish Pai"}</t>
  </si>
  <si>
    <t>4 to 13 Years</t>
  </si>
  <si>
    <t>$65K-$84K</t>
  </si>
  <si>
    <t>Bandar Seri Begawan</t>
  </si>
  <si>
    <t>Brunei</t>
  </si>
  <si>
    <t>Meghan Hurst</t>
  </si>
  <si>
    <t>+1-824-762-0482x198</t>
  </si>
  <si>
    <t>Lincoln National</t>
  </si>
  <si>
    <t>{"Sector":"Insurance","Industry":"Insurance: Life, Health (Stock)","City":"Radnor","State":"Pennsylvania","Zip":"19087","Website":"www.lfg.com","Ticker":"LNC","CEO":"Ellen G. Cooper"}</t>
  </si>
  <si>
    <t>$55K-$96K</t>
  </si>
  <si>
    <t>Julie Valenzuela</t>
  </si>
  <si>
    <t>987-253-7744x397</t>
  </si>
  <si>
    <t>Customer Service Manager</t>
  </si>
  <si>
    <t>Service Quality Assurance Manager</t>
  </si>
  <si>
    <t>Service Quality Assurance Managers monitor and evaluate service quality in an organization. They develop quality standards, conduct audits, analyze customer feedback, and implement improvements to ensure consistent high-quality service delivery.</t>
  </si>
  <si>
    <t>Quality assurance Quality control Process improvement Audit procedures Compliance standards Root cause analysis</t>
  </si>
  <si>
    <t>Ensure service quality and consistency by defining and implementing QA standards and processes. Conduct regular quality audits and provide feedback to the team. Identify areas for improvement and training.</t>
  </si>
  <si>
    <t>$59K-$101K</t>
  </si>
  <si>
    <t>Phillip Singh</t>
  </si>
  <si>
    <t>497-484-1075x937</t>
  </si>
  <si>
    <t>Procurement Manager</t>
  </si>
  <si>
    <t>Procurement Analyst</t>
  </si>
  <si>
    <t>Analyze procurement data, identify cost-saving opportunities, and support the procurement process.</t>
  </si>
  <si>
    <t>Procurement processes Vendor assessment Contract negotiation Purchase order management Spend analysis Market research Supplier relationship management Data analysis Problem-solving Attention to detail Communication skills Financial acumen</t>
  </si>
  <si>
    <t>Analyze procurement data and trends to support decision-making. Conduct supplier evaluations and performance assessments. Assist in procurement planning and forecasting.</t>
  </si>
  <si>
    <t>Nestle India</t>
  </si>
  <si>
    <t>{"Sector":"Food &amp; Beverages","Industry":"Food and Beverage","City":"Gurgaon","State":"Haryana","Zip":"122002","Website":"https://www.nestle.in/","Ticker":"NESTLEIND","CEO":"Suresh Narayanan"}</t>
  </si>
  <si>
    <t>$63K-$114K</t>
  </si>
  <si>
    <t>Roseau</t>
  </si>
  <si>
    <t>Dominica</t>
  </si>
  <si>
    <t>Steven Smith</t>
  </si>
  <si>
    <t>Substance Abuse Counselor</t>
  </si>
  <si>
    <t>Family Counselor</t>
  </si>
  <si>
    <t>A Family Counselor works with families to address interpersonal issues, improve communication, and resolve conflicts, fostering healthier family dynamics.</t>
  </si>
  <si>
    <t>Family counseling Marriage and family therapy Conflict resolution skills</t>
  </si>
  <si>
    <t>Work with the families of individuals facing substance abuse challenges. Provide education and therapy to improve family dynamics and support networks. Collaborate with treatment teams.</t>
  </si>
  <si>
    <t>Electrocomponents</t>
  </si>
  <si>
    <t>{"Sector":"Electronics","Industry":"Electronics/Components","City":"London","State":"England","Zip":"NW1 3FB","Website":"https://www.electrocomponents.com/","Ticker":"ECM","CEO":"Lindsley Ruth"}</t>
  </si>
  <si>
    <t>$64K-$82K</t>
  </si>
  <si>
    <t>Frederick Cox</t>
  </si>
  <si>
    <t>+1-614-417-9918x62672</t>
  </si>
  <si>
    <t>Supply Chain Analyst</t>
  </si>
  <si>
    <t>Logistics Analyst</t>
  </si>
  <si>
    <t>A Logistics Analyst analyzes and optimizes logistics and supply chain operations, identifying cost-saving opportunities, improving transportation efficiency, and enhancing supply chain performance.</t>
  </si>
  <si>
    <t>Supply chain analysis Data analytics Inventory management Transportation planning Problem-solving</t>
  </si>
  <si>
    <t>Analyze and optimize logistics and supply chain processes, including transportation and warehousing. Monitor inventory levels and track shipments. Identify cost-saving opportunities.</t>
  </si>
  <si>
    <t>Community Health Systems</t>
  </si>
  <si>
    <t>{"Sector":"Healthcare","Industry":"Health Care: Medical Facilities","City":"Franklin","State":"Tennessee","Zip":"37067","Website":"www.chs.net","Ticker":"CYH","CEO":"Tim L. Hingten"}</t>
  </si>
  <si>
    <t>0 to 9 Years</t>
  </si>
  <si>
    <t>$56K-$125K</t>
  </si>
  <si>
    <t>London</t>
  </si>
  <si>
    <t>UK</t>
  </si>
  <si>
    <t>Gerald Morris</t>
  </si>
  <si>
    <t>(420)565-7357x086</t>
  </si>
  <si>
    <t>Data Engineer</t>
  </si>
  <si>
    <t>Data Architect</t>
  </si>
  <si>
    <t>A Data Architect designs and manages data infrastructure, ensuring data availability, security, and integrity while aligning data systems with business goals and requirements.</t>
  </si>
  <si>
    <t>Data architecture design Database management systems Data modeling</t>
  </si>
  <si>
    <t>Design data architecture and systems to meet business needs. Develop data models and database schemas. Ensure data security and compliance.</t>
  </si>
  <si>
    <t>Equitable Holdings</t>
  </si>
  <si>
    <t>{"Sector":"Insurance","Industry":"Insurance: Life, Health (Stock)","City":"New York","State":"New York","Zip":"10104","Website":"www.equitableholdings.com","Ticker":"EQH","CEO":"Mark Pearson"}</t>
  </si>
  <si>
    <t>$64K-$83K</t>
  </si>
  <si>
    <t>Kabul</t>
  </si>
  <si>
    <t>Afghanistan</t>
  </si>
  <si>
    <t>Mary Mccormick</t>
  </si>
  <si>
    <t>(814)631-5795x7142</t>
  </si>
  <si>
    <t>Bajaj Finserv</t>
  </si>
  <si>
    <t>{"Sector":"Financial Services","Industry":"Banking and Financial Services","City":"Pune","State":"Maharashtra","Zip":"411014","Website":"https://www.bajajfinserv.in/","Ticker":"BAJAJFINSV","CEO":"Sanjiv Bajaj"}</t>
  </si>
  <si>
    <t>5 to 8 Years</t>
  </si>
  <si>
    <t>$58K-$88K</t>
  </si>
  <si>
    <t>Ulaanbaatar</t>
  </si>
  <si>
    <t>Mongolia</t>
  </si>
  <si>
    <t>Catherine Johnson</t>
  </si>
  <si>
    <t>475.905.3478x2284</t>
  </si>
  <si>
    <t>PulteGroup</t>
  </si>
  <si>
    <t>{"Sector":"Real Estate","Industry":"Homebuilders","City":"Atlanta","State":"Georgia","Zip":"30326","Website":"www.pultegroupinc.com","Ticker":"PHM","CEO":"Ryan R. Marshall"}</t>
  </si>
  <si>
    <t>$56K-$128K</t>
  </si>
  <si>
    <t>Carla Welch</t>
  </si>
  <si>
    <t>001-785-531-3046x569</t>
  </si>
  <si>
    <t>Stockland Corporation</t>
  </si>
  <si>
    <t>{"Sector":"Real Estate/Property Development","Industry":"Real Estate","City":"Sydney","State":"NSW","Zip":"2000","Website":"https://www.stockland.com.au/","Ticker":"SGP","CEO":"Tarun Gupta"}</t>
  </si>
  <si>
    <t>James Koch</t>
  </si>
  <si>
    <t>557-976-5826x60346</t>
  </si>
  <si>
    <t>Group 1 Automotive</t>
  </si>
  <si>
    <t>{"Sector":"Automotive","Industry":"Automotive Retailing, Services","City":"Houston","State":"Texas","Zip":"77024","Website":"www.group1auto.com","Ticker":"GPI","CEO":"Daryl Kenningham"}</t>
  </si>
  <si>
    <t>Bratislava</t>
  </si>
  <si>
    <t>Slovak Republic</t>
  </si>
  <si>
    <t>Patricia Smith</t>
  </si>
  <si>
    <t>798.435.5409x8766</t>
  </si>
  <si>
    <t>Altria Group</t>
  </si>
  <si>
    <t>{"Sector":"Tobacco","Industry":"Tobacco","City":"Richmond","State":"Virginia","Zip":"23230","Website":"www.altria.com","Ticker":"MO","CEO":"Billy Gifford"}</t>
  </si>
  <si>
    <t>$60K-$113K</t>
  </si>
  <si>
    <t>Rabat</t>
  </si>
  <si>
    <t>Morocco</t>
  </si>
  <si>
    <t>Tonya Jackson</t>
  </si>
  <si>
    <t>Documentation Specialist</t>
  </si>
  <si>
    <t>Documentation Specialists create and manage documents, manuals, or technical materials. They ensure accuracy, consistency, and accessibility of documentation.</t>
  </si>
  <si>
    <t>Document management Recordkeeping Attention to detail Data entry Organizational skills</t>
  </si>
  <si>
    <t>Create technical documentation, manuals, and user guides for software, hardware, or products. Collaborate with subject matter experts and engineers. Ensure documentation accuracy and clarity.</t>
  </si>
  <si>
    <t>Reynolds American Inc.</t>
  </si>
  <si>
    <t>{"Sector":"Tobacco","Industry":"Tobacco","City":"Winston-Salem","State":"NC","Zip":"27102","Website":"https://www.reynoldsamerican.com/","Ticker":"N/A","CEO":"N/A"}</t>
  </si>
  <si>
    <t>$55K-$87K</t>
  </si>
  <si>
    <t>Pretoria</t>
  </si>
  <si>
    <t>South Africa</t>
  </si>
  <si>
    <t>Nicole Fernandez</t>
  </si>
  <si>
    <t>+1-940-933-7696x842</t>
  </si>
  <si>
    <t>Accountant</t>
  </si>
  <si>
    <t>Financial Accountant</t>
  </si>
  <si>
    <t>Financial Accountants handle financial records, prepare financial statements, and ensure compliance with accounting standards. They analyze financial data to provide accurate financial reports and support decision-making within the organization.</t>
  </si>
  <si>
    <t>Financial reporting Accounting software (e.g., QuickBooks) Auditing GAAP knowledge</t>
  </si>
  <si>
    <t>Maintain financial records, prepare financial statements, and ensure compliance with accounting standards and regulations. Reconcile accounts and analyze financial data. Assist with financial audits.</t>
  </si>
  <si>
    <t>Huntsman</t>
  </si>
  <si>
    <t>{"Sector":"Chemicals","Industry":"Chemicals","City":"The Woodlands","State":"Texas","Zip":"77380","Website":"www.huntsman.com","Ticker":"HUN","CEO":"Peter R. Huntsman"}</t>
  </si>
  <si>
    <t>$56K-$101K</t>
  </si>
  <si>
    <t>Gaborone</t>
  </si>
  <si>
    <t>Botswana</t>
  </si>
  <si>
    <t>Valerie King</t>
  </si>
  <si>
    <t>+1-332-717-7970x5147</t>
  </si>
  <si>
    <t>Sales Representative</t>
  </si>
  <si>
    <t>Inside Sales Representative</t>
  </si>
  <si>
    <t>Inside Sales Representatives are responsible for selling products or services to customers over the phone or through online channels. They engage with leads, answer customer inquiries, and use persuasive communication to close sales and meet revenue targets.</t>
  </si>
  <si>
    <t>Sales prospecting and lead generation Sales presentation and communication CRM software (e.g., Salesforce) Sales negotiation and closing techniques Product knowledge Relationship building</t>
  </si>
  <si>
    <t>Identify and qualify sales leads, conduct sales presentations, and close deals through phone and email. Maintain accurate sales records and reports. Provide excellent customer service throughout the sales process.</t>
  </si>
  <si>
    <t>$63K-$102K</t>
  </si>
  <si>
    <t>Marigot</t>
  </si>
  <si>
    <t>St. Martin (French part)</t>
  </si>
  <si>
    <t>Justin Reid</t>
  </si>
  <si>
    <t>354.344.5720x860</t>
  </si>
  <si>
    <t>Republic Services</t>
  </si>
  <si>
    <t>{"Sector":"Waste Management","Industry":"Waste Management","City":"Phoenix","State":"Arizona","Zip":"85054","Website":"www.republicservices.com","Ticker":"RSG","CEO":"Jon Vander Ark"}</t>
  </si>
  <si>
    <t>2 to 15 Years</t>
  </si>
  <si>
    <t>Danny Morgan</t>
  </si>
  <si>
    <t>848-743-9869x8363</t>
  </si>
  <si>
    <t>$61K-$105K</t>
  </si>
  <si>
    <t>Riyadh</t>
  </si>
  <si>
    <t>Saudi Arabia</t>
  </si>
  <si>
    <t>Julia Williamson</t>
  </si>
  <si>
    <t>(430)453-8150x0064</t>
  </si>
  <si>
    <t>Inventory Manager</t>
  </si>
  <si>
    <t>An Inventory Manager oversees inventory levels, coordinates stock movements, and optimizes inventory control procedures to ensure efficient stock management and product availability.</t>
  </si>
  <si>
    <t>Inventory control Demand forecasting Supply chain management Data analysis Warehouse management</t>
  </si>
  <si>
    <t>Manage inventory levels, track stock, and optimize inventory processes. Ensure stock availability and minimize carrying costs. Conduct inventory audits and reconcile discrepancies.</t>
  </si>
  <si>
    <t>Continental AG</t>
  </si>
  <si>
    <t>{"Sector":"Automotive","Industry":"Automotive","City":"Hanover","State":"N/A","Zip":"N/A","Website":"www.continental-corporation.com","Ticker":"CON","CEO":"Nikolai Setzer"}</t>
  </si>
  <si>
    <t>$56K-$93K</t>
  </si>
  <si>
    <t>Dhaka</t>
  </si>
  <si>
    <t>Bangladesh</t>
  </si>
  <si>
    <t>Renee Brown</t>
  </si>
  <si>
    <t>503.689.5253x103</t>
  </si>
  <si>
    <t>Automation Test Engineer</t>
  </si>
  <si>
    <t>Automation Test Engineers develop automated test scripts and frameworks to streamline and enhance the testing process. They focus on automating repetitive tests to improve efficiency and maintain test consistency.</t>
  </si>
  <si>
    <t>Test automation Test framework development Continuous integration Scripting languages (e.g., Python) Test reporting Code review</t>
  </si>
  <si>
    <t>Develop and maintain automated test scripts using testing tools like Selenium or Appium. Execute automated tests and analyze results. Continuously improve test automation frameworks.</t>
  </si>
  <si>
    <t>Tesla</t>
  </si>
  <si>
    <t>{"Sector":"Automotive","Industry":"Motor Vehicles &amp; Parts","City":"Austin","State":"Texas","Zip":"78725","Website":"www.tesla.com","Ticker":"TSLA","CEO":""}</t>
  </si>
  <si>
    <t>$65K-$96K</t>
  </si>
  <si>
    <t>Kathmandu</t>
  </si>
  <si>
    <t>Nepal</t>
  </si>
  <si>
    <t>Melissa Reynolds</t>
  </si>
  <si>
    <t>627-366-0347x349</t>
  </si>
  <si>
    <t>Continental Resources</t>
  </si>
  <si>
    <t>{"Sector":"Energy","Industry":"Mining, Crude-Oil Production","City":"Oklahoma City","State":"Oklahoma","Zip":"73102","Website":"www.clr.com","Ticker":"","CEO":"Robert D. Lawler"}</t>
  </si>
  <si>
    <t>$57K-$83K</t>
  </si>
  <si>
    <t>Kuala Lumpur</t>
  </si>
  <si>
    <t>Malaysia</t>
  </si>
  <si>
    <t>Timothy Brooks</t>
  </si>
  <si>
    <t>001-918-316-4210x57523</t>
  </si>
  <si>
    <t>Henkel AG &amp; Co. KGaA</t>
  </si>
  <si>
    <t>{"Sector":"Chemicals","Industry":"Chemicals","City":"D sseldorf","State":"N/A","Zip":"N/A","Website":"www.henkel.com","Ticker":"HEN","CEO":"Carsten Knobel"}</t>
  </si>
  <si>
    <t>$63K-$104K</t>
  </si>
  <si>
    <t>Bishkek</t>
  </si>
  <si>
    <t>Kyrgyz Republic</t>
  </si>
  <si>
    <t>Derrick Hawkins</t>
  </si>
  <si>
    <t>404.256.0105x90970</t>
  </si>
  <si>
    <t>Environmental Consultant</t>
  </si>
  <si>
    <t>Sustainability Consultant</t>
  </si>
  <si>
    <t>ZipRecruiter</t>
  </si>
  <si>
    <t>Sustainability Consultants advise organizations on sustainable practices and strategies. They assess environmental impact, recommend sustainability initiatives, and assist in the development and implementation of sustainable policies.</t>
  </si>
  <si>
    <t>Sustainability consulting Sustainability assessments Sustainable practices Green building standards Environmental policies Client communication</t>
  </si>
  <si>
    <t>Focus on sustainable practices and initiatives, advising clients on reducing their environmental footprint. Develop sustainability plans and strategies. Conduct sustainability audits and reporting.</t>
  </si>
  <si>
    <t>WESCO International</t>
  </si>
  <si>
    <t>{"Sector":"Industrial","Industry":"Wholesalers: Diversified","City":"Pittsburgh","State":"Pennsylvania","Zip":"15219","Website":"www.wesco.com","Ticker":"WCC","CEO":"John J. Engel"}</t>
  </si>
  <si>
    <t>5 to 13 Years</t>
  </si>
  <si>
    <t>$59K-$113K</t>
  </si>
  <si>
    <t>Sri Jayawardenepura Kotte</t>
  </si>
  <si>
    <t>Sri Lanka</t>
  </si>
  <si>
    <t>Karen Mcmahon</t>
  </si>
  <si>
    <t>001-393-806-4247</t>
  </si>
  <si>
    <t>Electronics Hardware Engineer</t>
  </si>
  <si>
    <t>Electronics Hardware Engineers develop and design electronic components and systems, from circuit boards to hardware prototypes, ensuring functionality and performance.</t>
  </si>
  <si>
    <t>Electronics design PCB layout Embedded systems Circuit analysis Troubleshooting</t>
  </si>
  <si>
    <t>Develop electronic hardware components and circuits for various applications. Conduct testing and validation of electronic systems. Collaborate with cross-functional teams on product development.</t>
  </si>
  <si>
    <t>Unilever</t>
  </si>
  <si>
    <t>{"Sector":"Consumer Goods","Industry":"Consumer Goods","City":"London/Rotterdam","State":"N/A","Zip":"N/A","Website":"www.unilever.com","Ticker":"UL","CEO":"Alan Jope"}</t>
  </si>
  <si>
    <t>$65K-$107K</t>
  </si>
  <si>
    <t>Mexico City</t>
  </si>
  <si>
    <t>Mexico</t>
  </si>
  <si>
    <t>Audrey Evans</t>
  </si>
  <si>
    <t>665-459-1505x27285</t>
  </si>
  <si>
    <t>Systems Engineer</t>
  </si>
  <si>
    <t>Systems Integration Specialist</t>
  </si>
  <si>
    <t>The role of a Systems Integration Specialist involves integrating various software and hardware components to create cohesive systems. You will design and implement solutions that enable different systems to communicate and work together seamlessly. Your responsibilities also include troubleshooting integration issues, ensuring data consistency, and collaborating with cross-functional teams.</t>
  </si>
  <si>
    <t>Systems integration Integration architecture Data mapping Middleware technologies API integration System testing Troubleshooting</t>
  </si>
  <si>
    <t>Integrate various software and hardware systems within an organization, ensuring seamless data flow and interoperability. Collaborate with software developers and IT teams on integration projects.</t>
  </si>
  <si>
    <t>NRG Energy</t>
  </si>
  <si>
    <t>{"Sector":"Energy","Industry":"Energy","City":"Houston","State":"Texas","Zip":"77002","Website":"www.nrg.com","Ticker":"NRG","CEO":"Mauricio Gutierrez"}</t>
  </si>
  <si>
    <t>$56K-$91K</t>
  </si>
  <si>
    <t>Chisinau</t>
  </si>
  <si>
    <t>Moldova</t>
  </si>
  <si>
    <t>Nathan Young</t>
  </si>
  <si>
    <t>+1-708-963-1528x5477</t>
  </si>
  <si>
    <t>Brand Strategist</t>
  </si>
  <si>
    <t>A Brand Strategist develops strategies to build and strengthen a companys brand identity. They research market trends and consumer preferences to guide branding decisions.</t>
  </si>
  <si>
    <t>Brand strategy development Market research and analysis Competitive analysis Brand positioning and messaging Creative direction and collaboration</t>
  </si>
  <si>
    <t>Develop brand strategies, positioning, and messaging to drive brand awareness and loyalty. Conduct market research and competitor analysis. Collaborate with creative teams on branding materials.</t>
  </si>
  <si>
    <t>InterContinental Hotels Group</t>
  </si>
  <si>
    <t>{"Sector":"Hospitality","Industry":"Hospitality/Hotels","City":"Denham","State":"N/A","Zip":"N/A","Website":"www.ihgplc.com","Ticker":"IHG.L","CEO":"Keith Barr"}</t>
  </si>
  <si>
    <t>5 to 11 Years</t>
  </si>
  <si>
    <t>$55K-$128K</t>
  </si>
  <si>
    <t>Guatemala City</t>
  </si>
  <si>
    <t>Guatemala</t>
  </si>
  <si>
    <t>Cheryl Perez</t>
  </si>
  <si>
    <t>967.799.3155</t>
  </si>
  <si>
    <t>$61K-$82K</t>
  </si>
  <si>
    <t>David Bradford</t>
  </si>
  <si>
    <t>(778)904-5434</t>
  </si>
  <si>
    <t>Acute Care Nurse Practitioner</t>
  </si>
  <si>
    <t>Acute Care Nurse Practitioners focus on managing acute and critical medical conditions, often working in hospitals or emergency care settings.</t>
  </si>
  <si>
    <t>Acute care nursing Emergency medicine Critical care Diagnostic tests Treatment planning</t>
  </si>
  <si>
    <t>Specialize in acute care settings, managing complex medical conditions and critical illnesses. Collaborate with healthcare teams in hospital settings. Make critical medical decisions and interventions.</t>
  </si>
  <si>
    <t>Ceconomy AG (Formerly Metro AG)</t>
  </si>
  <si>
    <t>{"Sector":"Retail","Industry":"Retail","City":"D sseldorf","State":"North Rhine-Westphalia","Zip":"40212","Website":"https://www.ceconomy.de/en/","Ticker":"CECON","CEO":"Holger Eichele"}</t>
  </si>
  <si>
    <t>$58K-$115K</t>
  </si>
  <si>
    <t>Shaun Rodriguez</t>
  </si>
  <si>
    <t>001-825-788-9508</t>
  </si>
  <si>
    <t>Trial Attorney</t>
  </si>
  <si>
    <t>Trial Attorneys represent clients in legal proceedings. They prepare cases, conduct trials, and provide legal counsel to clients involved in civil or criminal litigation.</t>
  </si>
  <si>
    <t>Litigation Legal research Courtroom representation Case preparation Client counseling Legal writing</t>
  </si>
  <si>
    <t>Represent clients in civil or criminal trials, presenting cases in court. Prepare legal arguments and cross-examine witnesses. Negotiate settlements when possible.</t>
  </si>
  <si>
    <t>Constellation Brands</t>
  </si>
  <si>
    <t>{"Sector":"Beverage","Industry":"Beverages","City":"Victor","State":"New York","Zip":"14564","Website":"www.cbrands.com","Ticker":"STZ","CEO":"Bill Newlands"}</t>
  </si>
  <si>
    <t>Moscow</t>
  </si>
  <si>
    <t>Russia</t>
  </si>
  <si>
    <t>Melanie Myers</t>
  </si>
  <si>
    <t>(756)679-1595</t>
  </si>
  <si>
    <t>Network Security Engineer</t>
  </si>
  <si>
    <t>Network Security Engineers focus on protecting network systems from cyber threats. They implement security measures, monitor network traffic, and respond to security incidents to safeguard the organizations data.</t>
  </si>
  <si>
    <t>Network security protocols and technologies Firewalls and intrusion detection systems Vulnerability assessment and penetration testing Security policy development and enforcement Incident response and recovery</t>
  </si>
  <si>
    <t>Focus on network security, implement security measures, and protect against cyber threats. Conduct security audits and vulnerability assessments. Respond to security incidents and breaches.</t>
  </si>
  <si>
    <t>Interpublic Group</t>
  </si>
  <si>
    <t>{"Sector":"Advertising &amp; Marketing","Industry":"Advertising, Marketing","City":"New York","State":"New York","Zip":"10022","Website":"www.interpublic.com","Ticker":"IPG","CEO":"Phillippe Krakowsky"}</t>
  </si>
  <si>
    <t>Riga</t>
  </si>
  <si>
    <t>Latvia</t>
  </si>
  <si>
    <t>Heather Johnson</t>
  </si>
  <si>
    <t>339.763.8616x70037</t>
  </si>
  <si>
    <t>Research Psychologist</t>
  </si>
  <si>
    <t>LinkedIn</t>
  </si>
  <si>
    <t>Research Psychologists conduct psychological research to advance the fields understanding. They design studies, collect data, and analyze results to inform scientific knowledge.</t>
  </si>
  <si>
    <t>Research methodology Data analysis Psychological studies Writing research reports Critical thinking</t>
  </si>
  <si>
    <t>Conduct psychological research, design experiments, and analyze data. Publish research findings in academic journals. Contribute to the advancement of psychological knowledge.</t>
  </si>
  <si>
    <t>Auto-Owners Insurance</t>
  </si>
  <si>
    <t>{"Sector":"Insurance","Industry":"Insurance: Property and Casualty (Mutual)","City":"Lansing","State":"Michigan","Zip":"48917","Website":"www.auto-owners.com","Ticker":"","CEO":"Jamie Whisnant"}</t>
  </si>
  <si>
    <t>Berlin</t>
  </si>
  <si>
    <t>Germany</t>
  </si>
  <si>
    <t>Joshua Mcgrath</t>
  </si>
  <si>
    <t>504.840.8990x11637</t>
  </si>
  <si>
    <t>Art Teacher</t>
  </si>
  <si>
    <t>Art Education Coordinator</t>
  </si>
  <si>
    <t>An Art Education Coordinator plans and manages art education programs, curriculum development, and educational outreach to promote art appreciation and learning within communities.</t>
  </si>
  <si>
    <t>Art education curriculum Program development Teacher training Communication skills Artistic expertise</t>
  </si>
  <si>
    <t>Coordinate art education programs, curriculum development, and student assessments. Collaborate with other educators and schools. Organize art exhibitions and showcases.</t>
  </si>
  <si>
    <t>ODP</t>
  </si>
  <si>
    <t>{"Sector":"Retail","Industry":"Specialty Retailers: Other","City":"Boca Raton","State":"Florida","Zip":"33496","Website":"www.theodpcorp.com","Ticker":"ODP","CEO":"Gerry P. Smith"}</t>
  </si>
  <si>
    <t>$58K-$83K</t>
  </si>
  <si>
    <t>Djibouti (city)</t>
  </si>
  <si>
    <t>Djibouti</t>
  </si>
  <si>
    <t>William Flores</t>
  </si>
  <si>
    <t>(374)526-4028</t>
  </si>
  <si>
    <t>Human Resources Manager</t>
  </si>
  <si>
    <t>Talent Acquisition Manager</t>
  </si>
  <si>
    <t>Talent Acquisition Managers oversee the recruitment and hiring process. They develop recruitment strategies, source candidates, conduct interviews, and collaborate with hiring managers to attract and hire qualified talent to meet the organizations staffing needs.</t>
  </si>
  <si>
    <t>Talent sourcing Interviewing Onboarding Recruitment strategies HR software</t>
  </si>
  <si>
    <t>Lead talent acquisition efforts, including sourcing, interviewing, and onboarding new employees. Collaborate with hiring managers to define job requirements. Develop and implement recruitment strategies.</t>
  </si>
  <si>
    <t>Titan Company</t>
  </si>
  <si>
    <t>{"Sector":"Consumer Goods","Industry":"Jewelry and Watches","City":"Bengaluru","State":"Karnataka","Zip":"560001","Website":"https://www.titancompany.in/","Ticker":"TITAN","CEO":"C.K. Venkataraman"}</t>
  </si>
  <si>
    <t>$61K-$106K</t>
  </si>
  <si>
    <t>Paramaribo</t>
  </si>
  <si>
    <t>Suriname</t>
  </si>
  <si>
    <t>Justin Perkins</t>
  </si>
  <si>
    <t>001-771-427-0080</t>
  </si>
  <si>
    <t>Farmers Insurance Exchange</t>
  </si>
  <si>
    <t>{"Sector":"Insurance","Industry":"Insurance: Property and Casualty (Mutual)","City":"Woodland Hills","State":"California","Zip":"91367","Website":"www.farmers.com","Ticker":"","CEO":"Raul Vargas"}</t>
  </si>
  <si>
    <t>$55K-$126K</t>
  </si>
  <si>
    <t>City of Port Louis</t>
  </si>
  <si>
    <t>Mauritius</t>
  </si>
  <si>
    <t>Sarah Jones</t>
  </si>
  <si>
    <t>+1-236-949-4008x48498</t>
  </si>
  <si>
    <t>Inventory Analyst</t>
  </si>
  <si>
    <t>Inventory Control Specialist</t>
  </si>
  <si>
    <t>Inventory Control Specialists manage and optimize inventory levels in a business. They track stock, monitor demand, and implement inventory control procedures to ensure efficient operations and minimize carrying costs.</t>
  </si>
  <si>
    <t>Inventory management Stock control Demand forecasting Inventory tracking systems Supply chain coordination Problem-solving skills</t>
  </si>
  <si>
    <t>Manage inventory levels, track stock movements, and optimize inventory turnover. Conduct regular inventory counts and reconcile discrepancies. Ensure accurate and efficient inventory management.</t>
  </si>
  <si>
    <t>Publix Super Markets</t>
  </si>
  <si>
    <t>{"Sector":"Retail","Industry":"Food and Drug Stores","City":"Lakeland","State":"Florida","Zip":"33811","Website":"www.publix.com","Ticker":"","CEO":"Todd Jones"}</t>
  </si>
  <si>
    <t>$58K-$121K</t>
  </si>
  <si>
    <t>Bamako</t>
  </si>
  <si>
    <t>Mali</t>
  </si>
  <si>
    <t>Peter Hall</t>
  </si>
  <si>
    <t>+1-270-719-0255x88144</t>
  </si>
  <si>
    <t>Legal Counsel</t>
  </si>
  <si>
    <t>Corporate Attorney</t>
  </si>
  <si>
    <t>Corporate Attorneys provide legal counsel and representation to organizations. They handle legal matters, contracts, mergers, acquisitions, and ensure compliance with laws and regulations relevant to the business.</t>
  </si>
  <si>
    <t>Corporate law and regulations Contract drafting and negotiation Legal research and analysis Risk management Excellent communication and negotiation skills</t>
  </si>
  <si>
    <t>Provide legal advice and guidance on corporate matters, contracts, and regulatory compliance. Draft and review legal documents and agreements. Represent the company in legal proceedings.</t>
  </si>
  <si>
    <t>Michelle Pham</t>
  </si>
  <si>
    <t>SQL Database Developer</t>
  </si>
  <si>
    <t>SQL Database Developers design, implement, and maintain relational databases using SQL (Structured Query Language). They write queries, optimize database performance, and ensure data integrity and security.</t>
  </si>
  <si>
    <t>SQL (Structured Query Language) Database design Query optimization Data modeling Database maintenance Problem-solving skills</t>
  </si>
  <si>
    <t>Design, develop, and maintain SQL databases, ensuring data integrity and performance. Write complex SQL queries and stored procedures. Troubleshoot database issues and optimize queries.</t>
  </si>
  <si>
    <t>US Foods Holding</t>
  </si>
  <si>
    <t>{"Sector":"Food and Beverage","Industry":"Wholesalers: Food and Grocery","City":"Rosemont","State":"Illinois","Zip":"60018","Website":"www.usfoods.com","Ticker":"USFD","CEO":"David Flitman"}</t>
  </si>
  <si>
    <t>$59K-$108K</t>
  </si>
  <si>
    <t>Jennifer Benton</t>
  </si>
  <si>
    <t>981.985.4055x5804</t>
  </si>
  <si>
    <t>Procurement Specialist</t>
  </si>
  <si>
    <t>Procurement Managers oversee procurement processes, managing vendor relationships, negotiating contracts, and ensuring cost-effective purchasing of goods and services.</t>
  </si>
  <si>
    <t>Procurement strategies Supplier management Negotiation Cost analysis Supply chain management</t>
  </si>
  <si>
    <t>Manage procurement processes, vendor relationships, and supplier negotiations. Develop procurement strategies and cost-saving initiatives. Ensure timely delivery of goods and services.</t>
  </si>
  <si>
    <t>Croda International</t>
  </si>
  <si>
    <t>{"Sector":"Chemicals","Industry":"Chemicals","City":"Snaith","State":"N/A","Zip":"N/A","Website":"www.croda.com","Ticker":"CRDA.L","CEO":"Steve Foots"}</t>
  </si>
  <si>
    <t>$63K-$85K</t>
  </si>
  <si>
    <t>San Jose</t>
  </si>
  <si>
    <t>Costa Rica</t>
  </si>
  <si>
    <t>Judy Woods</t>
  </si>
  <si>
    <t>+1-881-544-5930x078</t>
  </si>
  <si>
    <t>Systems Analyst</t>
  </si>
  <si>
    <t>IT Analyst</t>
  </si>
  <si>
    <t>An IT Analyst assesses and analyzes IT systems, identifying areas for improvement, implementing technology solutions, and providing technical support to users and departments.</t>
  </si>
  <si>
    <t>IT systems analysis Troubleshooting IT support and documentation</t>
  </si>
  <si>
    <t>Analyze business systems, processes, and requirements to identify IT solutions. Develop system specifications and requirements documents. Collaborate with IT teams to implement solutions.</t>
  </si>
  <si>
    <t>Travelers</t>
  </si>
  <si>
    <t>{"Sector":"Insurance","Industry":"Insurance: Property and Casualty (Stock)","City":"New York","State":"New York","Zip":"10017","Website":"www.travelers.com","Ticker":"TRV","CEO":"Alan Schnitzer"}</t>
  </si>
  <si>
    <t>$55K-$118K</t>
  </si>
  <si>
    <t>Jakarta</t>
  </si>
  <si>
    <t>Indonesia</t>
  </si>
  <si>
    <t>Diana Smith</t>
  </si>
  <si>
    <t>001-437-737-4926x6131</t>
  </si>
  <si>
    <t>Textron</t>
  </si>
  <si>
    <t>{"Sector":"Aerospace &amp; Defense","Industry":"Aerospace &amp; Defense","City":"Providence","State":"Rhose Island","Zip":"2903","Website":"www.textron.com","Ticker":"TXT","CEO":"Scott C. Donnelly"}</t>
  </si>
  <si>
    <t>0 to 14 Years</t>
  </si>
  <si>
    <t>Suva</t>
  </si>
  <si>
    <t>Fiji</t>
  </si>
  <si>
    <t>Jonathan Berry</t>
  </si>
  <si>
    <t>Key Account Executive</t>
  </si>
  <si>
    <t>A Key Account Executive manages strategic accounts for a company. They build strong client relationships and work to expand business opportunities within these key accounts.</t>
  </si>
  <si>
    <t>Key account management Sales strategy development Negotiation and closing skills Relationship building Industry and market knowledge</t>
  </si>
  <si>
    <t>Focus on strategic accounts, serving as the primary point of contact for key clients. Develop account plans and growth strategies. Ensure high levels of client satisfaction and retention.</t>
  </si>
  <si>
    <t>Ulta Beauty</t>
  </si>
  <si>
    <t>{"Sector":"Beauty","Industry":"Specialty Retailers: Other","City":"Bolingbrook","State":"Illinois","Zip":"60440","Website":"www.ulta.com","Ticker":"ULTA","CEO":"David C. Kimbell"}</t>
  </si>
  <si>
    <t>$61K-$94K</t>
  </si>
  <si>
    <t>Donald Ritter</t>
  </si>
  <si>
    <t>Copywriter</t>
  </si>
  <si>
    <t>Creative Copywriter</t>
  </si>
  <si>
    <t>Creative Copywriters craft engaging and persuasive copy for marketing materials, advertisements, and content marketing campaigns. They use their writing skills to captivate audiences and convey brand messages effectively.</t>
  </si>
  <si>
    <t>Creative writing Copywriting Advertising copy Content creation Brand storytelling Marketing campaigns Proofreading and editing</t>
  </si>
  <si>
    <t>Write creative and persuasive copy for advertising campaigns, marketing materials, and brand storytelling. Develop unique and engaging brand voices and messages. Collaborate with art directors and designers.</t>
  </si>
  <si>
    <t>American Electric Power</t>
  </si>
  <si>
    <t>{"Sector":"Utilities","Industry":"Utilities: Gas and Electric","City":"Columbus","State":"Ohio","Zip":"43215","Website":"www.aep.com","Ticker":"AEP","CEO":"Julie Sloat"}</t>
  </si>
  <si>
    <t>$64K-$113K</t>
  </si>
  <si>
    <t>Kigali</t>
  </si>
  <si>
    <t>Rwanda</t>
  </si>
  <si>
    <t>Angela Keith</t>
  </si>
  <si>
    <t>611.370.0796x129</t>
  </si>
  <si>
    <t>$59K-$105K</t>
  </si>
  <si>
    <t>Juba</t>
  </si>
  <si>
    <t>South Sudan</t>
  </si>
  <si>
    <t>Brenda Simmons</t>
  </si>
  <si>
    <t>646.909.3583x17996</t>
  </si>
  <si>
    <t>SEO Specialist</t>
  </si>
  <si>
    <t>SEO Specialists optimize websites for search engines to improve online visibility. They conduct keyword research, optimize content, and implement SEO strategies to increase organic traffic and rankings.</t>
  </si>
  <si>
    <t>Search engine algorithms and ranking factors Keyword research and analysis On-page and off-page SEO optimization SEO tools (e.g., Google Analytics, SEMrush) SEO content strategy</t>
  </si>
  <si>
    <t>Optimize websites for search engines (SEO), conduct keyword research, and improve online visibility and search rankings. Monitor and analyze SEO performance metrics. Implement SEO best practices and strategies.</t>
  </si>
  <si>
    <t>Tencent Holdings</t>
  </si>
  <si>
    <t>{"Sector":"Technology and Entertainment","Industry":"Technology &amp; Social Media","City":"Shenzhen","State":"Guangdong","Zip":"518000","Website":"https://www.tencent.com/","Ticker":"0700.HK","CEO":"Ma Huateng"}</t>
  </si>
  <si>
    <t>$64K-$86K</t>
  </si>
  <si>
    <t>Patricia Moore</t>
  </si>
  <si>
    <t>$61K-$116K</t>
  </si>
  <si>
    <t>Vientiane</t>
  </si>
  <si>
    <t>Lao PDR</t>
  </si>
  <si>
    <t>Cheryl Parker</t>
  </si>
  <si>
    <t>+1-952-462-5443x977</t>
  </si>
  <si>
    <t>Tullow Oil</t>
  </si>
  <si>
    <t>{"Sector":"Energy","Industry":"Energy - Oil &amp; Gas Exploration &amp; Production","City":"London","State":"England","Zip":"W1J 8DZ","Website":"https://www.tullowoil.com/","Ticker":"TLW","CEO":"Rahul Dhir"}</t>
  </si>
  <si>
    <t>$62K-$94K</t>
  </si>
  <si>
    <t>David Sandoval</t>
  </si>
  <si>
    <t>001-954-542-3017</t>
  </si>
  <si>
    <t>Account Executives manage and grow relationships with existing clients or customers. They understand client needs, propose solutions, negotiate contracts, and ensure customer satisfaction, often working closely with sales and customer support teams.</t>
  </si>
  <si>
    <t>Sales strategy and planning Account management Customer relationship management Solution selling Sales forecasting Contract negotiation Sales metrics and reporting</t>
  </si>
  <si>
    <t>Manage client accounts, negotiate contracts, and achieve revenue targets by selling products or services. Provide ongoing support and solutions to clients. Collaborate with cross-functional teams to meet client needs.</t>
  </si>
  <si>
    <t>Qualcomm</t>
  </si>
  <si>
    <t>{"Sector":"Technology","Industry":"Semiconductors and Other Electronic Components","City":"San Diego","State":"California","Zip":"92121","Website":"www.qualcomm.com","Ticker":"QCOM","CEO":""}</t>
  </si>
  <si>
    <t>$64K-$89K</t>
  </si>
  <si>
    <t>Natalie Martin</t>
  </si>
  <si>
    <t>001-484-463-3540x84805</t>
  </si>
  <si>
    <t>AutoNation</t>
  </si>
  <si>
    <t>{"Sector":"Automotive","Industry":"Automotive Retailing, Services","City":"Fort Lauderdale","State":"Florida","Zip":"33301","Website":"www.autonation.com","Ticker":"AN","CEO":"Michael Manley"}</t>
  </si>
  <si>
    <t>$59K-$94K</t>
  </si>
  <si>
    <t>Danielle Pruitt</t>
  </si>
  <si>
    <t>Peter Kiewit Sons</t>
  </si>
  <si>
    <t>$56K-$95K</t>
  </si>
  <si>
    <t>Michael Thompson</t>
  </si>
  <si>
    <t>616.279.8527</t>
  </si>
  <si>
    <t>Construction Project Manager</t>
  </si>
  <si>
    <t>The Construction Project Manager oversees and manages construction projects, ensuring they are completed on time and within budget. They coordinate with contractors, architects, and other stakeholders to ensure successful project delivery.</t>
  </si>
  <si>
    <t>Construction management Budgeting Contract negotiation Safety regulations</t>
  </si>
  <si>
    <t>Oversee construction projects, including budgeting, scheduling, and coordination of subcontractors. Ensure compliance with safety regulations. Communicate project status to stakeholders.</t>
  </si>
  <si>
    <t>General Mills</t>
  </si>
  <si>
    <t>{"Sector":"Food","Industry":"Food Consumer Products","City":"Minneapolis","State":"Minnesota","Zip":"55426","Website":"www.generalmills.com","Ticker":"GIS","CEO":"Jeffrey L. Harmening"}</t>
  </si>
  <si>
    <t>$60K-$95K</t>
  </si>
  <si>
    <t>San Juan</t>
  </si>
  <si>
    <t>Puerto Rico</t>
  </si>
  <si>
    <t>Nicole Morris</t>
  </si>
  <si>
    <t>(388)739-0350x7671</t>
  </si>
  <si>
    <t>Western Digital</t>
  </si>
  <si>
    <t>{"Sector":"Technology","Industry":"Computers, Office Equipment","City":"San Jose","State":"California","Zip":"95119","Website":"www.westerndigital.com","Ticker":"WDC","CEO":"David V. Goeckeler"}</t>
  </si>
  <si>
    <t>$60K-$112K</t>
  </si>
  <si>
    <t>Tokyo</t>
  </si>
  <si>
    <t>Japan</t>
  </si>
  <si>
    <t>Christopher Wright</t>
  </si>
  <si>
    <t>916.948.3222x70658</t>
  </si>
  <si>
    <t>Instructional Designer</t>
  </si>
  <si>
    <t>Instructional Designers develop educational materials and curricula. They design engaging and effective learning experiences for students or employees.</t>
  </si>
  <si>
    <t>Instructional design eLearning tools Curriculum development Multimedia design Learning theory knowledge</t>
  </si>
  <si>
    <t>Design and develop instructional materials and e-learning courses. Create interactive and engaging learning experiences. Align instructional content with learning objectives.</t>
  </si>
  <si>
    <t>$61K-$122K</t>
  </si>
  <si>
    <t>Matthew Garcia</t>
  </si>
  <si>
    <t>Content Strategist</t>
  </si>
  <si>
    <t>Content Strategists develop and execute content strategies that align with business objectives. They plan content creation, distribution, and promotion to engage audiences and drive brand growth.</t>
  </si>
  <si>
    <t>Content strategy Content planning SEO optimization Content marketing Analytics</t>
  </si>
  <si>
    <t>Develop content strategies, plan editorial calendars, and ensure content aligns with marketing and branding objectives. Monitor content performance and adjust strategies. Identify content trends and opportunities.</t>
  </si>
  <si>
    <t>Sucre (de jure)</t>
  </si>
  <si>
    <t>Bolivia</t>
  </si>
  <si>
    <t>Corey Shaw</t>
  </si>
  <si>
    <t>001-717-972-1822</t>
  </si>
  <si>
    <t>Training Coordinator</t>
  </si>
  <si>
    <t>Training Coordinators design and implement employee training programs. They assess training needs, develop training materials, and facilitate training sessions to enhance employees skills and knowledge.</t>
  </si>
  <si>
    <t>Training program coordination Training material development Learning management systems</t>
  </si>
  <si>
    <t>Coordinate employee training programs, track training records, and assist with training logistics. Identify training needs and develop training materials. Facilitate training sessions or workshops.</t>
  </si>
  <si>
    <t>CIMIC Group</t>
  </si>
  <si>
    <t>{"Sector":"Construction/Infrastructure","Industry":"Construction/Engineering","City":"North Sydney","State":"NSW","Zip":"2060","Website":"https://www.cimic.com.au/","Ticker":"CIM","CEO":"Juan Santamaria"}</t>
  </si>
  <si>
    <t>$65K-$83K</t>
  </si>
  <si>
    <t>John Cross</t>
  </si>
  <si>
    <t>610.942.9277x10929</t>
  </si>
  <si>
    <t>Recruitment Coordinator</t>
  </si>
  <si>
    <t>Recruitment Coordinators support the hiring process by scheduling interviews, screening candidates, and assisting with onboarding. They ensure a smooth recruitment process and maintain candidate records.</t>
  </si>
  <si>
    <t>Recruitment process Candidate screening Applicant tracking systems Communication</t>
  </si>
  <si>
    <t>Alibaba Health Information Technology</t>
  </si>
  <si>
    <t>{"Sector":"Healthcare Technology","Industry":"Healthcare","City":"Hangzhou","State":"N/A","Zip":"N/A","Website":"https://www.alihealth.cn/","Ticker":"0241.HK","CEO":"N/A"}</t>
  </si>
  <si>
    <t>3 to 13 Years</t>
  </si>
  <si>
    <t>$65K-$113K</t>
  </si>
  <si>
    <t>Alexis Norris</t>
  </si>
  <si>
    <t>Business Development Manager</t>
  </si>
  <si>
    <t>Strategic Partnerships Manager</t>
  </si>
  <si>
    <t>A Strategic Partnerships Manager identifies and develops strategic partnerships and alliances that benefit the organization, fostering collaborations and driving mutual success.</t>
  </si>
  <si>
    <t>Partnership development Negotiation and collaboration Business development</t>
  </si>
  <si>
    <t>Identify and establish strategic partnerships and alliances. Negotiate partnership agreements and terms. Collaborate with partners to achieve mutual business goals.</t>
  </si>
  <si>
    <t>$63K-$96K</t>
  </si>
  <si>
    <t>Corey Clark</t>
  </si>
  <si>
    <t>(266)972-1537</t>
  </si>
  <si>
    <t>Java Developer</t>
  </si>
  <si>
    <t>Java Backend Developer</t>
  </si>
  <si>
    <t>Java Backend Developers specialize in building the server-side components of software applications using Java. They work on database integration, server logic, and performance optimization to ensure efficient and reliable backend functionality.</t>
  </si>
  <si>
    <t>Backend development RESTful APIs Database integration Java EE (Enterprise Edition) Performance optimization Version control (e.g., Git)</t>
  </si>
  <si>
    <t>Develop server-side applications and APIs using Java and related technologies. Optimize application performance and scalability. Implement security measures and authentication systems.</t>
  </si>
  <si>
    <t>Exelon</t>
  </si>
  <si>
    <t>{"Sector":"Energy","Industry":"Utilities: Gas and Electric","City":"Chicago","State":"Illinois","Zip":"60603","Website":"www.exeloncorp.com","Ticker":"EXC","CEO":"Calvin G. Butler"}</t>
  </si>
  <si>
    <t>$64K-$124K</t>
  </si>
  <si>
    <t>Manila</t>
  </si>
  <si>
    <t>Philippines</t>
  </si>
  <si>
    <t>Phyllis Rich</t>
  </si>
  <si>
    <t>Sales Team Leader</t>
  </si>
  <si>
    <t>Lead and motivate sales teams, set sales targets, and develop sales strategies to meet goals.</t>
  </si>
  <si>
    <t>Sales leadership Team management Sales strategy and planning</t>
  </si>
  <si>
    <t>Lead and manage a team of sales representatives. Set sales targets and goals. Provide coaching, training, and performance evaluations.</t>
  </si>
  <si>
    <t>SAP SE</t>
  </si>
  <si>
    <t>{"Sector":"Technology and Software","Industry":"Information Technology","City":"Walldorf","State":"N/A","Zip":"N/A","Website":"www.sap.com","Ticker":"SAP","CEO":"Christian Klein"}</t>
  </si>
  <si>
    <t>$63K-$130K</t>
  </si>
  <si>
    <t>Luxembourg</t>
  </si>
  <si>
    <t>Seth Rowland</t>
  </si>
  <si>
    <t>(330)986-0416x7806</t>
  </si>
  <si>
    <t>Pediatric Speech Therapist</t>
  </si>
  <si>
    <t>Pediatric Speech Therapists provide speech therapy to children with speech and language disorders. They assess and treat communication difficulties to improve language skills.</t>
  </si>
  <si>
    <t>Pediatric speech therapy Speech-language assessment Individualized treatment plans Child development Communication skills</t>
  </si>
  <si>
    <t>Assess and treat speech and language disorders in children. Provide therapy for articulation, language development, and communication skills. Collaborate with parents and educators.</t>
  </si>
  <si>
    <t>IBM (International Business Machines Corporation)</t>
  </si>
  <si>
    <t>{"Sector":"Technology/IT Services","Industry":"Technology","City":"Armonk","State":"NY","Zip":"10504","Website":"https://www.ibm.com/","Ticker":"IBM","CEO":"Arvind Krishna"}</t>
  </si>
  <si>
    <t>$55K-$127K</t>
  </si>
  <si>
    <t>Brendan Fields</t>
  </si>
  <si>
    <t>303-964-7521x6962</t>
  </si>
  <si>
    <t>Big Data Engineer</t>
  </si>
  <si>
    <t>A Big Data Engineer develops and manages big data solutions, including data storage, processing, and analysis platforms, to extract valuable insights and support data-driven decisions.</t>
  </si>
  <si>
    <t>Big data technologies (Hadoop, Spark, etc.) Data processing and analysis Distributed computing</t>
  </si>
  <si>
    <t>Work with large and complex datasets, using technologies like Hadoop and Spark. Develop and maintain big data solutions. Optimize data processing and storage for performance.</t>
  </si>
  <si>
    <t>Fidelity Investments, Inc.</t>
  </si>
  <si>
    <t>{"Sector":"Financial Services/Investment Management","Industry":"Financial Services","City":"Boston","State":"MA","Zip":"2210","Website":"https://www.fidelity.com/","Ticker":"N/A","CEO":"Abby Johnson"}</t>
  </si>
  <si>
    <t>$63K-$113K</t>
  </si>
  <si>
    <t>Regina Mason</t>
  </si>
  <si>
    <t>001-207-262-0043</t>
  </si>
  <si>
    <t>NoSQL Database Engineer</t>
  </si>
  <si>
    <t>NoSQL Database Engineers work with non-relational databases to store and manage large volumes of unstructured or semi-structured data. They design data models, optimize database performance, and ensure scalability and data consistency.</t>
  </si>
  <si>
    <t>NoSQL databases (e.g., MongoDB, Cassandra) Data modeling Data migration Performance tuning Scalability Distributed systems</t>
  </si>
  <si>
    <t>Work with NoSQL databases like MongoDB or Cassandra to store and retrieve data efficiently. Design data models for NoSQL databases. Ensure data availability and scalability.</t>
  </si>
  <si>
    <t>Intercontinental Exchange</t>
  </si>
  <si>
    <t>{"Sector":"Financial Services","Industry":"Securities","City":"Atlanta","State":"Georgia","Zip":"30328","Website":"www.ice.com","Ticker":"ICE","CEO":"Jeffrey C. Sprecher"}</t>
  </si>
  <si>
    <t>$56K-$129K</t>
  </si>
  <si>
    <t>Amanda Guerrero</t>
  </si>
  <si>
    <t>475-523-2821x04626</t>
  </si>
  <si>
    <t>Supply Chain Manager</t>
  </si>
  <si>
    <t>Demand Planner</t>
  </si>
  <si>
    <t>A Demand Planner analyzes historical sales data to forecast future demand for products. They work to optimize inventory levels and ensure product availability while minimizing costs.</t>
  </si>
  <si>
    <t>Demand forecasting Inventory management Data analysis Sales and operations planning (S&amp;OP) ERP software proficiency</t>
  </si>
  <si>
    <t>Analyze demand patterns and market trends to forecast product demand. Collaborate with production and sales teams to optimize inventory levels. Implement demand planning and forecasting tools.</t>
  </si>
  <si>
    <t>Power Grid Corporation of India</t>
  </si>
  <si>
    <t>{"Sector":"Utilities","Industry":"Utilities","City":"Gurugram","State":"Haryana","Zip":"122002","Website":"https://www.powergridindia.com/","Ticker":"POWERGRID","CEO":"Kandikuppa Sreekant"}</t>
  </si>
  <si>
    <t>$60K-$107K</t>
  </si>
  <si>
    <t>Praia</t>
  </si>
  <si>
    <t>Cabo Verde</t>
  </si>
  <si>
    <t>Donna Joseph</t>
  </si>
  <si>
    <t>725-925-6033</t>
  </si>
  <si>
    <t>Wedding Designer</t>
  </si>
  <si>
    <t>A Wedding Designer specializes in creating visually appealing wedding designs and dÃ©cor, transforming wedding venues into beautiful and memorable spaces.</t>
  </si>
  <si>
    <t>Wedding design concepts Decor selection and arrangement Creative flair</t>
  </si>
  <si>
    <t>Focus on the visual and aesthetic aspects of weddings, including decor, floral arrangements, and styling. Create design concepts and layouts. Oversee setup and decoration on the wedding day.</t>
  </si>
  <si>
    <t>Consolidated Edison</t>
  </si>
  <si>
    <t>{"Sector":"Utilities","Industry":"Utilities: Gas and Electric","City":"New York","State":"New York","Zip":"10003","Website":"www.conedison.com","Ticker":"ED","CEO":"Timothy P. Cawley"}</t>
  </si>
  <si>
    <t>$60K-$100K</t>
  </si>
  <si>
    <t>Port Moresby</t>
  </si>
  <si>
    <t>Papua New Guinea</t>
  </si>
  <si>
    <t>Christopher Lowe</t>
  </si>
  <si>
    <t>430.531.0149x06036</t>
  </si>
  <si>
    <t>Plan and coordinate events, including selecting venues, managing budgets, arranging logistics, and ensuring a successful outcome.</t>
  </si>
  <si>
    <t>Event planning and coordination Budget management Vendor negotiation Venue selection and management Timeline and logistics planning Marketing and promotion Risk management Client communication Creativity Problem-solving Attention to detail</t>
  </si>
  <si>
    <t>Plan and organize events, such as weddings, conferences, and parties. Coordinate logistics, vendors, and budgets. Ensure events run smoothly and meet client expectations.</t>
  </si>
  <si>
    <t>Northrop Grumman</t>
  </si>
  <si>
    <t>{"Sector":"Aerospace and Defense","Industry":"Aerospace &amp; Defense","City":"Falls Church","State":"Virginia","Zip":"22042","Website":"www.northropgrumman.com","Ticker":"NOC","CEO":"Kathy Warden"}</t>
  </si>
  <si>
    <t>$60K-$124K</t>
  </si>
  <si>
    <t>Jacob Gentry</t>
  </si>
  <si>
    <t>(531)787-2132</t>
  </si>
  <si>
    <t>Corteva</t>
  </si>
  <si>
    <t>{"Sector":"Agriculture","Industry":"Food Production","City":"Indianapolis","State":"Indiana","Zip":"46268","Website":"www.corteva.com","Ticker":"CTVA","CEO":"Chuck Magro"}</t>
  </si>
  <si>
    <t>$55K-$88K</t>
  </si>
  <si>
    <t>Dakar</t>
  </si>
  <si>
    <t>Senegal</t>
  </si>
  <si>
    <t>Harold Thomas</t>
  </si>
  <si>
    <t>750-601-2741</t>
  </si>
  <si>
    <t>Portfolio Manager</t>
  </si>
  <si>
    <t>A Portfolio Manager oversees investment portfolios, making decisions to maximize returns and minimize risks. They analyze financial markets and adjust asset allocations accordingly.</t>
  </si>
  <si>
    <t>Investment management Financial analysis Risk assessment Asset allocation Portfolio optimization</t>
  </si>
  <si>
    <t>Manage investment portfolios, making investment decisions and asset allocation. Conduct research and analysis to identify investment opportunities. Monitor portfolio performance and risk.</t>
  </si>
  <si>
    <t>$62K-$102K</t>
  </si>
  <si>
    <t>Michael George</t>
  </si>
  <si>
    <t>639-896-6960x57711</t>
  </si>
  <si>
    <t>Geriatric Nurse Practitioner</t>
  </si>
  <si>
    <t>Geriatric Nurse Practitioners focus on the healthcare needs of elderly patients. They provide specialized care and address age-related health concerns.</t>
  </si>
  <si>
    <t>Geriatric healthcare Geriatric assessment Geriatric treatment Elderly patient care Geriatric pharmacology</t>
  </si>
  <si>
    <t>Focus on elderly patient care, addressing age-related health concerns. Manage chronic conditions and medication regimens. Collaborate with healthcare teams in nursing homes or geriatric clinics.</t>
  </si>
  <si>
    <t>Colgate-Palmolive</t>
  </si>
  <si>
    <t>{"Sector":"Consumer Goods","Industry":"Household and Personal Products","City":"New York","State":"New York","Zip":"10022","Website":"www.colgatepalmolive.com","Ticker":"CL","CEO":"Noel R. Wallace"}</t>
  </si>
  <si>
    <t>$58K-$125K</t>
  </si>
  <si>
    <t>Oslo</t>
  </si>
  <si>
    <t>Norway</t>
  </si>
  <si>
    <t>Sean Lowery</t>
  </si>
  <si>
    <t>255-988-7811x301</t>
  </si>
  <si>
    <t>Front-End Engineer</t>
  </si>
  <si>
    <t>JavaScript Developer</t>
  </si>
  <si>
    <t>JavaScript Developers write code to create interactive and dynamic web applications. They use JavaScript libraries and frameworks to build client-side functionality, ensuring smooth user interactions and responsive web design.</t>
  </si>
  <si>
    <t>JavaScript programming Frontend development Frontend frameworks (e.g., React, Angular) DOM manipulation AJAX Debugging and troubleshooting</t>
  </si>
  <si>
    <t>Develop interactive web applications using JavaScript frameworks and libraries, such as React or Angular. Debug and resolve frontend issues. Ensure cross-browser compatibility.</t>
  </si>
  <si>
    <t>SF Express</t>
  </si>
  <si>
    <t>{"Sector":"Logistics","Industry":"Logistics &amp; Delivery Services","City":"Shenzhen","State":"N/A","Zip":"N/A","Website":"https://www.sf-express.com/","Ticker":"2352","CEO":"Wang Wei"}</t>
  </si>
  <si>
    <t>$55K-$111K</t>
  </si>
  <si>
    <t>April Williams</t>
  </si>
  <si>
    <t>Customer Success Manager</t>
  </si>
  <si>
    <t>An Account Manager builds and maintains relationships with clients or customers, ensuring their needs are met and promoting products or services to drive revenue and growth.</t>
  </si>
  <si>
    <t>Account management Customer relationship management Sales and negotiation Business development Client needs analysis</t>
  </si>
  <si>
    <t>Build and nurture relationships with key clients, understanding their business goals. Identify opportunities for upselling or cross-selling products or services. Ensure client satisfaction and retention.</t>
  </si>
  <si>
    <t>Maseru</t>
  </si>
  <si>
    <t>Lesotho</t>
  </si>
  <si>
    <t>Jesus Simmons</t>
  </si>
  <si>
    <t>+1-946-315-8351x122</t>
  </si>
  <si>
    <t>Procurement Coordinator</t>
  </si>
  <si>
    <t>Purchasing Coordinator</t>
  </si>
  <si>
    <t>Purchasing Coordinators manage procurement processes. They source and purchase goods and services, negotiate with suppliers, and ensure cost-effective and timely acquisitions.</t>
  </si>
  <si>
    <t>Procurement Supplier management Negotiation Supply chain management Inventory control Vendor relations</t>
  </si>
  <si>
    <t>Coordinate purchasing activities, including vendor sourcing and negotiation. Create purchase orders and track deliveries. Ensure cost-effective procurement.</t>
  </si>
  <si>
    <t>Dover</t>
  </si>
  <si>
    <t>{"Sector":"Manufacturing","Industry":"Industrial Machinery","City":"Downers Grove","State":"Illinois","Zip":"60515","Website":"www.dovercorporation.com","Ticker":"DOV","CEO":"Richard J. Tobin"}</t>
  </si>
  <si>
    <t>$65K-$90K</t>
  </si>
  <si>
    <t>Mike Guzman</t>
  </si>
  <si>
    <t>+1-371-315-5621x8146</t>
  </si>
  <si>
    <t>Lendlease Group</t>
  </si>
  <si>
    <t>{"Sector":"Real Estate/Construction","Industry":"Real Estate","City":"Sydney","State":"NSW","Zip":"2000","Website":"https://www.lendlease.com/","Ticker":"LLC","CEO":"Tony Lombardo"}</t>
  </si>
  <si>
    <t>Kevin Lopez</t>
  </si>
  <si>
    <t>Transportation Planner</t>
  </si>
  <si>
    <t>Transportation Planners design and manage transportation systems. They optimize traffic flow, plan public transit routes, and enhance overall transportation efficiency.</t>
  </si>
  <si>
    <t>Transportation planning Traffic engineering GIS proficiency Public transportation Project management</t>
  </si>
  <si>
    <t>Specialize in transportation infrastructure and traffic management. Design efficient transportation networks. Address traffic congestion and improve public transit systems.</t>
  </si>
  <si>
    <t>Asbury Automotive Group</t>
  </si>
  <si>
    <t>{"Sector":"Automotive","Industry":"Automotive Retailing, Services","City":"Duluth","State":"Georgia","Zip":"30097","Website":"www.asburyauto.com","Ticker":"ABG","CEO":"David W. Hult"}</t>
  </si>
  <si>
    <t>Dawn Cook</t>
  </si>
  <si>
    <t>001-279-758-7688</t>
  </si>
  <si>
    <t>TD Ameritrade Holding Corporation</t>
  </si>
  <si>
    <t>{"Sector":"Financial Services/Investment Banking","Industry":"Financial Services","City":"Omaha","State":"NE","Zip":"68154","Website":"https://www.tdameritrade.com/","Ticker":"N/A","CEO":"Tim Hockey"}</t>
  </si>
  <si>
    <t>$57K-$122K</t>
  </si>
  <si>
    <t>Copenhagen</t>
  </si>
  <si>
    <t>Denmark</t>
  </si>
  <si>
    <t>Anthony Gonzalez</t>
  </si>
  <si>
    <t>Adult Speech Therapist</t>
  </si>
  <si>
    <t>Adult Speech Therapists work with adults to address speech and language disorders. They provide therapy and support to improve communication and enhance quality of life.</t>
  </si>
  <si>
    <t>Adult speech therapy Speech-language assessment Rehabilitation techniques Swallowing disorders Communication skills</t>
  </si>
  <si>
    <t>Focus on speech and language therapy for adults with communication challenges. Address speech disorders, aphasia, and swallowing difficulties. Customize therapy plans for individual needs.</t>
  </si>
  <si>
    <t>Britannia Industries</t>
  </si>
  <si>
    <t>{"Sector":"Food &amp; Beverages","Industry":"Food and Beverage","City":"Kolkata","State":"West Bengal","Zip":"700071","Website":"https://www.britannia.co.in/","Ticker":"BRITANNIA","CEO":"Varun Berry"}</t>
  </si>
  <si>
    <t>Kuwait City</t>
  </si>
  <si>
    <t>Kuwait</t>
  </si>
  <si>
    <t>Douglas King</t>
  </si>
  <si>
    <t>Benefits Coordinator</t>
  </si>
  <si>
    <t>Benefits Coordinators administer employee benefit programs, including health insurance, retirement plans, and other perks. They assist employees with benefit inquiries and ensure compliance with benefit policies.</t>
  </si>
  <si>
    <t>Employee benefits administration Benefits compliance HRIS Benefits communication</t>
  </si>
  <si>
    <t>Administer employee benefits programs, respond to benefits inquiries, and process benefit changes. Collaborate with benefits providers and brokers. Educate employees on available benefits.</t>
  </si>
  <si>
    <t>Muthoot Finance</t>
  </si>
  <si>
    <t>{"Sector":"Financial Services","Industry":"Financial Services","City":"Kochi","State":"KL","Zip":"682 018","Website":"www.muthootfinance.com","Ticker":"MUTHOOT","CEO":"George Alexander Muthoot"}</t>
  </si>
  <si>
    <t>$62K-$98K</t>
  </si>
  <si>
    <t>Port Vila</t>
  </si>
  <si>
    <t>Vanuatu</t>
  </si>
  <si>
    <t>Kenneth Grant</t>
  </si>
  <si>
    <t>(939)777-9818x9304</t>
  </si>
  <si>
    <t>Architectural Designer</t>
  </si>
  <si>
    <t>Interior Designer</t>
  </si>
  <si>
    <t>Interior Designers plan and design interior spaces to meet the functional and aesthetic needs of clients. They select furniture, colors, materials, and layouts to create visually appealing and functional interiors for homes and businesses.</t>
  </si>
  <si>
    <t>Interior design Space planning Color theory Material selection CAD software (e.g., SketchUp) Client collaboration Budget management</t>
  </si>
  <si>
    <t>Focus on interior spaces, selecting finishes, furnishings, and color schemes. Create interior design concepts and mood boards. Collaborate with architects and contractors on design integration.</t>
  </si>
  <si>
    <t>Dana</t>
  </si>
  <si>
    <t>{"Sector":"Automotive Parts","Industry":"Motor Vehicles &amp; Parts","City":"Maumee","State":"Ohio","Zip":"43537","Website":"www.dana.com","Ticker":"DAN","CEO":"James K. Kamsickas"}</t>
  </si>
  <si>
    <t>$56K-$92K</t>
  </si>
  <si>
    <t>Miranda Garcia</t>
  </si>
  <si>
    <t>852-931-7709</t>
  </si>
  <si>
    <t>Investment Analysts analyze financial data and market trends to make informed investment recommendations. They research and assess investment opportunities, create financial models, and provide insights to guide investment decisions and portfolio management.</t>
  </si>
  <si>
    <t>Financial analysis Investment evaluation Portfolio management Data analysis</t>
  </si>
  <si>
    <t>Analyze financial data, research investment opportunities, and provide recommendations for investment decisions. Monitor financial markets and economic trends. Prepare investment reports and presentations.</t>
  </si>
  <si>
    <t>Aflac</t>
  </si>
  <si>
    <t>{"Sector":"Insurance","Industry":"Insurance: Life, Health (Stock)","City":"Columbus","State":"Georgia","Zip":"31999","Website":"www.aflac.com","Ticker":"AFL","CEO":"Daniel P. Amos"}</t>
  </si>
  <si>
    <t>$56K-$126K</t>
  </si>
  <si>
    <t>Kristy Coleman</t>
  </si>
  <si>
    <t>+1-763-874-3244x8724</t>
  </si>
  <si>
    <t>Email Campaign Manager</t>
  </si>
  <si>
    <t>Plan, execute, and analyze email marketing campaigns to engage subscribers, increase conversions, and build brand awareness.</t>
  </si>
  <si>
    <t>Email marketing strategies Email marketing platforms (e.g., MailChimp, HubSpot) Audience segmentation A/B testing Campaign analytics Copywriting HTML/CSS for email Marketing automation Communication skills Data analysis Attention to detail</t>
  </si>
  <si>
    <t>Plan and execute email marketing campaigns, including segmenting lists and scheduling sends. Create compelling email content and visuals. Analyze email performance and optimize campaigns.</t>
  </si>
  <si>
    <t>Quanta Services</t>
  </si>
  <si>
    <t>{"Sector":"Construction","Industry":"Engineering &amp; Construction","City":"Houston","State":"Texas","Zip":"77008","Website":"www.quantaservices.com","Ticker":"PWR","CEO":"Earl C. "Duke" Austin"}</t>
  </si>
  <si>
    <t>Robert Johnson</t>
  </si>
  <si>
    <t>(681)862-9080x60450</t>
  </si>
  <si>
    <t>Environmental Engineer</t>
  </si>
  <si>
    <t>Sustainability Specialist</t>
  </si>
  <si>
    <t>A Sustainability Specialist promotes sustainability initiatives within organizations, develops sustainability programs, and helps reduce environmental impacts while increasing efficiency.</t>
  </si>
  <si>
    <t>Sustainability practices Environmental management systems Green certifications</t>
  </si>
  <si>
    <t>Promote sustainability practices within organizations. Develop sustainability plans and initiatives. Monitor and report on sustainability metrics and goals.</t>
  </si>
  <si>
    <t>Ashtead Group</t>
  </si>
  <si>
    <t>{"Sector":"Equipment Rental","Industry":"Equipment Rental","City":"London","State":"N/A","Zip":"N/A","Website":"www.ashtead-group.com","Ticker":"AHT.L","CEO":"Brendan Horgan"}</t>
  </si>
  <si>
    <t>$60K-$98K</t>
  </si>
  <si>
    <t>Lusaka</t>
  </si>
  <si>
    <t>Zambia</t>
  </si>
  <si>
    <t>Brittany Barajas</t>
  </si>
  <si>
    <t>(339)430-3717x087</t>
  </si>
  <si>
    <t>Back-End Developer</t>
  </si>
  <si>
    <t>Server Developer</t>
  </si>
  <si>
    <t>A Server Developer specializes in developing and maintaining server-side applications and systems, ensuring efficient data processing and server functionality.</t>
  </si>
  <si>
    <t>Server-side programming languages (e.g., Java, Python) Database management API development</t>
  </si>
  <si>
    <t>Develop and maintain server-side logic and databases for web applications. Optimize server performance and scalability. Collaborate with front-end developers to integrate user interfaces.</t>
  </si>
  <si>
    <t>Glenmark Pharmaceuticals</t>
  </si>
  <si>
    <t>{"Sector":"Pharmaceuticals","Industry":"Pharmaceuticals","City":"Mumbai","State":"MH","Zip":"400 072","Website":"www.glenmarkpharma.com","Ticker":"GLENMARK","CEO":"Glenn Saldanha"}</t>
  </si>
  <si>
    <t>Brasilia</t>
  </si>
  <si>
    <t>Brazil</t>
  </si>
  <si>
    <t>Aaron King</t>
  </si>
  <si>
    <t>614-580-1507x2190</t>
  </si>
  <si>
    <t>Manage and maintain an organizations IT infrastructure, including servers, hardware, and software systems.</t>
  </si>
  <si>
    <t>System administration Server maintenance Active Directory Backup and recovery Cloud computing (e.g., AWS, Azure) Troubleshooting IT security best practices Collaboration Problem-solving Attention to detail Communication skills Technical knowledge</t>
  </si>
  <si>
    <t>Administer servers and systems, ensuring uptime and reliability. Perform software installations and updates. Provide technical support to end-users.</t>
  </si>
  <si>
    <t>Eastman Chemical</t>
  </si>
  <si>
    <t>{"Sector":"Chemicals","Industry":"Chemicals","City":"Kingsport","State":"Tennessee","Zip":"37660","Website":"www.eastman.com","Ticker":"EMN","CEO":""}</t>
  </si>
  <si>
    <t>$60K-$108K</t>
  </si>
  <si>
    <t>Brian Smith</t>
  </si>
  <si>
    <t>Design Engineer</t>
  </si>
  <si>
    <t>A Design Engineer creates and develops product designs and specifications, using engineering principles and design software to bring innovative products to market.</t>
  </si>
  <si>
    <t>Engineering design CAD software proficiency Problem-solving Technical knowledge Communication skills</t>
  </si>
  <si>
    <t>Design structural systems and components for buildings and infrastructure projects. Perform structural analysis and calculations. Create detailed design plans and specifications.</t>
  </si>
  <si>
    <t>Carnival Corporation &amp; plc</t>
  </si>
  <si>
    <t>{"Sector":"Travel/Cruise Lines","Industry":"Travel and Leisure - Cruises","City":"Miami","State":"FL","Zip":"33178","Website":"https://www.carnivalcorp.com/","Ticker":"CCL","CEO":"Arnold W. Donald"}</t>
  </si>
  <si>
    <t>$63K-$106K</t>
  </si>
  <si>
    <t>Timothy Mcpherson</t>
  </si>
  <si>
    <t>428-403-8474x445</t>
  </si>
  <si>
    <t>Market Research Analyst</t>
  </si>
  <si>
    <t>Market Research Coordinator</t>
  </si>
  <si>
    <t>A Market Research Coordinator supports market research initiatives by organizing and managing research projects, data collection, and analysis efforts.</t>
  </si>
  <si>
    <t>Market research coordination Survey design and administration Data analysis</t>
  </si>
  <si>
    <t>Coordinate research projects, including participant recruitment and data collection. Collaborate with research teams and ensure project timelines are met. Maintain research databases and records.</t>
  </si>
  <si>
    <t>Adani Green Energy</t>
  </si>
  <si>
    <t>{"Sector":"Renewable Energy","Industry":"Renewable Energy","City":"Ahmedabad","State":"Gujarat","Zip":"382421","Website":"https://www.adanigreenenergy.com/","Ticker":"ADANIGREEN","CEO":"Vneet S. Jaain"}</t>
  </si>
  <si>
    <t>$55K-$95K</t>
  </si>
  <si>
    <t>Michael Harris</t>
  </si>
  <si>
    <t>001-231-466-9867x086</t>
  </si>
  <si>
    <t>Customer Service Representative</t>
  </si>
  <si>
    <t>Call Center Agent</t>
  </si>
  <si>
    <t>A Call Center Agent handles incoming and outgoing customer calls, providing assistance, resolving issues, and ensuring a positive customer experience over the phone.</t>
  </si>
  <si>
    <t>Customer service Call center operations Problem-solving skills</t>
  </si>
  <si>
    <t>Handle incoming phone calls and provide information or assistance. Follow call scripts and procedures. Document and report call details.</t>
  </si>
  <si>
    <t>$56K-$87K</t>
  </si>
  <si>
    <t>Port of Spain</t>
  </si>
  <si>
    <t>Trinidad and Tobago</t>
  </si>
  <si>
    <t>Melissa Walker</t>
  </si>
  <si>
    <t>001-699-554-5581x8996</t>
  </si>
  <si>
    <t>Customer Support Specialist</t>
  </si>
  <si>
    <t>Customer Success Managers focus on ensuring customer satisfaction and retention. They build relationships with clients, understand their needs, and work to maximize the value customers receive from products or services, ultimately driving customer success and loyalty.</t>
  </si>
  <si>
    <t>Customer relationship management Onboarding and training Customer feedback analysis Retention strategies Cross-selling and upselling Strong communication and empathy Customer advocacy</t>
  </si>
  <si>
    <t>Build and maintain strong customer relationships, ensuring customer satisfaction and retention. Identify opportunities to upsell or cross-sell products or services. Gather and relay customer feedback to improve products.</t>
  </si>
  <si>
    <t>Fiat Chrysler Automobiles N.V.</t>
  </si>
  <si>
    <t>{"Sector":"Automotive","Industry":"Automotive","City":"London, UK","State":"N/A","Zip":"N/A","Website":"https://www.fcagroup.com/","Ticker":"FCAU","CEO":"Carlos Tavares"}</t>
  </si>
  <si>
    <t>$61K-$107K</t>
  </si>
  <si>
    <t>Angelica Wilson</t>
  </si>
  <si>
    <t>(732)299-1004</t>
  </si>
  <si>
    <t>Environmental Designer</t>
  </si>
  <si>
    <t>Design outdoor spaces, parks, and landscapes with an emphasis on environmental sustainability.</t>
  </si>
  <si>
    <t>Environmental design principles Sustainability concepts CAD and design software</t>
  </si>
  <si>
    <t>Focus on environmentally sustainable landscape design. Design landscapes to conserve resources, reduce pollution, and support biodiversity. Select native plants and sustainable materials.</t>
  </si>
  <si>
    <t>Dr. Pepper Snapple Group, Inc.</t>
  </si>
  <si>
    <t>{"Sector":"Beverage","Industry":"Food and Beverage","City":"Plano","State":"TX","Zip":"75024","Website":"https://www.drpeppersnapplegroup.com/","Ticker":"N/A","CEO":"N/A"}</t>
  </si>
  <si>
    <t>$60K-$97K</t>
  </si>
  <si>
    <t>Victor Clay</t>
  </si>
  <si>
    <t>804-401-2629x543</t>
  </si>
  <si>
    <t>BYD Company</t>
  </si>
  <si>
    <t>{"Sector":"Automotive","Industry":"Automotive","City":"Shenzhen","State":"N/A","Zip":"N/A","Website":"https://www.byd.com/","Ticker":"1211.HK","CEO":"Wang Chuanfu"}</t>
  </si>
  <si>
    <t>$62K-$81K</t>
  </si>
  <si>
    <t>Kampala</t>
  </si>
  <si>
    <t>Uganda</t>
  </si>
  <si>
    <t>Christina Miller</t>
  </si>
  <si>
    <t>(237)394-7256x68333</t>
  </si>
  <si>
    <t>Delta Air Lines</t>
  </si>
  <si>
    <t>{"Sector":"Airlines","Industry":"Airlines","City":"Atlanta","State":"Georgia","Zip":"30354","Website":"www.delta.com","Ticker":"DAL","CEO":"Ed Bastian"}</t>
  </si>
  <si>
    <t>$63K-$127K</t>
  </si>
  <si>
    <t>Christopher Castillo</t>
  </si>
  <si>
    <t>001-594-652-0614x2666</t>
  </si>
  <si>
    <t>Business Analyst</t>
  </si>
  <si>
    <t>IT Business Analyst</t>
  </si>
  <si>
    <t>IT Business Analysts bridge the gap between business needs and technology solutions. They analyze business processes, gather requirements, and create solutions that align with organizational goals.</t>
  </si>
  <si>
    <t>Business process analysis Requirement gathering Data analysis Communication skills</t>
  </si>
  <si>
    <t>Analyze business processes, gather requirements, and recommend solutions to enhance efficiency and productivity. Create business process models and documentation. Collaborate with IT teams to implement solutions.</t>
  </si>
  <si>
    <t>Kinder Morgan</t>
  </si>
  <si>
    <t>{"Sector":"Energy","Industry":"Pipelines","City":"Houston","State":"Texas","Zip":"77002","Website":"www.kindermorgan.com","Ticker":"KMI","CEO":"Steven J. Kean"}</t>
  </si>
  <si>
    <t>$61K-$125K</t>
  </si>
  <si>
    <t>City of Victoria</t>
  </si>
  <si>
    <t>Hong Kong SAR, China</t>
  </si>
  <si>
    <t>Bradley Bryan</t>
  </si>
  <si>
    <t>441-786-4554</t>
  </si>
  <si>
    <t>Prague</t>
  </si>
  <si>
    <t>Czech Republic</t>
  </si>
  <si>
    <t>Amy Baker</t>
  </si>
  <si>
    <t>Social Media Analyst</t>
  </si>
  <si>
    <t>Social Media Analysts analyze social media data and metrics to provide insights and recommendations for improving social media strategies. They track performance, identify trends, and support data-driven decision-making.</t>
  </si>
  <si>
    <t>Social media analytics tools (e.g., Google Analytics, Facebook Insights) Data analysis and reporting Social media ROI measurement Competitive analysis Trend identification</t>
  </si>
  <si>
    <t>Analyze social media data and user behavior to generate actionable insights. Track key performance indicators (KPIs) and recommend optimization strategies. Stay updated on social media trends and algorithm changes.</t>
  </si>
  <si>
    <t>Workspace Group</t>
  </si>
  <si>
    <t>{"Sector":"Real Estate","Industry":"Real Estate/REIT","City":"London","State":"England","Zip":"SE1 1GY","Website":"https://www.workspace.co.uk/","Ticker":"WKP","CEO":"Graham Clemett"}</t>
  </si>
  <si>
    <t>Bangui</t>
  </si>
  <si>
    <t>Central African Republic</t>
  </si>
  <si>
    <t>Lisa Salazar</t>
  </si>
  <si>
    <t>(322)636-7885</t>
  </si>
  <si>
    <t>CDW</t>
  </si>
  <si>
    <t>{"Sector":"Technology","Industry":"Information Technology Services","City":"Lincolnshire","State":"Illinois","Zip":"60069","Website":"www.cdw.com","Ticker":"CDW","CEO":"Christine A. Leahy"}</t>
  </si>
  <si>
    <t>$63K-$101K</t>
  </si>
  <si>
    <t>Ashley Cook</t>
  </si>
  <si>
    <t>(978)901-1732x27538</t>
  </si>
  <si>
    <t>$65K-$89K</t>
  </si>
  <si>
    <t>Julie Booth</t>
  </si>
  <si>
    <t>496-258-6064x20283</t>
  </si>
  <si>
    <t>Family Lawyer</t>
  </si>
  <si>
    <t>Child Custody Lawyer</t>
  </si>
  <si>
    <t>Child Custody Lawyers specialize in family law, focusing on cases related to child custody and visitation rights. They represent clients in court, provide legal counsel, and advocate for the best interests of children in custody disputes.</t>
  </si>
  <si>
    <t>Child custody law Family law Legal advocacy Negotiation Court representation Legal research Client counseling Case preparation</t>
  </si>
  <si>
    <t>Specialize in child custody cases, advocating for the best interests of children. Conduct investigations, gather evidence, and present cases in court. Negotiate parenting plans and visitation schedules.</t>
  </si>
  <si>
    <t>Halma</t>
  </si>
  <si>
    <t>{"Sector":"Technology and Safety","Industry":"Electronics/Instrumentation","City":"Amersham","State":"N/A","Zip":"N/A","Website":"www.halma.com","Ticker":"HLMA.L","CEO":"Andrew Williams"}</t>
  </si>
  <si>
    <t>$59K-$117K</t>
  </si>
  <si>
    <t>Washington, D.C.</t>
  </si>
  <si>
    <t>USA</t>
  </si>
  <si>
    <t>Andrew Mitchell</t>
  </si>
  <si>
    <t>(458)321-6225x194</t>
  </si>
  <si>
    <t>$58K-$128K</t>
  </si>
  <si>
    <t>Jean Watkins</t>
  </si>
  <si>
    <t>001-508-233-6612x02105</t>
  </si>
  <si>
    <t>Data Scientist</t>
  </si>
  <si>
    <t>Data Scientists use their expertise in data analysis and machine learning to extract valuable insights and predictions from data. They build and train models, conduct statistical analysis, and communicate findings to drive data-driven decision-making in the organization.</t>
  </si>
  <si>
    <t>Machine learning algorithms and libraries (e.g., scikit-learn, TensorFlow, PyTorch) Statistical analysis and modeling Data preprocessing and cleaning Big data technologies (e.g., Hadoop, Spark) Data visualization Strong programming skills (Python, R)</t>
  </si>
  <si>
    <t>Apply machine learning algorithms and statistical techniques to extract insights from large datasets. Develop predictive models. Conduct data experiments and A/B testing.</t>
  </si>
  <si>
    <t>AES</t>
  </si>
  <si>
    <t>{"Sector":"Utilities","Industry":"Utilities: Gas and Electric","City":"Arlington","State":"Virginia","Zip":"22203","Website":"www.aes.com","Ticker":"AES","CEO":"Andres R. Gluski"}</t>
  </si>
  <si>
    <t>$61K-$96K</t>
  </si>
  <si>
    <t>Montevideo</t>
  </si>
  <si>
    <t>Uruguay</t>
  </si>
  <si>
    <t>Seth Davis</t>
  </si>
  <si>
    <t>001-735-400-6122</t>
  </si>
  <si>
    <t>LKQ</t>
  </si>
  <si>
    <t>{"Sector":"Automotive Parts","Industry":"Wholesalers: Diversified","City":"Chicago","State":"Illinois","Zip":"60661","Website":"www.lkqcorp.com","Ticker":"LKQ","CEO":"Dominick P. Zarcone"}</t>
  </si>
  <si>
    <t>$62K-$123K</t>
  </si>
  <si>
    <t>Hector Johnson</t>
  </si>
  <si>
    <t>347-644-0465x468</t>
  </si>
  <si>
    <t>Clinical Nurse Specialist</t>
  </si>
  <si>
    <t>A Clinical Nurse Specialist is an advanced practice nurse who specializes in specific patient populations or clinical areas, providing expert care and contributing to improved patient outcomes.</t>
  </si>
  <si>
    <t>Clinical nursing specialization (e.g., critical care, oncology) Advanced nursing skills Patient education</t>
  </si>
  <si>
    <t>Specialize in a specific area of patient care, such as pediatrics or oncology. Provide expert clinical guidance and education to healthcare staff. Contribute to evidence-based practice and quality improvement.</t>
  </si>
  <si>
    <t>$59K-$112K</t>
  </si>
  <si>
    <t>Roy Holland</t>
  </si>
  <si>
    <t>Salesforce</t>
  </si>
  <si>
    <t>{"Sector":"Technology","Industry":"Computer Software","City":"San Francisco","State":"California","Zip":"94105","Website":"www.salesforce.com","Ticker":"CRM","CEO":"Marc R. Benioff"}</t>
  </si>
  <si>
    <t>Antananarivo</t>
  </si>
  <si>
    <t>Madagascar</t>
  </si>
  <si>
    <t>Robert Wagner</t>
  </si>
  <si>
    <t>616-511-0025x255</t>
  </si>
  <si>
    <t>Siemens India</t>
  </si>
  <si>
    <t>{"Sector":"Industrial Conglomerates","Industry":"Industrial Conglomerate","City":"Mumbai","State":"Maharashtra","Zip":"400 001","Website":"www.siemens.co.in","Ticker":"SIEMENS","CEO":"Sunil Mathur"}</t>
  </si>
  <si>
    <t>$65K-$120K</t>
  </si>
  <si>
    <t>Michelle Mcbride</t>
  </si>
  <si>
    <t>+1-737-938-7303x67142</t>
  </si>
  <si>
    <t>NextEra Energy</t>
  </si>
  <si>
    <t>{"Sector":"Energy","Industry":"Utilities: Gas and Electric","City":"Juno Beach","State":"Florida","Zip":"33408","Website":"www.nexteraenergy.com","Ticker":"NEE","CEO":"John W. Ketchum"}</t>
  </si>
  <si>
    <t>$60K-$114K</t>
  </si>
  <si>
    <t>Erica Ray</t>
  </si>
  <si>
    <t>001-463-545-7836x18669</t>
  </si>
  <si>
    <t>Chemical Analyst</t>
  </si>
  <si>
    <t>Quality Control Analyst</t>
  </si>
  <si>
    <t>In the role of a Quality Control Analyst, you will be responsible for inspecting and testing products to ensure they meet quality standards and specifications. You will use quality control tools and processes to identify defects, document findings, and recommend improvements. Your role is essential in maintaining product quality and customer satisfaction.</t>
  </si>
  <si>
    <t>Quality control Quality assurance QC testing methods Compliance standards Root cause analysis Documentation Statistical analysis</t>
  </si>
  <si>
    <t>Ensure the quality and consistency of chemical products and processes through testing and inspection. Identify non-conformities and deviations. Maintain quality control documentation.</t>
  </si>
  <si>
    <t>Computacenter</t>
  </si>
  <si>
    <t>{"Sector":"IT Services","Industry":"Information Technology","City":"Hatfield","State":"England","Zip":"AL10 9TW","Website":"https://www.computacenter.com/","Ticker":"CCC","CEO":"Mike Norris"}</t>
  </si>
  <si>
    <t>2 to 11 Years</t>
  </si>
  <si>
    <t>$65K-$105K</t>
  </si>
  <si>
    <t>Trevor Hill</t>
  </si>
  <si>
    <t>Meta Platforms</t>
  </si>
  <si>
    <t>{"Sector":"Technology","Industry":"Internet Services and Retailing","City":"Menlo Park","State":"California","Zip":"94025","Website":"www.fb.com","Ticker":"META","CEO":"Mark Zuckerberg"}</t>
  </si>
  <si>
    <t>$59K-$100K</t>
  </si>
  <si>
    <t>Skopje</t>
  </si>
  <si>
    <t>Macedonia, FYR</t>
  </si>
  <si>
    <t>Julie Armstrong</t>
  </si>
  <si>
    <t>001-431-301-3690x0539</t>
  </si>
  <si>
    <t>Hershey</t>
  </si>
  <si>
    <t>{"Sector":"Food &amp; Confectionery","Industry":"Food Consumer Products","City":"Hershey","State":"Pennsylvania","Zip":"17033","Website":"www.thehersheycompany.com","Ticker":"HSY","CEO":"Michele G. Buck"}</t>
  </si>
  <si>
    <t>$65K-$98K</t>
  </si>
  <si>
    <t>Glenn Parker</t>
  </si>
  <si>
    <t>(665)316-6721</t>
  </si>
  <si>
    <t>Power Systems Engineer</t>
  </si>
  <si>
    <t>Power Systems Engineers design and maintain electrical power systems. They work on generation, transmission, and distribution of electrical power, focusing on safety and efficiency.</t>
  </si>
  <si>
    <t>Electrical engineering Power system analysis Renewable energy systems Control systems Safety regulations</t>
  </si>
  <si>
    <t>Design and analyze electrical power systems, including transmission and distribution networks. Perform load flow analysis and ensure grid reliability. Implement energy efficiency solutions.</t>
  </si>
  <si>
    <t>TAG Immobilien AG</t>
  </si>
  <si>
    <t>{"Sector":"Real Estate","Industry":"Real Estate","City":"Hamburg","State":"Free and Hanseatic City of Hamburg","Zip":"20354","Website":"https://www.tag-ag.com/en/","Ticker":"TAG.DE","CEO":"Thomas Baumgart"}</t>
  </si>
  <si>
    <t>Port-au-Prince</t>
  </si>
  <si>
    <t>Haiti</t>
  </si>
  <si>
    <t>James Coffey</t>
  </si>
  <si>
    <t>845.235.0571x19564</t>
  </si>
  <si>
    <t>Network Technician</t>
  </si>
  <si>
    <t>Network Security Specialists focus on network security. They implement security measures, monitor for threats, and respond to security incidents to protect network integrity.</t>
  </si>
  <si>
    <t>Network security Cybersecurity Intrusion detection Security analysis Firewall management</t>
  </si>
  <si>
    <t>Focus on network security, implementing measures to protect against cyber threats. Monitor network traffic for anomalies and security breaches. Conduct security audits and recommend improvements.</t>
  </si>
  <si>
    <t>Block</t>
  </si>
  <si>
    <t>{"Sector":"Technology","Industry":"Financial Data Services","City":"San Francisco","State":"California","Zip":"94103","Website":"www.block.xyz","Ticker":"SQ","CEO":"Jack Dorsey"}</t>
  </si>
  <si>
    <t>$56K-$114K</t>
  </si>
  <si>
    <t>Malabo (de jure),</t>
  </si>
  <si>
    <t>Equatorial Guinea</t>
  </si>
  <si>
    <t>Tammy Richardson</t>
  </si>
  <si>
    <t>001-897-403-6109x5440</t>
  </si>
  <si>
    <t>Linde plc</t>
  </si>
  <si>
    <t>{"Sector":"Industrial Gases","Industry":"Chemicals","City":"Munich","State":"N/A","Zip":"N/A","Website":"www.linde.com","Ticker":"LIN","CEO":"Steve Angel"}</t>
  </si>
  <si>
    <t>$59K-$109K</t>
  </si>
  <si>
    <t>Matthew Blanchard</t>
  </si>
  <si>
    <t>001-710-431-0734x564</t>
  </si>
  <si>
    <t>Commercial Interior Designer</t>
  </si>
  <si>
    <t>A Commercial Interior Designer focuses on designing interior spaces for businesses and commercial properties. They optimize layouts for productivity and aesthetics.</t>
  </si>
  <si>
    <t>Commercial interior design Workplace ergonomics Building codes and regulations knowledge Sustainable design principles AutoCAD and Revit proficiency</t>
  </si>
  <si>
    <t>Design and optimize interior spaces for commercial and public use, such as offices, restaurants, and retail stores. Collaborate with architects and contractors. Ensure compliance with building codes and regulations.</t>
  </si>
  <si>
    <t>Nucor</t>
  </si>
  <si>
    <t>{"Sector":"Metals and Mining","Industry":"Metals","City":"Charlotte","State":"North Carolina","Zip":"28211","Website":"www.nucor.com","Ticker":"NUE","CEO":"Leon J. Topalian"}</t>
  </si>
  <si>
    <t>3 to 11 Years</t>
  </si>
  <si>
    <t>$56K-$106K</t>
  </si>
  <si>
    <t>Monrovia</t>
  </si>
  <si>
    <t>Liberia</t>
  </si>
  <si>
    <t>Wendy Arias</t>
  </si>
  <si>
    <t>+1-276-780-3686x38977</t>
  </si>
  <si>
    <t>Addiction Counselor</t>
  </si>
  <si>
    <t>An Addiction Counselor provides support and therapy to individuals struggling with addiction, helping them overcome substance abuse and develop healthier coping strategies.</t>
  </si>
  <si>
    <t>Addiction counseling techniques Substance abuse treatment Counseling ethics</t>
  </si>
  <si>
    <t>Provide counseling and support to individuals struggling with substance abuse issues. Conduct assessments and develop treatment plans. Facilitate group therapy sessions.</t>
  </si>
  <si>
    <t>Gree Electric Appliances</t>
  </si>
  <si>
    <t>{"Sector":"Electronics","Industry":"Electronics &amp; Appliances","City":"Zhuhai","State":"N/A","Zip":"N/A","Website":"http://www.gree.com/","Ticker":"651","CEO":"Dong Mingzhu"}</t>
  </si>
  <si>
    <t>$59K-$120K</t>
  </si>
  <si>
    <t>Brandon Rojas</t>
  </si>
  <si>
    <t>938.372.6437</t>
  </si>
  <si>
    <t>Software Architect</t>
  </si>
  <si>
    <t>Cloud Architect</t>
  </si>
  <si>
    <t>A Cloud Architect designs and manages cloud-based solutions, optimizing scalability, security, and performance while aligning them with the companys technology strategy.</t>
  </si>
  <si>
    <t>Cloud computing platforms (AWS, Azure, etc.) Cloud security Containerization (Docker, Kubernetes)</t>
  </si>
  <si>
    <t>Design and implement cloud-based solutions, optimizing for performance and cost-efficiency. Develop cloud migration strategies. Architect and manage cloud infrastructure.</t>
  </si>
  <si>
    <t>DCP Midstream</t>
  </si>
  <si>
    <t>{"Sector":"Energy","Industry":"Pipelines","City":"Denver","State":"Colorado","Zip":"80237","Website":"www.dcpmidstream.com","Ticker":"DCP","CEO":""}</t>
  </si>
  <si>
    <t>$60K-$82K</t>
  </si>
  <si>
    <t>Margaret Meadows</t>
  </si>
  <si>
    <t>(265)337-3489x147</t>
  </si>
  <si>
    <t>Data Business Analyst</t>
  </si>
  <si>
    <t>Data Business Analysts focus on data-related projects. They collect and analyze data, identify trends, and provide insights to support data-driven decision-making within the organization.</t>
  </si>
  <si>
    <t>Data analysis Data modeling Data visualization SQL Data tools (e.g., Tableau)</t>
  </si>
  <si>
    <t>Focus on data analysis, data modeling, and data visualization to support business decision-making. Develop and maintain data dictionaries and metadata. Collaborate with data engineers and analysts.</t>
  </si>
  <si>
    <t>Balfour Beatty</t>
  </si>
  <si>
    <t>{"Sector":"Construction and Engineering","Industry":"Construction","City":"London","State":"England","Zip":"SW1E 5JY","Website":"https://www.balfourbeatty.com/","Ticker":"BBY","CEO":"Leo Quinn"}</t>
  </si>
  <si>
    <t>$56K-$113K</t>
  </si>
  <si>
    <t>Jessica Griffin</t>
  </si>
  <si>
    <t>(694)531-1436</t>
  </si>
  <si>
    <t>Ameriprise Financial</t>
  </si>
  <si>
    <t>{"Sector":"Financial Services","Industry":"Diversified Financials","City":"Minneapolis","State":"Minnesota","Zip":"55474","Website":"www.ameriprise.com","Ticker":"AMP","CEO":"James M. Cracchiolo"}</t>
  </si>
  <si>
    <t>$59K-$115K</t>
  </si>
  <si>
    <t>Anna Adams</t>
  </si>
  <si>
    <t>404.324.1851x7131</t>
  </si>
  <si>
    <t>Australia and New Zealand Banking Group (ANZ)</t>
  </si>
  <si>
    <t>{"Sector":"Banking","Industry":"Banking/Financial Services","City":"Melbourne","State":"VIC","Zip":"3000","Website":"https://www.anz.com/","Ticker":"ANZ","CEO":"Shayne Elliott"}</t>
  </si>
  <si>
    <t>$60K-$125K</t>
  </si>
  <si>
    <t>Daniel Moreno</t>
  </si>
  <si>
    <t>Nurse Manager</t>
  </si>
  <si>
    <t>Nursing Director</t>
  </si>
  <si>
    <t>Nursing Directors oversee nursing departments in healthcare facilities. They manage nursing staff, develop policies and procedures, and ensure the delivery of high-quality patient care while adhering to regulatory standards.</t>
  </si>
  <si>
    <t>Nursing management Patient care coordination Staff supervision Compliance with healthcare regulations Quality improvement Leadership skills</t>
  </si>
  <si>
    <t>Oversee nursing staff and operations in healthcare settings. Develop nursing policies and procedures. Ensure compliance with healthcare regulations.</t>
  </si>
  <si>
    <t>MetLife</t>
  </si>
  <si>
    <t>{"Sector":"Insurance","Industry":"Insurance: Life, Health (Stock)","City":"New York","State":"New York","Zip":"10166","Website":"www.metlife.com","Ticker":"MET","CEO":"Michel A. Khalaf"}</t>
  </si>
  <si>
    <t>Brandy Brown</t>
  </si>
  <si>
    <t>001-200-881-9724x64577</t>
  </si>
  <si>
    <t>Veterinarian</t>
  </si>
  <si>
    <t>Small Animal Veterinarian</t>
  </si>
  <si>
    <t>A Small Animal Veterinarian provides medical care to small pets, such as dogs and cats. They diagnose illnesses, perform surgeries, and advise pet owners on healthcare practices.</t>
  </si>
  <si>
    <t>Veterinary medicine Small animal care and surgery Animal diagnostics Preventive medicine Client communication Surgical skills Radiology Anesthesia Laboratory diagnostics Compassion and empathy Problem-solving Attention to detail</t>
  </si>
  <si>
    <t>Diagnose and treat illnesses and injuries in domestic pets, such as dogs and cats. Perform surgeries, vaccinations, and routine check-ups. Provide pet owners with medical advice and care plans.</t>
  </si>
  <si>
    <t>American Tower</t>
  </si>
  <si>
    <t>{"Sector":"Real Estate","Industry":"Real Estate","City":"Boston","State":"Massachusetts","Zip":"2116","Website":"www.americantower.com","Ticker":"AMT","CEO":"Thomas A. Bartlett"}</t>
  </si>
  <si>
    <t>$62K-$126K</t>
  </si>
  <si>
    <t>Richard Blake</t>
  </si>
  <si>
    <t>649-585-6680</t>
  </si>
  <si>
    <t>Process Engineer</t>
  </si>
  <si>
    <t>Chemical Engineer</t>
  </si>
  <si>
    <t>Chemical Engineers design and oversee processes for the production of chemicals and related products. They conduct experiments, analyze data, and develop processes to optimize production, ensure safety, and minimize environmental impact.</t>
  </si>
  <si>
    <t>Chemical engineering Process design Chemical reactions Safety protocols Laboratory techniques Problem-solving skills</t>
  </si>
  <si>
    <t>Specialize in chemical processes, including design and optimization. Monitor chemical reactions and processes. Ensure compliance with environmental regulations.</t>
  </si>
  <si>
    <t>Expedia Group</t>
  </si>
  <si>
    <t>{"Sector":"Travel and Booking","Industry":"Internet Services and Retailing","City":"Seattle","State":"Washington","Zip":"98119","Website":"www.expediagroup.com","Ticker":"EXPE","CEO":"Peter M. Kern"}</t>
  </si>
  <si>
    <t>$62K-$117K</t>
  </si>
  <si>
    <t>Sharon Simon</t>
  </si>
  <si>
    <t>706-304-3236x8994</t>
  </si>
  <si>
    <t>A Market Research Analyst gathers and analyzes data to provide insights into market trends, consumer behavior, and competitive landscapes. They help businesses make informed decisions.</t>
  </si>
  <si>
    <t>Market research methodologies Data collection and analysis Consumer behavior analysis Competitor analysis Survey design and analysis Statistical analysis software (e.g., SPSS, SAS) Data visualization Trend analysis Report writing Communication skills Attention to detail</t>
  </si>
  <si>
    <t>Conduct market research to gather data on consumer behavior, market trends, and competitive analysis. Analyze research findings and generate actionable insights. Prepare research reports and presentations.</t>
  </si>
  <si>
    <t>Archer Daniels Midland</t>
  </si>
  <si>
    <t>{"Sector":"Food and Agriculture","Industry":"Food Production","City":"Chicago","State":"Illinois","Zip":"60601","Website":"www.adm.com","Ticker":"ADM","CEO":"Juan R. Luciano"}</t>
  </si>
  <si>
    <t>Bridgetown</t>
  </si>
  <si>
    <t>Barbados</t>
  </si>
  <si>
    <t>Jeremy Thomas</t>
  </si>
  <si>
    <t>(920)857-1292x830</t>
  </si>
  <si>
    <t>IT Manager</t>
  </si>
  <si>
    <t>Infrastructure Manager</t>
  </si>
  <si>
    <t>An Infrastructure Manager is responsible for the operation and maintenance of an organizations IT infrastructure, including servers, networks, and data centers.</t>
  </si>
  <si>
    <t>Network administration System administration Virtualization technologies (e.g., VMware, Hyper-V) Storage management IT security Disaster recovery planning Capacity planning Monitoring and troubleshooting Cloud infrastructure (e.g., AWS, Azure) Vendor management</t>
  </si>
  <si>
    <t>Manage IT infrastructure, including servers, networks, and data centers. Ensure high availability, security, and scalability of IT systems. Plan and implement technology upgrades.</t>
  </si>
  <si>
    <t>Steel Dynamics</t>
  </si>
  <si>
    <t>{"Sector":"Metals and Mining","Industry":"Metals","City":"Fort Wayne","State":"Indiana","Zip":"46804","Website":"www.steeldynamics.com","Ticker":"STLD","CEO":"Mark D. Millett"}</t>
  </si>
  <si>
    <t>$56K-$117K</t>
  </si>
  <si>
    <t>Sarah Singleton</t>
  </si>
  <si>
    <t>784.293.5699x996</t>
  </si>
  <si>
    <t>QA Tester</t>
  </si>
  <si>
    <t>QA Testers assess software and applications for defects and quality issues. They conduct testing procedures, report bugs, and work with development teams to ensure the delivery of high-quality software products.</t>
  </si>
  <si>
    <t>Test planning and strategy Test case design and execution Defect reporting and tracking Test automation tools (e.g., Selenium, Appium) Regression testing</t>
  </si>
  <si>
    <t>Develop and execute test plans and test cases to identify software defects and issues. Document and report bugs, errors, and anomalies. Collaborate with development teams to resolve issues.</t>
  </si>
  <si>
    <t>$55K-$129K</t>
  </si>
  <si>
    <t>Susan Anderson</t>
  </si>
  <si>
    <t>Playtech</t>
  </si>
  <si>
    <t>{"Sector":"Gambling and Gaming","Industry":"Gambling/Gaming","City":"Douglas","State":"Isle of Man","Zip":"IM3 1DZ","Website":"https://www.playtech.com/","Ticker":"PTEC","CEO":"Mor Weizer"}</t>
  </si>
  <si>
    <t>$61K-$108K</t>
  </si>
  <si>
    <t>Kevin Simon</t>
  </si>
  <si>
    <t>(317)704-0346</t>
  </si>
  <si>
    <t>IT Project Manager</t>
  </si>
  <si>
    <t>IT Project Managers plan, execute, and oversee IT projects. They define project scope, allocate resources, manage budgets, and ensure projects are delivered on time and within scope. They also communicate project status and risks to stakeholders.</t>
  </si>
  <si>
    <t>Project management Team leadership Risk management Budgeting Communication skills</t>
  </si>
  <si>
    <t>Plan and oversee IT projects, manage project teams, and ensure successful project delivery within scope, time, and budget. Define project objectives and requirements. Monitor project progress and risks.</t>
  </si>
  <si>
    <t>Uber Technologies</t>
  </si>
  <si>
    <t>{"Sector":"Technology","Industry":"Internet Services and Retailing","City":"San Francisco","State":"California","Zip":"94158","Website":"www.uber.com","Ticker":"UBER","CEO":"Dara Khosrowshahi"}</t>
  </si>
  <si>
    <t>Kristen Hayes</t>
  </si>
  <si>
    <t>001-430-792-6559x5566</t>
  </si>
  <si>
    <t>Graphic Packaging Holding</t>
  </si>
  <si>
    <t>{"Sector":"Packaging","Industry":"Packaging, Containers","City":"Atlanta","State":"Georgia","Zip":"30328","Website":"www.graphicpkg.com","Ticker":"GPK","CEO":"Michael Doss"}</t>
  </si>
  <si>
    <t>$65K-$101K</t>
  </si>
  <si>
    <t>Katherine Barry</t>
  </si>
  <si>
    <t>Client Relationship Manager</t>
  </si>
  <si>
    <t>Build and maintain strong client relationships, understand their needs, and ensure client satisfaction.</t>
  </si>
  <si>
    <t>Client relationship management Customer service Communication skills</t>
  </si>
  <si>
    <t>Build and nurture strong client relationships. Understand client needs and objectives. Serve as the main point of contact for client communication.</t>
  </si>
  <si>
    <t>Jubilant Foodworks</t>
  </si>
  <si>
    <t>{"Sector":"Restaurants","Industry":"Food Services","City":"Noida","State":"Uttar Pradesh","Zip":"201 301","Website":"www.jubilantfoodworks.com","Ticker":"JUBLFOOD","CEO":"Pratik Pota"}</t>
  </si>
  <si>
    <t>3 to 14 Years</t>
  </si>
  <si>
    <t>$63K-$120K</t>
  </si>
  <si>
    <t>Stephanie Taylor</t>
  </si>
  <si>
    <t>634.349.7048x2654</t>
  </si>
  <si>
    <t>Backend Web Developer</t>
  </si>
  <si>
    <t>Backend Web Developers build and maintain the server-side logic and infrastructure required for web applications. They work on data storage, APIs, and server communication to support the functionality of web applications.</t>
  </si>
  <si>
    <t>Server-side programming (e.g., Node.js, Python) Database management (e.g., SQL, MongoDB)</t>
  </si>
  <si>
    <t>Develop server-side logic and databases to support web applications. Optimize application performance and security. Implement RESTful APIs for data retrieval and manipulation.</t>
  </si>
  <si>
    <t>AGCO</t>
  </si>
  <si>
    <t>{"Sector":"Agriculture","Industry":"Construction and Farm Machinery","City":"Duluth","State":"Georgia","Zip":"30096","Website":"www.agcocorp.com","Ticker":"AGCO","CEO":"Eric P. Hansotia"}</t>
  </si>
  <si>
    <t>Alexander Lewis</t>
  </si>
  <si>
    <t>+1-297-557-4666x6333</t>
  </si>
  <si>
    <t>Diageo</t>
  </si>
  <si>
    <t>{"Sector":"Beverages","Industry":"Beverages","City":"London","State":"N/A","Zip":"N/A","Website":"www.diageo.com","Ticker":"DEO","CEO":"Ivan Menezes"}</t>
  </si>
  <si>
    <t>$63K-$100K</t>
  </si>
  <si>
    <t>Robert Barnes</t>
  </si>
  <si>
    <t>982.243.2453</t>
  </si>
  <si>
    <t>$55K-$100K</t>
  </si>
  <si>
    <t>Eric Simpson</t>
  </si>
  <si>
    <t>001-254-465-2066x712</t>
  </si>
  <si>
    <t>Pharmaceutical Sales Representative</t>
  </si>
  <si>
    <t>Medical Sales Specialist</t>
  </si>
  <si>
    <t>Medical Sales Specialists focus on selling medical devices, pharmaceuticals, or healthcare products to healthcare professionals and institutions.</t>
  </si>
  <si>
    <t>Medical product knowledge Understanding of healthcare regulations Relationship building with healthcare professionals Sales forecasting and planning Medical sales techniques</t>
  </si>
  <si>
    <t>Focus on medical equipment or devices sales to healthcare facilities and providers. Conduct product demonstrations and training. Understand and comply with industry regulations.</t>
  </si>
  <si>
    <t>Eversource Energy</t>
  </si>
  <si>
    <t>{"Sector":"Utilities","Industry":"Utilities: Gas and Electric","City":"Springfield","State":"Massachusetts","Zip":"1104","Website":"www.eversource.com","Ticker":"ES","CEO":"Joseph R. Nolan"}</t>
  </si>
  <si>
    <t>Jay Mendoza</t>
  </si>
  <si>
    <t>+1-696-467-6014x5066</t>
  </si>
  <si>
    <t>Office Manager</t>
  </si>
  <si>
    <t>Office Coordinator</t>
  </si>
  <si>
    <t>Office Coordinators provide administrative support within an office. They assist with tasks like scheduling, record-keeping, and communication to ensure efficient office operations.</t>
  </si>
  <si>
    <t>Office administration Calendar management Reception duties Communication skills Record keeping Office supplies management</t>
  </si>
  <si>
    <t>Coordinate office activities and workflow. Assist with document management and filing. Manage office supplies and vendor relationships.</t>
  </si>
  <si>
    <t>JetBlue Airways</t>
  </si>
  <si>
    <t>{"Sector":"Airlines","Industry":"Airlines","City":"Long Island City","State":"New York","Zip":"11101","Website":"www.jetblue.com","Ticker":"JBLU","CEO":"Robin Hayes"}</t>
  </si>
  <si>
    <t>$55K-$104K</t>
  </si>
  <si>
    <t>Emma Perez</t>
  </si>
  <si>
    <t>485-325-4371x988</t>
  </si>
  <si>
    <t>Avantor</t>
  </si>
  <si>
    <t>{"Sector":"Health Care","Industry":"Scientific, Photographic and Control Equipment","City":"Radnor","State":"Pennsylvania","Zip":"19087","Website":"www.avantorsciences.com","Ticker":"AVTR","CEO":"Michael Stubblefield"}</t>
  </si>
  <si>
    <t>$57K-$118K</t>
  </si>
  <si>
    <t>Nicole Johnson</t>
  </si>
  <si>
    <t>(560)631-8069</t>
  </si>
  <si>
    <t>Johnson &amp; Johnson</t>
  </si>
  <si>
    <t>{"Sector":"Healthcare","Industry":"Pharmaceuticals","City":"New Brunswick","State":"New Jersey","Zip":"8933","Website":"www.jnj.com","Ticker":"JNJ","CEO":""}</t>
  </si>
  <si>
    <t>Tehran</t>
  </si>
  <si>
    <t>Iran, Islamic Rep.</t>
  </si>
  <si>
    <t>Sarah King</t>
  </si>
  <si>
    <t>+1-333-531-9686x45669</t>
  </si>
  <si>
    <t>BHEL (Bharat Heavy Electricals Limited)</t>
  </si>
  <si>
    <t>{"Sector":"Industrial Conglomerates","Industry":"Electrical Equipment","City":"New Delhi","State":"Delhi","Zip":"110 049","Website":"www.bhel.com","Ticker":"BHEL","CEO":"Nalin Shinghal"}</t>
  </si>
  <si>
    <t>$61K-$112K</t>
  </si>
  <si>
    <t>Julie Wells</t>
  </si>
  <si>
    <t>001-668-945-5621x7743</t>
  </si>
  <si>
    <t>Paralegal</t>
  </si>
  <si>
    <t>Assist lawyers with legal research, document preparation, and case management in law firms or legal departments.</t>
  </si>
  <si>
    <t>Legal research Document drafting Case management E-filing Legal databases (e.g., LexisNexis) Client communication Deposition preparation Trial support Ethics and confidentiality Attention to detail Communication skills Legal software proficiency</t>
  </si>
  <si>
    <t>Assist lawyers in legal research, document preparation, and case management. Draft legal documents and pleadings. Organize and maintain case files.</t>
  </si>
  <si>
    <t>Etsy, Inc.</t>
  </si>
  <si>
    <t>{"Sector":"E-commerce/Online Marketplace","Industry":"E-commerce","City":"Brooklyn","State":"NY","Zip":"11201","Website":"https://www.etsy.com/","Ticker":"ETSY","CEO":"Josh Silverman"}</t>
  </si>
  <si>
    <t>$59K-$95K</t>
  </si>
  <si>
    <t>John Wright</t>
  </si>
  <si>
    <t>(341)675-0661</t>
  </si>
  <si>
    <t>Marathon Oil</t>
  </si>
  <si>
    <t>{"Sector":"Energy","Industry":"Mining, Crude-Oil Production","City":"Houston","State":"Texas","Zip":"77024","Website":"www.marathonoil.com","Ticker":"MRO","CEO":"Lee M. Tillman"}</t>
  </si>
  <si>
    <t>$61K-$84K</t>
  </si>
  <si>
    <t>Santo Domingo</t>
  </si>
  <si>
    <t>Dominican Republic</t>
  </si>
  <si>
    <t>Rachel Santos</t>
  </si>
  <si>
    <t>(365)657-0809x68279</t>
  </si>
  <si>
    <t>Geely Automobile Holdings</t>
  </si>
  <si>
    <t>{"Sector":"Automotive","Industry":"Automotive","City":"Hangzhou","State":"N/A","Zip":"N/A","Website":"https://www.geely.com/","Ticker":"0175.HK","CEO":"Daniel Li Donghui"}</t>
  </si>
  <si>
    <t>Brittany Snyder</t>
  </si>
  <si>
    <t>001-257-640-1865x804</t>
  </si>
  <si>
    <t>Williams</t>
  </si>
  <si>
    <t>{"Sector":"Energy","Industry":"Pipelines","City":"Tulsa","State":"Oklahoma","Zip":"74172","Website":"www.williams.com","Ticker":"WMB","CEO":"Alan S. Armstrong"}</t>
  </si>
  <si>
    <t>$61K-$109K</t>
  </si>
  <si>
    <t>Singapore</t>
  </si>
  <si>
    <t>Julie Martinez</t>
  </si>
  <si>
    <t>+1-603-730-4662x15460</t>
  </si>
  <si>
    <t>Architect</t>
  </si>
  <si>
    <t>Project Architect</t>
  </si>
  <si>
    <t>Project Architects lead architectural projects, from concept to completion, coordinating design teams, managing budgets, and ensuring compliance with regulations.</t>
  </si>
  <si>
    <t>Architectural project management Construction documents Building systems Design coordination Client communication</t>
  </si>
  <si>
    <t>Lead architectural projects, from concept design to construction supervision. Collaborate with clients, engineers, and contractors. Develop project timelines and budgets.</t>
  </si>
  <si>
    <t>$57K-$82K</t>
  </si>
  <si>
    <t>Lima</t>
  </si>
  <si>
    <t>Peru</t>
  </si>
  <si>
    <t>Kimberly Harris</t>
  </si>
  <si>
    <t>001-858-278-8127x85642</t>
  </si>
  <si>
    <t>Sun Pharmaceutical Industries</t>
  </si>
  <si>
    <t>{"Sector":"Pharmaceuticals","Industry":"Pharmaceuticals","City":"Mumbai","State":"Maharashtra","Zip":"400063","Website":"https://www.sunpharma.com/","Ticker":"SUNPHARMA","CEO":"Dilip Shanghvi"}</t>
  </si>
  <si>
    <t>Conakry</t>
  </si>
  <si>
    <t>Guinea</t>
  </si>
  <si>
    <t>Luis Miller</t>
  </si>
  <si>
    <t>235-923-2167x3259</t>
  </si>
  <si>
    <t>Performance Tester</t>
  </si>
  <si>
    <t>A Performance Tester assesses the performance and scalability of software applications. They conduct load and stress testing to identify bottlenecks and optimize performance.</t>
  </si>
  <si>
    <t>Performance testing methodologies Load testing tools (e.g., JMeter) Test script development Performance profiling and analysis Bottleneck identification</t>
  </si>
  <si>
    <t>Evaluate software performance and scalability through load and stress testing. Identify performance bottlenecks and optimize system performance. Generate performance reports and recommendations.</t>
  </si>
  <si>
    <t>Burberry Group</t>
  </si>
  <si>
    <t>{"Sector":"Fashion and Apparel","Industry":"Apparel/Fashion","City":"London","State":"N/A","Zip":"N/A","Website":"www.burberryplc.com","Ticker":"BRBY.L","CEO":"Marco Gobbetti"}</t>
  </si>
  <si>
    <t>$57K-$110K</t>
  </si>
  <si>
    <t>Tara Meadows</t>
  </si>
  <si>
    <t>001-511-457-5566</t>
  </si>
  <si>
    <t>UltraTech Cement</t>
  </si>
  <si>
    <t>{"Sector":"Cement &amp; Aggregates","Industry":"Cement and Building Materials","City":"Mumbai","State":"Maharashtra","Zip":"400093","Website":"https://www.ultratechcement.com/","Ticker":"ULTRACEMCO","CEO":"K.K. Maheshwari"}</t>
  </si>
  <si>
    <t>Ngerulmud</t>
  </si>
  <si>
    <t>Palau</t>
  </si>
  <si>
    <t>Tiffany Sanchez</t>
  </si>
  <si>
    <t>818-477-7355x83125</t>
  </si>
  <si>
    <t>Territory Sales Manager</t>
  </si>
  <si>
    <t>Territory Sales Managers oversee a specific sales territory, managing sales teams, setting goals, and developing strategies to meet sales objectives.</t>
  </si>
  <si>
    <t>Sales leadership Territory management Team management Sales data analysis Strategic planning and execution</t>
  </si>
  <si>
    <t>Manage a sales territory, including developing sales strategies and targets. Lead a sales team and provide coaching and support. Monitor sales performance and track progress toward goals.</t>
  </si>
  <si>
    <t>Metro Bank</t>
  </si>
  <si>
    <t>{"Sector":"Banking","Industry":"Banking","City":"London","State":"England","Zip":"EC2V 5JJ","Website":"https://www.metrobankonline.co.uk/","Ticker":"MTRO","CEO":"Daniel Frumkin"}</t>
  </si>
  <si>
    <t>Robert Collins</t>
  </si>
  <si>
    <t>555-875-2072</t>
  </si>
  <si>
    <t>Help Desk Support Specialist</t>
  </si>
  <si>
    <t>Help Desk Support Specialists provide technical assistance and support to end-users, resolving IT issues and ensuring smooth operations.</t>
  </si>
  <si>
    <t>Technical troubleshooting Customer service and communication Ticketing system usage Basic IT knowledge Problem-solving and critical-thinking skills</t>
  </si>
  <si>
    <t>Provide technical support to end-users, troubleshoot hardware and software issues, and resolve IT-related problems. Document and track support requests and resolutions. Provide training and guidance to end-users.</t>
  </si>
  <si>
    <t>Ingredion</t>
  </si>
  <si>
    <t>{"Sector":"Food &amp; Beverage","Industry":"Food Production","City":"Westchester","State":"Illinois","Zip":"60154","Website":"www.ingredion.com","Ticker":"INGR","CEO":"James (Jim) Zallie"}</t>
  </si>
  <si>
    <t>$63K-$93K</t>
  </si>
  <si>
    <t>Jessica Dominguez</t>
  </si>
  <si>
    <t>001-673-740-4078x5897</t>
  </si>
  <si>
    <t>The Kraft Heinz Company</t>
  </si>
  <si>
    <t>{"Sector":"Food and Beverage","Industry":"Food Manufacturing","City":"Chicago","State":"IL","Zip":"60601","Website":"https://www.kraftheinzcompany.com/","Ticker":"KHC","CEO":"Miguel Patricio"}</t>
  </si>
  <si>
    <t>$60K-$109K</t>
  </si>
  <si>
    <t>Gibraltar</t>
  </si>
  <si>
    <t>Dorothy Bates</t>
  </si>
  <si>
    <t>291-450-0841x5818</t>
  </si>
  <si>
    <t>Special Education Teacher</t>
  </si>
  <si>
    <t>A Special Education Teacher works with students who have disabilities, tailoring instruction to meet their unique needs and ensuring they have access to a quality education.</t>
  </si>
  <si>
    <t>Special education strategies Individualized education plans (IEPs) Behavior management techniques Collaboration with support staff Special education laws and regulations knowledge</t>
  </si>
  <si>
    <t>Provide tailored instruction and support to students with special needs. Develop and implement Individualized Education Plans (IEPs). Collaborate with parents, therapists, and support staff.</t>
  </si>
  <si>
    <t>NVR</t>
  </si>
  <si>
    <t>{"Sector":"Home Construction","Industry":"Homebuilders","City":"Reston","State":"Virginia","Zip":"20190","Website":"www.nvrinc.com","Ticker":"NVR","CEO":"Eugene J. Bredow"}</t>
  </si>
  <si>
    <t>$56K-$122K</t>
  </si>
  <si>
    <t>James Mills</t>
  </si>
  <si>
    <t>644.677.7227x35400</t>
  </si>
  <si>
    <t>Hindustan Petroleum Corporation Limited (HPCL)</t>
  </si>
  <si>
    <t>{"Sector":"Oil &amp; Gas","Industry":"Oil and Gas","City":"Mumbai","State":"MH","Zip":"400 020","Website":"www.hindustanpetroleum.com","Ticker":"HINDPETRO","CEO":"Mukesh Kumar Surana"}</t>
  </si>
  <si>
    <t>Victoria</t>
  </si>
  <si>
    <t>Seychelles</t>
  </si>
  <si>
    <t>John Herrera</t>
  </si>
  <si>
    <t>(514)886-9308</t>
  </si>
  <si>
    <t>Great Wall Motors</t>
  </si>
  <si>
    <t>{"Sector":"Automotive","Industry":"Automotive","City":"Baoding","State":"N/A","Zip":"N/A","Website":"http://www.gwm-global.com/","Ticker":"2333.HK","CEO":"Wei Jianjun"}</t>
  </si>
  <si>
    <t>$62K-$100K</t>
  </si>
  <si>
    <t>Angelica Edwards</t>
  </si>
  <si>
    <t>876.318.7659x0084</t>
  </si>
  <si>
    <t>Test Automation Engineer</t>
  </si>
  <si>
    <t>Test Automation Engineers automate testing processes using scripts and tools. They design and maintain automated test suites to streamline testing efforts, improve efficiency, and enhance software quality.</t>
  </si>
  <si>
    <t>Test automation frameworks and tools Scripting and programming languages (e.g., Python, Java) Continuous integration and continuous testing (CI/CT) Test script development and maintenance Test environment setup and management</t>
  </si>
  <si>
    <t>Design, develop, and maintain automated test scripts and frameworks. Conduct regression testing and performance testing. Implement continuous integration and automated testing processes.</t>
  </si>
  <si>
    <t>$57K-$93K</t>
  </si>
  <si>
    <t>City of Baghdad</t>
  </si>
  <si>
    <t>Iraq</t>
  </si>
  <si>
    <t>Teresa Watkins</t>
  </si>
  <si>
    <t>Physician Assistant</t>
  </si>
  <si>
    <t>Surgical Physician Assistant</t>
  </si>
  <si>
    <t>Assist surgeons in the operating room, perform pre- and post-operative care, and collaborate on surgical procedures.</t>
  </si>
  <si>
    <t>Surgical procedures and techniques Operating room protocols Anesthesia management</t>
  </si>
  <si>
    <t>Assist surgeons in the operating room, including pre-operative and post-operative care. Suture wounds and provide surgical support. Collaborate with surgical teams on patient care.</t>
  </si>
  <si>
    <t>$57K-$90K</t>
  </si>
  <si>
    <t>Amanda Herrera</t>
  </si>
  <si>
    <t>345-557-4359</t>
  </si>
  <si>
    <t>Informa</t>
  </si>
  <si>
    <t>{"Sector":"Publishing and Events","Industry":"Media/Entertainment","City":"London","State":"N/A","Zip":"N/A","Website":"www.informa.com","Ticker":"INF.L","CEO":"Stephen A. Carter"}</t>
  </si>
  <si>
    <t>$64K-$115K</t>
  </si>
  <si>
    <t>Sharon Hansen</t>
  </si>
  <si>
    <t>394.230.2719</t>
  </si>
  <si>
    <t>Administrative Assistant</t>
  </si>
  <si>
    <t>An Administrative Assistant provides administrative support to the organization, including scheduling, document management, and assisting in day-to-day operations.</t>
  </si>
  <si>
    <t>Office management Administrative tasks Communication and organization</t>
  </si>
  <si>
    <t>Provide administrative support, such as managing documents and organizing files. Assist with office tasks and coordinate schedules. Handle phone calls and correspondence.</t>
  </si>
  <si>
    <t>ITC Limited</t>
  </si>
  <si>
    <t>{"Sector":"Consumer Goods","Industry":"Conglomerate","City":"Kolkata","State":"West Bengal","Zip":"700071","Website":"www.itcportal.com","Ticker":"ITC","CEO":"Sanjiv Puri"}</t>
  </si>
  <si>
    <t>$56K-$89K</t>
  </si>
  <si>
    <t>Nairobi</t>
  </si>
  <si>
    <t>Kenya</t>
  </si>
  <si>
    <t>Gloria Galvan</t>
  </si>
  <si>
    <t>(545)466-2629x1621</t>
  </si>
  <si>
    <t>Data Quality Analyst</t>
  </si>
  <si>
    <t>Data Quality Analysts ensure the accuracy, completeness, and consistency of data within an organization. They develop and implement data quality standards, perform data validation, and identify and resolve data quality issues to maintain data integrity.</t>
  </si>
  <si>
    <t>Data quality assessment and improvement Data profiling and validation Knowledge of data quality tools (e.g., Informatica, Talend) Data governance principles SQL for data analysis Attention to detail and data accuracy</t>
  </si>
  <si>
    <t>Ensure data accuracy and quality by identifying and addressing data issues and anomalies. Establish data quality standards and processes. Collaborate with data stewards to improve data quality.</t>
  </si>
  <si>
    <t>Westinghouse Air Brake Technologies</t>
  </si>
  <si>
    <t>{"Sector":"Manufacturing","Industry":"Industrial Machinery","City":"Pittsburgh","State":"Pennsylvania","Zip":"15212","Website":"www.wabteccorp.com","Ticker":"WAB","CEO":"Rafael O. Santana"}</t>
  </si>
  <si>
    <t>$55K-$84K</t>
  </si>
  <si>
    <t>Bucharest</t>
  </si>
  <si>
    <t>Romania</t>
  </si>
  <si>
    <t>James Thornton</t>
  </si>
  <si>
    <t>Tax Accountant</t>
  </si>
  <si>
    <t>Tax Accountants specialize in tax-related matters. They prepare tax returns, assist with tax planning, and ensure compliance with tax laws and regulations. They stay updated on tax codes and advise organizations on tax strategies.</t>
  </si>
  <si>
    <t>Tax preparation Tax planning Tax regulations Accounting Tax software proficiency</t>
  </si>
  <si>
    <t>Prepare and file tax returns, provide tax planning advice, and address tax-related issues. Stay up-to-date on tax laws and regulations. Assist clients with tax compliance and planning.</t>
  </si>
  <si>
    <t>Deutsche Bahn AG</t>
  </si>
  <si>
    <t>{"Sector":"Transportation","Industry":"Transportation","City":"Berlin","State":"N/A","Zip":"N/A","Website":"www.deutschebahn.com","Ticker":"N/A","CEO":"Richard Lutz"}</t>
  </si>
  <si>
    <t>$61K-$115K</t>
  </si>
  <si>
    <t>Kristen Perkins</t>
  </si>
  <si>
    <t>202.577.4976</t>
  </si>
  <si>
    <t>Equine Veterinarian</t>
  </si>
  <si>
    <t>An Equine Veterinarian specializes in the health and well-being of horses. They diagnose and treat equine illnesses, perform surgeries, and provide preventive care for horses.</t>
  </si>
  <si>
    <t>Equine veterinary medicine Horse anatomy and physiology Lameness evaluation Equine surgery Dentistry for horses Emergency equine care Equine reproductive health Compassion and empathy Client communication Problem-solving Attention to detail</t>
  </si>
  <si>
    <t>Specialize in the care and treatment of horses and other equine species. Perform health assessments, dental care, and surgical procedures for horses. Advise horse owners on nutrition and wellness.</t>
  </si>
  <si>
    <t>Dick's Sporting Goods</t>
  </si>
  <si>
    <t>{"Sector":"Retail","Industry":"Specialty Retailers: Other","City":"Coraopolis","State":"Pennsylvania","Zip":"15108","Website":"www.dickssportinggoods.com","Ticker":"DKS","CEO":"Lauren R. Hobart"}</t>
  </si>
  <si>
    <t>$62K-$111K</t>
  </si>
  <si>
    <t>Katherine Leon</t>
  </si>
  <si>
    <t>001-671-327-8310</t>
  </si>
  <si>
    <t>Investment Portfolio Manager</t>
  </si>
  <si>
    <t>An Investment Portfolio Manager manages investment portfolios, making investment decisions, monitoring performance, and optimizing asset allocation for clients or the organization.</t>
  </si>
  <si>
    <t>Investment analysis Portfolio management Risk assessment</t>
  </si>
  <si>
    <t>Manage investment portfolios on behalf of clients or organizations. Monitor portfolio performance and adjust investment strategies. Provide regular reports and updates to clients.</t>
  </si>
  <si>
    <t>Reliance Steel &amp; Aluminum</t>
  </si>
  <si>
    <t>{"Sector":"Metals","Industry":"Metals","City":"Scottsdale","State":"Arizona","Zip":"85254","Website":"www.rsac.com","Ticker":"RS","CEO":"Karla R. Lewis"}</t>
  </si>
  <si>
    <t>$64K-$95K</t>
  </si>
  <si>
    <t>Thomas Martinez</t>
  </si>
  <si>
    <t>+1-490-525-4659x09169</t>
  </si>
  <si>
    <t>Marketing Director</t>
  </si>
  <si>
    <t>Brand Director</t>
  </si>
  <si>
    <t>Brand Directors oversee brand management and strategy. They ensure brand consistency, guide marketing initiatives, and work to enhance brand perception and recognition.</t>
  </si>
  <si>
    <t>Brand strategy Brand development Creative direction Brand management Market research</t>
  </si>
  <si>
    <t>Manage and strengthen brand identity, ensuring consistent messaging and visual identity. Develop brand campaigns and positioning. Monitor brand performance and reputation.</t>
  </si>
  <si>
    <t>Spirit Airlines, Inc.</t>
  </si>
  <si>
    <t>{"Sector":"Transportation/Airlines","Industry":"Transportation - Airlines","City":"Miramar","State":"FL","Zip":"33025","Website":"https://www.spirit.com/","Ticker":"SAVE","CEO":"Edward M. Christie III"}</t>
  </si>
  <si>
    <t>Blake Diaz</t>
  </si>
  <si>
    <t>001-236-822-4647x1084</t>
  </si>
  <si>
    <t>Operations Director</t>
  </si>
  <si>
    <t>Operations Directors oversee the daily operations of an organization. They develop and implement operational strategies, manage teams, and work to optimize processes to achieve business goals and efficiency.</t>
  </si>
  <si>
    <t>Operations management Strategic planning and execution Budgeting and financial analysis Leadership and team management Process improvement and optimization</t>
  </si>
  <si>
    <t>Oversee and manage daily operations to ensure efficiency and productivity. Develop and implement operational strategies and goals. Lead and mentor a team of operations staff.</t>
  </si>
  <si>
    <t>Michael James</t>
  </si>
  <si>
    <t>001-446-387-8384x43566</t>
  </si>
  <si>
    <t>Reliance Industries Limited</t>
  </si>
  <si>
    <t>{"Sector":"Conglomerate","Industry":"Conglomerate","City":"Mumbai","State":"Maharashtra","Zip":"400021","Website":"www.ril.com","Ticker":"RIL","CEO":"Mukesh Ambani"}</t>
  </si>
  <si>
    <t>$55K-$119K</t>
  </si>
  <si>
    <t>Nicosia</t>
  </si>
  <si>
    <t>Cyprus</t>
  </si>
  <si>
    <t>Luis Black</t>
  </si>
  <si>
    <t>001-629-864-0560x24696</t>
  </si>
  <si>
    <t>Manage key client accounts, build strong relationships, and drive revenue growth.</t>
  </si>
  <si>
    <t>Key account management Relationship building Sales negotiation</t>
  </si>
  <si>
    <t>Build and maintain relationships with key clients. Develop account strategies and negotiate contracts. Ensure client satisfaction and retention.</t>
  </si>
  <si>
    <t>Exxon Mobil</t>
  </si>
  <si>
    <t>{"Sector":"Energy","Industry":"Petroleum Refining","City":"Irving","State":"Texas","Zip":"75039","Website":"www.exxonmobil.com","Ticker":"XOM","CEO":"Darren W. Woods"}</t>
  </si>
  <si>
    <t>Sean King</t>
  </si>
  <si>
    <t>302.770.6307x265</t>
  </si>
  <si>
    <t>Accessibility Developer</t>
  </si>
  <si>
    <t>An Accessibility Developer focuses on making digital products and websites accessible to individuals with disabilities, ensuring compliance with accessibility standards.</t>
  </si>
  <si>
    <t>Web accessibility standards (e.g., WCAG) Assistive technologies Accessibility testing tools HTML and CSS for accessibility ARIA (Accessible Rich Internet Applications) User experience (UX) for accessibility Usability testing with individuals with disabilities Collaboration Attention to detail</t>
  </si>
  <si>
    <t>Ensure web accessibility for all users, including those with disabilities. Implement WCAG guidelines and accessibility features. Conduct accessibility testing and remediation.</t>
  </si>
  <si>
    <t>$56K-$90K</t>
  </si>
  <si>
    <t>Nouakchott</t>
  </si>
  <si>
    <t>Mauritania</t>
  </si>
  <si>
    <t>Debra Dickerson</t>
  </si>
  <si>
    <t>(413)598-2515x668</t>
  </si>
  <si>
    <t>China Telecom</t>
  </si>
  <si>
    <t>{"Sector":"Telecommunications","Industry":"Telecommunications","City":"Beijing","State":"Beijing","Zip":"100033","Website":"https://www.chinatelecom-h.com/","Ticker":"601728.SS","CEO":"Yang Jie"}</t>
  </si>
  <si>
    <t>$59K-$87K</t>
  </si>
  <si>
    <t>Amsterdam</t>
  </si>
  <si>
    <t>Netherlands</t>
  </si>
  <si>
    <t>Charles Johnson</t>
  </si>
  <si>
    <t>(745)337-1529</t>
  </si>
  <si>
    <t>Research Scientist</t>
  </si>
  <si>
    <t>Senior Researcher</t>
  </si>
  <si>
    <t>Senior Researchers lead research initiatives within organizations. They design research projects, collect and analyze data, and provide insights to inform strategic decision-making and innovation efforts.</t>
  </si>
  <si>
    <t>Research methodologies and data analysis Literature review and synthesis Statistical analysis software (e.g., SPSS, R) Research proposal development Strong communication and reporting skills</t>
  </si>
  <si>
    <t>Plan and conduct scientific research projects, including experimental design and data analysis. Collaborate with cross-functional teams and provide technical expertise. Publish research findings in peer-reviewed journals.</t>
  </si>
  <si>
    <t>Alumina Limited</t>
  </si>
  <si>
    <t>{"Sector":"Mining and Metals/Aluminum","Industry":"Mining","City":"South Brisbane","State":"QLD","Zip":"4101","Website":"https://www.aluminalimited.com/","Ticker":"AWC","CEO":"Mike Ferraro"}</t>
  </si>
  <si>
    <t>$60K-$129K</t>
  </si>
  <si>
    <t>Paris</t>
  </si>
  <si>
    <t>France</t>
  </si>
  <si>
    <t>Austin Berry</t>
  </si>
  <si>
    <t>Dili</t>
  </si>
  <si>
    <t>Timor-Leste</t>
  </si>
  <si>
    <t>Stephen Torres</t>
  </si>
  <si>
    <t>868.584.3914x1020</t>
  </si>
  <si>
    <t>Java Software Engineer</t>
  </si>
  <si>
    <t>Java Software Engineers develop and maintain software applications using the Java programming language. They write code, debug applications, and collaborate with cross-functional teams to deliver high-quality software solutions.</t>
  </si>
  <si>
    <t>Java programming Java frameworks (e.g., Spring) Object-oriented design Code debugging Software development Problem-solving skills</t>
  </si>
  <si>
    <t>Design, code, test, and maintain Java-based software applications. Collaborate with cross-functional teams on software development projects. Debug and resolve software defects and issues.</t>
  </si>
  <si>
    <t>Go-Ahead Group</t>
  </si>
  <si>
    <t>{"Sector":"Transportation","Industry":"Transportation - Rail","City":"London","State":"N/A","Zip":"N/A","Website":"www.go-ahead.com","Ticker":"GOG.L","CEO":"David Brown"}</t>
  </si>
  <si>
    <t>$62K-$84K</t>
  </si>
  <si>
    <t>Apia</t>
  </si>
  <si>
    <t>American Samoa</t>
  </si>
  <si>
    <t>Victoria Lee</t>
  </si>
  <si>
    <t>(522)545-4690</t>
  </si>
  <si>
    <t>N'Djamena</t>
  </si>
  <si>
    <t>Chad</t>
  </si>
  <si>
    <t>Tiffany Goodwin</t>
  </si>
  <si>
    <t>(465)934-3548</t>
  </si>
  <si>
    <t>Residential Interior Designer</t>
  </si>
  <si>
    <t>A Residential Interior Designer plans and designs interior spaces in homes. They select furnishings, colors, and layouts to create functional and aesthetically pleasing environments.</t>
  </si>
  <si>
    <t>Residential interior design Space planning Color theory and selection Furniture and materials selection 3D modeling and rendering</t>
  </si>
  <si>
    <t>Plan and design interiors for residential spaces, considering aesthetics and functionality. Select furniture, materials, and color schemes. Create design concepts and layout plans.</t>
  </si>
  <si>
    <t>Whitbread plc</t>
  </si>
  <si>
    <t>{"Sector":"Hospitality","Industry":"Hospitality/Hotels","City":"Dunstable","State":"N/A","Zip":"N/A","Website":"www.whitbread.co.uk","Ticker":"WTB.L","CEO":"Alison Brittain"}</t>
  </si>
  <si>
    <t>$56K-$110K</t>
  </si>
  <si>
    <t>Katie Valdez</t>
  </si>
  <si>
    <t>(764)221-4782</t>
  </si>
  <si>
    <t>Executive Assistant</t>
  </si>
  <si>
    <t>Office Managers oversee daily office operations, including supervising staff, managing facilities, and ensuring efficient workflow. They may also handle budgeting, resource allocation, and office policies.</t>
  </si>
  <si>
    <t>Office administration and management Budgeting and expense tracking Team coordination and supervision Facility management Vendor and supplier relations</t>
  </si>
  <si>
    <t>Oversee office operations, including facilities management and vendor relations. Manage office budgets and expenses. Coordinate office events and logistics.</t>
  </si>
  <si>
    <t>James Beard</t>
  </si>
  <si>
    <t>846-929-7081x833</t>
  </si>
  <si>
    <t>Erie Insurance Group</t>
  </si>
  <si>
    <t>{"Sector":"Insurance","Industry":"Insurance: Property and Casualty (Mutual)","City":"Erie","State":"Pennsylvania","Zip":"16530","Website":"www.erieinsurance.com","Ticker":"","CEO":"Timothy G. Necastro"}</t>
  </si>
  <si>
    <t>$59K-$125K</t>
  </si>
  <si>
    <t>Denise Lee</t>
  </si>
  <si>
    <t>613.963.8936x42335</t>
  </si>
  <si>
    <t>HR Manager</t>
  </si>
  <si>
    <t>Human Resources Director</t>
  </si>
  <si>
    <t>A Human Resources Director leads HR functions, including talent acquisition, employee development, and HR strategy, to promote a positive work environment and support organizational goals.</t>
  </si>
  <si>
    <t>Strategic HR planning Employee relations Talent management HR policy development Leadership skills</t>
  </si>
  <si>
    <t>Oversee all HR functions, including recruitment, benefits administration, employee relations, and policy development. Align HR strategies with business goals. Provide leadership to the HR team.</t>
  </si>
  <si>
    <t>Waste Management</t>
  </si>
  <si>
    <t>{"Sector":"Waste Management","Industry":"Waste Management","City":"Houston","State":"Texas","Zip":"77002","Website":"www.wm.com","Ticker":"WM","CEO":"James C. Fish Jr."}</t>
  </si>
  <si>
    <t>$62K-$87K</t>
  </si>
  <si>
    <t>Carolyn Washington</t>
  </si>
  <si>
    <t>(986)742-9667x759</t>
  </si>
  <si>
    <t>Personal Assistant</t>
  </si>
  <si>
    <t>A Personal Assistant provides administrative support to individuals or executives. Their duties include managing schedules, arranging meetings, handling correspondence, and performing various tasks to enhance efficiency.</t>
  </si>
  <si>
    <t>Organizational and time management skills Calendar and appointment management Communication and correspondence Travel coordination Discretion and confidentiality</t>
  </si>
  <si>
    <t>Provide high-level administrative support to executives, including calendar management and travel arrangements. Prepare reports, presentations, and correspondence. Act as a gatekeeper and handle confidential information.</t>
  </si>
  <si>
    <t>Clarence Wells</t>
  </si>
  <si>
    <t>+1-617-311-3548x974</t>
  </si>
  <si>
    <t>Glencore</t>
  </si>
  <si>
    <t>{"Sector":"Mining and Metals","Industry":"Mining","City":"Baar, Switzerland","State":"N/A","Zip":"N/A","Website":"www.glencore.com","Ticker":"GLEN.L","CEO":"Gary Nagle"}</t>
  </si>
  <si>
    <t>$61K-$99K</t>
  </si>
  <si>
    <t>Patricia Avery</t>
  </si>
  <si>
    <t>+1-997-530-7671x16471</t>
  </si>
  <si>
    <t>Sales Representatives promote and sell products or services to customers, build relationships, and meet sales targets through effective communication and negotiation.</t>
  </si>
  <si>
    <t>Sales techniques and strategies Relationship building CRM software usage Product knowledge Negotiation and closing skills</t>
  </si>
  <si>
    <t>Promote and sell pharmaceutical products to healthcare professionals, such as doctors and pharmacists. Build and maintain customer relationships. Provide product information and education.</t>
  </si>
  <si>
    <t>Caesars Entertainment</t>
  </si>
  <si>
    <t>{"Sector":"Entertainment","Industry":"Hotels, Casinos, Resorts","City":"Reno","State":"Nevada","Zip":"89501","Website":"www.caesars.com","Ticker":"CZR","CEO":"Thomas R. Reeg"}</t>
  </si>
  <si>
    <t>Dublin</t>
  </si>
  <si>
    <t>Ireland</t>
  </si>
  <si>
    <t>Deborah Johnson</t>
  </si>
  <si>
    <t>(429)869-6808x2585</t>
  </si>
  <si>
    <t>$57K-$111K</t>
  </si>
  <si>
    <t>Max Kennedy</t>
  </si>
  <si>
    <t>(533)867-3493x91046</t>
  </si>
  <si>
    <t>Corporate Litigator</t>
  </si>
  <si>
    <t>Corporate Litigators specialize in corporate law. They handle legal matters related to businesses, such as mergers, acquisitions, contracts, and disputes, to protect corporate interests.</t>
  </si>
  <si>
    <t>Corporate law Commercial litigation Dispute resolution Contract law Legal strategy Negotiation</t>
  </si>
  <si>
    <t>Focus on corporate legal matters, including contracts, disputes, and compliance. Provide legal counsel to businesses and organizations. Handle litigation involving corporate interests.</t>
  </si>
  <si>
    <t>Markel</t>
  </si>
  <si>
    <t>{"Sector":"Insurance","Industry":"Insurance: Property and Casualty (Stock)","City":"Glen Allen","State":"Virginia","Zip":"23060","Website":"www.markel.com","Ticker":"MKL","CEO":"Thomas S. Gayner"}</t>
  </si>
  <si>
    <t>Tyler Kim</t>
  </si>
  <si>
    <t>(696)297-0323x324</t>
  </si>
  <si>
    <t>Ellen Giles</t>
  </si>
  <si>
    <t>(865)388-8129</t>
  </si>
  <si>
    <t>Exotic Animal Veterinarian</t>
  </si>
  <si>
    <t>Provide medical care and treatment to exotic animals, diagnose illnesses, perform surgeries, and educate owners on animal care.</t>
  </si>
  <si>
    <t>Exotic animal medicine Exotic animal diagnostics Specialized surgical skills Avian medicine Reptile care Amphibian care Exotic animal anesthesia Compassion and empathy Client communication Problem-solving Attention to detail</t>
  </si>
  <si>
    <t>Focus on the health and medical needs of exotic and non-traditional pets, including reptiles, birds, and exotic mammals. Provide specialized care and treatment for unique species. Educate exotic pet owners on proper care.</t>
  </si>
  <si>
    <t>Ford Motor Company</t>
  </si>
  <si>
    <t>{"Sector":"Automotive","Industry":"Automotive","City":"Dearborn","State":"MI","Zip":"48126","Website":"https://www.ford.com/","Ticker":"F","CEO":"Jim Farley"}</t>
  </si>
  <si>
    <t>$56K-$127K</t>
  </si>
  <si>
    <t>Gina Hardy</t>
  </si>
  <si>
    <t>526-972-2803x454</t>
  </si>
  <si>
    <t>Marketing Manager</t>
  </si>
  <si>
    <t>Brand Managers are responsible for maintaining and enhancing a brands image and reputation. They develop brand strategies, oversee branding campaigns, and ensure brand consistency in all marketing and communication efforts.</t>
  </si>
  <si>
    <t>Brand strategy development Brand identity and design Brand storytelling Marketing campaigns Brand performance measurement Creative thinking Strong communication skills</t>
  </si>
  <si>
    <t>Manage the overall brand identity, create marketing campaigns, and ensure brand consistency across all materials and touchpoints. Monitor brand performance and reputation. Collaborate with creative teams on branding materials.</t>
  </si>
  <si>
    <t>$63K-$105K</t>
  </si>
  <si>
    <t>Tiffany Christian</t>
  </si>
  <si>
    <t>Sourcing Analyst</t>
  </si>
  <si>
    <t>Sourcing Analysts research and analyze potential suppliers, evaluate procurement strategies, and negotiate contracts to secure cost-effective and quality supplies.</t>
  </si>
  <si>
    <t>Sourcing strategies Supplier evaluation Market research Cost analysis Contract negotiation</t>
  </si>
  <si>
    <t>Identify and evaluate potential suppliers and sourcing opportunities. Analyze market trends and supplier performance. Negotiate contracts and terms with suppliers.</t>
  </si>
  <si>
    <t>Indian Bank</t>
  </si>
  <si>
    <t>{"Sector":"Banking","Industry":"Banking","City":"Chennai","State":"Tamil Nadu","Zip":"600 014","Website":"www.indianbank.in","Ticker":"INDIANB","CEO":"Padmaja Chunduru"}</t>
  </si>
  <si>
    <t>$61K-$119K</t>
  </si>
  <si>
    <t>Elizabeth Williams</t>
  </si>
  <si>
    <t>731-521-1814</t>
  </si>
  <si>
    <t>Parker-Hannifin</t>
  </si>
  <si>
    <t>{"Sector":"Motion &amp; Control","Industry":"Industrial Machinery","City":"Cleveland","State":"Ohio","Zip":"44124","Website":"www.parker.com","Ticker":"PH","CEO":"Jennifer A. Parmentier"}</t>
  </si>
  <si>
    <t>$56K-$107K</t>
  </si>
  <si>
    <t>Kathleen Cole</t>
  </si>
  <si>
    <t>Ovintiv</t>
  </si>
  <si>
    <t>{"Sector":"Energy","Industry":"Mining, Crude-Oil Production","City":"Denver","State":"Colorado","Zip":"80202","Website":"www.ovintiv.com","Ticker":"OVV","CEO":"Brendan M. Mccracken"}</t>
  </si>
  <si>
    <t>Mary Frye</t>
  </si>
  <si>
    <t>+1-342-324-0378x395</t>
  </si>
  <si>
    <t>Rentokil Initial</t>
  </si>
  <si>
    <t>{"Sector":"Business Services","Industry":"Business Services - Pest Control","City":"London","State":"N/A","Zip":"N/A","Website":"www.rentokil-initial.com","Ticker":"RTO.L","CEO":"Andy Ransom"}</t>
  </si>
  <si>
    <t>$55K-$106K</t>
  </si>
  <si>
    <t>Pamela Downs</t>
  </si>
  <si>
    <t>(758)998-5244</t>
  </si>
  <si>
    <t>Hindustan Zinc</t>
  </si>
  <si>
    <t>{"Sector":"Mining","Industry":"Mining","City":"Udaipur","State":"RJ","Zip":"313003","Website":"www.hzlindia.com","Ticker":"HINDZINC","CEO":"Arun Misra"}</t>
  </si>
  <si>
    <t>Accra</t>
  </si>
  <si>
    <t>Ghana</t>
  </si>
  <si>
    <t>Randy Harris</t>
  </si>
  <si>
    <t>345.934.5165</t>
  </si>
  <si>
    <t>Skechers U.S.A.</t>
  </si>
  <si>
    <t>{"Sector":"Consumer Discretionary","Industry":"Apparel","City":"Manhattan Beach","State":"California","Zip":"90266","Website":"www.skechers.com","Ticker":"SKX","CEO":"Robert Greenberg"}</t>
  </si>
  <si>
    <t>BogotÃƒÂ¡</t>
  </si>
  <si>
    <t>Colombia</t>
  </si>
  <si>
    <t>Eric Henderson</t>
  </si>
  <si>
    <t>894.991.5127</t>
  </si>
  <si>
    <t>Employee Relations Specialist</t>
  </si>
  <si>
    <t>Employee Relations Specialists focus on maintaining positive relationships between employees and the organization. They address workplace issues, conduct investigations, mediate conflicts, and promote a healthy and productive work environment.</t>
  </si>
  <si>
    <t>Employee conflict resolution HR compliance Employee engagement Communication skills</t>
  </si>
  <si>
    <t>Address employee concerns, resolve conflicts, and implement HR policies and programs to foster a positive work environment. Conduct investigations and recommend corrective actions. Promote employee engagement and satisfaction.</t>
  </si>
  <si>
    <t>Huawei Technologies</t>
  </si>
  <si>
    <t>{"Sector":"Technology and Networking","Industry":"Technology &amp; Telecommunications","City":"Shenzhen","State":"N/A","Zip":"N/A","Website":"https://www.huawei.com/","Ticker":"N/A","CEO":"Ren Zhengfei"}</t>
  </si>
  <si>
    <t>$62K-$121K</t>
  </si>
  <si>
    <t>Justin Wilcox</t>
  </si>
  <si>
    <t>673.707.1681x643</t>
  </si>
  <si>
    <t>Fine Arts Instructor</t>
  </si>
  <si>
    <t>A Fine Arts Instructor teaches various forms of fine arts, such as painting, sculpture, or drawing, to students, guiding them in developing their artistic skills and creativity.</t>
  </si>
  <si>
    <t>Artistic skills Teaching ability Communication skills Art history knowledge Creativity</t>
  </si>
  <si>
    <t>Teach fine arts, including drawing, painting, and sculpture, to students of all ages. Develop and execute art lesson plans. Foster creativity and artistic expression.</t>
  </si>
  <si>
    <t>China Shenhua Energy</t>
  </si>
  <si>
    <t>{"Sector":"Mining and Energy","Industry":"Energy - Coal","City":"Beijing","State":"N/A","Zip":"N/A","Website":"http://www.csec.com/","Ticker":"601088","CEO":"Zhang Yuzhuo"}</t>
  </si>
  <si>
    <t>Michelle Wang</t>
  </si>
  <si>
    <t>001-206-852-6713</t>
  </si>
  <si>
    <t>Public Relations Specialist</t>
  </si>
  <si>
    <t>Brand PR Specialist</t>
  </si>
  <si>
    <t>Brand PR Specialists focus on promoting and maintaining a positive brand image through media relations, events, and communication efforts.</t>
  </si>
  <si>
    <t>Brand management Public relations Brand storytelling Influencer marketing Media monitoring</t>
  </si>
  <si>
    <t>Promote and protect the brands image and reputation. Develop PR campaigns and brand messaging. Monitor and analyze PR campaign performance.</t>
  </si>
  <si>
    <t>Deutsche Lufthansa AG</t>
  </si>
  <si>
    <t>{"Sector":"Aviation and Travel","Industry":"Airlines &amp; Aviation","City":"Cologne","State":"North Rhine-Westphalia","Zip":"50667","Website":"https://www.lufthansa.com/de/de/homepage","Ticker":"LHAG","CEO":"Carsten Spohr"}</t>
  </si>
  <si>
    <t>$55K-$98K</t>
  </si>
  <si>
    <t>David Rodriguez</t>
  </si>
  <si>
    <t>293.880.8696x398</t>
  </si>
  <si>
    <t>Financial Controller</t>
  </si>
  <si>
    <t>Finance Manager</t>
  </si>
  <si>
    <t>Finance Managers oversee an organizations financial operations, including budgeting, financial reporting, and investment management. They analyze financial data, make strategic financial decisions, and ensure compliance with financial regulations.</t>
  </si>
  <si>
    <t>Financial management Budgeting Financial analysis Financial reporting Risk management Financial software (e.g., Excel, QuickBooks) Strategic planning</t>
  </si>
  <si>
    <t>Oversee financial operations, including budgeting, financial reporting, and cash flow management. Ensure compliance with accounting standards and regulations. Supervise finance staff.</t>
  </si>
  <si>
    <t>TD Synnex</t>
  </si>
  <si>
    <t>{"Sector":"Technology","Industry":"Wholesalers: Electronics and Office Equipment","City":"Fremont","State":"California","Zip":"94538","Website":"www.tdsynnex.com","Ticker":"SNX","CEO":"Richard T. Hume"}</t>
  </si>
  <si>
    <t>$59K-$119K</t>
  </si>
  <si>
    <t>Bangkok</t>
  </si>
  <si>
    <t>Thailand</t>
  </si>
  <si>
    <t>Marco Garza</t>
  </si>
  <si>
    <t>545-870-8461</t>
  </si>
  <si>
    <t>Standard Chartered</t>
  </si>
  <si>
    <t>{"Sector":"Financial Services","Industry":"Banking","City":"London","State":"N/A","Zip":"N/A","Website":"www.sc.com","Ticker":"STAN","CEO":"Bill Winters"}</t>
  </si>
  <si>
    <t>Tashkent</t>
  </si>
  <si>
    <t>Uzbekistan</t>
  </si>
  <si>
    <t>Kevin Weaver</t>
  </si>
  <si>
    <t>001-699-866-1933x51962</t>
  </si>
  <si>
    <t>Network Administrators manage an organizations computer networks. They configure, monitor, and maintain network infrastructure, ensuring optimal performance and security.</t>
  </si>
  <si>
    <t>Network management Troubleshooting Network security IT certifications (e.g., CCNA)</t>
  </si>
  <si>
    <t>Manage and maintain computer networks, troubleshoot network issues, and ensure network availability and performance. Implement network security measures and policies. Monitor network traffic and optimize performance.</t>
  </si>
  <si>
    <t>Aramark</t>
  </si>
  <si>
    <t>{"Sector":"Services","Industry":"Diversified Outsourcing Services","City":"Philadelphia","State":"Pennsylvania","Zip":"19103","Website":"www.aramark.com","Ticker":"ARMK","CEO":"John J. Zillmer"}</t>
  </si>
  <si>
    <t>Jason Mckee</t>
  </si>
  <si>
    <t>993.676.4809</t>
  </si>
  <si>
    <t>Environmental Impact Analyst</t>
  </si>
  <si>
    <t>Environmental Impact Analysts assess the environmental consequences of projects or activities. They conduct studies, analyze data, and provide recommendations to minimize adverse environmental effects and promote sustainable practices.</t>
  </si>
  <si>
    <t>Environmental impact analysis Data collection and analysis Environmental regulations Reporting GIS (Geographic Information Systems) Technical writing</t>
  </si>
  <si>
    <t>Assess the environmental impact of projects and developments. Conduct environmental impact assessments (EIAs) and provide mitigation recommendations. Collaborate with project teams and regulators.</t>
  </si>
  <si>
    <t>Chipotle Mexican Grill</t>
  </si>
  <si>
    <t>{"Sector":"Restaurants","Industry":"Food Services","City":"Newport Beach","State":"California","Zip":"92660","Website":"www.chipotle.com","Ticker":"CMG","CEO":"Brian R. Niccol"}</t>
  </si>
  <si>
    <t>$63K-$111K</t>
  </si>
  <si>
    <t>Rhonda Golden</t>
  </si>
  <si>
    <t>(755)390-8669</t>
  </si>
  <si>
    <t>Investment Advisor</t>
  </si>
  <si>
    <t>Wealth Advisor</t>
  </si>
  <si>
    <t>Wealth Advisors provide financial advice to clients. They assess financial goals, create investment strategies, and offer guidance on wealth management and financial planning.</t>
  </si>
  <si>
    <t>Financial planning Investment knowledge Relationship management Communication skills Analytical skills</t>
  </si>
  <si>
    <t>Provide financial advice and investment strategies to clients. Assess clients financial goals and risk tolerance. Create personalized investment portfolios.</t>
  </si>
  <si>
    <t>Dollar General</t>
  </si>
  <si>
    <t>{"Sector":"Retail","Industry":"Specialty Retailers: Other","City":"Goodlettsville","State":"Tennessee","Zip":"37072","Website":"www.dollargeneral.com","Ticker":"DG","CEO":"Jeffery Owen"}</t>
  </si>
  <si>
    <t>Travis Reyes</t>
  </si>
  <si>
    <t>+1-835-875-4794x6920</t>
  </si>
  <si>
    <t>Financial Planners help clients achieve their financial goals by providing personalized financial advice and investment strategies. They assess clients financial situations, develop financial plans, and offer recommendations on savings, investments, and retirement planning.</t>
  </si>
  <si>
    <t>Financial planning Investment strategy Retirement planning Tax knowledge</t>
  </si>
  <si>
    <t>Assist clients with financial planning, investment strategies, and retirement planning. Conduct comprehensive financial assessments. Provide personalized financial advice and recommendations.</t>
  </si>
  <si>
    <t>DXC Technology</t>
  </si>
  <si>
    <t>{"Sector":"IT Services","Industry":"Information Technology Services","City":"Ashburn","State":"Virginia","Zip":"20147","Website":"www.dxc.technology","Ticker":"DXC","CEO":""}</t>
  </si>
  <si>
    <t>Shelley Bell</t>
  </si>
  <si>
    <t>Aerospace Engineer</t>
  </si>
  <si>
    <t>Systems Engineers design and manage complex systems and infrastructure. They integrate various components and technologies to ensure optimal system performance and reliability.</t>
  </si>
  <si>
    <t>Systems engineering System architecture Integration testing Troubleshooting Technical documentation Configuration management</t>
  </si>
  <si>
    <t>Work on aerospace systems integration and optimization. Address system safety and reliability. Collaborate with multidisciplinary teams.</t>
  </si>
  <si>
    <t>China Mobile</t>
  </si>
  <si>
    <t>{"Sector":"Telecommunications","Industry":"Telecommunications","City":"Beijing","State":"Beijing","Zip":"100033","Website":"https://www.hk.chinamobile.com/en/","Ticker":"600029.SS","CEO":"Li Huiliang"}</t>
  </si>
  <si>
    <t>Naypyidaw</t>
  </si>
  <si>
    <t>Myanmar</t>
  </si>
  <si>
    <t>Justin Horton</t>
  </si>
  <si>
    <t>001-982-922-2618x27794</t>
  </si>
  <si>
    <t>Procurement Coordinators assist in procurement activities, including vendor communication, purchase order processing, and inventory management.</t>
  </si>
  <si>
    <t>Procurement processes Purchase order management Vendor communication Data analysis Inventory control</t>
  </si>
  <si>
    <t>Support procurement activities, such as purchase order processing, vendor communications, and documentation. Maintain procurement records and reports. Assist in supplier audits and assessments.</t>
  </si>
  <si>
    <t>Bajaj Electricals</t>
  </si>
  <si>
    <t>{"Sector":"Consumer Goods","Industry":"Electrical Equipment","City":"Mumbai","State":"Maharashtra","Zip":"400093","Website":"https://www.bajajelectricals.com/","Ticker":"BAJAJELEC","CEO":"Anuj Poddar"}</t>
  </si>
  <si>
    <t>$60K-$105K</t>
  </si>
  <si>
    <t>James Cook</t>
  </si>
  <si>
    <t>Baker Hughes</t>
  </si>
  <si>
    <t>{"Sector":"Energy","Industry":"Oil and Gas Equipment, Services","City":"Houston","State":"Texas","Zip":"77073","Website":"www.bakerhughes.com","Ticker":"BKR","CEO":"Lorenzo Simonelli"}</t>
  </si>
  <si>
    <t>Kingstown</t>
  </si>
  <si>
    <t>St. Vincent and the Grenadines</t>
  </si>
  <si>
    <t>Amy Davis</t>
  </si>
  <si>
    <t>001-593-525-3153x121</t>
  </si>
  <si>
    <t>Ashley Lewis</t>
  </si>
  <si>
    <t>001-549-748-2545x1971</t>
  </si>
  <si>
    <t>Market Researcher</t>
  </si>
  <si>
    <t>A Market Researcher gathers and analyzes market data to provide insights on consumer behavior, market trends, and competitor activities, aiding in informed business decisions.</t>
  </si>
  <si>
    <t>Market research methodologies Data collection and analysis Industry knowledge</t>
  </si>
  <si>
    <t>Research market trends, competitors, and consumer behavior. Identify opportunities for product or service improvement. Analyze and interpret qualitative and quantitative data.</t>
  </si>
  <si>
    <t>United Parcel Service</t>
  </si>
  <si>
    <t>{"Sector":"Transportation","Industry":"Mail, Package and Freight Delivery","City":"Atlanta","State":"Georgia","Zip":"30328","Website":"www.ups.com","Ticker":"UPS","CEO":"Carol B. Tome"}</t>
  </si>
  <si>
    <t>Mark Gilmore</t>
  </si>
  <si>
    <t>795-569-2069x55765</t>
  </si>
  <si>
    <t>Supply Chain Managers manage the end-to-end supply chain process, from procurement to distribution. They optimize logistics, reduce costs, and ensure the efficient flow of products or services to meet customer demand.</t>
  </si>
  <si>
    <t>Supply chain logistics and management Inventory control and procurement Supplier relationship management Data analysis and forecasting Risk assessment and mitigation</t>
  </si>
  <si>
    <t>Manage the supply chain process, including procurement, inventory management, and logistics. Optimize supply chain operations for cost-effectiveness and timely delivery. Monitor supplier performance and relationships.</t>
  </si>
  <si>
    <t>Allstate</t>
  </si>
  <si>
    <t>{"Sector":"Insurance","Industry":"Insurance: Property and Casualty (Stock)","City":"Northbrook","State":"Illinois","Zip":"60062","Website":"www.allstate.com","Ticker":"ALL","CEO":"Tom Wilson"}</t>
  </si>
  <si>
    <t>Ouagadougou</t>
  </si>
  <si>
    <t>Burkina Faso</t>
  </si>
  <si>
    <t>Yvonne Yu</t>
  </si>
  <si>
    <t>001-712-360-5615x4673</t>
  </si>
  <si>
    <t>Marketing Analyst</t>
  </si>
  <si>
    <t>Analyze data sets, generate insights, and provide data-driven recommendations to inform business decisions.</t>
  </si>
  <si>
    <t>Data analysis tools (e.g., SQL, Python) Data visualization tools (e.g., Tableau, Power BI) Statistical analysis Data cleansing and transformation Data modeling Communication of data insights Problem-solving Attention to detail Business acumen</t>
  </si>
  <si>
    <t>Analyze marketing data to measure campaign performance and ROI. Provide insights for marketing strategy adjustments. Create data visualizations and dashboards.</t>
  </si>
  <si>
    <t>Torshavn</t>
  </si>
  <si>
    <t>Faroe Islands</t>
  </si>
  <si>
    <t>Felicia Williams</t>
  </si>
  <si>
    <t>+1-217-552-3156x87115</t>
  </si>
  <si>
    <t>Morrison Supermarkets</t>
  </si>
  <si>
    <t>{"Sector":"Retail","Industry":"Retail - Food &amp; Drug","City":"Bradford","State":"N/A","Zip":"N/A","Website":"www.morrisons.com","Ticker":"MRW.L","CEO":"David Potts"}</t>
  </si>
  <si>
    <t>Nuuk</t>
  </si>
  <si>
    <t>Greenland</t>
  </si>
  <si>
    <t>Deborah Martinez</t>
  </si>
  <si>
    <t>(243)460-6297</t>
  </si>
  <si>
    <t>New Oriental Education &amp; Technology Group</t>
  </si>
  <si>
    <t>{"Sector":"Education and Technology","Industry":"Education","City":"Beijing","State":"N/A","Zip":"N/A","Website":"http://www.neworiental.org/","Ticker":"EDU","CEO":"Yu Minhong"}</t>
  </si>
  <si>
    <t>$59K-$104K</t>
  </si>
  <si>
    <t>Jerry Grant</t>
  </si>
  <si>
    <t>915.229.2847x1019</t>
  </si>
  <si>
    <t>Petrofac</t>
  </si>
  <si>
    <t>{"Sector":"Oil and Gas Services","Industry":"Energy - Oil &amp; Gas Services","City":"London","State":"England","Zip":"SW1E 5JY","Website":"https://www.petrofac.com/","Ticker":"PFC","CEO":"Ayman Asfari"}</t>
  </si>
  <si>
    <t>$62K-$82K</t>
  </si>
  <si>
    <t>Ricardo Griffin</t>
  </si>
  <si>
    <t>001-895-620-1861</t>
  </si>
  <si>
    <t>Strategic Sourcing Manager</t>
  </si>
  <si>
    <t>Develop and execute sourcing strategies to procure goods and services, negotiate contracts, and manage supplier relationships.</t>
  </si>
  <si>
    <t>Strategic sourcing strategies Supplier evaluation and selection Negotiation skills Vendor management Cost analysis Supply chain management Contract management Problem-solving Attention to detail Communication skills Strategic thinking</t>
  </si>
  <si>
    <t>Develop sourcing strategies and manage supplier relationships. Negotiate contracts and terms. Optimize procurement processes and costs.</t>
  </si>
  <si>
    <t>Commerzbank AG</t>
  </si>
  <si>
    <t>{"Sector":"Financial Services","Industry":"Banking &amp; Financial Services","City":"Frankfurt am Main","State":"Hesse","Zip":"60325","Website":"https://www.commerzbank.com/","Ticker":"CBANK","CEO":"Manfred Knof"}</t>
  </si>
  <si>
    <t>Maria Baker</t>
  </si>
  <si>
    <t>574.843.7677</t>
  </si>
  <si>
    <t>Beacon Roofing Supply</t>
  </si>
  <si>
    <t>{"Sector":"Building Materials &amp; Equipment","Industry":"Wholesalers: Diversified","City":"Herndon","State":"Virginia","Zip":"20170","Website":"www.becn.com","Ticker":"BECN","CEO":"Julian G. Francis"}</t>
  </si>
  <si>
    <t>$65K-$129K</t>
  </si>
  <si>
    <t>Sarajevo</t>
  </si>
  <si>
    <t>Bosnia and Herzegovina</t>
  </si>
  <si>
    <t>Bryan Patterson</t>
  </si>
  <si>
    <t>+1-299-969-6019x907</t>
  </si>
  <si>
    <t>Stanley Black &amp; Decker</t>
  </si>
  <si>
    <t>{"Sector":"Tools &amp; Equipment","Industry":"Home Equipment, Furnishings","City":"New Britain","State":"Connecticut","Zip":"6053","Website":"www.stanleyblackanddecker.com","Ticker":"SWK","CEO":"Donald Allan"}</t>
  </si>
  <si>
    <t>$55K-$115K</t>
  </si>
  <si>
    <t>Nur-Sultan</t>
  </si>
  <si>
    <t>Kazakhstan</t>
  </si>
  <si>
    <t>John Montgomery</t>
  </si>
  <si>
    <t>(730)269-7715</t>
  </si>
  <si>
    <t>Real Estate Paralegal</t>
  </si>
  <si>
    <t>Assist in real estate transactions, including title searches, closings, and contract preparation.</t>
  </si>
  <si>
    <t>Real estate transactions Title searches Closing processes Deed preparation Contract review Communication with real estate professionals Attention to detail Real estate terminology Technology proficiency Legal software proficiency Legal research skills</t>
  </si>
  <si>
    <t>Specialize in real estate transactions, including title searches, closings, and document preparation. Research property records and zoning regulations. Coordinate real estate transactions.</t>
  </si>
  <si>
    <t>Constellation Energy</t>
  </si>
  <si>
    <t>{"Sector":"Energy","Industry":"Energy","City":"Baltimore","State":"Maryland","Zip":"21231","Website":"www.constellationenergy.com","Ticker":"CEG","CEO":"Joseph Dominguez"}</t>
  </si>
  <si>
    <t>Lawrence Medina</t>
  </si>
  <si>
    <t>(380)654-0689x545</t>
  </si>
  <si>
    <t>Olin</t>
  </si>
  <si>
    <t>{"Sector":"Chemicals","Industry":"Chemicals","City":"Clayton","State":"Montana","Zip":"63105","Website":"www.olin.com","Ticker":"OLN","CEO":"Scott M. Sutton"}</t>
  </si>
  <si>
    <t>$55K-$81K</t>
  </si>
  <si>
    <t>Mario Brown</t>
  </si>
  <si>
    <t>(350)754-6731x251</t>
  </si>
  <si>
    <t>Avast</t>
  </si>
  <si>
    <t>{"Sector":"Technology and Security","Industry":"Software/Technology","City":"Prague, Czech Republic","State":"N/A","Zip":"N/A","Website":"www.avast.com","Ticker":"AVST.L","CEO":"Ondrej Vlcek"}</t>
  </si>
  <si>
    <t>$59K-$121K</t>
  </si>
  <si>
    <t>Managua</t>
  </si>
  <si>
    <t>Nicaragua</t>
  </si>
  <si>
    <t>Dylan Barnett</t>
  </si>
  <si>
    <t>821-631-8638x6856</t>
  </si>
  <si>
    <t>Beijing</t>
  </si>
  <si>
    <t>China</t>
  </si>
  <si>
    <t>Victoria Petty</t>
  </si>
  <si>
    <t>478-341-4970x0784</t>
  </si>
  <si>
    <t>Raymond James Financial</t>
  </si>
  <si>
    <t>{"Sector":"Financial Services","Industry":"Securities","City":"St. Petersburg","State":"Florida","Zip":"33716","Website":"www.raymondjames.com","Ticker":"RJF","CEO":"Paul C. Reilly"}</t>
  </si>
  <si>
    <t>$57K-$117K</t>
  </si>
  <si>
    <t>Jeremy Wiley</t>
  </si>
  <si>
    <t>(351)897-4699x408</t>
  </si>
  <si>
    <t>United Technologies Corporation</t>
  </si>
  <si>
    <t>{"Sector":"Aerospace/Building Systems","Industry":"Aerospace and Defense","City":"Farmington","State":"CT","Zip":"6032","Website":"https://www.utc.com/","Ticker":"UTX","CEO":"N/A"}</t>
  </si>
  <si>
    <t>Vaduz</t>
  </si>
  <si>
    <t>Liechtenstein</t>
  </si>
  <si>
    <t>George Long</t>
  </si>
  <si>
    <t>+1-941-947-1714x563</t>
  </si>
  <si>
    <t>Shriram Transport Finance Company</t>
  </si>
  <si>
    <t>{"Sector":"Financial Services","Industry":"Financial Services","City":"Mumbai","State":"MH","Zip":"400 013","Website":"www.stfc.in","Ticker":"SRTRANSFIN","CEO":"Umesh Revankar"}</t>
  </si>
  <si>
    <t>Robin Graham</t>
  </si>
  <si>
    <t>001-745-427-3905x545</t>
  </si>
  <si>
    <t>Landscape Designer</t>
  </si>
  <si>
    <t>Commercial Landscape Architect</t>
  </si>
  <si>
    <t>Commercial Landscape Architects design outdoor spaces for commercial properties, such as office complexes and retail centers. They create functional and aesthetically pleasing landscapes that align with the clients goals and needs.</t>
  </si>
  <si>
    <t>Landscape architecture Site planning Plant selection Environmental sustainability AutoCAD Project management</t>
  </si>
  <si>
    <t>Plan and design outdoor spaces for commercial and public projects, such as parks, resorts, and urban developments. Manage project budgets and timelines. Collaborate with architects and contractors.</t>
  </si>
  <si>
    <t>Cintas</t>
  </si>
  <si>
    <t>{"Sector":"Business Services","Industry":"Diversified Outsourcing Services","City":"Cincinnati","State":"Ohio","Zip":"45262","Website":"www.cintas.com","Ticker":"CTAS","CEO":"Todd M. Schneider"}</t>
  </si>
  <si>
    <t>$55K-$113K</t>
  </si>
  <si>
    <t>Sean Russo</t>
  </si>
  <si>
    <t>(872)592-7748x9889</t>
  </si>
  <si>
    <t>Hero MotoCorp</t>
  </si>
  <si>
    <t>{"Sector":"Automotive","Industry":"Automotive","City":"Gurugram","State":"Haryana","Zip":"122018","Website":"https://www.heromotocorp.com/","Ticker":"HEROMOTOCO","CEO":"Pawan Munjal"}</t>
  </si>
  <si>
    <t>$57K-$92K</t>
  </si>
  <si>
    <t>Warsaw</t>
  </si>
  <si>
    <t>Poland</t>
  </si>
  <si>
    <t>Derrick Marsh</t>
  </si>
  <si>
    <t>+1-755-680-2995x43993</t>
  </si>
  <si>
    <t>Truist Financial</t>
  </si>
  <si>
    <t>{"Sector":"Financial Services","Industry":"Commercial Banks","City":"Charlotte","State":"North Carolina","Zip":"28202","Website":"www.truist.com","Ticker":"TFC","CEO":"William H. Rogers Jr."}</t>
  </si>
  <si>
    <t>Bern</t>
  </si>
  <si>
    <t>Switzerland</t>
  </si>
  <si>
    <t>Melissa Huerta</t>
  </si>
  <si>
    <t>273-764-2503x2481</t>
  </si>
  <si>
    <t>Pacific Life</t>
  </si>
  <si>
    <t>{"Sector":"Insurance","Industry":"Insurance: Life, Health (Stock)","City":"Newport Beach","State":"California","Zip":"92660","Website":"www.pacificlife.com","Ticker":"","CEO":"Darryl Button"}</t>
  </si>
  <si>
    <t>Korea, Rep.</t>
  </si>
  <si>
    <t>Michelle Carlson</t>
  </si>
  <si>
    <t>222-938-8912x569</t>
  </si>
  <si>
    <t>City Planner</t>
  </si>
  <si>
    <t>City Planners develop and implement urban planning strategies. They work to improve communities, manage resources, and address issues related to land use and infrastructure.</t>
  </si>
  <si>
    <t>Urban planning Zoning regulations Environmental planning GIS proficiency Community engagement</t>
  </si>
  <si>
    <t>Plan and develop land use strategies for urban areas. Collaborate with government agencies and stakeholders. Address zoning, infrastructure, and transportation needs.</t>
  </si>
  <si>
    <t>Pfizer Inc.</t>
  </si>
  <si>
    <t>{"Sector":"Pharmaceuticals","Industry":"Pharmaceuticals","City":"New York","State":"NY","Zip":"10017","Website":"https://www.pfizer.com/","Ticker":"PFE","CEO":"Albert Bourla"}</t>
  </si>
  <si>
    <t>Heather Willis</t>
  </si>
  <si>
    <t>807.643.8850x8650</t>
  </si>
  <si>
    <t>Web Designer</t>
  </si>
  <si>
    <t>Frontend Web Designer</t>
  </si>
  <si>
    <t>Frontend Web Designers create the visual elements and user interfaces of websites. They use HTML, CSS, and JavaScript to design responsive, user-friendly web pages, ensuring a seamless and visually appealing online experience.</t>
  </si>
  <si>
    <t>Frontend web development HTML/CSS Responsive design User interface (UI) design Adobe Creative Suite Collaboration skills</t>
  </si>
  <si>
    <t>Create visually appealing and responsive web designs using HTML, CSS, and JavaScript. Ensure cross-browser compatibility. Optimize web performance and page load times.</t>
  </si>
  <si>
    <t>Genuine Parts</t>
  </si>
  <si>
    <t>{"Sector":"Automotive Parts","Industry":"Wholesalers: Diversified","City":"Atlanta","State":"Georgia","Zip":"30339","Website":"www.genpt.com","Ticker":"GPC","CEO":"Paul Donahue"}</t>
  </si>
  <si>
    <t>$65K-$99K</t>
  </si>
  <si>
    <t>Madison Pierce</t>
  </si>
  <si>
    <t>(884)942-0221x75710</t>
  </si>
  <si>
    <t>CRH (China Resources Holdings)</t>
  </si>
  <si>
    <t>{"Sector":"Conglomerate","Industry":"Conglomerate","City":"Hong Kong","State":"N/A","Zip":"N/A","Website":"http://www.crc.com.hk/","Ticker":"0291.HK","CEO":"N/A"}</t>
  </si>
  <si>
    <t>$64K-$120K</t>
  </si>
  <si>
    <t>Buenos Aires</t>
  </si>
  <si>
    <t>Argentina</t>
  </si>
  <si>
    <t>Lindsay Baker</t>
  </si>
  <si>
    <t>792-607-5348</t>
  </si>
  <si>
    <t>Occupational Therapist</t>
  </si>
  <si>
    <t>Pediatric Occupational Therapist</t>
  </si>
  <si>
    <t>A Pediatric Occupational Therapist helps children with developmental or physical challenges improve their motor and life skills through therapy interventions.</t>
  </si>
  <si>
    <t>Pediatric assessment and evaluation Occupational therapy techniques for children Developmental milestones Sensory integration therapy Pediatric psychology Family-centered care Individualized treatment plans Communication skills Pediatric healthcare knowledge</t>
  </si>
  <si>
    <t>Provide occupational therapy services to children with developmental or sensory challenges. Develop individualized therapy plans. Collaborate with parents and caregivers.</t>
  </si>
  <si>
    <t>$59K-$97K</t>
  </si>
  <si>
    <t>Mbabane</t>
  </si>
  <si>
    <t>Eswatini</t>
  </si>
  <si>
    <t>Suzanne Johnson</t>
  </si>
  <si>
    <t>777.215.8941x906</t>
  </si>
  <si>
    <t>Opendoor Technologies</t>
  </si>
  <si>
    <t>{"Sector":"Real Estate","Industry":"Internet Services and Retailing","City":"Tempe","State":"Arizona","Zip":"85281","Website":"www.opendoor.com","Ticker":"OPEN","CEO":"Carrie Wheeler"}</t>
  </si>
  <si>
    <t>$57K-$124K</t>
  </si>
  <si>
    <t>Stephanie Huber</t>
  </si>
  <si>
    <t>+1-768-866-9155x039</t>
  </si>
  <si>
    <t>TravelCenters of America</t>
  </si>
  <si>
    <t>{"Sector":"Travel &amp; Hospitality","Industry":"Specialty Retailers: Other","City":"Westlake","State":"Ohio","Zip":"44145","Website":"www.ta-petro.com","Ticker":"TA","CEO":"Jonathan M. Pertchik"}</t>
  </si>
  <si>
    <t>$58K-$110K</t>
  </si>
  <si>
    <t>Bradley Brown</t>
  </si>
  <si>
    <t>+1-524-833-5774x920</t>
  </si>
  <si>
    <t>Visual Designer</t>
  </si>
  <si>
    <t>Visual Designers create visual content, including graphics, illustrations, and layouts, to convey messages and enhance brand identity.</t>
  </si>
  <si>
    <t>Graphic design Typography User interface (UI) design Adobe Creative Suite proficiency Branding and visual identity creation</t>
  </si>
  <si>
    <t>Create visual concepts and designs for various media, such as print, digital, and advertising campaigns. Use graphic design software and tools to produce high-quality visuals. Collaborate with art and design teams to execute projects.</t>
  </si>
  <si>
    <t>Viatris</t>
  </si>
  <si>
    <t>{"Sector":"Pharmaceuticals","Industry":"Pharmaceuticals","City":"Canonsburg","State":"Pennsylvania","Zip":"15317","Website":"www.viatris.com","Ticker":"VTRS","CEO":"Scott A. Smith"}</t>
  </si>
  <si>
    <t>$60K-$99K</t>
  </si>
  <si>
    <t>Barbara Robinson</t>
  </si>
  <si>
    <t>(383)772-8801x7668</t>
  </si>
  <si>
    <t>Sustainable Design Specialist</t>
  </si>
  <si>
    <t>Sustainable Design Specialists incorporate eco-friendly practices into architectural designs, promoting energy efficiency and environmental sustainability.</t>
  </si>
  <si>
    <t>Sustainable design principles Energy efficiency LEED certification Green building materials Environmental impact assessment</t>
  </si>
  <si>
    <t>Focus on sustainable and eco-friendly architectural practices. Integrate green building technologies and materials into architectural designs. Advise on energy-efficient building solutions.</t>
  </si>
  <si>
    <t>Lockheed Martin</t>
  </si>
  <si>
    <t>{"Sector":"Aerospace and Defense","Industry":"Aerospace &amp; Defense","City":"Bethesda","State":"Maryland","Zip":"20817","Website":"www.lockheedmartin.com","Ticker":"LMT","CEO":"Jim Taiclet"}</t>
  </si>
  <si>
    <t>$56K-$99K</t>
  </si>
  <si>
    <t>Sarah Gonzalez</t>
  </si>
  <si>
    <t>+1-847-498-4965x45018</t>
  </si>
  <si>
    <t>Crisis Communication Manager</t>
  </si>
  <si>
    <t>Crisis Communication Managers develop strategies to manage and respond to crises, maintaining the organizations reputation during challenging times.</t>
  </si>
  <si>
    <t>Crisis communication planning Crisis response Media relations Reputation management Stakeholder communication</t>
  </si>
  <si>
    <t>Develop crisis communication plans and strategies for handling PR crises. Respond to crises and manage public perception and reputation. Provide media training for spokespersons.</t>
  </si>
  <si>
    <t>Ambuja Cements</t>
  </si>
  <si>
    <t>{"Sector":"Cement &amp; Aggregates","Industry":"Cement and Concrete","City":"Mumbai","State":"Maharashtra","Zip":"400001","Website":"https://www.ambujacement.com/","Ticker":"AMBUJACEM","CEO":"Neeraj Akhoury"}</t>
  </si>
  <si>
    <t>$61K-$114K</t>
  </si>
  <si>
    <t>Anthony Dixon</t>
  </si>
  <si>
    <t>660.652.1587</t>
  </si>
  <si>
    <t>HR Compliance Specialist</t>
  </si>
  <si>
    <t>An HR Compliance Specialist ensures adherence to employment laws and regulations, conducts audits, and provides guidance to maintain legal compliance within the organization.</t>
  </si>
  <si>
    <t>Employment law knowledge Compliance management Auditing skills Employee relations Communication skills</t>
  </si>
  <si>
    <t>Ensure HR policies and practices comply with legal and regulatory requirements. Conduct audits and investigations. Provide guidance on compliance issues.</t>
  </si>
  <si>
    <t>Kayla Burns</t>
  </si>
  <si>
    <t>001-879-640-9282x946</t>
  </si>
  <si>
    <t>3i Group</t>
  </si>
  <si>
    <t>{"Sector":"Financial Services","Industry":"Financial Services - Investment","City":"London","State":"N/A","Zip":"N/A","Website":"www.3i.com","Ticker":"III.L","CEO":"Simon Borrows"}</t>
  </si>
  <si>
    <t>$59K-$102K</t>
  </si>
  <si>
    <t>Amanda Benson</t>
  </si>
  <si>
    <t>368.637.0768x2969</t>
  </si>
  <si>
    <t>Child Welfare Worker</t>
  </si>
  <si>
    <t>Work with at-risk children and families, assess needs, provide support, and ensure child safety and well-being.</t>
  </si>
  <si>
    <t>Child welfare policies and regulations Child protective services Child development Crisis intervention Case management Cultural competence Interviewing and assessment skills Court procedures Documentation Empathy Communication skills</t>
  </si>
  <si>
    <t>Provide support and counseling to children and families in need. Assess child safety and risk factors. Develop and implement care plans and interventions.</t>
  </si>
  <si>
    <t>Dodoma</t>
  </si>
  <si>
    <t>Tanzania</t>
  </si>
  <si>
    <t>Jennifer Merritt</t>
  </si>
  <si>
    <t>654-727-5938x340</t>
  </si>
  <si>
    <t>Baidu</t>
  </si>
  <si>
    <t>{"Sector":"Technology and Search","Industry":"Technology &amp; Search Engines","City":"Beijing","State":"Beijing","Zip":"100033","Website":"https://www.baidu.com/","Ticker":"","CEO":""}</t>
  </si>
  <si>
    <t>$58K-$80K</t>
  </si>
  <si>
    <t>Sean Howe</t>
  </si>
  <si>
    <t>(657)426-7551x12208</t>
  </si>
  <si>
    <t>Advertising Account Executive</t>
  </si>
  <si>
    <t>An Advertising Account Executive works in advertising agencies, managing client accounts and overseeing the creation and execution of advertising campaigns.</t>
  </si>
  <si>
    <t>Advertising and marketing knowledge Client relationship management Advertising campaign development Budget management Media planning and buying</t>
  </si>
  <si>
    <t>Manage advertising campaigns for clients, from planning to execution. Develop advertising strategies and creative concepts. Monitor campaign performance and provide insights.</t>
  </si>
  <si>
    <t>Deutsche Annington Immobilien SE (Now Vonovia SE)</t>
  </si>
  <si>
    <t>{"Sector":"Real Estate","Industry":"Real Estate","City":"Bochum","State":"North Rhine-Westphalia","Zip":"44793","Website":"https://www.vonovia.com/","Ticker":"VNTG","CEO":"Rolf Buch"}</t>
  </si>
  <si>
    <t>Andrew Wells</t>
  </si>
  <si>
    <t>273.726.8596x463</t>
  </si>
  <si>
    <t>Laboratory Corp. of America</t>
  </si>
  <si>
    <t>{"Sector":"Healthcare Services","Industry":"Health Care: Pharmacy and Other Services","City":"Burlington","State":"North Carolina","Zip":"27215","Website":"www.labcorp.com","Ticker":"LH","CEO":"Adam H. Schechter"}</t>
  </si>
  <si>
    <t>$55K-$107K</t>
  </si>
  <si>
    <t>Sarah Harris</t>
  </si>
  <si>
    <t>+1-317-855-0462x69807</t>
  </si>
  <si>
    <t>Legal Advisor</t>
  </si>
  <si>
    <t>In-House Counsel</t>
  </si>
  <si>
    <t>In the role of In-House Counsel, you will provide legal support to the organization across various areas, including contracts, employment law, and regulatory compliance. You will draft legal documents, handle litigation matters, and advise on legal risks affecting day-to-day operations. Your role is crucial in ensuring the company operates within the bounds of the law.</t>
  </si>
  <si>
    <t>In-house counsel Legal advisory Employment law Intellectual property Regulatory compliance Dispute resolution Contract review Client counseling</t>
  </si>
  <si>
    <t>Serve as in-house legal counsel for organizations, managing legal issues and contracts internally. Provide legal training to staff and address legal questions and concerns.</t>
  </si>
  <si>
    <t>Alexa Castillo</t>
  </si>
  <si>
    <t>+1-537-411-4137x727</t>
  </si>
  <si>
    <t>Marsh &amp; McLennan</t>
  </si>
  <si>
    <t>{"Sector":"Insurance","Industry":"Diversified Financials","City":"New York","State":"New York","Zip":"10036","Website":"www.marshmclennan.com","Ticker":"MMC","CEO":"John Q. Doyle"}</t>
  </si>
  <si>
    <t>$55K-$108K</t>
  </si>
  <si>
    <t>Veronica Morgan</t>
  </si>
  <si>
    <t>(764)507-7284</t>
  </si>
  <si>
    <t>Water Resources Engineer</t>
  </si>
  <si>
    <t>A Water Resources Engineer manages and develops water-related projects, such as dams, irrigation systems, and flood control measures, to ensure water resource sustainability.</t>
  </si>
  <si>
    <t>Water resources engineering Hydrology and hydraulics Environmental impact assessment Water resource modeling software Watershed management</t>
  </si>
  <si>
    <t>Focus on water-related projects, such as flood control, water supply, and wastewater treatment. Design and manage water resource systems and infrastructure. Address water quality and conservation issues.</t>
  </si>
  <si>
    <t>Caracas</t>
  </si>
  <si>
    <t>Venezuela, RB</t>
  </si>
  <si>
    <t>Theresa Jacobs</t>
  </si>
  <si>
    <t>620.360.9839</t>
  </si>
  <si>
    <t>Marketing Coordinator</t>
  </si>
  <si>
    <t>Marketing Specialist</t>
  </si>
  <si>
    <t>Marketing Specialists develop and implement marketing campaigns, analyze market trends, and promote products or services to target audiences.</t>
  </si>
  <si>
    <t>Market research and analysis Content creation and copywriting Social media management SEO and digital marketing Marketing automation tools proficiency</t>
  </si>
  <si>
    <t>Assist in the development and execution of marketing campaigns and strategies. Create marketing collateral and content. Monitor and report on marketing performance metrics.</t>
  </si>
  <si>
    <t>Brambles Limited</t>
  </si>
  <si>
    <t>{"Sector":"Transportation/Logistics","Industry":"Logistics","City":"Sydney","State":"NSW","Zip":"2000","Website":"https://www.brambles.com/","Ticker":"BXB","CEO":"Graham Chipchase"}</t>
  </si>
  <si>
    <t>John Cole</t>
  </si>
  <si>
    <t>001-721-891-8240x989</t>
  </si>
  <si>
    <t>Dental Hygienist</t>
  </si>
  <si>
    <t>Dental Hygiene Educator</t>
  </si>
  <si>
    <t>A Dental Hygiene Educator teaches dental hygiene practices and oral health to students or the community. They promote preventive care and raise awareness about dental health.</t>
  </si>
  <si>
    <t>Dental hygiene knowledge Teaching and instructional skills Curriculum development Student assessment Clinical practice experience</t>
  </si>
  <si>
    <t>Educate patients on oral hygiene practices and preventive care. Provide oral health instruction and advice. Develop and deliver educational programs.</t>
  </si>
  <si>
    <t>Sanmina</t>
  </si>
  <si>
    <t>{"Sector":"Manufacturing","Industry":"Semiconductors and Other Electronic Components","City":"San Jose","State":"California","Zip":"95134","Website":"www.sanmina.com","Ticker":"SANM","CEO":"Jure Sola"}</t>
  </si>
  <si>
    <t>$64K-$111K</t>
  </si>
  <si>
    <t>Jerusalem</t>
  </si>
  <si>
    <t>Israel</t>
  </si>
  <si>
    <t>Meredith Johnson</t>
  </si>
  <si>
    <t>001-356-623-2851</t>
  </si>
  <si>
    <t>Administrative Manager</t>
  </si>
  <si>
    <t>Administrative Managers oversee office operations. They manage administrative staff, coordinate tasks, and ensure smooth office functioning to support the organizations goals.</t>
  </si>
  <si>
    <t>Administrative leadership Office management Staff supervision Budgeting and financial management Process improvement Communication skills</t>
  </si>
  <si>
    <t>Oversee office operations and administrative staff. Develop office policies and procedures. Manage budgets and resources.</t>
  </si>
  <si>
    <t>$64K-$84K</t>
  </si>
  <si>
    <t>Elizabeth Rice</t>
  </si>
  <si>
    <t>(848)885-2905</t>
  </si>
  <si>
    <t>SEM Specialist</t>
  </si>
  <si>
    <t>SEM Analyst</t>
  </si>
  <si>
    <t>SEM Analysts analyze search engine marketing (SEM) campaigns. They monitor performance, optimize keyword strategies, and provide insights to improve the effectiveness of SEM efforts.</t>
  </si>
  <si>
    <t>Search engine marketing (SEM) Google Ads Bing Ads Keyword analysis Ad performance analysis SEM strategy development Bid management</t>
  </si>
  <si>
    <t>Analyze SEM data and trends to optimize campaigns and ad spend. Generate reports and insights to improve SEM strategies. Stay up-to-date with SEM industry changes and best practices.</t>
  </si>
  <si>
    <t>Volkswagen Group</t>
  </si>
  <si>
    <t>{"Sector":"Automotive","Industry":"Automotive","City":"Wolfsburg","State":"N/A","Zip":"N/A","Website":"www.volkswagenag.com","Ticker":"VOW3","CEO":"Herbert Diess"}</t>
  </si>
  <si>
    <t>$57K-$126K</t>
  </si>
  <si>
    <t>Thimphu</t>
  </si>
  <si>
    <t>Bhutan</t>
  </si>
  <si>
    <t>Nathan Davis</t>
  </si>
  <si>
    <t>001-683-834-3069x1188</t>
  </si>
  <si>
    <t>Technical SEO Specialist</t>
  </si>
  <si>
    <t>Technical SEO Specialists optimize website infrastructure, addressing issues like site speed, mobile-friendliness, and structured data to enhance search engine visibility.</t>
  </si>
  <si>
    <t>Technical SEO audits Website crawl analysis Schema markup XML sitemaps Canonicalization</t>
  </si>
  <si>
    <t>Identify and resolve technical SEO issues, such as crawl errors, website speed, and mobile-friendliness. Implement schema markup and structured data. Ensure website indexing and sitemap accuracy.</t>
  </si>
  <si>
    <t>E.ON SE</t>
  </si>
  <si>
    <t>{"Sector":"Energy","Industry":"Energy - Utilities","City":"Essen","State":"N/A","Zip":"N/A","Website":"www.eon.com","Ticker":"EOAN","CEO":"Johannes Teyssen"}</t>
  </si>
  <si>
    <t>$62K-$91K</t>
  </si>
  <si>
    <t>Makayla Green</t>
  </si>
  <si>
    <t>538-891-7148</t>
  </si>
  <si>
    <t>Avenue Supermarts (DMart)</t>
  </si>
  <si>
    <t>{"Sector":"Retail","Industry":"Retail","City":"Mumbai","State":"Maharashtra","Zip":"400 099","Website":"www.dmartindia.com","Ticker":"DMART","CEO":"Neville Noronha"}</t>
  </si>
  <si>
    <t>$61K-$130K</t>
  </si>
  <si>
    <t>Margaret Cruz</t>
  </si>
  <si>
    <t>872-527-1708</t>
  </si>
  <si>
    <t>Corporate Event Coordinator</t>
  </si>
  <si>
    <t>Coordinate corporate events, conferences, and meetings, handle logistics, and ensure a seamless experience for attendees.</t>
  </si>
  <si>
    <t>Corporate event planning Corporate branding and messaging Speaker and entertainment booking Audiovisual production Team coordination Crisis management Budgeting and financial management Client communication Creativity Problem-solving Attention to detail</t>
  </si>
  <si>
    <t>Specialize in planning and managing corporate events, including meetings, seminars, and trade shows. Handle event marketing and branding. Oversee event registration and attendee experience.</t>
  </si>
  <si>
    <t>$59K-$92K</t>
  </si>
  <si>
    <t>Jay Patel</t>
  </si>
  <si>
    <t>UI/UX Front-End Developer</t>
  </si>
  <si>
    <t>UI/UX Front-End Developers focus on creating user-friendly and visually appealing interfaces for web and mobile applications. They work on user experience design, responsive layouts, and front-end development to optimize user interactions.</t>
  </si>
  <si>
    <t>UI/UX design Frontend web development Wireframing and prototyping User research Accessibility standards Responsive design Collaboration skills</t>
  </si>
  <si>
    <t>Focus on user interface (UI) and user experience (UX) design, translating design mockups into functional web interfaces. Conduct usability testing and iterate on designs.</t>
  </si>
  <si>
    <t>Qurate Retail</t>
  </si>
  <si>
    <t>{"Sector":"Retail","Industry":"Internet Services and Retailing","City":"Englewood","State":"Colorado","Zip":"80112","Website":"www.qurateretail.com","Ticker":"QRTEA","CEO":"David Rawlinson Ii"}</t>
  </si>
  <si>
    <t>$65K-$106K</t>
  </si>
  <si>
    <t>Steve Wells</t>
  </si>
  <si>
    <t>462.939.7090x643</t>
  </si>
  <si>
    <t>$62K-$110K</t>
  </si>
  <si>
    <t>Harare</t>
  </si>
  <si>
    <t>Zimbabwe</t>
  </si>
  <si>
    <t>Michael Brown</t>
  </si>
  <si>
    <t>(873)451-1257x038</t>
  </si>
  <si>
    <t>$57K-$102K</t>
  </si>
  <si>
    <t>Andorra la Vella</t>
  </si>
  <si>
    <t>Andorra</t>
  </si>
  <si>
    <t>Derek Flores</t>
  </si>
  <si>
    <t>631-640-6180x579</t>
  </si>
  <si>
    <t>Pediatrician</t>
  </si>
  <si>
    <t>Pediatric Surgeon</t>
  </si>
  <si>
    <t>Pediatric Surgeons specialize in performing surgical procedures on children, including infants and adolescents. They diagnose surgical conditions, perform surgeries, and collaborate with other healthcare professionals to ensure the best outcomes.</t>
  </si>
  <si>
    <t>Pediatric surgery Surgical procedures for children Operating room protocols Patient care Surgical techniques Pediatric anesthesia</t>
  </si>
  <si>
    <t>Perform surgical procedures on pediatric patients, including congenital abnormalities and injuries. Coordinate pre-operative and post-operative care. Ensure the well-being and recovery of young patients.</t>
  </si>
  <si>
    <t>Laura Wilkerson</t>
  </si>
  <si>
    <t>001-604-226-0521x4670</t>
  </si>
  <si>
    <t>Jones Lang LaSalle</t>
  </si>
  <si>
    <t>{"Sector":"Real Estate","Industry":"Real Estate","City":"Chicago","State":"Illinois","Zip":"60601","Website":"www.jll.com","Ticker":"JLL","CEO":"Christian Ulbrich"}</t>
  </si>
  <si>
    <t>$61K-$123K</t>
  </si>
  <si>
    <t>Kimberly Elliott</t>
  </si>
  <si>
    <t>001-436-549-7740x933</t>
  </si>
  <si>
    <t>Ricardo Collins</t>
  </si>
  <si>
    <t>+1-967-452-1336x80026</t>
  </si>
  <si>
    <t>APA</t>
  </si>
  <si>
    <t>{"Sector":"Energy","Industry":"Mining, Crude-Oil Production","City":"Houston","State":"Texas","Zip":"77056","Website":"www.apacorp.com","Ticker":"APA","CEO":"John J. Christmann Iv"}</t>
  </si>
  <si>
    <t>$63K-$92K</t>
  </si>
  <si>
    <t>Rachel Jones</t>
  </si>
  <si>
    <t>001-802-410-6827x752</t>
  </si>
  <si>
    <t>$64K-$107K</t>
  </si>
  <si>
    <t>Michael Campbell</t>
  </si>
  <si>
    <t>514.650.0325</t>
  </si>
  <si>
    <t>Project Coordinator</t>
  </si>
  <si>
    <t>Project Coordinators assist in planning, executing, and monitoring projects. They facilitate communication among team members, track project progress, and ensure tasks are completed on time.</t>
  </si>
  <si>
    <t>Project management Communication Time management Organization Problem-solving</t>
  </si>
  <si>
    <t>Assist in project management activities, such as project planning, scheduling, and documentation. Coordinate project meetings and communicate project updates to stakeholders. Ensure project milestones are met.</t>
  </si>
  <si>
    <t>Freeport-McMoRan</t>
  </si>
  <si>
    <t>{"Sector":"Mining","Industry":"Mining, Crude-Oil Production","City":"Phoenix","State":"Arizona","Zip":"85004","Website":"www.fcx.com","Ticker":"FCX","CEO":"Richard C. Adkerson"}</t>
  </si>
  <si>
    <t>$63K-$81K</t>
  </si>
  <si>
    <t>Kristin Schwartz</t>
  </si>
  <si>
    <t>+1-469-906-7811x1470</t>
  </si>
  <si>
    <t>Knight-Swift Transportation Holdings</t>
  </si>
  <si>
    <t>{"Sector":"Industrials","Industry":"Trucking, Truck Leasing","City":"Phoenix","State":"Arizona","Zip":"85027","Website":"www.knight-swift.com","Ticker":"KNX","CEO":"David A. Jackson"}</t>
  </si>
  <si>
    <t>$62K-$112K</t>
  </si>
  <si>
    <t>Jay Shelton</t>
  </si>
  <si>
    <t>308-668-4229</t>
  </si>
  <si>
    <t>Pioneer Natural Resources</t>
  </si>
  <si>
    <t>{"Sector":"Energy","Industry":"Mining, Crude-Oil Production","City":"Irving","State":"Texas","Zip":"75038","Website":"www.pxd.com","Ticker":"PXD","CEO":"Scott D. Sheffield"}</t>
  </si>
  <si>
    <t>Cairo</t>
  </si>
  <si>
    <t>Egypt</t>
  </si>
  <si>
    <t>Jennifer Williams</t>
  </si>
  <si>
    <t>730-998-0642</t>
  </si>
  <si>
    <t>Sherwin-Williams</t>
  </si>
  <si>
    <t>{"Sector":"Retail","Industry":"Chemicals","City":"Cleveland","State":"Ohio","Zip":"44115","Website":"www.sherwin.com","Ticker":"SHW","CEO":""}</t>
  </si>
  <si>
    <t>$61K-$90K</t>
  </si>
  <si>
    <t>Scott Davis</t>
  </si>
  <si>
    <t>540-411-6192x243</t>
  </si>
  <si>
    <t>QA Engineer</t>
  </si>
  <si>
    <t>QA Manager</t>
  </si>
  <si>
    <t>A QA Manager is responsible for leading and managing the quality assurance team. They ensure product quality, develop and implement QA processes, and maintain quality standards.</t>
  </si>
  <si>
    <t>Quality assurance Process improvement Team leadership Problem-solving Quality control</t>
  </si>
  <si>
    <t>Lead and manage the QA team, including test planning, resource allocation, and test strategy development. Define quality standards and metrics. Oversee QA processes and continuous improvement efforts.</t>
  </si>
  <si>
    <t>Celgene Corporation</t>
  </si>
  <si>
    <t>{"Sector":"Pharmaceuticals","Industry":"Pharmaceuticals","City":"Summit","State":"NJ","Zip":"7901","Website":"https://www.celgene.com/","Ticker":"CELG","CEO":"Mark J. Alles"}</t>
  </si>
  <si>
    <t>$61K-$103K</t>
  </si>
  <si>
    <t>Alicia Dean</t>
  </si>
  <si>
    <t>Nvidia</t>
  </si>
  <si>
    <t>{"Sector":"Technology","Industry":"Semiconductors and Other Electronic Components","City":"Santa Clara","State":"California","Zip":"95051","Website":"www.nvidia.com","Ticker":"NVDA","CEO":"Jen-Hsun Huang"}</t>
  </si>
  <si>
    <t>Walter Boyd</t>
  </si>
  <si>
    <t>001-336-858-1503</t>
  </si>
  <si>
    <t>Devon Energy</t>
  </si>
  <si>
    <t>{"Sector":"Energy","Industry":"Mining, Crude-Oil Production","City":"Oklahoma City","State":"Oklahoma","Zip":"73102","Website":"www.devonenergy.com","Ticker":"DVN","CEO":"Richard E. Muncrief"}</t>
  </si>
  <si>
    <t>Angela Thompson</t>
  </si>
  <si>
    <t>(309)915-7268x26688</t>
  </si>
  <si>
    <t>Mergers and Acquisitions Advisor</t>
  </si>
  <si>
    <t>A Mergers and Acquisitions Advisor assists in evaluating potential mergers and acquisitions, conducting due diligence, and providing strategic recommendations for corporate transactions.</t>
  </si>
  <si>
    <t>Mergers and acquisitions (M&amp;A) expertise Due diligence Valuation techniques</t>
  </si>
  <si>
    <t>Advise on mergers, acquisitions, and corporate finance transactions. Perform due diligence and financial analysis. Negotiate and structure deals.</t>
  </si>
  <si>
    <t>Torrent Pharmaceuticals</t>
  </si>
  <si>
    <t>{"Sector":"Pharmaceuticals","Industry":"Pharmaceuticals","City":"Ahmedabad","State":"GJ","Zip":"380 009","Website":"www.torrentpharma.com","Ticker":"TORNTPHARM","CEO":"Samir Mehta"}</t>
  </si>
  <si>
    <t>Kathleen Townsend</t>
  </si>
  <si>
    <t>324-960-8250x343</t>
  </si>
  <si>
    <t>IQVIA Holdings</t>
  </si>
  <si>
    <t>{"Sector":"Healthcare","Industry":"Health Care: Pharmacy and Other Services","City":"Durham","State":"North Carolina","Zip":"27703","Website":"www.iqvia.com","Ticker":"IQV","CEO":"Ari Bousbib"}</t>
  </si>
  <si>
    <t>Basseterre</t>
  </si>
  <si>
    <t>St. Kitts and Nevis</t>
  </si>
  <si>
    <t>William Harris</t>
  </si>
  <si>
    <t>+1-914-330-6570x7575</t>
  </si>
  <si>
    <t>Chewy</t>
  </si>
  <si>
    <t>{"Sector":"E-commerce","Industry":"Internet Services and Retailing","City":"Plantation","State":"Florida","Zip":"33322","Website":"www.chewy.com","Ticker":"CHWY","CEO":"Sumit Singh"}</t>
  </si>
  <si>
    <t>Samoa</t>
  </si>
  <si>
    <t>George Martinez</t>
  </si>
  <si>
    <t>626.873.7241x5116</t>
  </si>
  <si>
    <t>Lori Clark</t>
  </si>
  <si>
    <t>(239)428-5726x098</t>
  </si>
  <si>
    <t>Cleveland-Cliffs</t>
  </si>
  <si>
    <t>{"Sector":"Mining","Industry":"Metals","City":"Cleveland","State":"Ohio","Zip":"44114","Website":"www.clevelandcliffs.com","Ticker":"CLF","CEO":"Lourenco Goncalves"}</t>
  </si>
  <si>
    <t>$58K-$82K</t>
  </si>
  <si>
    <t>Lisbon</t>
  </si>
  <si>
    <t>Portugal</t>
  </si>
  <si>
    <t>Matthew Fernandez</t>
  </si>
  <si>
    <t>972-440-6053x3438</t>
  </si>
  <si>
    <t>Industrial Engineer</t>
  </si>
  <si>
    <t>Industrial Engineers focus on improving efficiency and productivity in various industries. They analyze processes, design systems, and implement solutions to streamline operations, reduce costs, and enhance quality.</t>
  </si>
  <si>
    <t>Industrial engineering Process optimization Lean manufacturing Quality control Data analysis Workflow design</t>
  </si>
  <si>
    <t>Focus on industrial processes and systems. Streamline operations, reduce waste, and improve productivity. Implement lean and Six Sigma methodologies.</t>
  </si>
  <si>
    <t>Vonovia SE</t>
  </si>
  <si>
    <t>{"Sector":"Real Estate","Industry":"Real Estate","City":"Bochum","State":"N/A","Zip":"N/A","Website":"www.vonovia.de","Ticker":"VNA","CEO":"Rolf Buch"}</t>
  </si>
  <si>
    <t>$56K-$108K</t>
  </si>
  <si>
    <t>Michelle Richardson</t>
  </si>
  <si>
    <t>Fidelity National Information Services</t>
  </si>
  <si>
    <t>{"Sector":"Financial Technology","Industry":"Financial Data Services","City":"Jacksonville","State":"Florida","Zip":"32202","Website":"www.fisglobal.com","Ticker":"FIS","CEO":"Stephanie Ferris"}</t>
  </si>
  <si>
    <t>Elizabeth Barnes</t>
  </si>
  <si>
    <t>229.391.9268x5746</t>
  </si>
  <si>
    <t>Grafton Group</t>
  </si>
  <si>
    <t>{"Sector":"Building Materials","Industry":"Distribution/Wholesale","City":"Dublin, Ireland","State":"N/A","Zip":"N/A","Website":"www.graftonplc.com","Ticker":"GFTU.L","CEO":"Gavin Slark"}</t>
  </si>
  <si>
    <t>$64K-$126K</t>
  </si>
  <si>
    <t>Richard Hanson</t>
  </si>
  <si>
    <t>954.835.1881</t>
  </si>
  <si>
    <t>Coty Inc.</t>
  </si>
  <si>
    <t>{"Sector":"Beauty/Cosmetics","Industry":"Consumer Products - Cosmetics","City":"New York","State":"NY","Zip":"10118","Website":"https://www.coty.com/","Ticker":"COTY","CEO":"Sue Y. Nabi"}</t>
  </si>
  <si>
    <t>$60K-$123K</t>
  </si>
  <si>
    <t>Ashley Richardson</t>
  </si>
  <si>
    <t>553-625-5588</t>
  </si>
  <si>
    <t>Western Union Company</t>
  </si>
  <si>
    <t>{"Sector":"Financial Services/Remittances","Industry":"Financial Services","City":"Denver","State":"CO","Zip":"80202","Website":"https://www.westernunion.com/","Ticker":"WU","CEO":"Hikmet Ersek"}</t>
  </si>
  <si>
    <t>$57K-$115K</t>
  </si>
  <si>
    <t>Khartoum</t>
  </si>
  <si>
    <t>Sudan</t>
  </si>
  <si>
    <t>Andrew Bradley</t>
  </si>
  <si>
    <t>962.736.6241</t>
  </si>
  <si>
    <t>SEO Copywriter</t>
  </si>
  <si>
    <t>SEO Copywriters specialize in creating content optimized for search engines. They incorporate keywords and SEO best practices to improve online visibility and search engine rankings for web pages and articles.</t>
  </si>
  <si>
    <t>SEO (Search Engine Optimization) Keyword research SEO-friendly content On-page optimization Meta tags SEO tools (e.g., SEMrush)</t>
  </si>
  <si>
    <t>Write web content optimized for search engines (SEO), including blog posts, product descriptions, and meta tags. Conduct keyword research and on-page SEO optimization. Monitor SEO rankings and traffic.</t>
  </si>
  <si>
    <t>Lloyds Banking Group</t>
  </si>
  <si>
    <t>{"Sector":"Financial Services","Industry":"Banking","City":"London","State":"N/A","Zip":"N/A","Website":"www.lloydsbankinggroup.com","Ticker":"LLOY","CEO":"Charlie Nunn"}</t>
  </si>
  <si>
    <t>Amy Khan</t>
  </si>
  <si>
    <t>(630)303-4962x45896</t>
  </si>
  <si>
    <t>Product Marketing Manager</t>
  </si>
  <si>
    <t>Product Marketing Managers promote and market products or services. They create marketing strategies, conduct market research, develop messaging, and collaborate with cross-functional teams to launch and promote products effectively in the market.</t>
  </si>
  <si>
    <t>Product positioning and messaging Market research and analysis Product launch planning Competitive analysis Marketing collateral creation Pricing strategies Cross-functional collaboration</t>
  </si>
  <si>
    <t>Promote specific products or services through marketing plans, product messaging, and collaboration with sales teams. Conduct market research and competitor analysis. Create product launch plans.</t>
  </si>
  <si>
    <t>Netflix</t>
  </si>
  <si>
    <t>{"Sector":"Entertainment","Industry":"Entertainment","City":"Los Gatos","State":"California","Zip":"95032","Website":"www.netflix.com","Ticker":"NFLX","CEO":"Ted Sarandos"}</t>
  </si>
  <si>
    <t>Amanda Frederick</t>
  </si>
  <si>
    <t>+1-892-516-3067x47373</t>
  </si>
  <si>
    <t>Machine Learning Engineer</t>
  </si>
  <si>
    <t>Machine Learning Engineers develop machine learning models and algorithms, working on tasks like data preprocessing, model training, and deployment.</t>
  </si>
  <si>
    <t>Machine learning algorithms Python programming Data preprocessing Deep learning Model evaluation</t>
  </si>
  <si>
    <t>Develop machine learning models and algorithms for data analysis and prediction. Preprocess and clean data for model training. Evaluate model performance and fine-tune parameters.</t>
  </si>
  <si>
    <t>Victrex</t>
  </si>
  <si>
    <t>{"Sector":"Chemicals","Industry":"Chemicals","City":"Thornton-Cleveleys","State":"England","Zip":"FY5 4QD","Website":"https://www.victrex.com/","Ticker":"VCT","CEO":"Jakob Sigurdsson"}</t>
  </si>
  <si>
    <t>Kristie Moore</t>
  </si>
  <si>
    <t>+1-771-246-7741x295</t>
  </si>
  <si>
    <t>Haier Group</t>
  </si>
  <si>
    <t>{"Sector":"Appliances","Industry":"Electronics &amp; Appliances","City":"Qingdao","State":"N/A","Zip":"N/A","Website":"https://www.haier.net/en/","Ticker":"1169.HK","CEO":"Zhang Ruimin"}</t>
  </si>
  <si>
    <t>Joshua Martin</t>
  </si>
  <si>
    <t>+1-325-590-1945x8723</t>
  </si>
  <si>
    <t>Digital Marketing Coordinator</t>
  </si>
  <si>
    <t>Digital Marketing Coordinators manage online marketing efforts, including social media, email marketing, and SEO, to drive digital engagement and growth.</t>
  </si>
  <si>
    <t>Digital marketing strategy development Social media advertising Email marketing Google Analytics and SEO Content management systems (CMS) proficiency</t>
  </si>
  <si>
    <t>Support digital marketing efforts, including social media management and email marketing. Create and schedule digital content. Analyze digital marketing analytics.</t>
  </si>
  <si>
    <t>Weir Group</t>
  </si>
  <si>
    <t>{"Sector":"Engineering","Industry":"Engineering/Industrial Equipment","City":"Glasgow","State":"N/A","Zip":"N/A","Website":"www.global.weir","Ticker":"WEIR.L","CEO":"Jon Stanton"}</t>
  </si>
  <si>
    <t>$61K-$86K</t>
  </si>
  <si>
    <t>Ottawa</t>
  </si>
  <si>
    <t>Canada</t>
  </si>
  <si>
    <t>Melissa Galloway</t>
  </si>
  <si>
    <t>623.569.7359</t>
  </si>
  <si>
    <t>Lennar</t>
  </si>
  <si>
    <t>{"Sector":"Construction","Industry":"Homebuilders","City":"Miami","State":"Florida","Zip":"33126","Website":"www.lennar.com","Ticker":"LEN","CEO":"Jonathan M. Jaffe"}</t>
  </si>
  <si>
    <t>$63K-$117K</t>
  </si>
  <si>
    <t>Wellington</t>
  </si>
  <si>
    <t>New Zealand</t>
  </si>
  <si>
    <t>Ricky Horn</t>
  </si>
  <si>
    <t>337-200-5502</t>
  </si>
  <si>
    <t>Architectural Designers create architectural plans and designs for buildings and structures, considering aesthetics, functionality, and safety standards.</t>
  </si>
  <si>
    <t>Architectural design software (e.g., AutoCAD, Revit) Building codes and regulations 3D modeling Visualization Sustainable design</t>
  </si>
  <si>
    <t>Design architectural plans and layouts for buildings and structures. Create detailed drawings and blueprints. Ensure designs comply with building codes and regulations.</t>
  </si>
  <si>
    <t>JD Sports Fashion</t>
  </si>
  <si>
    <t>{"Sector":"Retail","Industry":"Retail - Apparel","City":"Bury","State":"N/A","Zip":"N/A","Website":"www.jdplc.com","Ticker":"JD.L","CEO":"Peter Cowgill"}</t>
  </si>
  <si>
    <t>Freetown</t>
  </si>
  <si>
    <t>Sierra Leone</t>
  </si>
  <si>
    <t>Dawn Moreno</t>
  </si>
  <si>
    <t>(209)297-7560x2650</t>
  </si>
  <si>
    <t>Frontend Developer</t>
  </si>
  <si>
    <t>A Frontend Developer is responsible for designing and implementing user interfaces for web applications. They collaborate with designers to create visually appealing and responsive web pages, ensuring a seamless user experience across different devices and browsers.</t>
  </si>
  <si>
    <t>Proficiency in HTML, CSS, and JavaScript Experience with frontend frameworks like React, Angular, or Vue.js Responsive web design Cross-browser compatibility Version control (e.g., Git) Frontend performance optimization</t>
  </si>
  <si>
    <t>Design and implement user interfaces for web applications using HTML, CSS, and JavaScript. Collaborate with UX designers to ensure a user-friendly experience. Optimize applications for speed and responsiveness.</t>
  </si>
  <si>
    <t>Tencent Music Entertainment Group</t>
  </si>
  <si>
    <t>{"Sector":"Entertainment","Industry":"Technology &amp; Entertainment","City":"Shenzhen","State":"N/A","Zip":"N/A","Website":"https://www.tencentmusic.com/","Ticker":"TME","CEO":"Cussion Pang"}</t>
  </si>
  <si>
    <t>Matthew Garza</t>
  </si>
  <si>
    <t>662-927-1010</t>
  </si>
  <si>
    <t>Database Analyst</t>
  </si>
  <si>
    <t>A Database Analyst examines and interprets data stored in databases. They generate reports, identify trends, and provide insights to support business decision-making.</t>
  </si>
  <si>
    <t>Data analysis Database querying and reporting Data visualization SQL proficiency Data quality assurance</t>
  </si>
  <si>
    <t>Analyze and interpret database performance data, identifying areas for improvement. Troubleshoot database issues and optimize query performance. Generate reports and insights from database data.</t>
  </si>
  <si>
    <t>DaVita</t>
  </si>
  <si>
    <t>{"Sector":"Healthcare Services","Industry":"Health Care: Medical Facilities","City":"Denver","State":"Colorado","Zip":"80202","Website":"www.davita.com","Ticker":"DVA","CEO":"Javier J. Rodriguez"}</t>
  </si>
  <si>
    <t>Bissau</t>
  </si>
  <si>
    <t>Guinea-Bissau</t>
  </si>
  <si>
    <t>Laura Foster</t>
  </si>
  <si>
    <t>(480)950-6529</t>
  </si>
  <si>
    <t>Content SEO Strategist</t>
  </si>
  <si>
    <t>Content SEO Strategists create SEO strategies specifically for content, focusing on keyword integration, content quality, and user engagement to boost organic traffic.</t>
  </si>
  <si>
    <t>Content strategy SEO content optimization Content marketing Keyword mapping Analytics</t>
  </si>
  <si>
    <t>Develop content strategies for SEO, including keyword integration and content optimization. Collaborate with content creators to align content with SEO goals. Track content performance and make improvements.</t>
  </si>
  <si>
    <t>Bajaj Holdings &amp; Investment Limited</t>
  </si>
  <si>
    <t>{"Sector":"Financial Services","Industry":"Financial Services","City":"Pune","State":"Maharashtra","Zip":"411006","Website":"http://www.bajajauto.com/","Ticker":"BAJAJHLDNG","CEO":"Madhur Bajaj"}</t>
  </si>
  <si>
    <t>$55K-$102K</t>
  </si>
  <si>
    <t>Christian Ward</t>
  </si>
  <si>
    <t>(837)967-7610</t>
  </si>
  <si>
    <t>Regeneron Pharmaceuticals</t>
  </si>
  <si>
    <t>{"Sector":"Pharmaceuticals","Industry":"Pharmaceuticals","City":"Tarrytown","State":"New York","Zip":"10591","Website":"www.regeneron.com","Ticker":"REGN","CEO":"Leonard S. Schleifer"}</t>
  </si>
  <si>
    <t>Abu Dhabi</t>
  </si>
  <si>
    <t>UAE</t>
  </si>
  <si>
    <t>Robert Fuller</t>
  </si>
  <si>
    <t>990-778-6596</t>
  </si>
  <si>
    <t>Live Chat Support Agent</t>
  </si>
  <si>
    <t>A Live Chat Support Agent provides customer support through live chat channels, addressing inquiries, troubleshooting issues, and offering timely solutions.</t>
  </si>
  <si>
    <t>Live chat support Online customer communication Problem resolution</t>
  </si>
  <si>
    <t>Offer real-time customer support through live chat or messaging platforms. Respond to customer inquiries promptly and accurately. Multitask and manage chat queues.</t>
  </si>
  <si>
    <t>Royal Mail</t>
  </si>
  <si>
    <t>{"Sector":"Postal Services","Industry":"Postal Services","City":"London","State":"N/A","Zip":"N/A","Website":"www.royalmailgroup.com","Ticker":"RMG.L","CEO":"Simon Thompson"}</t>
  </si>
  <si>
    <t>Amanda Chang</t>
  </si>
  <si>
    <t>326-695-2142x931</t>
  </si>
  <si>
    <t>WHSmith</t>
  </si>
  <si>
    <t>{"Sector":"Retail","Industry":"Retail - Books &amp; News","City":"London","State":"England","Zip":"W6 0NP","Website":"https://www.whsmithplc.co.uk/","Ticker":"SMWH","CEO":"Carl Cowling"}</t>
  </si>
  <si>
    <t>$60K-$84K</t>
  </si>
  <si>
    <t>LomÃƒÂ©</t>
  </si>
  <si>
    <t>Togo</t>
  </si>
  <si>
    <t>Stephanie Harrell</t>
  </si>
  <si>
    <t>246.464.7243</t>
  </si>
  <si>
    <t>Intellectual Property Lawyer</t>
  </si>
  <si>
    <t>An Intellectual Property Lawyer specializes in protecting and managing intellectual property rights, including patents, trademarks, and copyrights. They provide legal advice, handle trademark registration, patent applications, and enforce IP rights.</t>
  </si>
  <si>
    <t>Intellectual property law Trademark and patent law Copyright law IP portfolio management Litigation and dispute resolution</t>
  </si>
  <si>
    <t>Protect and manage intellectual property rights, trademarks, patents, and copyrights. Conduct IP due diligence and trademark searches. Handle IP disputes and enforcement.</t>
  </si>
  <si>
    <t>Aaron Powell</t>
  </si>
  <si>
    <t>816-998-6568</t>
  </si>
  <si>
    <t>Financial Advisor</t>
  </si>
  <si>
    <t>Wealth Management Advisor</t>
  </si>
  <si>
    <t>Wealth Management Advisors provide comprehensive financial planning and investment management services to high-net-worth individuals and families.</t>
  </si>
  <si>
    <t>Wealth management strategies Asset allocation Estate planning Tax management Client relationship management</t>
  </si>
  <si>
    <t>Manage high-net-worth clients financial portfolios and assets. Offer comprehensive wealth management services, including estate planning and asset allocation. Provide personalized financial guidance.</t>
  </si>
  <si>
    <t>$59K-$103K</t>
  </si>
  <si>
    <t>Richard Ferguson</t>
  </si>
  <si>
    <t>(301)716-6726</t>
  </si>
  <si>
    <t>Studio Art Teacher</t>
  </si>
  <si>
    <t>A Studio Art Teacher instructs students in studio art practices, providing hands-on guidance in creating art and fostering artistic expression and skill development.</t>
  </si>
  <si>
    <t>Art instruction Classroom management Art techniques Lesson planning Student assessment</t>
  </si>
  <si>
    <t>Focus on specific art mediums or techniques in a studio environment. Provide hands-on instruction and guidance. Encourage students to explore and refine their artistic skills.</t>
  </si>
  <si>
    <t>Cigna Group</t>
  </si>
  <si>
    <t>{"Sector":"Healthcare","Industry":"Health Care: Pharmacy and Other Services","City":"Bloomfield","State":"Connecticut","Zip":"6002","Website":"www.thecignagroup.com","Ticker":"CI","CEO":"David M. Cordani"}</t>
  </si>
  <si>
    <t>(698)521-6948</t>
  </si>
  <si>
    <t>ETL Developer</t>
  </si>
  <si>
    <t>An ETL Developer specializes in designing and implementing Extract, Transform, Load (ETL) processes to move and transform data between systems, supporting data integration and analytics.</t>
  </si>
  <si>
    <t>ETL (Extract, Transform, Load) processes Data integration SQL and scripting languages</t>
  </si>
  <si>
    <t>Extract, transform, and load (ETL) data from various sources into data warehouses. Create ETL workflows and data pipelines. Perform data validation and quality checks.</t>
  </si>
  <si>
    <t>Fresenius Medical Care AG &amp; Co. KGaA</t>
  </si>
  <si>
    <t>{"Sector":"Healthcare","Industry":"Healthcare","City":"Bad Homburg vor der H he","State":"Hesse","Zip":"61352","Website":"https://www.freseniusmedicalcare.com/en/home","Ticker":"FMS.DE","CEO":"Rice Powell"}</t>
  </si>
  <si>
    <t>$57K-$96K</t>
  </si>
  <si>
    <t>John Thomas</t>
  </si>
  <si>
    <t>(575)411-9935x281</t>
  </si>
  <si>
    <t>BHP Group</t>
  </si>
  <si>
    <t>{"Sector":"Mining","Industry":"Mining","City":"Melbourne","State":"VIC","Zip":"3000","Website":"https://www.bhp.com/","Ticker":"BHP","CEO":"Mike Henry"}</t>
  </si>
  <si>
    <t>Melissa Collins</t>
  </si>
  <si>
    <t>(241)764-1725</t>
  </si>
  <si>
    <t>Personal Secretary</t>
  </si>
  <si>
    <t>Personal Secretaries provide administrative support to individuals or executives. They manage schedules, handle correspondence, and assist with various tasks to ensure efficiency.</t>
  </si>
  <si>
    <t>Administrative support Calendar management Communication skills Time management Organizational skills Confidentiality</t>
  </si>
  <si>
    <t>Act as a personal secretary, managing personal appointments and tasks. Handle correspondence and communication on behalf of the employer. Organize personal schedules and commitments.</t>
  </si>
  <si>
    <t>Libreville</t>
  </si>
  <si>
    <t>Gabon</t>
  </si>
  <si>
    <t>Cody Yoder</t>
  </si>
  <si>
    <t>Rachel Lozano</t>
  </si>
  <si>
    <t>249.472.7532x88445</t>
  </si>
  <si>
    <t>Evolution Mining</t>
  </si>
  <si>
    <t>{"Sector":"Mining and Metals/Gold","Industry":"Mining","City":"Sydney","State":"NSW","Zip":"2000","Website":"https://www.evolutionmining.com.au/","Ticker":"EVN","CEO":"Jake Klein"}</t>
  </si>
  <si>
    <t>$64K-$116K</t>
  </si>
  <si>
    <t>Nicole Walter</t>
  </si>
  <si>
    <t>+1-407-272-0023x317</t>
  </si>
  <si>
    <t>Steven Harris</t>
  </si>
  <si>
    <t>(859)781-9470</t>
  </si>
  <si>
    <t>Walgreens Boots Alliance</t>
  </si>
  <si>
    <t>{"Sector":"Retail","Industry":"Food and Drug Stores","City":"Deerfield","State":"Illinois","Zip":"60015","Website":"www.walgreensbootsalliance.com","Ticker":"WBA","CEO":"Roz Brewer"}</t>
  </si>
  <si>
    <t>Lori Tran</t>
  </si>
  <si>
    <t>500-465-2167</t>
  </si>
  <si>
    <t>Union Pacific</t>
  </si>
  <si>
    <t>{"Sector":"Transportation","Industry":"Railroads","City":"Omaha","State":"Nebraska","Zip":"68179","Website":"www.up.com","Ticker":"UNP","CEO":"Lance M. Fritz"}</t>
  </si>
  <si>
    <t>Paul Ruiz</t>
  </si>
  <si>
    <t>Thrivent Financial for Lutherans</t>
  </si>
  <si>
    <t>{"Sector":"Financial Services","Industry":"Insurance: Life, Health (Mutual)","City":"Minneapolis","State":"Minnesota","Zip":"55415","Website":"www.thrivent.com","Ticker":"","CEO":"Teresa J. Rasmussen"}</t>
  </si>
  <si>
    <t>$56K-$112K</t>
  </si>
  <si>
    <t>Michelle Rowe</t>
  </si>
  <si>
    <t>389.509.9498x605</t>
  </si>
  <si>
    <t>StoneX Group</t>
  </si>
  <si>
    <t>{"Sector":"Financial Services","Industry":"Diversified Financials","City":"New York","State":"New York","Zip":"10169","Website":"www.stonex.com","Ticker":"SNEX","CEO":"Sean M. O'Connor"}</t>
  </si>
  <si>
    <t>$62K-$113K</t>
  </si>
  <si>
    <t>Jerry Reid</t>
  </si>
  <si>
    <t>(530)784-0050x03107</t>
  </si>
  <si>
    <t>Westlake</t>
  </si>
  <si>
    <t>{"Sector":"Chemicals","Industry":"Chemicals","City":"Houston","State":"Texas","Zip":"77056","Website":"www.westlake.com","Ticker":"WLK","CEO":"Albert Yuan Chao"}</t>
  </si>
  <si>
    <t>$61K-$126K</t>
  </si>
  <si>
    <t>Kathy Campbell</t>
  </si>
  <si>
    <t>346.255.1830x9717</t>
  </si>
  <si>
    <t>Targa Resources</t>
  </si>
  <si>
    <t>{"Sector":"Energy","Industry":"Pipelines","City":"Houston","State":"Texas","Zip":"77002","Website":"www.targaresources.com","Ticker":"TRGP","CEO":"Matthew J. Meloy"}</t>
  </si>
  <si>
    <t>$63K-$118K</t>
  </si>
  <si>
    <t>Brandon Martinez</t>
  </si>
  <si>
    <t>972-420-4067x5917</t>
  </si>
  <si>
    <t>Westpac Banking Corporation</t>
  </si>
  <si>
    <t>{"Sector":"Banking","Industry":"Banking/Financial Services","City":"Sydney","State":"NSW","Zip":"2000","Website":"https://www.westpac.com.au/","Ticker":"WBC","CEO":"Peter King"}</t>
  </si>
  <si>
    <t>Nicole Bridges</t>
  </si>
  <si>
    <t>+1-466-523-2994x5119</t>
  </si>
  <si>
    <t>Technical Support Specialist</t>
  </si>
  <si>
    <t>Technical Support Specialists assist customers or end-users with technical issues related to products or services. They provide troubleshooting, resolve problems, and offer technical guidance through various communication channels, ensuring customer satisfaction.</t>
  </si>
  <si>
    <t>Technical troubleshooting Customer support tools (e.g., Zendesk, Freshdesk) Communication skills Problem-solving and critical thinking Ticket management Knowledge base creation</t>
  </si>
  <si>
    <t>Provide technical assistance to customers, troubleshoot issues, and resolve inquiries through various communication channels. Maintain accurate records of customer interactions and solutions. Collaborate with other support teams for complex issues.</t>
  </si>
  <si>
    <t>Western &amp; Southern Financial Group</t>
  </si>
  <si>
    <t>{"Sector":"Financial Services","Industry":"Insurance: Life, Health (Mutual)","City":"Cincinnati","State":"Ohio","Zip":"45202","Website":"www.westernsouthern.com","Ticker":"","CEO":"John F. Barrett"}</t>
  </si>
  <si>
    <t>$59K-$81K</t>
  </si>
  <si>
    <t>Jesse Keller</t>
  </si>
  <si>
    <t>623.221.4132</t>
  </si>
  <si>
    <t>$55K-$92K</t>
  </si>
  <si>
    <t>Reginald Riley</t>
  </si>
  <si>
    <t>+1-981-268-3676x06976</t>
  </si>
  <si>
    <t>$56K-$88K</t>
  </si>
  <si>
    <t>Benjamin Gonzales</t>
  </si>
  <si>
    <t>+1-594-316-6763x8226</t>
  </si>
  <si>
    <t>Corporate Paralegal</t>
  </si>
  <si>
    <t>Provide legal support to corporate legal teams, assist with mergers and acquisitions, and manage corporate records.</t>
  </si>
  <si>
    <t>Corporate legal tasks Document drafting Compliance Corporate governance Contract management Due diligence Entity formation Communication with stakeholders Attention to detail Technology proficiency Legal software proficiency Legal research skills</t>
  </si>
  <si>
    <t>Support corporate legal matters, including mergers and acquisitions, contract drafting, and compliance. Maintain corporate records and filings. Assist in due diligence processes.</t>
  </si>
  <si>
    <t>Jennifer Ross</t>
  </si>
  <si>
    <t>+1-418-996-9221x0627</t>
  </si>
  <si>
    <t>Costco Wholesale</t>
  </si>
  <si>
    <t>{"Sector":"Retail","Industry":"General Merchandisers","City":"Issaquah","State":"Washington","Zip":"98027","Website":"www.costco.com","Ticker":"COST","CEO":"Craig Jelinek"}</t>
  </si>
  <si>
    <t>Wesley Lee</t>
  </si>
  <si>
    <t>+1-593-570-9472x98516</t>
  </si>
  <si>
    <t>SEO Analyst</t>
  </si>
  <si>
    <t>Technical SEO Analyst</t>
  </si>
  <si>
    <t>As a Technical SEO Analyst, your role is to analyze website performance and identify opportunities for optimization. You will work on improving site speed, mobile-friendliness, and other technical aspects to enhance search engine rankings. You will also perform keyword research, conduct competitive analysis, and provide recommendations to improve website SEO.</t>
  </si>
  <si>
    <t>Technical SEO Website audits SEO tools (e.g., Screaming Frog, Ahrefs) Schema markup Site speed optimization XML sitemaps Canonicalization</t>
  </si>
  <si>
    <t>Focus on technical aspects of SEO, including website structure, page speed, and mobile optimization. Conduct technical SEO audits and provide recommendations for website improvements. Collaborate with web developers on technical SEO implementations.</t>
  </si>
  <si>
    <t>United States Steel</t>
  </si>
  <si>
    <t>{"Sector":"Metals and Mining","Industry":"Metals","City":"Pittsburgh","State":"Pennsylvania","Zip":"15219","Website":"www.ussteel.com","Ticker":"X","CEO":"David B. Burritt"}</t>
  </si>
  <si>
    <t>$60K-$88K</t>
  </si>
  <si>
    <t>Matthew Henderson</t>
  </si>
  <si>
    <t>(489)482-2780x96363</t>
  </si>
  <si>
    <t>Primary Care Nurse Practitioner</t>
  </si>
  <si>
    <t>Primary Care Nurse Practitioners provide essential healthcare services, diagnosing and treating common medical conditions, and offering preventive care to patients.</t>
  </si>
  <si>
    <t>Nursing care Patient assessment Health promotion Medication administration Electronic health records (EHR)</t>
  </si>
  <si>
    <t>Provide comprehensive primary healthcare services, including assessments, diagnoses, and treatments. Educate patients on health management and prevention. Prescribe medications and develop care plans.</t>
  </si>
  <si>
    <t>Owens &amp; Minor</t>
  </si>
  <si>
    <t>{"Sector":"Healthcare Services","Industry":"Wholesalers: Health Care","City":"Mechanicsville","State":"Virginia","Zip":"23116","Website":"www.owens-minor.com","Ticker":"OMI","CEO":"Edward A. Pesicka"}</t>
  </si>
  <si>
    <t>Nicole Anderson</t>
  </si>
  <si>
    <t>805-917-1556</t>
  </si>
  <si>
    <t>Accounting Controller</t>
  </si>
  <si>
    <t>Accounting Controllers manage an organizations accounting and financial reporting functions. They ensure accurate financial records, compliance with accounting standards, and timely financial reporting to support informed decision-making.</t>
  </si>
  <si>
    <t>Accounting Financial reporting Financial audits Tax compliance Accounting software (e.g., SAP, Oracle) GAAP (Generally Accepted Accounting Principles)</t>
  </si>
  <si>
    <t>Manage accounting functions, including accounts payable and receivable, payroll, and financial statement preparation. Conduct financial analysis and forecasting. Coordinate audits and tax filings.</t>
  </si>
  <si>
    <t>Legal &amp; General Group</t>
  </si>
  <si>
    <t>{"Sector":"Financial Services","Industry":"Insurance","City":"London","State":"N/A","Zip":"N/A","Website":"www.legalandgeneralgroup.com","Ticker":"LGEN","CEO":"Nigel Wilson"}</t>
  </si>
  <si>
    <t>$55K-$82K</t>
  </si>
  <si>
    <t>Sofia</t>
  </si>
  <si>
    <t>Bulgaria</t>
  </si>
  <si>
    <t>John White</t>
  </si>
  <si>
    <t>001-763-257-5229x5134</t>
  </si>
  <si>
    <t>Logistics Manager</t>
  </si>
  <si>
    <t>A Logistics Manager oversees the movement and storage of goods in a supply chain. They plan, implement, and manage the efficient transportation and distribution of products.</t>
  </si>
  <si>
    <t>Supply chain management Inventory control Transportation logistics Vendor relations Team leadership and management</t>
  </si>
  <si>
    <t>Manage the transportation and distribution of goods. Optimize supply chain efficiency, reduce costs, and minimize delivery times. Monitor inventory levels and warehouse operations.</t>
  </si>
  <si>
    <t>Adelaide Brighton</t>
  </si>
  <si>
    <t>{"Sector":"Construction/Building Materials","Industry":"Building Materials/Construction","City":"Adelaide","State":"SA","Zip":"5000","Website":"https://www.adbri.com.au/","Ticker":"ABC","CEO":"Nick Miller"}</t>
  </si>
  <si>
    <t>$61K-$85K</t>
  </si>
  <si>
    <t>Joseph Barber</t>
  </si>
  <si>
    <t>001-485-356-0329x7397</t>
  </si>
  <si>
    <t>$64K-$110K</t>
  </si>
  <si>
    <t>ReykjavÃƒÂ­k</t>
  </si>
  <si>
    <t>Iceland</t>
  </si>
  <si>
    <t>Mariah Phillips</t>
  </si>
  <si>
    <t>(353)210-7831</t>
  </si>
  <si>
    <t>Primary Care Provider</t>
  </si>
  <si>
    <t>Primary Care Providers offer general medical care to patients. They diagnose and treat common health issues, perform check-ups, and refer patients to specialists as needed.</t>
  </si>
  <si>
    <t>Medical diagnosis Patient care Medical record-keeping Communication skills Empathy and compassion</t>
  </si>
  <si>
    <t>Provide primary healthcare to patients, including diagnosis, treatment, and preventive care. Conduct physical exams and health assessments. Order and interpret diagnostic tests.</t>
  </si>
  <si>
    <t>Cognizant Technology Solutions</t>
  </si>
  <si>
    <t>{"Sector":"IT Consulting","Industry":"Information Technology Services","City":"Teaneck","State":"New Jersey","Zip":"7666","Website":"www.cognizant.com","Ticker":"CTSH","CEO":"Ravi Kumar S"}</t>
  </si>
  <si>
    <t>Steven Myers</t>
  </si>
  <si>
    <t>001-626-612-2396x04778</t>
  </si>
  <si>
    <t>$58K-$90K</t>
  </si>
  <si>
    <t>Tracy Patton</t>
  </si>
  <si>
    <t>001-810-512-5160x955</t>
  </si>
  <si>
    <t>Casey's General Stores</t>
  </si>
  <si>
    <t>{"Sector":"Retail","Industry":"Specialty Retailers: Other","City":"Ankeny","State":"Iowa","Zip":"50021","Website":"www.caseys.com","Ticker":"CASY","CEO":"Darren Rebelez"}</t>
  </si>
  <si>
    <t>$57K-$109K</t>
  </si>
  <si>
    <t>Justin Fleming</t>
  </si>
  <si>
    <t>001-860-801-5372x15991</t>
  </si>
  <si>
    <t>Timothy Cruz</t>
  </si>
  <si>
    <t>(234)337-0573x191</t>
  </si>
  <si>
    <t>China Eastern Airlines</t>
  </si>
  <si>
    <t>{"Sector":"Aviation and Travel","Industry":"Airlines &amp; Aviation","City":"Shanghai","State":"N/A","Zip":"N/A","Website":"https://www.ceair.com/","Ticker":"600115","CEO":"Ma Xulun"}</t>
  </si>
  <si>
    <t>$63K-$129K</t>
  </si>
  <si>
    <t>Don Bryant</t>
  </si>
  <si>
    <t>999-800-6948x08810</t>
  </si>
  <si>
    <t>Social Media Strategist</t>
  </si>
  <si>
    <t>Social Media Strategists develop and execute social media strategies to achieve marketing goals. They analyze social media trends, create content calendars, and measure the effectiveness of social media campaigns.</t>
  </si>
  <si>
    <t>Social media marketing strategy development Content planning and creation Social media advertising and targeting Data-driven decision-making Social media trends and platform updates</t>
  </si>
  <si>
    <t>Develop and implement social media strategies to increase brand awareness and engagement. Create and curate content for various social media platforms. Monitor social media metrics and analyze performance.</t>
  </si>
  <si>
    <t>A-Mark Precious Metals</t>
  </si>
  <si>
    <t>{"Sector":"Mining","Industry":"Wholesalers: Diversified","City":"El Segundo","State":"California","Zip":"90245","Website":"www.amark.com","Ticker":"AMRK","CEO":"Gregory N. Roberts"}</t>
  </si>
  <si>
    <t>$65K-$92K</t>
  </si>
  <si>
    <t>Lauren Martinez</t>
  </si>
  <si>
    <t>756.403.7676</t>
  </si>
  <si>
    <t>A UX/UI Designer focuses on enhancing user experiences by designing intuitive interfaces. They consider user needs and preferences to create visually appealing and functional designs.</t>
  </si>
  <si>
    <t>User experience (UX) design User interface (UI) design Wireframing and prototyping Usability testing Design tools like Sketch or Figma</t>
  </si>
  <si>
    <t>Design user interfaces and experiences, focusing on usability and user-centered design principles. Create wireframes and prototypes. Conduct user testing and gather feedback for design improvements.</t>
  </si>
  <si>
    <t>$64K-$105K</t>
  </si>
  <si>
    <t>Stephen James</t>
  </si>
  <si>
    <t>(684)874-7912</t>
  </si>
  <si>
    <t>Customer Support Manager</t>
  </si>
  <si>
    <t>Customer Support Managers oversee a team of customer support representatives. They set performance goals, resolve complex customer issues, and develop strategies to improve customer satisfaction and the efficiency of support operations.</t>
  </si>
  <si>
    <t>Customer support Team leadership Customer satisfaction Issue resolution Performance metrics Training and development</t>
  </si>
  <si>
    <t>Oversee the customer support team, including hiring, training, and performance management. Set and monitor customer service KPIs and targets. Handle escalated customer issues and resolutions.</t>
  </si>
  <si>
    <t>$56K-$104K</t>
  </si>
  <si>
    <t>Meredith Levy</t>
  </si>
  <si>
    <t>(893)871-3773x4771</t>
  </si>
  <si>
    <t>Geriatric Occupational Therapist</t>
  </si>
  <si>
    <t>A Geriatric Occupational Therapist works with elderly individuals to address age-related health issues and maintain independence and quality of life.</t>
  </si>
  <si>
    <t>Geriatric assessment and evaluation Geriatric-specific occupational therapy techniques Aging-related conditions (e.g., dementia, arthritis) Fall prevention strategies Care coordination with healthcare teams Assistive technology for seniors Patient advocacy Empathy and compassion Communication skills</t>
  </si>
  <si>
    <t>Focus on older adults, helping them regain independence and adapt to age-related challenges. Conduct assessments and recommend assistive devices. Enhance quality of life through therapy interventions.</t>
  </si>
  <si>
    <t>Altice USA</t>
  </si>
  <si>
    <t>{"Sector":"Telecom &amp; Cable","Industry":"Telecommunications","City":"Long Island City","State":"New York","Zip":"11101","Website":"www.alticeusa.com","Ticker":"ATUS","CEO":"Dennis Mathew"}</t>
  </si>
  <si>
    <t>Janet Gardner</t>
  </si>
  <si>
    <t>685.852.1367</t>
  </si>
  <si>
    <t>$65K-$109K</t>
  </si>
  <si>
    <t>Willemstad</t>
  </si>
  <si>
    <t>Curacao</t>
  </si>
  <si>
    <t>Susan Watson</t>
  </si>
  <si>
    <t>001-915-350-5084x131</t>
  </si>
  <si>
    <t>Charter Communications</t>
  </si>
  <si>
    <t>{"Sector":"Telecommunications","Industry":"Telecommunications","City":"Stamford","State":"Connecticut","Zip":"6902","Website":"www.charter.com","Ticker":"CHTR","CEO":"Christopher Winfrey"}</t>
  </si>
  <si>
    <t>$58K-$117K</t>
  </si>
  <si>
    <t>Alexander Mitchell</t>
  </si>
  <si>
    <t>AmerisourceBergen</t>
  </si>
  <si>
    <t>{"Sector":"Healthcare","Industry":"Wholesalers: Health Care","City":"Conshohocken","State":"Pennsylvania","Zip":"19428","Website":"www.amerisourcebergen.com","Ticker":"ABC","CEO":"Steven H. Collis"}</t>
  </si>
  <si>
    <t>Lisa Tanner</t>
  </si>
  <si>
    <t>+1-521-972-6979x62980</t>
  </si>
  <si>
    <t>User Experience Designer</t>
  </si>
  <si>
    <t>User Experience Designers create intuitive and user-friendly digital interfaces. They conduct user research, design prototypes, and work to enhance the overall user experience of websites and applications.</t>
  </si>
  <si>
    <t>User-centered design principles UX/UI design tools (e.g., Sketch, Adobe XD) Wireframing and prototyping Usability testing and user research Information architecture and user flows</t>
  </si>
  <si>
    <t>Design and improve user experiences (UX) by creating intuitive and user-friendly interfaces for websites and applications. Conduct user research and usability testing. Collaborate with stakeholders to gather and incorporate feedback.</t>
  </si>
  <si>
    <t>$56K-$118K</t>
  </si>
  <si>
    <t>Michael Johnson</t>
  </si>
  <si>
    <t>+1-715-409-3234x7862</t>
  </si>
  <si>
    <t>Network Analyst</t>
  </si>
  <si>
    <t>Network Performance Analyst</t>
  </si>
  <si>
    <t>Network Performance Analysts monitor and optimize network performance. They collect and analyze network data, identify issues, and implement solutions to enhance network speed, reliability, and efficiency.</t>
  </si>
  <si>
    <t>Network performance analysis Network monitoring tools (e.g., Wireshark) Troubleshooting Capacity planning Data analysis Network protocols</t>
  </si>
  <si>
    <t>Analyze network performance data, identify bottlenecks and latency issues, and optimize network performance. Collaborate with network engineers to implement improvements.</t>
  </si>
  <si>
    <t>Apollo Global Management</t>
  </si>
  <si>
    <t>{"Sector":"Asset Management","Industry":"Securities","City":"New York","State":"New York","Zip":"10019","Website":"www.apollo.com","Ticker":"APO","CEO":"Marc Rowan"}</t>
  </si>
  <si>
    <t>Earl Collins</t>
  </si>
  <si>
    <t>001-216-330-1715</t>
  </si>
  <si>
    <t>Tata Steel</t>
  </si>
  <si>
    <t>{"Sector":"Steel &amp; Metals","Industry":"Steel","City":"Mumbai","State":"Maharashtra","Zip":"400098","Website":"https://www.tatasteel.com/","Ticker":"TATASTEEL","CEO":"T.V. Narendran"}</t>
  </si>
  <si>
    <t>$62K-$92K</t>
  </si>
  <si>
    <t>Bradley Shelton</t>
  </si>
  <si>
    <t>558.602.6361x4208</t>
  </si>
  <si>
    <t>Lumen Technologies</t>
  </si>
  <si>
    <t>{"Sector":"Telecommunications","Industry":"Telecommunications","City":"Monroe","State":"Louisiana","Zip":"71203","Website":"www.lumen.com","Ticker":"LUMN","CEO":"Kathleen E. Johnson"}</t>
  </si>
  <si>
    <t>$58K-$113K</t>
  </si>
  <si>
    <t>Doha</t>
  </si>
  <si>
    <t>Qatar</t>
  </si>
  <si>
    <t>Mary Wilson</t>
  </si>
  <si>
    <t>+1-280-927-0725x77332</t>
  </si>
  <si>
    <t>Jackson Financial</t>
  </si>
  <si>
    <t>{"Sector":"Financial Services","Industry":"Insurance: Life, Health (Stock)","City":"Lansing","State":"Michigan","Zip":"48951","Website":"www.jackson.com","Ticker":"JXN","CEO":"Laura L. Prieskorn"}</t>
  </si>
  <si>
    <t>$63K-$95K</t>
  </si>
  <si>
    <t>Ellen Parker</t>
  </si>
  <si>
    <t>001-720-611-8593x334</t>
  </si>
  <si>
    <t>Database Administrators manage databases, ensuring data integrity, security, and efficient performance. They design, implement, and maintain databases while troubleshooting issues.</t>
  </si>
  <si>
    <t>Database management systems (e.g., MySQL, Oracle, SQL Server) Data security Database tuning and optimization Backup and recovery</t>
  </si>
  <si>
    <t>Administer and optimize databases, ensuring data availability and performance. Backup and restore databases. Implement database security and access controls.</t>
  </si>
  <si>
    <t>$60K-$122K</t>
  </si>
  <si>
    <t>Joshua Park</t>
  </si>
  <si>
    <t>(493)614-4554x233</t>
  </si>
  <si>
    <t>O'Reilly Automotive</t>
  </si>
  <si>
    <t>{"Sector":"Automotive","Industry":"Specialty Retailers: Other","City":"Springfield","State":"Montana","Zip":"65802","Website":"www.oreillyauto.com","Ticker":"ORLY","CEO":"Gregory D. Johnson"}</t>
  </si>
  <si>
    <t>Melanie Watts</t>
  </si>
  <si>
    <t>+1-888-835-9039x118</t>
  </si>
  <si>
    <t>Elevance Health</t>
  </si>
  <si>
    <t>{"Sector":"Healthcare","Industry":"Health Care: Insurance and Managed Care","City":"Indianapolis","State":"Indiana","Zip":"46204","Website":"www.elevancehealth.com","Ticker":"ELV","CEO":"Gail K. Boudreaux"}</t>
  </si>
  <si>
    <t>$57K-$88K</t>
  </si>
  <si>
    <t>Tunis</t>
  </si>
  <si>
    <t>Tunisia</t>
  </si>
  <si>
    <t>Gregory Flores</t>
  </si>
  <si>
    <t>756-521-5138x88312</t>
  </si>
  <si>
    <t>Murphy USA</t>
  </si>
  <si>
    <t>{"Sector":"Retail","Industry":"Specialty Retailers: Other","City":"El Dorado","State":"Arkansas","Zip":"71730","Website":"www.murphyusa.com","Ticker":"MUSA","CEO":"Andrew Clyde"}</t>
  </si>
  <si>
    <t>Jennifer Adkins</t>
  </si>
  <si>
    <t>(254)264-3326</t>
  </si>
  <si>
    <t>Mechanical Designer</t>
  </si>
  <si>
    <t>CAD Technician</t>
  </si>
  <si>
    <t>Create and modify technical drawings using computer-aided design (CAD) software for various engineering projects.</t>
  </si>
  <si>
    <t>Computer-aided design (CAD) software Technical drawing Blueprint interpretation Drafting standards Engineering principles Collaboration with engineers Problem-solving Attention to detail Communication skills 3D modeling (if applicable)</t>
  </si>
  <si>
    <t>Use computer-aided design (CAD) software to create and revise technical drawings. Ensure drawings comply with industry standards. Support design projects with technical expertise.</t>
  </si>
  <si>
    <t>XPO</t>
  </si>
  <si>
    <t>{"Sector":"Transportation","Industry":"Transportation and Logistics","City":"Greenwich","State":"Connecticut","Zip":"6831","Website":"www.xpo.com","Ticker":"XPO","CEO":"Mario A. Harik"}</t>
  </si>
  <si>
    <t>$59K-$124K</t>
  </si>
  <si>
    <t>Brandy Burton</t>
  </si>
  <si>
    <t>613.646.2432x6601</t>
  </si>
  <si>
    <t>McKesson</t>
  </si>
  <si>
    <t>{"Sector":"Healthcare","Industry":"Wholesalers: Health Care","City":"Irving","State":"Texas","Zip":"75039","Website":"www.mckesson.com","Ticker":"MCK","CEO":"Brian S. Tyler"}</t>
  </si>
  <si>
    <t>Alexander Long</t>
  </si>
  <si>
    <t>001-831-293-1279x194</t>
  </si>
  <si>
    <t>UI/UX Developer</t>
  </si>
  <si>
    <t>A UI/UX Developer combines design and technical skills to create user-friendly interfaces for digital products. They ensure a seamless and visually appealing user experience.</t>
  </si>
  <si>
    <t>User interface (UI) design User experience (UX) design Web design principles Prototyping and wireframing Front-end development languages (e.g., HTML, CSS, JavaScript) Interaction design User testing Responsive design Usability testing Collaboration Attention to detail</t>
  </si>
  <si>
    <t>Design and implement user interfaces (UI) for websites and web applications. Create intuitive and visually appealing UI elements. Collaborate with UX designers to optimize user experiences.</t>
  </si>
  <si>
    <t>Chad Villarreal</t>
  </si>
  <si>
    <t>918-632-3542</t>
  </si>
  <si>
    <t>Corporate Counsel</t>
  </si>
  <si>
    <t>As a Corporate Counsel, you will focus on legal matters related to corporate governance, mergers and acquisitions, and corporate compliance. You will draft and review corporate documents, oversee compliance programs, and handle complex legal negotiations. Your role includes managing legal relationships with external partners and providing strategic legal guidance to the company.</t>
  </si>
  <si>
    <t>Corporate law Compliance Mergers and acquisitions Corporate governance Contract drafting Risk management Legal strategy Due diligence</t>
  </si>
  <si>
    <t>Specialize in corporate law, advising companies on legal compliance, mergers and acquisitions, and corporate governance. Ensure legal risk mitigation and compliance with corporate regulations. Handle corporate transactions and contracts.</t>
  </si>
  <si>
    <t>$56K-$100K</t>
  </si>
  <si>
    <t>Michelle Adams</t>
  </si>
  <si>
    <t>+1-353-962-3126x20744</t>
  </si>
  <si>
    <t>$58K-$92K</t>
  </si>
  <si>
    <t>Jennifer Boyer</t>
  </si>
  <si>
    <t>+1-312-849-0939x75486</t>
  </si>
  <si>
    <t>John Payne</t>
  </si>
  <si>
    <t>001-241-942-3099x8966</t>
  </si>
  <si>
    <t>Ping An Insurance</t>
  </si>
  <si>
    <t>{"Sector":"Insurance","Industry":"Insurance","City":"Shenzhen","State":"Guangdong","Zip":"518000","Website":"https://group.pingan.com/","Ticker":"601318.SS","CEO":"Ma Mingzhe"}</t>
  </si>
  <si>
    <t>Melissa Zimmerman</t>
  </si>
  <si>
    <t>(906)504-6010x1167</t>
  </si>
  <si>
    <t>Quest Diagnostics</t>
  </si>
  <si>
    <t>{"Sector":"Healthcare Services","Industry":"Health Care: Pharmacy and Other Services","City":"Secaucus","State":"New Jersey","Zip":"7094","Website":"www.questdiagnostics.com","Ticker":"DGX","CEO":"James E. Davis"}</t>
  </si>
  <si>
    <t>$58K-$93K</t>
  </si>
  <si>
    <t>Melinda Long</t>
  </si>
  <si>
    <t>Paccar</t>
  </si>
  <si>
    <t>{"Sector":"Automotive","Industry":"Motor Vehicles &amp; Parts","City":"Bellevue","State":"Washington","Zip":"98004","Website":"www.paccar.com","Ticker":"PCAR","CEO":"Preston Feight"}</t>
  </si>
  <si>
    <t>$63K-$110K</t>
  </si>
  <si>
    <t>Wendy Nguyen</t>
  </si>
  <si>
    <t>(246)611-5075x804</t>
  </si>
  <si>
    <t>JSW Steel</t>
  </si>
  <si>
    <t>{"Sector":"Steel &amp; Metals","Industry":"Steel","City":"Mumbai","State":"Maharashtra","Zip":"400013","Website":"https://www.jsw.in/","Ticker":"JSWSTEEL","CEO":"Sajjan Jindal"}</t>
  </si>
  <si>
    <t>William Clements</t>
  </si>
  <si>
    <t>302-443-6475x50067</t>
  </si>
  <si>
    <t>Olivia Williams</t>
  </si>
  <si>
    <t>001-783-319-7254x25971</t>
  </si>
  <si>
    <t>Campbell Soup</t>
  </si>
  <si>
    <t>{"Sector":"Food &amp; Beverage","Industry":"Food Consumer Products","City":"Camden","State":"New Jersey","Zip":"8103","Website":"www.campbellsoupcompany.com","Ticker":"CPB","CEO":"Mark A. Clouse"}</t>
  </si>
  <si>
    <t>Marcia Ward</t>
  </si>
  <si>
    <t>261-923-4013</t>
  </si>
  <si>
    <t>Brand Marketing Analyst</t>
  </si>
  <si>
    <t>A Brand Marketing Analyst analyzes market data and consumer behavior to assess the effectiveness of branding strategies. They provide insights to improve brand marketing efforts.</t>
  </si>
  <si>
    <t>Marketing analytics Data analysis tools (e.g., Google Analytics, Adobe Analytics) Brand performance measurement Consumer behavior analysis Campaign effectiveness evaluation</t>
  </si>
  <si>
    <t>Analyze brand performance metrics and consumer behavior. Track marketing campaigns and assess their impact on brand perception. Provide insights and recommendations for brand improvement.</t>
  </si>
  <si>
    <t>Square, Inc.</t>
  </si>
  <si>
    <t>{"Sector":"Financial Technology/Payments","Industry":"Financial Technology (Fintech)","City":"San Francisco","State":"CA","Zip":"94103","Website":"https://www.squareup.com/","Ticker":"SQ","CEO":"Jack Dorsey"}</t>
  </si>
  <si>
    <t>Shannon Larson</t>
  </si>
  <si>
    <t>(393)805-1774x9003</t>
  </si>
  <si>
    <t>Paramount Global</t>
  </si>
  <si>
    <t>{"Sector":"Entertainment","Industry":"Entertainment","City":"New York","State":"New York","Zip":"10036","Website":"www.paramount.com","Ticker":"PARA","CEO":"Robert M. Bakish"}</t>
  </si>
  <si>
    <t>Addis Ababa</t>
  </si>
  <si>
    <t>Ethiopia</t>
  </si>
  <si>
    <t>Amy Scott</t>
  </si>
  <si>
    <t>914.975.3987x51690</t>
  </si>
  <si>
    <t>Royal Dutch Shell</t>
  </si>
  <si>
    <t>{"Sector":"Oil &amp; Gas","Industry":"Oil and Gas","City":"The Hague","State":"N/A","Zip":"N/A","Website":"www.shell.com","Ticker":"RDS.A/RDS.B","CEO":"Ben van Beurden"}</t>
  </si>
  <si>
    <t>Steven Taylor</t>
  </si>
  <si>
    <t>$60K-$101K</t>
  </si>
  <si>
    <t>Nina Brady</t>
  </si>
  <si>
    <t>+1-926-881-3073x64674</t>
  </si>
  <si>
    <t>Manufacturing Engineer</t>
  </si>
  <si>
    <t>Manufacturing Engineers optimize manufacturing processes, improve production efficiency, and ensure product quality in manufacturing environments.</t>
  </si>
  <si>
    <t>Manufacturing processes knowledge CAD/CAM software proficiency Lean manufacturing principles Quality control and assurance Six Sigma certification</t>
  </si>
  <si>
    <t>Improve manufacturing processes and production efficiency. Collaborate with production teams to implement lean manufacturing principles. Optimize manufacturing workflows and quality control.</t>
  </si>
  <si>
    <t>Downer Group</t>
  </si>
  <si>
    <t>{"Sector":"Construction/Infrastructure","Industry":"Construction/Engineering","City":"Sydney","State":"NSW","Zip":"2000","Website":"https://www.downergroup.com/","Ticker":"DOW","CEO":"Grant Fenn"}</t>
  </si>
  <si>
    <t>$57K-$120K</t>
  </si>
  <si>
    <t>Kayla Maxwell</t>
  </si>
  <si>
    <t>001-912-204-2886x299</t>
  </si>
  <si>
    <t>A Procurement Specialist manages procurement processes, negotiates with suppliers, and ensures cost-effective purchasing of goods and services to meet organizational needs.</t>
  </si>
  <si>
    <t>Negotiation skills Vendor management Supply chain knowledge Contract management Analytical skills</t>
  </si>
  <si>
    <t>Procure goods and services for organizations, following procurement policies and procedures. Evaluate supplier bids and negotiate contracts. Maintain supplier relationships.</t>
  </si>
  <si>
    <t>Samuel Ellison</t>
  </si>
  <si>
    <t>452-854-6306x4683</t>
  </si>
  <si>
    <t>$60K-$130K</t>
  </si>
  <si>
    <t>Samantha Reyes</t>
  </si>
  <si>
    <t>(580)415-5781x004</t>
  </si>
  <si>
    <t>$62K-$105K</t>
  </si>
  <si>
    <t>Briana Dickson</t>
  </si>
  <si>
    <t>+1-893-515-0358x612</t>
  </si>
  <si>
    <t>$59K-$106K</t>
  </si>
  <si>
    <t>Cynthia Cruz</t>
  </si>
  <si>
    <t>(790)341-1119x0162</t>
  </si>
  <si>
    <t>Aurobindo Pharma</t>
  </si>
  <si>
    <t>{"Sector":"Pharmaceuticals","Industry":"Pharmaceuticals","City":"Hyderabad","State":"Telangana","Zip":"500 038","Website":"www.aurobindo.com","Ticker":"AUROPHARMA","CEO":"N. Govindarajan"}</t>
  </si>
  <si>
    <t>$56K-$105K</t>
  </si>
  <si>
    <t>Anna Day</t>
  </si>
  <si>
    <t>+1-640-572-1644x598</t>
  </si>
  <si>
    <t>Arrow Electronics</t>
  </si>
  <si>
    <t>{"Sector":"Technology","Industry":"Wholesalers: Electronics and Office Equipment","City":"Centennial","State":"Colorado","Zip":"80112","Website":"www.arrow.com","Ticker":"ARW","CEO":"Sean J. Kerins"}</t>
  </si>
  <si>
    <t>David Baldwin</t>
  </si>
  <si>
    <t>797.474.3522</t>
  </si>
  <si>
    <t>Sonic Healthcare</t>
  </si>
  <si>
    <t>{"Sector":"Healthcare","Industry":"Healthcare","City":"Sydney","State":"NSW","Zip":"2000","Website":"https://www.sonichealthcare.com/","Ticker":"SHL","CEO":"Dr. Colin Goldschmidt"}</t>
  </si>
  <si>
    <t>Cynthia Wiggins</t>
  </si>
  <si>
    <t>Cipla</t>
  </si>
  <si>
    <t>{"Sector":"Pharmaceuticals","Industry":"Pharmaceuticals","City":"Mumbai","State":"Maharashtra","Zip":"400063","Website":"https://www.cipla.com/","Ticker":"CIPLA","CEO":"Umang Vohra"}</t>
  </si>
  <si>
    <t>Jay Garcia</t>
  </si>
  <si>
    <t>Wells Fargo</t>
  </si>
  <si>
    <t>{"Sector":"Financial Services","Industry":"Commercial Banks","City":"San Francisco","State":"California","Zip":"94104","Website":"www.wellsfargo.com","Ticker":"WFC","CEO":"Charles W. Scharf"}</t>
  </si>
  <si>
    <t>Sandra Wright</t>
  </si>
  <si>
    <t>(893)297-3052</t>
  </si>
  <si>
    <t>Security Consultant</t>
  </si>
  <si>
    <t>A Security Consultant is responsible for assessing an organizations security infrastructure, identifying vulnerabilities, and recommending solutions to enhance security. They conduct risk assessments, implement security measures, and provide guidance on security policies and procedures.</t>
  </si>
  <si>
    <t>Security consulting Risk assessment Security audits Security policy development Penetration testing Client communication</t>
  </si>
  <si>
    <t>Provide expert advice on security strategies and risk assessments. Conduct security assessments and vulnerability testing. Develop security policies and procedures.</t>
  </si>
  <si>
    <t>$62K-$83K</t>
  </si>
  <si>
    <t>Erica Calderon</t>
  </si>
  <si>
    <t>863-594-8175x3271</t>
  </si>
  <si>
    <t>IT Director</t>
  </si>
  <si>
    <t>An IT Director oversees an organizations IT department and technology infrastructure. They develop IT strategies, manage budgets, and ensure IT systems support business objectives.</t>
  </si>
  <si>
    <t>Strategic IT planning Leadership and management Budgeting and financial management IT governance and compliance Vendor management Cybersecurity and risk management Project management Cloud computing Network infrastructure Enterprise software systems</t>
  </si>
  <si>
    <t>Provide strategic leadership for IT departments, setting goals and priorities. Oversee IT budgets and resource allocation. Align IT initiatives with overall business objectives.</t>
  </si>
  <si>
    <t>CNOOC (China National Offshore Oil Corporation)</t>
  </si>
  <si>
    <t>{"Sector":"Oil and Gas","Industry":"Energy - Oil &amp; Gas Exploration &amp; Production","City":"Beijing","State":"N/A","Zip":"N/A","Website":"http://www.cnooc.com.cn/","Ticker":"0883.HK","CEO":"Wang Dongjin"}</t>
  </si>
  <si>
    <t>$64K-$114K</t>
  </si>
  <si>
    <t>John Mann</t>
  </si>
  <si>
    <t>001-980-896-3700</t>
  </si>
  <si>
    <t>Marketing Analytics Specialist</t>
  </si>
  <si>
    <t>Marketing Analytics Specialists analyze marketing data to derive insights and inform marketing strategies. They use tools like Google Analytics and data analysis software to track campaign performance, customer behavior, and market trends.</t>
  </si>
  <si>
    <t>Marketing analytics Data analysis Data visualization Market research Google Analytics Marketing automation Reporting tools</t>
  </si>
  <si>
    <t>Analyze marketing data and generate insights to drive decision-making. Use tools like Google Analytics and marketing automation platforms. Report on key performance metrics and ROI.</t>
  </si>
  <si>
    <t>Ellen Quinn</t>
  </si>
  <si>
    <t>463-422-5188x95022</t>
  </si>
  <si>
    <t>Kaitlyn Nguyen</t>
  </si>
  <si>
    <t>(337)429-1787x59820</t>
  </si>
  <si>
    <t>Mirvac Group</t>
  </si>
  <si>
    <t>{"Sector":"Real Estate/Property Development","Industry":"Real Estate","City":"Sydney","State":"NSW","Zip":"2000","Website":"https://www.mirvac.com/","Ticker":"MGR","CEO":"Susan Lloyd-Hurwitz"}</t>
  </si>
  <si>
    <t>$58K-$102K</t>
  </si>
  <si>
    <t>Angela Lucas</t>
  </si>
  <si>
    <t>864.886.6452</t>
  </si>
  <si>
    <t>Mahindra &amp; Mahindra Financial Services</t>
  </si>
  <si>
    <t>{"Sector":"Financial Services","Industry":"Financial Services","City":"Mumbai","State":"MH","Zip":"400 018","Website":"www.mahindrafinance.com","Ticker":"M&amp;MFIN","CEO":"Ramesh Iyer"}</t>
  </si>
  <si>
    <t>$59K-$128K</t>
  </si>
  <si>
    <t>Shirley Sanchez</t>
  </si>
  <si>
    <t>001-373-734-0992</t>
  </si>
  <si>
    <t>NCR</t>
  </si>
  <si>
    <t>{"Sector":"Technology","Industry":"Computers, Office Equipment","City":"Atlanta","State":"Georgia","Zip":"30308","Website":"www.ncr.com","Ticker":"NCR","CEO":"Michael Hayford"}</t>
  </si>
  <si>
    <t>$64K-$96K</t>
  </si>
  <si>
    <t>Palikir</t>
  </si>
  <si>
    <t>Micronesia, Fed. Sts.</t>
  </si>
  <si>
    <t>Lorraine Scott</t>
  </si>
  <si>
    <t>Research Analysts conduct research, collect data, and analyze information to support business decision-making. They generate reports and recommendations based on their findings to aid in strategic planning.</t>
  </si>
  <si>
    <t>Data collection and analysis Market research tools and techniques Survey design and analysis Qualitative and quantitative research methods Report writing and presentation skills</t>
  </si>
  <si>
    <t>Collect and compile data from various sources. Assist in the preparation of research proposals and project documentation. Support research activities, literature reviews, and data validation.</t>
  </si>
  <si>
    <t>Bed Bath &amp; Beyond</t>
  </si>
  <si>
    <t>{"Sector":"Retail","Industry":"Specialty Retailers: Other","City":"Union","State":"New Jersey","Zip":"7083","Website":"www.bedbathandbeyond.com","Ticker":"BBBY","CEO":"Sue E. Gove"}</t>
  </si>
  <si>
    <t>Steven Sampson</t>
  </si>
  <si>
    <t>(838)799-8573</t>
  </si>
  <si>
    <t>DevOps Engineer</t>
  </si>
  <si>
    <t>DevOps Engineers focus on automating and streamlining the development and deployment processes. They work to improve collaboration between development and IT operations, implementing tools and practices for continuous integration and continuous delivery (CI/CD).</t>
  </si>
  <si>
    <t>Automation and scripting (e.g., Python, Bash) Continuous Integration/Continuous Deployment (CI/CD) Containerization (e.g., Docker, Kubernetes) Infrastructure as Code (e.g., Terraform, Ansible) Cloud platforms (e.g., AWS, Azure, GCP) Monitoring and troubleshooting skills</t>
  </si>
  <si>
    <t>Configure and maintain continuous integration and deployment (CI/CD) pipelines, ensuring efficient software delivery. Automate and streamline development and deployment processes. Monitor and troubleshoot system issues.</t>
  </si>
  <si>
    <t>$63K-$97K</t>
  </si>
  <si>
    <t>Sean Brooks</t>
  </si>
  <si>
    <t>415.472.2328</t>
  </si>
  <si>
    <t>Sean Rogers</t>
  </si>
  <si>
    <t>728.773.5131x557</t>
  </si>
  <si>
    <t>$56K-$119K</t>
  </si>
  <si>
    <t>Melvin Gibson</t>
  </si>
  <si>
    <t>(559)709-8417x77725</t>
  </si>
  <si>
    <t>$61K-$120K</t>
  </si>
  <si>
    <t>Matthew Dixon</t>
  </si>
  <si>
    <t>280-591-3747x1358</t>
  </si>
  <si>
    <t>WestRock</t>
  </si>
  <si>
    <t>{"Sector":"Manufacturing","Industry":"Packaging, Containers","City":"Atlanta","State":"Georgia","Zip":"30328","Website":"www.westrock.com","Ticker":"WRK","CEO":"David Sewell"}</t>
  </si>
  <si>
    <t>Rebecca Donaldson</t>
  </si>
  <si>
    <t>999.556.1088x181</t>
  </si>
  <si>
    <t>Christopher Stevens</t>
  </si>
  <si>
    <t>001-435-289-9406x77089</t>
  </si>
  <si>
    <t>Georgetown</t>
  </si>
  <si>
    <t>Guyana</t>
  </si>
  <si>
    <t>Cynthia Peters</t>
  </si>
  <si>
    <t>001-848-426-8253x52770</t>
  </si>
  <si>
    <t>$63K-$128K</t>
  </si>
  <si>
    <t>Kimberly Thomas</t>
  </si>
  <si>
    <t>001-707-719-3608x25886</t>
  </si>
  <si>
    <t>As a Legal Counsel, your responsibilities include providing legal advice, drafting contracts, and ensuring compliance with laws and regulations. You will represent the company in legal matters, negotiate agreements, and mitigate legal risks. Your role involves staying informed about changes in the law and advising management on legal issues affecting the business.</t>
  </si>
  <si>
    <t>Legal counsel Legal advice Contract negotiation Legal research Litigation support Client representation Legal writing Regulatory compliance</t>
  </si>
  <si>
    <t>Provide legal advice and counsel to individuals, businesses, or organizations on various legal matters. Draft legal documents, contracts, and agreements. Represent clients in negotiations and legal proceedings.</t>
  </si>
  <si>
    <t>Kayla Griffin</t>
  </si>
  <si>
    <t>British American Tobacco</t>
  </si>
  <si>
    <t>{"Sector":"Tobacco","Industry":"Tobacco","City":"London","State":"N/A","Zip":"N/A","Website":"www.bat.com","Ticker":"BTI","CEO":"Jack Bowles"}</t>
  </si>
  <si>
    <t>Collin Michael</t>
  </si>
  <si>
    <t>585-790-2472x8884</t>
  </si>
  <si>
    <t>New York Life Insurance</t>
  </si>
  <si>
    <t>{"Sector":"Insurance","Industry":"Insurance: Life, Health (Mutual)","City":"New York","State":"New York","Zip":"10010","Website":"www.newyorklife.com","Ticker":"","CEO":"Craig Desanto"}</t>
  </si>
  <si>
    <t>Derek Vargas</t>
  </si>
  <si>
    <t>252-840-1269</t>
  </si>
  <si>
    <t>$58K-$106K</t>
  </si>
  <si>
    <t>Amy Gross</t>
  </si>
  <si>
    <t>+1-659-885-5713x47417</t>
  </si>
  <si>
    <t>Ian Woods</t>
  </si>
  <si>
    <t>Chevron</t>
  </si>
  <si>
    <t>{"Sector":"Energy","Industry":"Petroleum Refining","City":"San Ramon","State":"California","Zip":"94583","Website":"www.chevron.com","Ticker":"CVX","CEO":"Michael K. Wirth"}</t>
  </si>
  <si>
    <t>Monica Hinton</t>
  </si>
  <si>
    <t>650-759-5869x784</t>
  </si>
  <si>
    <t>Amber Graham</t>
  </si>
  <si>
    <t>(726)316-9361</t>
  </si>
  <si>
    <t>$62K-$99K</t>
  </si>
  <si>
    <t>Amanda Lewis</t>
  </si>
  <si>
    <t>840.565.9663x37863</t>
  </si>
  <si>
    <t>China COSCO Shipping Corporation</t>
  </si>
  <si>
    <t>{"Sector":"Shipping and Logistics","Industry":"Transportation/Logistics","City":"Shanghai","State":"N/A","Zip":"N/A","Website":"http://www.cosco.com/","Ticker":"1919.HK","CEO":"Xu Lirong"}</t>
  </si>
  <si>
    <t>Joe Gibbs</t>
  </si>
  <si>
    <t>(558)701-3118x673</t>
  </si>
  <si>
    <t>Foot Locker</t>
  </si>
  <si>
    <t>{"Sector":"Retail","Industry":"Specialty Retailers: Apparel","City":"New York","State":"New York","Zip":"10001","Website":"www.footlocker.com/corp","Ticker":"FL","CEO":"Mary N. Dillon"}</t>
  </si>
  <si>
    <t>$60K-$117K</t>
  </si>
  <si>
    <t>Jennifer Jones</t>
  </si>
  <si>
    <t>(781)221-0210</t>
  </si>
  <si>
    <t>$61K-$87K</t>
  </si>
  <si>
    <t>Eric Moss</t>
  </si>
  <si>
    <t>761.842.1866</t>
  </si>
  <si>
    <t>American Express</t>
  </si>
  <si>
    <t>{"Sector":"Financial Services","Industry":"Diversified Financials","City":"New York","State":"New York","Zip":"10285","Website":"www.americanexpress.com","Ticker":"AXP","CEO":""}</t>
  </si>
  <si>
    <t>Randy Macdonald</t>
  </si>
  <si>
    <t>+1-880-874-5224x19961</t>
  </si>
  <si>
    <t>$60K-$128K</t>
  </si>
  <si>
    <t>Kevin Burnett</t>
  </si>
  <si>
    <t>357-630-9801x1973</t>
  </si>
  <si>
    <t>Newell Brands</t>
  </si>
  <si>
    <t>{"Sector":"Consumer Goods","Industry":"Home Equipment, Furnishings","City":"Atlanta","State":"Georgia","Zip":"30328","Website":"www.newellbrands.com","Ticker":"NWL","CEO":"Christopher H. Peterson"}</t>
  </si>
  <si>
    <t>Matthew Rodriguez</t>
  </si>
  <si>
    <t>614-443-8274</t>
  </si>
  <si>
    <t>$58K-$124K</t>
  </si>
  <si>
    <t>Michelle Aguilar</t>
  </si>
  <si>
    <t>+1-702-302-6580x072</t>
  </si>
  <si>
    <t>$63K-$123K</t>
  </si>
  <si>
    <t>Timothy Fisher</t>
  </si>
  <si>
    <t>+1-978-804-3342x0601</t>
  </si>
  <si>
    <t>Database Security Specialist</t>
  </si>
  <si>
    <t>A Database Security Specialist focuses on protecting databases from unauthorized access and data breaches. They implement security measures and ensure compliance with regulations.</t>
  </si>
  <si>
    <t>Database security measures Data encryption and access control Security compliance Vulnerability assessment Database auditing and monitoring</t>
  </si>
  <si>
    <t>Implement and maintain security measures to protect databases from unauthorized access and cyber threats. Monitor and audit database activity. Ensure compliance with data protection regulations.</t>
  </si>
  <si>
    <t>$63K-$90K</t>
  </si>
  <si>
    <t>Laura Wells</t>
  </si>
  <si>
    <t>(815)506-2280x33120</t>
  </si>
  <si>
    <t>Fortune Brands Innovations</t>
  </si>
  <si>
    <t>{"Sector":"Manufacturing","Industry":"Building Materials, Glass","City":"Deerfield","State":"Illinois","Zip":"60015","Website":"www.fbin.com","Ticker":"FBIN","CEO":"Nicholas Fink"}</t>
  </si>
  <si>
    <t>$63K-$82K</t>
  </si>
  <si>
    <t>Michael Nichols</t>
  </si>
  <si>
    <t>690.667.6451x974</t>
  </si>
  <si>
    <t>Siemens AG</t>
  </si>
  <si>
    <t>{"Sector":"Technology and Engineering","Industry":"Conglomerate","City":"Munich","State":"N/A","Zip":"N/A","Website":"www.siemens.com","Ticker":"SIE","CEO":"Roland Busch"}</t>
  </si>
  <si>
    <t>$58K-$104K</t>
  </si>
  <si>
    <t>Teresa Allen</t>
  </si>
  <si>
    <t>213.287.9208</t>
  </si>
  <si>
    <t>Plains GP Holdings</t>
  </si>
  <si>
    <t>{"Sector":"Energy","Industry":"Pipelines","City":"Houston","State":"Texas","Zip":"77002","Website":"www.plains.com","Ticker":"PAGP","CEO":"Willie Chiang"}</t>
  </si>
  <si>
    <t>$64K-$94K</t>
  </si>
  <si>
    <t>Philipsburg</t>
  </si>
  <si>
    <t>Sint Maarten (Dutch part)</t>
  </si>
  <si>
    <t>Jessica Schmidt</t>
  </si>
  <si>
    <t>001-935-315-1273x41363</t>
  </si>
  <si>
    <t>International Paper</t>
  </si>
  <si>
    <t>{"Sector":"Manufacturing","Industry":"Packaging, Containers","City":"Memphis","State":"Tennessee","Zip":"38197","Website":"www.internationalpaper.com","Ticker":"IP","CEO":"Mark S. Sutton"}</t>
  </si>
  <si>
    <t>$64K-$104K</t>
  </si>
  <si>
    <t>Glenn Webster</t>
  </si>
  <si>
    <t>(312)567-4429</t>
  </si>
  <si>
    <t>American Airlines Group</t>
  </si>
  <si>
    <t>{"Sector":"Airlines","Industry":"Airlines","City":"Fort Worth","State":"Texas","Zip":"76155","Website":"www.aa.com","Ticker":"AAL","CEO":"Robert D. Isom"}</t>
  </si>
  <si>
    <t>$64K-$109K</t>
  </si>
  <si>
    <t>Nuku?alofa</t>
  </si>
  <si>
    <t>Tonga</t>
  </si>
  <si>
    <t>Erik Johnson</t>
  </si>
  <si>
    <t>(371)480-5238x47845</t>
  </si>
  <si>
    <t>$61K-$117K</t>
  </si>
  <si>
    <t>Steven Moreno</t>
  </si>
  <si>
    <t>699.786.7519</t>
  </si>
  <si>
    <t>Graphic Designer</t>
  </si>
  <si>
    <t>Print Graphic Designer</t>
  </si>
  <si>
    <t>Print Graphic Designers design graphics and layouts for printed materials such as brochures, posters, and packaging. They use their creativity and design skills to visually communicate messages and information effectively in printed form.</t>
  </si>
  <si>
    <t>Print design software (e.g., Adobe InDesign, Illustrator) Layout and composition Print production processes Color theory and management Attention to detail Print industry knowledge</t>
  </si>
  <si>
    <t>Design printed materials such as brochures, posters, and packaging. Choose appropriate printing methods and materials. Collaborate with print vendors and ensure quality output.</t>
  </si>
  <si>
    <t>San Salvador</t>
  </si>
  <si>
    <t>El Salvador</t>
  </si>
  <si>
    <t>Amber Cooper</t>
  </si>
  <si>
    <t>KLA</t>
  </si>
  <si>
    <t>{"Sector":"Technology","Industry":"Semiconductors and Other Electronic Components","City":"Milpitas","State":"California","Zip":"95035","Website":"www.kla.com","Ticker":"KLAC","CEO":"Rick Wallace"}</t>
  </si>
  <si>
    <t>$56K-$102K</t>
  </si>
  <si>
    <t>Helsinki</t>
  </si>
  <si>
    <t>Finland</t>
  </si>
  <si>
    <t>Christopher Warren</t>
  </si>
  <si>
    <t>+1-834-568-2687x5378</t>
  </si>
  <si>
    <t>BMW Group</t>
  </si>
  <si>
    <t>{"Sector":"Automotive","Industry":"Automotive","City":"Munich","State":"N/A","Zip":"N/A","Website":"www.bmwgroup.com","Ticker":"BMW","CEO":"Oliver Zipse"}</t>
  </si>
  <si>
    <t>Tara Gonzalez</t>
  </si>
  <si>
    <t>Graybar Electric</t>
  </si>
  <si>
    <t>{"Sector":"Electrical Wholesale","Industry":"Wholesalers: Diversified","City":"St. Louis","State":"Montana","Zip":"63105","Website":"www.graybar.com","Ticker":"","CEO":"Kathleen M. Mazzarella"}</t>
  </si>
  <si>
    <t>$57K-$89K</t>
  </si>
  <si>
    <t>Diane Williams</t>
  </si>
  <si>
    <t>436.797.0971x129</t>
  </si>
  <si>
    <t>$65K-$116K</t>
  </si>
  <si>
    <t>Tyler Mccarthy</t>
  </si>
  <si>
    <t>825.206.8314x173</t>
  </si>
  <si>
    <t>Williams-Sonoma</t>
  </si>
  <si>
    <t>{"Sector":"Retail","Industry":"Specialty Retailers: Other","City":"San Francisco","State":"California","Zip":"94109","Website":"www.williams-sonomainc.com","Ticker":"WSM","CEO":"Laura J. Alber"}</t>
  </si>
  <si>
    <t>Samantha Johnson</t>
  </si>
  <si>
    <t>Digital Marketing Manager</t>
  </si>
  <si>
    <t>Digital Marketing Managers lead digital marketing efforts, including SEO, SEM, social media, email marketing, and content strategy. They develop and execute digital marketing campaigns to increase brand awareness, drive traffic, and generate leads or sales.</t>
  </si>
  <si>
    <t>Digital marketing strategies SEO and SEM Social media marketing Email marketing campaigns Content marketing Web analytics (e.g., Google Analytics) Marketing automation tools (e.g., HubSpot, Marketo)</t>
  </si>
  <si>
    <t>Develop and execute digital marketing strategies, including SEO, email marketing, and social media campaigns. Analyze digital marketing metrics and adjust strategies as needed. Manage digital marketing budgets.</t>
  </si>
  <si>
    <t>$57K-$84K</t>
  </si>
  <si>
    <t>Seth Henry</t>
  </si>
  <si>
    <t>258.801.7560</t>
  </si>
  <si>
    <t>Autoliv</t>
  </si>
  <si>
    <t>{"Sector":"Automotive","Industry":"Motor Vehicles &amp; Parts","City":"Auburn Hills","State":"Michigan","Zip":"48326","Website":"www.autoliv.com","Ticker":"ALV","CEO":"Mikael Bratt"}</t>
  </si>
  <si>
    <t>$64K-$99K</t>
  </si>
  <si>
    <t>Ronald Smith</t>
  </si>
  <si>
    <t>(350)263-3009x9632</t>
  </si>
  <si>
    <t>Sainsbury's</t>
  </si>
  <si>
    <t>{"Sector":"Retail","Industry":"Retail - Food &amp; Drug","City":"London","State":"N/A","Zip":"N/A","Website":"www.about.sainsburys.co.uk","Ticker":"SBRY.L","CEO":"Simon Roberts"}</t>
  </si>
  <si>
    <t>$65K-$104K</t>
  </si>
  <si>
    <t>Melissa Webb</t>
  </si>
  <si>
    <t>321-310-8272</t>
  </si>
  <si>
    <t>Honeywell International</t>
  </si>
  <si>
    <t>{"Sector":"Conglomerate","Industry":"Electronics, Electrical Equip.","City":"Charlotte","State":"North Carolina","Zip":"28202","Website":"www.honeywell.com","Ticker":"HON","CEO":"Vimal Kapur"}</t>
  </si>
  <si>
    <t>$64K-$125K</t>
  </si>
  <si>
    <t>Pamela Mullins</t>
  </si>
  <si>
    <t>(638)713-7348x7654</t>
  </si>
  <si>
    <t>Science Applications International</t>
  </si>
  <si>
    <t>{"Sector":"Information Technology","Industry":"Information Technology Services","City":"Reston","State":"Virginia","Zip":"20190","Website":"www.saic.com","Ticker":"SAIC","CEO":"Nazzic S. Keene"}</t>
  </si>
  <si>
    <t>Dustin Fuentes</t>
  </si>
  <si>
    <t>Sinochem Group</t>
  </si>
  <si>
    <t>{"Sector":"Chemicals and Energy","Industry":"Chemicals","City":"Beijing","State":"N/A","Zip":"N/A","Website":"http://www.sinochem.com/","Ticker":"N/A","CEO":"Zhang Wei"}</t>
  </si>
  <si>
    <t>$64K-$123K</t>
  </si>
  <si>
    <t>Jason Wright</t>
  </si>
  <si>
    <t>(420)227-8391x9635</t>
  </si>
  <si>
    <t>PG&amp;E</t>
  </si>
  <si>
    <t>{"Sector":"Utilities","Industry":"Utilities: Gas and Electric","City":"Oakland","State":"California","Zip":"94612","Website":"www.pgecorp.com","Ticker":"PCG","CEO":""}</t>
  </si>
  <si>
    <t>Paul Hernandez</t>
  </si>
  <si>
    <t>824.246.5945</t>
  </si>
  <si>
    <t>Rebekah Richards</t>
  </si>
  <si>
    <t>Infosys</t>
  </si>
  <si>
    <t>{"Sector":"Information Technology","Industry":"Information Technology and Services","City":"Bengaluru","State":"Karnataka","Zip":"560100","Website":"www.infosys.com","Ticker":"INFY","CEO":"Salil Parekh"}</t>
  </si>
  <si>
    <t>$62K-$90K</t>
  </si>
  <si>
    <t>Gitega</t>
  </si>
  <si>
    <t>Burundi</t>
  </si>
  <si>
    <t>Kiara Fuentes</t>
  </si>
  <si>
    <t>(711)511-2181x6958</t>
  </si>
  <si>
    <t>Keurig Dr Pepper Inc.</t>
  </si>
  <si>
    <t>{"Sector":"Beverage","Industry":"Food and Beverage","City":"Burlington","State":"MA","Zip":"1803","Website":"https://www.keurigdrpepper.com/","Ticker":"KDP","CEO":"Robert Gamgort"}</t>
  </si>
  <si>
    <t>Mario Boone</t>
  </si>
  <si>
    <t>(423)251-0188</t>
  </si>
  <si>
    <t>Litigation Support Specialist</t>
  </si>
  <si>
    <t>Assist in the preparation of litigation cases, manage electronic discovery, and handle technical aspects of trial preparation.</t>
  </si>
  <si>
    <t>E-discovery tools and processes Document review and production Litigation support software (e.g., Relativity) Data analysis Case management Communication with legal teams Technical proficiency Attention to detail Problem-solving Legal research skills</t>
  </si>
  <si>
    <t>Specialize in eDiscovery and managing electronic documents for litigation. Collect, review, and produce electronic evidence. Collaborate with legal teams on case strategies.</t>
  </si>
  <si>
    <t>$59K-$83K</t>
  </si>
  <si>
    <t>Yvonne Kidd</t>
  </si>
  <si>
    <t>261.221.0613x3037</t>
  </si>
  <si>
    <t>BlackRock</t>
  </si>
  <si>
    <t>{"Sector":"Financial Services","Industry":"Securities","City":"New York","State":"New York","Zip":"10001","Website":"www.blackrock.com","Ticker":"BLK","CEO":""}</t>
  </si>
  <si>
    <t>Tyler Griffin</t>
  </si>
  <si>
    <t>(229)554-9276x9567</t>
  </si>
  <si>
    <t>Content Marketing Manager</t>
  </si>
  <si>
    <t>Content Marketing Managers oversee the creation and distribution of content to attract and engage customers. They develop content strategies, manage content teams, and track performance metrics to optimize content marketing efforts.</t>
  </si>
  <si>
    <t>Content strategy Content creation Blog management Content promotion SEO Analytics and reporting</t>
  </si>
  <si>
    <t>Create and curate engaging and relevant content for various marketing materials and platforms. Develop content calendars and distribution strategies. Measure and report content marketing success.</t>
  </si>
  <si>
    <t>CarMax</t>
  </si>
  <si>
    <t>{"Sector":"Retail","Industry":"Automotive Retailing, Services","City":"Richmond","State":"Virginia","Zip":"23238","Website":"www.carmax.com","Ticker":"KMX","CEO":"William D. Nash"}</t>
  </si>
  <si>
    <t>$62K-$125K</t>
  </si>
  <si>
    <t>Stephen Atkinson</t>
  </si>
  <si>
    <t>Albemarle</t>
  </si>
  <si>
    <t>{"Sector":"Materials","Industry":"Chemicals","City":"Charlotte","State":"North Carolina","Zip":"28209","Website":"www.albemarle.com","Ticker":"ALB","CEO":"Kent Masters"}</t>
  </si>
  <si>
    <t>Jeremy Kim</t>
  </si>
  <si>
    <t>(249)797-9006x71498</t>
  </si>
  <si>
    <t>$61K-$95K</t>
  </si>
  <si>
    <t>Jeffrey Ferrell</t>
  </si>
  <si>
    <t>(397)368-1268</t>
  </si>
  <si>
    <t>Mediator</t>
  </si>
  <si>
    <t>Mediators facilitate negotiations and dispute resolution between parties in conflict. They remain neutral and help parties reach mutually acceptable agreements through effective communication and problem-solving techniques.</t>
  </si>
  <si>
    <t>Mediation Conflict resolution Negotiation Communication skills Neutrality Problem-solving Legal knowledge Mediation techniques</t>
  </si>
  <si>
    <t>Facilitate mediation and alternative dispute resolution (ADR) processes to help clients reach mutually agreeable resolutions. Maintain neutrality and guide parties toward compromise. Draft mediation agreements.</t>
  </si>
  <si>
    <t>Walt Disney</t>
  </si>
  <si>
    <t>{"Sector":"Entertainment","Industry":"Entertainment","City":"Burbank","State":"California","Zip":"91521","Website":"www.thewaltdisneycompany.com","Ticker":"DIS","CEO":"Robert A. Chapek"}</t>
  </si>
  <si>
    <t>$59K-$111K</t>
  </si>
  <si>
    <t>Mark Larson</t>
  </si>
  <si>
    <t>001-460-541-2974</t>
  </si>
  <si>
    <t>Brandon Mccoy</t>
  </si>
  <si>
    <t>866.599.2074x265</t>
  </si>
  <si>
    <t>Accounting Manager</t>
  </si>
  <si>
    <t>Accounting Managers supervise accounting teams. They ensure accurate financial reporting, manage budgets, and oversee financial transactions and compliance with accounting standards.</t>
  </si>
  <si>
    <t>Accounting principles Financial reporting Team management Budgeting Financial analysis</t>
  </si>
  <si>
    <t>Manage accounting functions, including financial reporting and compliance. Ensure accurate and timely financial statements. Oversee audits and tax filings.</t>
  </si>
  <si>
    <t>Procter &amp; Gamble</t>
  </si>
  <si>
    <t>{"Sector":"Consumer Goods","Industry":"Household and Personal Products","City":"Cincinnati","State":"Ohio","Zip":"45202","Website":"www.pg.com","Ticker":"PG","CEO":"Jon R. Moeller"}</t>
  </si>
  <si>
    <t>Jose Haley</t>
  </si>
  <si>
    <t>$60K-$106K</t>
  </si>
  <si>
    <t>Jason Long</t>
  </si>
  <si>
    <t>541.803.4976x66040</t>
  </si>
  <si>
    <t>$60K-$87K</t>
  </si>
  <si>
    <t>Michael Rodriguez</t>
  </si>
  <si>
    <t>631-414-3632x342</t>
  </si>
  <si>
    <t>Bosch Group</t>
  </si>
  <si>
    <t>{"Sector":"Manufacturing","Industry":"Industrial Manufacturing","City":"Stuttgart","State":"N/A","Zip":"N/A","Website":"www.bosch.com","Ticker":"N/A","CEO":"Volkmar Denner"}</t>
  </si>
  <si>
    <t>$62K-$104K</t>
  </si>
  <si>
    <t>Angelica Stanley</t>
  </si>
  <si>
    <t>A Sales Manager leads and guides the sales team, sets sales targets, develops sales strategies, and monitors performance to achieve revenue and growth objectives.</t>
  </si>
  <si>
    <t>Sales management Sales strategy development Team leadership</t>
  </si>
  <si>
    <t>Lead and manage a sales team, set sales goals, and develop sales strategies. Identify new business opportunities and target markets. Build and maintain client relationships.</t>
  </si>
  <si>
    <t>Rebecca Cobb</t>
  </si>
  <si>
    <t>(470)343-3163</t>
  </si>
  <si>
    <t>Help Desk Analyst</t>
  </si>
  <si>
    <t>Help Desk Analysts provide technical support and assistance to internal employees or external customers. They troubleshoot hardware and software issues, offer solutions, and document support interactions to maintain a reliable IT environment.</t>
  </si>
  <si>
    <t>Help desk support Ticket resolution IT troubleshooting Customer service skills Technical knowledge Documentation and knowledge base maintenance Communication and interpersonal skills</t>
  </si>
  <si>
    <t>Respond to help desk tickets, assist users, and escalate issues as needed to ensure timely resolution. Document and track support requests and resolutions. Provide training and guidance to end-users.</t>
  </si>
  <si>
    <t>Julia Orozco</t>
  </si>
  <si>
    <t>311.768.5334x7386</t>
  </si>
  <si>
    <t>Wedding Planners specialize in organizing weddings, assisting couples with every aspect of wedding planning, from venue selection to catering and decor.</t>
  </si>
  <si>
    <t>Wedding planning Venue selection Catering and menu planning Floral and decor design Wedding etiquette</t>
  </si>
  <si>
    <t>Specialize in wedding planning, assisting couples in creating their dream weddings. Select and manage vendors, plan ceremonies, and handle wedding day coordination. Provide creative and budget-conscious solutions.</t>
  </si>
  <si>
    <t>$60K-$127K</t>
  </si>
  <si>
    <t>Joshua Wilson</t>
  </si>
  <si>
    <t>511.686.4098x771</t>
  </si>
  <si>
    <t>Aaron Santiago</t>
  </si>
  <si>
    <t>001-620-731-2289x933</t>
  </si>
  <si>
    <t>EstÃ©e Lauder</t>
  </si>
  <si>
    <t>$58K-$122K</t>
  </si>
  <si>
    <t>Melissa Dunn</t>
  </si>
  <si>
    <t>821.593.9740x9457</t>
  </si>
  <si>
    <t>Jerry Key</t>
  </si>
  <si>
    <t>+1-511-981-2640x54753</t>
  </si>
  <si>
    <t>Advanced Micro Devices</t>
  </si>
  <si>
    <t>{"Sector":"Technology","Industry":"Semiconductors and Other Electronic Components","City":"Santa Clara","State":"California","Zip":"95054","Website":"www.amd.com","Ticker":"AMD","CEO":"Lisa T. Su"}</t>
  </si>
  <si>
    <t>Tanya Fuller</t>
  </si>
  <si>
    <t>587.701.5735x9535</t>
  </si>
  <si>
    <t>Zoetis</t>
  </si>
  <si>
    <t>{"Sector":"Healthcare","Industry":"Pharmaceuticals","City":"Parsippany","State":"New Jersey","Zip":"7054","Website":"www.zoetis.com","Ticker":"ZTS","CEO":"Kristin C. Peck"}</t>
  </si>
  <si>
    <t>Rome</t>
  </si>
  <si>
    <t>Italy</t>
  </si>
  <si>
    <t>Martha Mueller</t>
  </si>
  <si>
    <t>Agricultural Bank of China</t>
  </si>
  <si>
    <t>{"Sector":"Banking","Industry":"Banking &amp; Financial Services","City":"Beijing","State":"Beijing","Zip":"100033","Website":"https://www.abchina.com/en/","Ticker":"601288.SS","CEO":"Zhang Yun"}</t>
  </si>
  <si>
    <t>Niamey</t>
  </si>
  <si>
    <t>Niger</t>
  </si>
  <si>
    <t>Natasha Melton</t>
  </si>
  <si>
    <t>372.430.6067</t>
  </si>
  <si>
    <t>Hartford Financial Services Group</t>
  </si>
  <si>
    <t>{"Sector":"Financial Services","Industry":"Insurance: Property and Casualty (Stock)","City":"Hartford","State":"Connecticut","Zip":"6155","Website":"www.thehartford.com","Ticker":"HIG","CEO":"Christopher J. Swift"}</t>
  </si>
  <si>
    <t>$56K-$80K</t>
  </si>
  <si>
    <t>Evelyn Hernandez</t>
  </si>
  <si>
    <t>001-329-592-6131x110</t>
  </si>
  <si>
    <t>Whitehaven Coal</t>
  </si>
  <si>
    <t>{"Sector":"Mining and Metals/Coal","Industry":"Mining","City":"Sydney","State":"NSW","Zip":"2000","Website":"https://www.whitehavennews.com.au/","Ticker":"WHC","CEO":"Paul Flynn"}</t>
  </si>
  <si>
    <t>Athens</t>
  </si>
  <si>
    <t>Greece</t>
  </si>
  <si>
    <t>Christopher Ward</t>
  </si>
  <si>
    <t>946.503.7397x130</t>
  </si>
  <si>
    <t>Controls Engineer</t>
  </si>
  <si>
    <t>Controls Engineers specialize in industrial automation, designing and implementing control systems for machinery and manufacturing processes. They optimize efficiency and safety.</t>
  </si>
  <si>
    <t>Control system design PLC programming Automation Instrumentation System integration</t>
  </si>
  <si>
    <t>Design and implement control systems for industrial automation and robotics. Program PLCs (Programmable Logic Controllers) and HMI (Human-Machine Interface) systems. Troubleshoot control system issues.</t>
  </si>
  <si>
    <t>Lam Research</t>
  </si>
  <si>
    <t>{"Sector":"Semiconductor","Industry":"Semiconductors and Other Electronic Components","City":"Fremont","State":"California","Zip":"94538","Website":"www.lamresearch.com","Ticker":"LRCX","CEO":"Timothy M. Archer"}</t>
  </si>
  <si>
    <t>Allen Dunn</t>
  </si>
  <si>
    <t>671.920.7833x740</t>
  </si>
  <si>
    <t>General Pediatrician</t>
  </si>
  <si>
    <t>General Pediatricians provide medical care to infants, children, and adolescents. They diagnose and treat various pediatric conditions, offer preventive care, and educate patients and parents on child health and well-being.</t>
  </si>
  <si>
    <t>Pediatrics Pediatric care Diagnosis and treatment Pediatric medical procedures Patient care Communication skills</t>
  </si>
  <si>
    <t>Provide primary healthcare to infants, children, and adolescents. Conduct well-child check-ups, vaccinations, and screenings. Diagnose and treat illnesses and injuries in pediatric patients.</t>
  </si>
  <si>
    <t>Synchrony Financial</t>
  </si>
  <si>
    <t>{"Sector":"Financial Services","Industry":"Diversified Financials","City":"Stamford","State":"Connecticut","Zip":"6902","Website":"www.synchrony.com","Ticker":"SYF","CEO":"Brian D. Doubles"}</t>
  </si>
  <si>
    <t>Luanda</t>
  </si>
  <si>
    <t>Angola</t>
  </si>
  <si>
    <t>Jessica Li</t>
  </si>
  <si>
    <t>520-995-6656x073</t>
  </si>
  <si>
    <t>Facilities Manager</t>
  </si>
  <si>
    <t>Facilities Managers manage facilities and building operations. They oversee maintenance, security, and facility improvements to provide a safe and efficient working environment.</t>
  </si>
  <si>
    <t>Facilities management Property maintenance Space planning Budget management Health and safety compliance Vendor management</t>
  </si>
  <si>
    <t>Manage office facilities, including maintenance and space planning. Ensure workplace safety and compliance. Oversee office renovations and improvements.</t>
  </si>
  <si>
    <t>$63K-$99K</t>
  </si>
  <si>
    <t>Scott Gaines</t>
  </si>
  <si>
    <t>(707)669-9429x5088</t>
  </si>
  <si>
    <t>Physical Therapist</t>
  </si>
  <si>
    <t>Pediatric Physical Therapist</t>
  </si>
  <si>
    <t>Specialize in providing physical therapy to children, addressing developmental and mobility issues.</t>
  </si>
  <si>
    <t>Pediatric rehabilitation Developmental assessments Child psychology knowledge</t>
  </si>
  <si>
    <t>Work with children with developmental or physical disabilities. Provide therapy to improve mobility and motor skills. Collaborate with parents and caregivers.</t>
  </si>
  <si>
    <t>Oranjestad</t>
  </si>
  <si>
    <t>Aruba</t>
  </si>
  <si>
    <t>Sarah Turner</t>
  </si>
  <si>
    <t>+1-399-518-7075x37753</t>
  </si>
  <si>
    <t>Intuit</t>
  </si>
  <si>
    <t>{"Sector":"Financial Technology","Industry":"Computer Software","City":"Mountain View","State":"California","Zip":"94043","Website":"www.intuit.com","Ticker":"INTU","CEO":"Sasan K. Goodarzi"}</t>
  </si>
  <si>
    <t>Sandra Strickland</t>
  </si>
  <si>
    <t>490.541.8163</t>
  </si>
  <si>
    <t>$58K-$97K</t>
  </si>
  <si>
    <t>Eric Williams</t>
  </si>
  <si>
    <t>+1-611-561-9484x4683</t>
  </si>
  <si>
    <t>Timothy Mitchell</t>
  </si>
  <si>
    <t>001-662-483-1835x79530</t>
  </si>
  <si>
    <t>Investment Advisors offer financial advice to clients, helping them make investment decisions, manage portfolios, and achieve their financial goals.</t>
  </si>
  <si>
    <t>Investment strategies Portfolio management Financial planning Risk assessment Regulatory compliance</t>
  </si>
  <si>
    <t>Provide investment advice and portfolio management services. Assess clients financial goals and risk tolerance. Monitor market trends and recommend investment strategies.</t>
  </si>
  <si>
    <t>Centrica</t>
  </si>
  <si>
    <t>{"Sector":"Utilities","Industry":"Utilities","City":"Windsor, UK","State":"N/A","Zip":"N/A","Website":"www.centrica.com","Ticker":"CNA","CEO":"Chris O'Shea"}</t>
  </si>
  <si>
    <t>Steve Sexton</t>
  </si>
  <si>
    <t>Digital Marketing Specialists create and execute online marketing campaigns. They utilize digital channels like social media, email, and SEO to reach target audiences, generate leads, and improve brand visibility and engagement.</t>
  </si>
  <si>
    <t>Digital marketing strategy Social media marketing Content creation SEO (Search Engine Optimization) PPC advertising Analytics and reporting</t>
  </si>
  <si>
    <t>Develop and implement digital marketing campaigns across various channels, including SEO, SEM, and social media. Analyze campaign performance and adjust strategies for optimization. Manage digital advertising budgets.</t>
  </si>
  <si>
    <t>$62K-$114K</t>
  </si>
  <si>
    <t>Sean Brown</t>
  </si>
  <si>
    <t>Huntington Bancshares</t>
  </si>
  <si>
    <t>{"Sector":"Financial Services","Industry":"Commercial Banks","City":"Columbus","State":"Ohio","Zip":"43287","Website":"www.huntington.com","Ticker":"HBAN","CEO":"Stephen D. Steinour"}</t>
  </si>
  <si>
    <t>$57K-$106K</t>
  </si>
  <si>
    <t>Crystal Williams</t>
  </si>
  <si>
    <t>302.373.2664</t>
  </si>
  <si>
    <t>Cloud Systems Engineer</t>
  </si>
  <si>
    <t>As a Cloud Systems Engineer, you will be responsible for designing, implementing, and managing cloud infrastructure solutions. You will work with cloud platforms like AWS, Azure, or GCP to build scalable and reliable systems. Your role involves optimizing cloud resources, ensuring security, and troubleshooting issues to maintain high system availability and performance.</t>
  </si>
  <si>
    <t>Cloud systems engineering Cloud infrastructure (e.g., AWS, Azure) DevOps practices Automation Security in the cloud Disaster recovery Scalability</t>
  </si>
  <si>
    <t>Focus on cloud computing solutions, including AWS or Azure. Design, deploy, and manage cloud-based infrastructure and services. Optimize cloud resources and cost efficiency.</t>
  </si>
  <si>
    <t>$59K-$85K</t>
  </si>
  <si>
    <t>Linda Nielsen</t>
  </si>
  <si>
    <t>001-945-554-3090x5293</t>
  </si>
  <si>
    <t>Taylor Wimpey</t>
  </si>
  <si>
    <t>{"Sector":"Real Estate","Industry":"Real Estate/Construction","City":"High Wycombe","State":"N/A","Zip":"N/A","Website":"www.taylorwimpey.co.uk","Ticker":"TW.L","CEO":"Pete Redfern"}</t>
  </si>
  <si>
    <t>Patrick Lynch</t>
  </si>
  <si>
    <t>622-359-4210x0159</t>
  </si>
  <si>
    <t>BlueScope Steel</t>
  </si>
  <si>
    <t>{"Sector":"Mining and Metals/Manufacturing","Industry":"Manufacturing/Steel","City":"Melbourne","State":"VIC","Zip":"3000","Website":"https://www.bluescope.com/","Ticker":"BSL","CEO":"Mark Vassella"}</t>
  </si>
  <si>
    <t>Calvin Webb</t>
  </si>
  <si>
    <t>268.413.2255</t>
  </si>
  <si>
    <t>Adam Hartman</t>
  </si>
  <si>
    <t>001-278-542-3098x8300</t>
  </si>
  <si>
    <t>Ramsay Health Care</t>
  </si>
  <si>
    <t>{"Sector":"Healthcare/Hospitals","Industry":"Healthcare","City":"Sydney","State":"NSW","Zip":"2000","Website":"https://www.ramsayhealth.com/","Ticker":"RHC","CEO":"Craig McNally"}</t>
  </si>
  <si>
    <t>Andrea Hill</t>
  </si>
  <si>
    <t>(928)854-4540x898</t>
  </si>
  <si>
    <t>Ecolab</t>
  </si>
  <si>
    <t>{"Sector":"Water &amp; Hygiene","Industry":"Chemicals","City":"St. Paul","State":"Minnesota","Zip":"55102","Website":"www.ecolab.com","Ticker":"ECL","CEO":"Christophe Beck"}</t>
  </si>
  <si>
    <t>$64K-$112K</t>
  </si>
  <si>
    <t>Teresa Baker</t>
  </si>
  <si>
    <t>800.255.8010x24360</t>
  </si>
  <si>
    <t>Persimmon plc</t>
  </si>
  <si>
    <t>{"Sector":"Real Estate","Industry":"Real Estate/Construction","City":"York","State":"N/A","Zip":"N/A","Website":"www.persimmonhomes.com","Ticker":"PSN.L","CEO":"Dean Finch"}</t>
  </si>
  <si>
    <t>Timothy Riddle</t>
  </si>
  <si>
    <t>763.446.9709x84895</t>
  </si>
  <si>
    <t>Tallinn</t>
  </si>
  <si>
    <t>Estonia</t>
  </si>
  <si>
    <t>Maria Jackson</t>
  </si>
  <si>
    <t>250.215.1831x71701</t>
  </si>
  <si>
    <t>Rockwell Automation</t>
  </si>
  <si>
    <t>{"Sector":"Manufacturing","Industry":"Electronics, Electrical Equip.","City":"Milwaukee","State":"Wisconsin","Zip":"53204","Website":"www.rockwellautomation.com","Ticker":"ROK","CEO":"Blake D. Moret"}</t>
  </si>
  <si>
    <t>$64K-$97K</t>
  </si>
  <si>
    <t>Saint George's</t>
  </si>
  <si>
    <t>Grenada</t>
  </si>
  <si>
    <t>Michele Peters</t>
  </si>
  <si>
    <t>001-693-677-7437x9700</t>
  </si>
  <si>
    <t>Victoria Hill</t>
  </si>
  <si>
    <t>610.710.7840x680</t>
  </si>
  <si>
    <t>Macquarie Group</t>
  </si>
  <si>
    <t>{"Sector":"Financial Services","Industry":"Financial Services","City":"Sydney","State":"NSW","Zip":"2000","Website":"https://www.macquarie.com/","Ticker":"MQG","CEO":"Shemara Wikramanayake"}</t>
  </si>
  <si>
    <t>Tarawa</t>
  </si>
  <si>
    <t>Kiribati</t>
  </si>
  <si>
    <t>Jeanne Smith</t>
  </si>
  <si>
    <t>001-346-434-0267x263</t>
  </si>
  <si>
    <t>Berkeley Group Holdings</t>
  </si>
  <si>
    <t>{"Sector":"Real Estate","Industry":"Real Estate/Construction","City":"Cobham","State":"N/A","Zip":"N/A","Website":"www.berkeleygroup.co.uk","Ticker":"BKG.L","CEO":"Rob Perrins"}</t>
  </si>
  <si>
    <t>Cynthia Norman</t>
  </si>
  <si>
    <t>(979)728-1707x3315</t>
  </si>
  <si>
    <t>Product Designer</t>
  </si>
  <si>
    <t>Industrial Designer</t>
  </si>
  <si>
    <t>An Industrial Designer creates and improves product designs, focusing on aesthetics, functionality, and user experience to produce innovative and marketable products.</t>
  </si>
  <si>
    <t>Industrial design principles CAD and 3D modeling Prototyping and testing</t>
  </si>
  <si>
    <t>Focus on the physical design and aesthetics of products. Develop product concepts, sketches, and 3D models. Collaborate with engineers for product feasibility.</t>
  </si>
  <si>
    <t>Liberty Media</t>
  </si>
  <si>
    <t>{"Sector":"Media","Industry":"Entertainment","City":"Englewood","State":"Colorado","Zip":"80112","Website":"www.libertymedia.com","Ticker":"LSXMA","CEO":"Gregory B. Maffei"}</t>
  </si>
  <si>
    <t>Vilnius</t>
  </si>
  <si>
    <t>Lithuania</t>
  </si>
  <si>
    <t>Linda Curry</t>
  </si>
  <si>
    <t>(448)996-8706x6414</t>
  </si>
  <si>
    <t>Nordstrom</t>
  </si>
  <si>
    <t>{"Sector":"Retail","Industry":"General Merchandisers","City":"Seattle","State":"Washington","Zip":"98101","Website":"www.nordstrom.com","Ticker":"JWN","CEO":"Erik B. Nordstrom"}</t>
  </si>
  <si>
    <t>Kendra Duran</t>
  </si>
  <si>
    <t>+1-456-231-3264x890</t>
  </si>
  <si>
    <t>Hargreaves Lansdown</t>
  </si>
  <si>
    <t>{"Sector":"Financial Services","Industry":"Financial Services - Investment","City":"Bristol","State":"N/A","Zip":"N/A","Website":"www.hl.co.uk","Ticker":"HL.L","CEO":"Chris Hill"}</t>
  </si>
  <si>
    <t>John Lopez</t>
  </si>
  <si>
    <t>(218)689-0221</t>
  </si>
  <si>
    <t>Henry Schein</t>
  </si>
  <si>
    <t>{"Sector":"Healthcare","Industry":"Wholesalers: Health Care","City":"Melville","State":"New York","Zip":"11747","Website":"www.henryschein.com","Ticker":"HSIC","CEO":"Stanley M. Bergman"}</t>
  </si>
  <si>
    <t>Lynn Delgado</t>
  </si>
  <si>
    <t>(606)431-3245x396</t>
  </si>
  <si>
    <t>Bryan Burns</t>
  </si>
  <si>
    <t>(354)344-8617</t>
  </si>
  <si>
    <t>Edison International</t>
  </si>
  <si>
    <t>{"Sector":"Utilities","Industry":"Utilities: Gas and Electric","City":"Rosemead","State":"California","Zip":"91770","Website":"www.edisoninvestor.com","Ticker":"EIX","CEO":"Pedro J. Pizarro"}</t>
  </si>
  <si>
    <t>Kyle Collins</t>
  </si>
  <si>
    <t>Abbott Laboratories</t>
  </si>
  <si>
    <t>{"Sector":"Healthcare","Industry":"Medical Products and Equipment","City":"Abbott Park","State":"Illinois","Zip":"60064","Website":"www.abbott.com","Ticker":"ABT","CEO":"Robert B. Ford"}</t>
  </si>
  <si>
    <t>$56K-$111K</t>
  </si>
  <si>
    <t>John Warren</t>
  </si>
  <si>
    <t>968.382.6721x3056</t>
  </si>
  <si>
    <t>Design, implement, and maintain computer networks, troubleshoot network issues, and ensure network performance and security.</t>
  </si>
  <si>
    <t>Network infrastructure design Routing and switching Network protocols (e.g., TCP/IP) Cisco or Juniper certifications Troubleshooting and diagnostics Security protocols Wireless networking Network monitoring Collaboration Problem-solving Attention to detail</t>
  </si>
  <si>
    <t>Design, configure, and maintain network infrastructure. Troubleshoot network issues and optimize performance. Collaborate with IT teams on network projects.</t>
  </si>
  <si>
    <t>HeidelbergCement AG</t>
  </si>
  <si>
    <t>{"Sector":"Building Materials","Industry":"Construction &amp; Building Materials","City":"Heidelberg","State":"N/A","Zip":"N/A","Website":"www.heidelbergcement.com","Ticker":"HEI","CEO":"Dominik von Achten"}</t>
  </si>
  <si>
    <t>Charles Pacheco</t>
  </si>
  <si>
    <t>(862)914-6369</t>
  </si>
  <si>
    <t>Stephen Vargas</t>
  </si>
  <si>
    <t>(871)793-8521x4385</t>
  </si>
  <si>
    <t>DuPont</t>
  </si>
  <si>
    <t>{"Sector":"Manufacturing","Industry":"Chemicals","City":"Wilmington","State":"Delaware","Zip":"19805","Website":"www.dupont.com","Ticker":"DD","CEO":"Edward D. Breen"}</t>
  </si>
  <si>
    <t>$65K-$80K</t>
  </si>
  <si>
    <t>Janet Mccullough</t>
  </si>
  <si>
    <t>+1-358-881-3378x5736</t>
  </si>
  <si>
    <t>$61K-$89K</t>
  </si>
  <si>
    <t>Joseph Butler</t>
  </si>
  <si>
    <t>+1-316-737-0076x678</t>
  </si>
  <si>
    <t>Marketing Automation Specialist</t>
  </si>
  <si>
    <t>Implement and manage marketing automation tools, workflows, and campaigns to streamline marketing efforts.</t>
  </si>
  <si>
    <t>Marketing automation platforms (e.g., Marketo, Pardot) Lead nurturing Workflow automation CRM integration Analytics and reporting Email marketing Campaign optimization Marketing strategy Communication skills Problem-solving Attention to detail</t>
  </si>
  <si>
    <t>Set up and manage marketing automation platforms. Create workflows and lead nurturing programs. Monitor and report on marketing automation performance.</t>
  </si>
  <si>
    <t>Qube Holdings</t>
  </si>
  <si>
    <t>{"Sector":"Transportation/Logistics","Industry":"Transportation/Logistics","City":"Sydney","State":"NSW","Zip":"2000","Website":"https://www.qube.com.au/","Ticker":"QUB","CEO":"Maurice James"}</t>
  </si>
  <si>
    <t>$57K-$116K</t>
  </si>
  <si>
    <t>Minsk</t>
  </si>
  <si>
    <t>Belarus</t>
  </si>
  <si>
    <t>Spencer Valdez</t>
  </si>
  <si>
    <t>542-596-6206</t>
  </si>
  <si>
    <t>Live Nation Entertainment</t>
  </si>
  <si>
    <t>{"Sector":"Entertainment","Industry":"Entertainment","City":"Beverly Hills","State":"California","Zip":"90210","Website":"www.livenationentertainment.com","Ticker":"LYV","CEO":"Michael Rapino"}</t>
  </si>
  <si>
    <t>$59K-$118K</t>
  </si>
  <si>
    <t>Lauren Howard</t>
  </si>
  <si>
    <t>642.504.4723x4678</t>
  </si>
  <si>
    <t>Fidelity National Financial</t>
  </si>
  <si>
    <t>{"Sector":"Financial Services","Industry":"Insurance: Property and Casualty (Stock)","City":"Jacksonville","State":"Florida","Zip":"32204","Website":"www.fnf.com","Ticker":"FNF","CEO":"Mike Nolan"}</t>
  </si>
  <si>
    <t>Bailey Vance</t>
  </si>
  <si>
    <t>531.977.6278x68937</t>
  </si>
  <si>
    <t>National Australia Bank (NAB)</t>
  </si>
  <si>
    <t>{"Sector":"Banking","Industry":"Banking/Financial Services","City":"Melbourne","State":"VIC","Zip":"3000","Website":"https://www.nab.com.au/","Ticker":"NAB","CEO":"Ross McEwan"}</t>
  </si>
  <si>
    <t>Martin Jimenez</t>
  </si>
  <si>
    <t>(854)484-0377</t>
  </si>
  <si>
    <t>Sinopharm Group</t>
  </si>
  <si>
    <t>{"Sector":"Pharmaceuticals","Industry":"Pharmaceuticals","City":"Beijing","State":"N/A","Zip":"N/A","Website":"http://www.sinopharm.com/","Ticker":"1099.HK","CEO":"Li Zhiming"}</t>
  </si>
  <si>
    <t>Marco Arias</t>
  </si>
  <si>
    <t>W.W. Grainger</t>
  </si>
  <si>
    <t>{"Sector":"Industrial Supplies","Industry":"Wholesalers: Diversified","City":"Lake Forest","State":"Illinois","Zip":"60045","Website":"www.grainger.com","Ticker":"GWW","CEO":"Donald G. Macpherson"}</t>
  </si>
  <si>
    <t>John Thornton</t>
  </si>
  <si>
    <t>543.611.9316</t>
  </si>
  <si>
    <t>Teresa Stewart</t>
  </si>
  <si>
    <t>001-634-400-2819</t>
  </si>
  <si>
    <t>CRRC Corporation</t>
  </si>
  <si>
    <t>{"Sector":"Transportation and Rail","Industry":"Manufacturing &amp; Transportation","City":"Beijing","State":"N/A","Zip":"N/A","Website":"http://www.crrcgc.cc/","Ticker":"1766.HK","CEO":"Luo Renjian"}</t>
  </si>
  <si>
    <t>Lisa Johnson</t>
  </si>
  <si>
    <t>+1-512-867-9772x37490</t>
  </si>
  <si>
    <t>AMP Limited</t>
  </si>
  <si>
    <t>{"Sector":"Financial Services","Industry":"Financial Services","City":"Sydney","State":"NSW","Zip":"2000","Website":"https://www.amp.com.au/","Ticker":"AMP","CEO":"Francesco De Ferrari"}</t>
  </si>
  <si>
    <t>Ronald Watts</t>
  </si>
  <si>
    <t>001-950-924-6066x8021</t>
  </si>
  <si>
    <t>Andrew Obrien</t>
  </si>
  <si>
    <t>001-963-836-0341x886</t>
  </si>
  <si>
    <t>IT Systems Administrator</t>
  </si>
  <si>
    <t>IT Systems Administrators manage and maintain an organizations IT infrastructure, including servers, networks, and security systems.</t>
  </si>
  <si>
    <t>Network administration System and server maintenance Cybersecurity knowledge Backup and recovery IT project management skills</t>
  </si>
  <si>
    <t>Administer and maintain IT systems, servers, and networks. Implement security measures, backups, and disaster recovery plans. Monitor system performance and resolve issues proactively.</t>
  </si>
  <si>
    <t>Victoria Newman</t>
  </si>
  <si>
    <t>Applied Materials</t>
  </si>
  <si>
    <t>{"Sector":"Technology","Industry":"Semiconductors and Other Electronic Components","City":"Santa Clara","State":"California","Zip":"95054","Website":"www.appliedmaterials.com","Ticker":"AMAT","CEO":"Gary E. Dickerson"}</t>
  </si>
  <si>
    <t>Jacob Wolfe</t>
  </si>
  <si>
    <t>554-881-0472</t>
  </si>
  <si>
    <t>Verizon Communications</t>
  </si>
  <si>
    <t>{"Sector":"Telecommunications","Industry":"Telecommunications","City":"New York","State":"New York","Zip":"10036","Website":"www.verizon.com","Ticker":"VZ","CEO":"Hans E. Vestberg"}</t>
  </si>
  <si>
    <t>Rebecca Pruitt</t>
  </si>
  <si>
    <t>447-609-2953</t>
  </si>
  <si>
    <t>$64K-$106K</t>
  </si>
  <si>
    <t>Rebecca Anderson</t>
  </si>
  <si>
    <t>(429)436-7933</t>
  </si>
  <si>
    <t>Southwest Airlines</t>
  </si>
  <si>
    <t>{"Sector":"Airlines","Industry":"Airlines","City":"Dallas","State":"Texas","Zip":"75235","Website":"www.southwest.com","Ticker":"LUV","CEO":"Robert E. Jordan"}</t>
  </si>
  <si>
    <t>$65K-$86K</t>
  </si>
  <si>
    <t>Sydney Barrera</t>
  </si>
  <si>
    <t>956.710.6484x5379</t>
  </si>
  <si>
    <t>Support high-level executives by managing schedules, coordinating meetings, and handling various administrative tasks.</t>
  </si>
  <si>
    <t>Calendar management Travel coordination Meeting scheduling Correspondence and communication Office organization Confidentiality Time management Problem-solving Attention to detail Communication skills Technology proficiency (e.g., MS Office)</t>
  </si>
  <si>
    <t>Provide high-level administrative support to executives, including managing schedules and communications. Coordinate meetings and travel arrangements. Handle confidential information with discretion.</t>
  </si>
  <si>
    <t>$57K-$101K</t>
  </si>
  <si>
    <t>Nathan Levy</t>
  </si>
  <si>
    <t>937.330.8243x7085</t>
  </si>
  <si>
    <t>$59K-$84K</t>
  </si>
  <si>
    <t>Jose Livingston</t>
  </si>
  <si>
    <t>$58K-$118K</t>
  </si>
  <si>
    <t>Patricia Turner</t>
  </si>
  <si>
    <t>001-718-450-2122x385</t>
  </si>
  <si>
    <t>Debbie Cline</t>
  </si>
  <si>
    <t>001-962-217-6747x789</t>
  </si>
  <si>
    <t>$61K-$101K</t>
  </si>
  <si>
    <t>Dana Moore</t>
  </si>
  <si>
    <t>388.612.3708x7396</t>
  </si>
  <si>
    <t>$55K-$80K</t>
  </si>
  <si>
    <t>Priscilla Adkins</t>
  </si>
  <si>
    <t>$63K-$122K</t>
  </si>
  <si>
    <t>Lori White</t>
  </si>
  <si>
    <t>490.413.3419</t>
  </si>
  <si>
    <t>$56K-$97K</t>
  </si>
  <si>
    <t>Beirut</t>
  </si>
  <si>
    <t>Lebanon</t>
  </si>
  <si>
    <t>Jessica Berry</t>
  </si>
  <si>
    <t>524.788.2493x4787</t>
  </si>
  <si>
    <t>James Hall</t>
  </si>
  <si>
    <t>Quality Assurance Manager</t>
  </si>
  <si>
    <t>Quality Assurance Managers lead quality assurance teams, ensuring that products or services meet established quality standards. They develop QA processes, set quality goals, and monitor compliance to maintain quality excellence.</t>
  </si>
  <si>
    <t>Quality assurance processes and methodologies Quality metrics and KPIs Audit and compliance Team leadership and management Continuous improvement initiatives</t>
  </si>
  <si>
    <t>Lead the QA team, set quality standards, and define QA strategies. Ensure compliance with QA processes and industry standards. Conduct QA audits and drive process improvements.</t>
  </si>
  <si>
    <t>CSL Limited</t>
  </si>
  <si>
    <t>{"Sector":"Pharmaceuticals","Industry":"Healthcare","City":"Melbourne","State":"VIC","Zip":"3000","Website":"https://www.csl.com/","Ticker":"CSL","CEO":"Paul Perreault"}</t>
  </si>
  <si>
    <t>Ashley Reed</t>
  </si>
  <si>
    <t>James Lucas</t>
  </si>
  <si>
    <t>430-556-9138x0871</t>
  </si>
  <si>
    <t>CHS</t>
  </si>
  <si>
    <t>{"Sector":"Agriculture","Industry":"Food Production","City":"Inver Grove Heights","State":"Minnesota","Zip":"55077","Website":"www.chsinc.com","Ticker":"","CEO":"Jay D. Debertin"}</t>
  </si>
  <si>
    <t>Nathan Lozano</t>
  </si>
  <si>
    <t>001-901-878-5670x4328</t>
  </si>
  <si>
    <t>Rightmove</t>
  </si>
  <si>
    <t>{"Sector":"Real Estate","Industry":"Internet/Technology","City":"London","State":"N/A","Zip":"N/A","Website":"www.rightmove.co.uk","Ticker":"RMV.L","CEO":"Peter Brooks-Johnson"}</t>
  </si>
  <si>
    <t>Christopher Thompson</t>
  </si>
  <si>
    <t>+1-756-805-7236x030</t>
  </si>
  <si>
    <t>$61K-$118K</t>
  </si>
  <si>
    <t>Angela Thomas</t>
  </si>
  <si>
    <t>$56K-$115K</t>
  </si>
  <si>
    <t>Timothy Gregory</t>
  </si>
  <si>
    <t>001-942-833-2084x5574</t>
  </si>
  <si>
    <t>Analytical Chemist</t>
  </si>
  <si>
    <t>As an Analytical Chemist, your primary responsibility is to analyze chemical compounds and substances using various laboratory techniques and equipment. You will conduct experiments, interpret results, and generate reports. Your role may involve developing analytical methods, maintaining lab equipment, and adhering to safety protocols to ensure accurate and reliable analyses.</t>
  </si>
  <si>
    <t>Analytical chemistry Laboratory techniques Instrumentation Data analysis Quality control Sample preparation Scientific software (e.g., ChemDraw)</t>
  </si>
  <si>
    <t>Perform chemical analyses and experiments to identify and quantify chemical substances. Operate laboratory equipment and instruments. Document and analyze test results.</t>
  </si>
  <si>
    <t>Andersons</t>
  </si>
  <si>
    <t>{"Sector":"Agriculture","Industry":"Food Production","City":"Maumee","State":"Ohio","Zip":"43537","Website":"www.andersonsinc.com","Ticker":"ANDE","CEO":"Patrick E. Bowe"}</t>
  </si>
  <si>
    <t>Stephanie Chang</t>
  </si>
  <si>
    <t>+1-967-858-4572x8063</t>
  </si>
  <si>
    <t>$55K-$109K</t>
  </si>
  <si>
    <t>Kathy Scott</t>
  </si>
  <si>
    <t>001-603-294-3233x021</t>
  </si>
  <si>
    <t>Volkswagen Financial Services AG</t>
  </si>
  <si>
    <t>{"Sector":"Financial Services","Industry":"Financial Services","City":"Braunschweig","State":"N/A","Zip":"N/A","Website":"www.vwfs.com","Ticker":"N/A","CEO":"Lars Henner Santelmann"}</t>
  </si>
  <si>
    <t>Jonathan Long</t>
  </si>
  <si>
    <t>(546)856-6229x862</t>
  </si>
  <si>
    <t>Environmental Compliance Officer</t>
  </si>
  <si>
    <t>Environmental Compliance Officers ensure that organizations adhere to environmental regulations and standards. They conduct audits, develop compliance programs, and oversee efforts to minimize environmental impact and maintain regulatory compliance.</t>
  </si>
  <si>
    <t>Environmental compliance Regulatory requirements Environmental impact assessments Reporting Environmental regulations Auditing</t>
  </si>
  <si>
    <t>Ensure compliance with environmental laws and regulations. Conduct environmental assessments and audits. Develop and implement compliance strategies.</t>
  </si>
  <si>
    <t>Goodman Group</t>
  </si>
  <si>
    <t>{"Sector":"Real Estate/Logistics","Industry":"Real Estate","City":"Sydney","State":"NSW","Zip":"2000","Website":"https://www.goodman.com/","Ticker":"GMG","CEO":"Greg Goodman"}</t>
  </si>
  <si>
    <t>$58K-$105K</t>
  </si>
  <si>
    <t>David Shaw</t>
  </si>
  <si>
    <t>001-300-215-2087x9818</t>
  </si>
  <si>
    <t>Wirecard AG (Now defunct, due to bankruptcy)</t>
  </si>
  <si>
    <t>{"Sector":"Financial Services","Industry":"Financial Services","City":"Aschheim","State":"Bavaria","Zip":"82024","Website":"https://en.wikipedia.org/wiki/Wirecard_scandal","Ticker":"WIRD","CEO":"(defunct)"}</t>
  </si>
  <si>
    <t>Nicholas Fisher</t>
  </si>
  <si>
    <t>(568)816-5906x200</t>
  </si>
  <si>
    <t>Molly Freeman</t>
  </si>
  <si>
    <t>396-605-0485x5124</t>
  </si>
  <si>
    <t>Email Marketing Specialists design and execute email marketing campaigns. They create email content, segment email lists, and analyze campaign performance to achieve marketing goals and engage subscribers.</t>
  </si>
  <si>
    <t>Email marketing platforms (e.g., Mailchimp, Constant Contact) Email campaign creation and segmentation A/B testing and optimization Email deliverability and compliance Metrics tracking and analysis</t>
  </si>
  <si>
    <t>Plan and execute email marketing campaigns, including creating email content and designs. Segment email lists and analyze email performance metrics. A/B test email campaigns for optimization.</t>
  </si>
  <si>
    <t>Brian Johnson</t>
  </si>
  <si>
    <t>367.388.0533</t>
  </si>
  <si>
    <t>Berkshire Hathaway</t>
  </si>
  <si>
    <t>{"Sector":"Financial Services","Industry":"Insurance: Property and Casualty (Stock)","City":"Omaha","State":"Nebraska","Zip":"68131","Website":"www.berkshirehathaway.com","Ticker":"BRKA","CEO":"Warren E. Buffett"}</t>
  </si>
  <si>
    <t>$62K-$101K</t>
  </si>
  <si>
    <t>Kirk Gonzales</t>
  </si>
  <si>
    <t>(714)726-8595x143</t>
  </si>
  <si>
    <t>Brand Ambassador</t>
  </si>
  <si>
    <t>Social Media Influencer</t>
  </si>
  <si>
    <t>Social Media Influencers use their online presence to promote brands or products. They create engaging content and collaborate with companies to reach a wider audience.</t>
  </si>
  <si>
    <t>Social media management Content creation Audience engagement Marketing strategy Communication skills</t>
  </si>
  <si>
    <t>Build and maintain a strong social media presence and following. Create and share content related to the brand. Collaborate with brands for sponsored posts and partnerships.</t>
  </si>
  <si>
    <t>Tata Motors</t>
  </si>
  <si>
    <t>{"Sector":"Automotive","Industry":"Automotive","City":"Mumbai","State":"Maharashtra","Zip":"400018","Website":"https://www.tatamotors.com/","Ticker":"TATAMOTORS","CEO":"Guenter Butschek"}</t>
  </si>
  <si>
    <t>$56K-$124K</t>
  </si>
  <si>
    <t>Jessica Miller</t>
  </si>
  <si>
    <t>(948)229-6940x6724</t>
  </si>
  <si>
    <t>Employment Lawyer</t>
  </si>
  <si>
    <t>Employment Lawyers focus on employment law matters, assisting employers and employees with issues like workplace discrimination, labor disputes, and employment contracts. They offer legal counsel and represent clients in legal proceedings.</t>
  </si>
  <si>
    <t>Employment law and regulations Employment contracts and agreements Workplace discrimination and harassment laws Legal compliance Client representation and advocacy</t>
  </si>
  <si>
    <t>Advise on employment law matters, including labor relations, HR policies, and employee disputes. Conduct investigations and negotiations. Ensure legal compliance in hiring and terminations.</t>
  </si>
  <si>
    <t>Booz Allen Hamilton Holding</t>
  </si>
  <si>
    <t>{"Sector":"Professional Services","Industry":"Information Technology Services","City":"McLean","State":"Virginia","Zip":"22102","Website":"www.boozallen.com","Ticker":"BAH","CEO":"Horacio D. Rozanski"}</t>
  </si>
  <si>
    <t>Lisa Evans</t>
  </si>
  <si>
    <t>769-881-5617x1964</t>
  </si>
  <si>
    <t>Ruth Daniels</t>
  </si>
  <si>
    <t>710-779-9924x851</t>
  </si>
  <si>
    <t>NMDC Limited</t>
  </si>
  <si>
    <t>{"Sector":"Mining","Industry":"Mining","City":"Hyderabad","State":"Telangana","Zip":"500 028","Website":"www.nmdc.co.in","Ticker":"NMDC","CEO":"Sumit Deb"}</t>
  </si>
  <si>
    <t>Zagreb</t>
  </si>
  <si>
    <t>Croatia</t>
  </si>
  <si>
    <t>Brian Tucker</t>
  </si>
  <si>
    <t>(615)298-1315</t>
  </si>
  <si>
    <t>$62K-$103K</t>
  </si>
  <si>
    <t>Jessica West</t>
  </si>
  <si>
    <t>001-939-308-3190x254</t>
  </si>
  <si>
    <t>$55K-$103K</t>
  </si>
  <si>
    <t>Megan Miller</t>
  </si>
  <si>
    <t>636-570-1891x4390</t>
  </si>
  <si>
    <t>Merck</t>
  </si>
  <si>
    <t>{"Sector":"Healthcare","Industry":"Pharmaceuticals","City":"Rahway","State":"New Jersey","Zip":"7065","Website":"www.merck.com","Ticker":"MRK","CEO":""}</t>
  </si>
  <si>
    <t>$64K-$119K</t>
  </si>
  <si>
    <t>Maputo</t>
  </si>
  <si>
    <t>Mozambique</t>
  </si>
  <si>
    <t>Shaun Huber</t>
  </si>
  <si>
    <t>Tbilisi</t>
  </si>
  <si>
    <t>Georgia</t>
  </si>
  <si>
    <t>Jose Bush</t>
  </si>
  <si>
    <t>237.687.1197x936</t>
  </si>
  <si>
    <t>Performance Food Group</t>
  </si>
  <si>
    <t>{"Sector":"Food and Beverage","Industry":"Wholesalers: Food and Grocery","City":"Richmond","State":"Virginia","Zip":"23238","Website":"www.pfgc.com","Ticker":"PFGC","CEO":"George L. Holm"}</t>
  </si>
  <si>
    <t>Jeremy Kelly</t>
  </si>
  <si>
    <t>939-611-6459x804</t>
  </si>
  <si>
    <t>$57K-$95K</t>
  </si>
  <si>
    <t>Yolanda Maxwell</t>
  </si>
  <si>
    <t>599.687.7945x189</t>
  </si>
  <si>
    <t>Alex Hughes</t>
  </si>
  <si>
    <t>(344)941-2468x888</t>
  </si>
  <si>
    <t>Construction Project Coordinator</t>
  </si>
  <si>
    <t>Construction Project Coordinators assist in managing construction projects, handling documentation, budget tracking, and coordinating subcontractors.</t>
  </si>
  <si>
    <t>Construction project management Building codes and regulations knowledge Budgeting and cost control Construction scheduling Contractor and subcontractor coordination</t>
  </si>
  <si>
    <t>Coordinate construction projects, including permits, subcontractors, and materials. Monitor project progress and timelines. Assist in budgeting and cost control.</t>
  </si>
  <si>
    <t>SpartanNash</t>
  </si>
  <si>
    <t>{"Sector":"Wholesale &amp; Retail","Industry":"Wholesalers: Food and Grocery","City":"Byron Center","State":"Michigan","Zip":"49315","Website":"www.spartannash.com","Ticker":"SPTN","CEO":"Tony Sarsam"}</t>
  </si>
  <si>
    <t>Amber Madden</t>
  </si>
  <si>
    <t>(803)870-9308x18247</t>
  </si>
  <si>
    <t>United Breweries (UB)</t>
  </si>
  <si>
    <t>{"Sector":"Beverages","Industry":"Beverages","City":"Bengaluru","State":"Karnataka","Zip":"560 001","Website":"www.unitedbreweries.com","Ticker":"UBL","CEO":"Sunil D'Souza"}</t>
  </si>
  <si>
    <t>Paul Stanley</t>
  </si>
  <si>
    <t>259-458-0750</t>
  </si>
  <si>
    <t>State Street</t>
  </si>
  <si>
    <t>{"Sector":"Financial Services","Industry":"Commercial Banks","City":"Boston","State":"Massachusetts","Zip":"2111","Website":"www.statestreet.com","Ticker":"STT","CEO":"Ronald P. O'Hanley"}</t>
  </si>
  <si>
    <t>Reginald Gomez</t>
  </si>
  <si>
    <t>+1-793-801-4411x03945</t>
  </si>
  <si>
    <t>Crystal Campbell</t>
  </si>
  <si>
    <t>572-798-5750x065</t>
  </si>
  <si>
    <t>John Glenn</t>
  </si>
  <si>
    <t>+1-643-769-8917x2796</t>
  </si>
  <si>
    <t>Supplier Diversity Manager</t>
  </si>
  <si>
    <t>Promote diversity and inclusion in the supply chain, manage supplier diversity programs, and assess supplier performance.</t>
  </si>
  <si>
    <t>Supplier diversity programs Diversity and inclusion initiatives Supplier assessment and certification Data collection and reporting Vendor outreach and engagement Strategic planning Communication skills Relationship building Attention to diversity and inclusion principles</t>
  </si>
  <si>
    <t>Promote supplier diversity initiatives and inclusion. Identify and onboard diverse suppliers. Monitor compliance with diversity goals and regulations.</t>
  </si>
  <si>
    <t>SBI Life Insurance Company</t>
  </si>
  <si>
    <t>{"Sector":"Insurance","Industry":"Insurance","City":"Mumbai","State":"Maharashtra","Zip":"400021","Website":"https://www.sbilife.co.in/","Ticker":"SBILIFE","CEO":"Mahesh Kumar Sharma"}</t>
  </si>
  <si>
    <t>Robin Mcclain</t>
  </si>
  <si>
    <t>+1-432-756-8979x96216</t>
  </si>
  <si>
    <t>Transportation Engineer</t>
  </si>
  <si>
    <t>A Transportation Engineer plans and designs transportation systems, including roads, highways, and public transit. They aim to improve transportation efficiency and safety.</t>
  </si>
  <si>
    <t>Transportation engineering Traffic analysis and planning Civil engineering software (e.g., MicroStation, AutoCAD Civil 3D) Roadway design Public transportation knowledge</t>
  </si>
  <si>
    <t>Plan and design transportation systems, including roads, bridges, and transit systems. Conduct traffic studies and environmental impact assessments. Manage transportation infrastructure projects.</t>
  </si>
  <si>
    <t>The Walt Disney Company</t>
  </si>
  <si>
    <t>{"Sector":"Entertainment/Media","Industry":"Entertainment","City":"Burbank","State":"CA","Zip":"91521","Website":"https://www.thewaltdisneycompany.com/","Ticker":"DIS","CEO":"Bob Chapek"}</t>
  </si>
  <si>
    <t>Dushanbe</t>
  </si>
  <si>
    <t>Tajikistan</t>
  </si>
  <si>
    <t>Derek Brown</t>
  </si>
  <si>
    <t>Prudential plc</t>
  </si>
  <si>
    <t>{"Sector":"Financial Services","Industry":"Insurance","City":"London","State":"N/A","Zip":"N/A","Website":"www.prudential.co.uk","Ticker":"PRU","CEO":"Mike Wells"}</t>
  </si>
  <si>
    <t>$60K-$118K</t>
  </si>
  <si>
    <t>Kayla Hutchinson</t>
  </si>
  <si>
    <t>526.259.7812x511</t>
  </si>
  <si>
    <t>$64K-$102K</t>
  </si>
  <si>
    <t>Rachel Neal</t>
  </si>
  <si>
    <t>539.615.0740</t>
  </si>
  <si>
    <t>Macy's</t>
  </si>
  <si>
    <t>{"Sector":"Retail","Industry":"General Merchandisers","City":"New York","State":"New York","Zip":"10001","Website":"www.macysinc.com","Ticker":"M","CEO":"Jeffrey Gennette"}</t>
  </si>
  <si>
    <t>Marie Smith</t>
  </si>
  <si>
    <t>321.244.4825x9527</t>
  </si>
  <si>
    <t>An Environmental Consultant assesses environmental impacts, provides regulatory compliance guidance, and develops strategies for sustainable practices and environmental protection.</t>
  </si>
  <si>
    <t>Environmental assessments Regulatory compliance Environmental impact analysis</t>
  </si>
  <si>
    <t>Provide expertise on environmental regulations, assessments, and compliance. Conduct environmental impact assessments. Develop and implement environmental management plans.</t>
  </si>
  <si>
    <t>$60K-$119K</t>
  </si>
  <si>
    <t>Troy Baker</t>
  </si>
  <si>
    <t>$64K-$88K</t>
  </si>
  <si>
    <t>Matthew Patterson</t>
  </si>
  <si>
    <t>Land O'Lakes</t>
  </si>
  <si>
    <t>{"Sector":"Agriculture","Industry":"Food Consumer Products","City":"Arden Hills","State":"Minnesota","Zip":"55126","Website":"www.landolakesinc.com","Ticker":"","CEO":"Beth E. Ford"}</t>
  </si>
  <si>
    <t>Victor Collins</t>
  </si>
  <si>
    <t>999.981.9806</t>
  </si>
  <si>
    <t>Amy Bell</t>
  </si>
  <si>
    <t>Eric Cervantes</t>
  </si>
  <si>
    <t>742-723-4038x9026</t>
  </si>
  <si>
    <t>Linda Schmidt</t>
  </si>
  <si>
    <t>(357)589-4735x3132</t>
  </si>
  <si>
    <t>Tracey Ramirez</t>
  </si>
  <si>
    <t>378-732-4287x78527</t>
  </si>
  <si>
    <t>Amanda Carroll</t>
  </si>
  <si>
    <t>001-386-708-3536</t>
  </si>
  <si>
    <t>Thermo Fisher Scientific</t>
  </si>
  <si>
    <t>{"Sector":"Healthcare","Industry":"Scientific, Photographic and Control Equipment","City":"Waltham","State":"Massachusetts","Zip":"2451","Website":"www.thermofisher.com","Ticker":"TMO","CEO":"Marc N. Casper"}</t>
  </si>
  <si>
    <t>$64K-$81K</t>
  </si>
  <si>
    <t>Thomas Cruz</t>
  </si>
  <si>
    <t>774-902-9403x409</t>
  </si>
  <si>
    <t>Product Manager</t>
  </si>
  <si>
    <t>Agile Product Owner</t>
  </si>
  <si>
    <t>Agile Product Owners work closely with development teams in Agile environments. They define and prioritize product backlog items, communicate the product vision, and ensure that the product increments delivered align with customer needs and project objectives.</t>
  </si>
  <si>
    <t>Agile product development Scrum or Kanban frameworks Backlog management User story writing Prioritization techniques Collaboration with development teams Product vision and strategy</t>
  </si>
  <si>
    <t>Act as the product owner in agile development, making critical decisions and ensuring product goals are met. Maintain and prioritize the product backlog. Communicate with stakeholders and development teams.</t>
  </si>
  <si>
    <t>Sharon Brock</t>
  </si>
  <si>
    <t>(324)885-3556x06307</t>
  </si>
  <si>
    <t>$60K-$96K</t>
  </si>
  <si>
    <t>Belgrade</t>
  </si>
  <si>
    <t>Serbia</t>
  </si>
  <si>
    <t>Kristen Ware</t>
  </si>
  <si>
    <t>(576)374-4364</t>
  </si>
  <si>
    <t>$60K-$86K</t>
  </si>
  <si>
    <t>Cameron Smith</t>
  </si>
  <si>
    <t>001-784-873-8349x49187</t>
  </si>
  <si>
    <t>Microsoft</t>
  </si>
  <si>
    <t>{"Sector":"Technology","Industry":"Computer Software","City":"Redmond","State":"Washington","Zip":"98052","Website":"www.microsoft.com","Ticker":"MSFT","CEO":"Satya Nadella"}</t>
  </si>
  <si>
    <t>Cynthia Romero</t>
  </si>
  <si>
    <t>883-531-3503</t>
  </si>
  <si>
    <t>The Clorox Company</t>
  </si>
  <si>
    <t>{"Sector":"Consumer Goods/Homecare","Industry":"Consumer Products - Cleaning Products","City":"Oakland","State":"CA","Zip":"94612","Website":"https://www.thecloroxcompany.com/","Ticker":"CLX","CEO":"Linda Rendle"}</t>
  </si>
  <si>
    <t>$60K-$85K</t>
  </si>
  <si>
    <t>Tiffany Hartman</t>
  </si>
  <si>
    <t>001-522-575-6284x985</t>
  </si>
  <si>
    <t>Motorola Solutions</t>
  </si>
  <si>
    <t>{"Sector":"Communication Equipment","Industry":"Network and Other Communications Equipment","City":"Chicago","State":"Illinois","Zip":"60661","Website":"www.motorolasolutions.com","Ticker":"MSI","CEO":"Gregory Q. Brown"}</t>
  </si>
  <si>
    <t>Pristina</t>
  </si>
  <si>
    <t>Kosovo</t>
  </si>
  <si>
    <t>James Campbell</t>
  </si>
  <si>
    <t>(327)241-6274x4864</t>
  </si>
  <si>
    <t>Capital One Financial</t>
  </si>
  <si>
    <t>{"Sector":"Financial Services","Industry":"Commercial Banks","City":"McLean","State":"Virginia","Zip":"22102","Website":"www.capitalone.com","Ticker":"COF","CEO":"Richard D. Fairbank"}</t>
  </si>
  <si>
    <t>Maureen Solomon</t>
  </si>
  <si>
    <t>001-452-460-5279x8846</t>
  </si>
  <si>
    <t>Michelle Lloyd</t>
  </si>
  <si>
    <t>902.685.7895</t>
  </si>
  <si>
    <t>Darryl Gray</t>
  </si>
  <si>
    <t>001-259-233-5775x6641</t>
  </si>
  <si>
    <t>Architectural Drafter</t>
  </si>
  <si>
    <t>Architectural Drafters assist architects and engineers in creating detailed technical drawings and plans for buildings and structures. They use computer-aided design (CAD) software to produce accurate and precise architectural drawings.</t>
  </si>
  <si>
    <t>Architectural drafting AutoCAD 2D and 3D modeling Blueprint reading Building codes Collaboration with architects Detail-oriented</t>
  </si>
  <si>
    <t>Prepare detailed architectural drawings and plans using computer-aided design (CAD) software. Assist architects in project documentation and coordination. Ensure compliance with building codes and regulations.</t>
  </si>
  <si>
    <t>Oracle</t>
  </si>
  <si>
    <t>{"Sector":"Technology","Industry":"Computer Software","City":"Austin","State":"Texas","Zip":"78741","Website":"www.oracle.com","Ticker":"ORCL","CEO":"Safra A. Catz"}</t>
  </si>
  <si>
    <t>Samantha Garcia</t>
  </si>
  <si>
    <t>EQT</t>
  </si>
  <si>
    <t>{"Sector":"Energy","Industry":"Energy","City":"Pittsburgh","State":"Pennsylvania","Zip":"15222","Website":"www.eqt.com","Ticker":"EQT","CEO":"Toby Z. Rice"}</t>
  </si>
  <si>
    <t>Melissa Anderson</t>
  </si>
  <si>
    <t>Bajaj Finance</t>
  </si>
  <si>
    <t>{"Sector":"Financial Services","Industry":"Banking and Financial Services","City":"Pune","State":"Maharashtra","Zip":"411014","Website":"www.bajajfinserv.in","Ticker":"BAJFINANCE","CEO":"Sanjiv Bajaj"}</t>
  </si>
  <si>
    <t>Sheila Chang</t>
  </si>
  <si>
    <t>Clinical Nurse Manager</t>
  </si>
  <si>
    <t>Clinical Nurse Managers lead and supervise nursing staff in clinical settings. They coordinate patient care, manage resources, and support nursing teams in providing safe and effective patient treatment.</t>
  </si>
  <si>
    <t>Clinical nursing Patient assessment Care planning Staff development Healthcare protocols Communication skills Problem-solving abilities</t>
  </si>
  <si>
    <t>Manage clinical nursing teams in hospitals or medical facilities. Supervise patient care and treatment plans. Monitor patient outcomes and quality of care.</t>
  </si>
  <si>
    <t>Mary Yang</t>
  </si>
  <si>
    <t>+1-842-485-8800x252</t>
  </si>
  <si>
    <t>A Web Designer specializes in designing visually appealing and responsive websites. They create layouts, graphics, and user interfaces to enhance the online presence of businesses.</t>
  </si>
  <si>
    <t>Web design concepts Graphic design software (e.g., Adobe Creative Suite) HTML and CSS Responsive design User interface (UI) principles Visual communication Typography Color theory Creativity Attention to detail Collaboration</t>
  </si>
  <si>
    <t>Focus on the visual design of websites, including layout, typography, and color schemes. Create custom graphics and illustrations. Ensure responsive and mobile-friendly designs.</t>
  </si>
  <si>
    <t>Anglo American plc</t>
  </si>
  <si>
    <t>{"Sector":"Mining and Metals","Industry":"Mining","City":"London","State":"N/A","Zip":"N/A","Website":"www.angloamerican.com","Ticker":"AAL.L","CEO":"Mark Cutifani"}</t>
  </si>
  <si>
    <t>Patrick Henderson</t>
  </si>
  <si>
    <t>505-249-0292</t>
  </si>
  <si>
    <t>Customer Experience Strategist</t>
  </si>
  <si>
    <t>Customer Experience Strategists develop and execute strategies to enhance the overall customer experience. They analyze customer feedback, identify pain points, and work across departments to improve products, services, and customer interactions.</t>
  </si>
  <si>
    <t>Customer experience strategy Customer journey mapping Feedback analysis User research Metrics and KPIs Communication skills</t>
  </si>
  <si>
    <t>Develop and execute customer experience strategies to improve satisfaction and loyalty. Gather and analyze customer feedback. Collaborate with cross-functional teams to enhance the customer journey.</t>
  </si>
  <si>
    <t>Suning.com</t>
  </si>
  <si>
    <t>{"Sector":"E-commerce","Industry":"Retail","City":"Nanjing","State":"N/A","Zip":"N/A","Website":"http://www.suning.com/","Ticker":"N/A","CEO":"Zhang Jindong"}</t>
  </si>
  <si>
    <t>$64K-$91K</t>
  </si>
  <si>
    <t>Angelica Dominguez</t>
  </si>
  <si>
    <t>721.941.5701x0715</t>
  </si>
  <si>
    <t>Admiral Group</t>
  </si>
  <si>
    <t>{"Sector":"Insurance","Industry":"Insurance - Property/Casualty","City":"Cardiff","State":"N/A","Zip":"N/A","Website":"www.admiralgroup.co.uk","Ticker":"ADM.L","CEO":"Milena Mondini"}</t>
  </si>
  <si>
    <t>Keith Huynh</t>
  </si>
  <si>
    <t>(409)878-9533</t>
  </si>
  <si>
    <t>Full-Stack Developer</t>
  </si>
  <si>
    <t>Full-Stack Developers are skilled in both frontend and backend development. They can work on all aspects of web application development, from creating user interfaces to designing databases and server infrastructure, providing end-to-end solutions.</t>
  </si>
  <si>
    <t>Frontend and backend development Database integration Problem-solving API knowledge</t>
  </si>
  <si>
    <t>Work on both frontend and backend aspects, creating full-stack solutions for web development. Integrate third-party APIs and services. Troubleshoot and debug web applications.</t>
  </si>
  <si>
    <t>Wesley James</t>
  </si>
  <si>
    <t>001-362-816-4486x4649</t>
  </si>
  <si>
    <t>NIO Inc.</t>
  </si>
  <si>
    <t>{"Sector":"Automotive","Industry":"Automotive","City":"Shanghai","State":"N/A","Zip":"N/A","Website":"https://www.nio.com/","Ticker":"NIO","CEO":"William Li Bin"}</t>
  </si>
  <si>
    <t>Miguel Collins</t>
  </si>
  <si>
    <t>+1-433-920-8183x5687</t>
  </si>
  <si>
    <t>Entergy</t>
  </si>
  <si>
    <t>{"Sector":"Energy","Industry":"Utilities: Gas and Electric","City":"New Orleans","State":"Louisiana","Zip":"70113","Website":"www.entergy.com","Ticker":"ETR","CEO":"Andrew S. Marsh"}</t>
  </si>
  <si>
    <t>Thomas Peters</t>
  </si>
  <si>
    <t>001-978-547-8386x0728</t>
  </si>
  <si>
    <t>Dennis Dominguez</t>
  </si>
  <si>
    <t>604.585.2200x07241</t>
  </si>
  <si>
    <t>Watsco</t>
  </si>
  <si>
    <t>{"Sector":"Industrials","Industry":"Wholesalers: Diversified","City":"Miami","State":"Florida","Zip":"33133","Website":"www.watsco.com","Ticker":"WSO","CEO":"Albert H. Nahmad"}</t>
  </si>
  <si>
    <t>$63K-$94K</t>
  </si>
  <si>
    <t>Rachel Swanson</t>
  </si>
  <si>
    <t>(216)529-6120</t>
  </si>
  <si>
    <t>Network Support Specialist</t>
  </si>
  <si>
    <t>Network Support Specialists provide technical support for computer networks. They troubleshoot issues, maintain network infrastructure, and ensure reliable network performance.</t>
  </si>
  <si>
    <t>Network troubleshooting IT support Network configuration Technical knowledge Problem-solving</t>
  </si>
  <si>
    <t>Provide technical support for network issues, resolving connectivity and configuration problems. Collaborate with end-users to troubleshoot network-related challenges. Document network configurations and issues.</t>
  </si>
  <si>
    <t>$59K-$82K</t>
  </si>
  <si>
    <t>Alicia Smith</t>
  </si>
  <si>
    <t>001-519-318-0826x570</t>
  </si>
  <si>
    <t>$58K-$100K</t>
  </si>
  <si>
    <t>Carolyn Hoffman</t>
  </si>
  <si>
    <t>396-938-0846</t>
  </si>
  <si>
    <t>Johnathan Rubio</t>
  </si>
  <si>
    <t>625.533.8184x94568</t>
  </si>
  <si>
    <t>Avionics Engineer</t>
  </si>
  <si>
    <t>Avionics Engineers focus on aircraft electronic systems. They design and maintain avionics systems such as communication, navigation, and instrumentation for safe flight operations.</t>
  </si>
  <si>
    <t>Avionics systems Electronic warfare systems Radar systems Aircraft communication systems System integration Testing and validation</t>
  </si>
  <si>
    <t>Specialize in avionics systems, including navigation and communication systems. Develop avionics software and ensure system functionality. Perform system testing and troubleshooting.</t>
  </si>
  <si>
    <t>Peter Miller</t>
  </si>
  <si>
    <t>001-289-616-3898</t>
  </si>
  <si>
    <t>IT Administrator</t>
  </si>
  <si>
    <t>System Administrator</t>
  </si>
  <si>
    <t>System Administrators manage and maintain computer systems and networks. They handle software installations, security measures, and troubleshooting to ensure system reliability.</t>
  </si>
  <si>
    <t>System administration Network administration Troubleshooting Security management Server maintenance Backup and recovery</t>
  </si>
  <si>
    <t>Manage and maintain computer systems and servers. Install and configure software and hardware. Monitor system performance and security.</t>
  </si>
  <si>
    <t>Dominion Energy</t>
  </si>
  <si>
    <t>{"Sector":"Energy","Industry":"Utilities: Gas and Electric","City":"Richmond","State":"Virginia","Zip":"23219","Website":"www.dominionenergy.com","Ticker":"D","CEO":"Robert M. Blue"}</t>
  </si>
  <si>
    <t>Bryan Harrison</t>
  </si>
  <si>
    <t>901.728.6382</t>
  </si>
  <si>
    <t>Ford Motor</t>
  </si>
  <si>
    <t>{"Sector":"Automotive","Industry":"Motor Vehicles &amp; Parts","City":"Dearborn","State":"Michigan","Zip":"48126","Website":"www.ford.com","Ticker":"F","CEO":"Jim Farley"}</t>
  </si>
  <si>
    <t>Candice Jackson</t>
  </si>
  <si>
    <t>761-725-8170x21106</t>
  </si>
  <si>
    <t>Dr. Reddy's Laboratories</t>
  </si>
  <si>
    <t>{"Sector":"Pharmaceuticals","Industry":"Pharmaceuticals","City":"Hyderabad","State":"Telangana","Zip":"500038","Website":"https://www.drreddys.com/","Ticker":"DRREDDY","CEO":"Erez Israeli"}</t>
  </si>
  <si>
    <t>$56K-$120K</t>
  </si>
  <si>
    <t>Karen Sims</t>
  </si>
  <si>
    <t>001-321-651-5162</t>
  </si>
  <si>
    <t>Tracy Stephenson</t>
  </si>
  <si>
    <t>927-641-7341</t>
  </si>
  <si>
    <t>Larsen &amp; Toubro (L&amp;T)</t>
  </si>
  <si>
    <t>{"Sector":"Construction &amp; Engineering","Industry":"Construction and Engineering","City":"Mumbai","State":"Maharashtra","Zip":"400001","Website":"www.larsentoubro.com","Ticker":"LT","CEO":"S. N. Subrahmanyan"}</t>
  </si>
  <si>
    <t>Richard Morton</t>
  </si>
  <si>
    <t>Analog Devices</t>
  </si>
  <si>
    <t>{"Sector":"Semiconductors","Industry":"Semiconductors and Other Electronic Components","City":"Wilmington","State":"Massachusetts","Zip":"1887","Website":"www.analog.com","Ticker":"ADI","CEO":"Vincent T. Roche"}</t>
  </si>
  <si>
    <t>Dawn Hartman</t>
  </si>
  <si>
    <t>370.493.8390x339</t>
  </si>
  <si>
    <t>Kevin Daniels</t>
  </si>
  <si>
    <t>501-671-4242x040</t>
  </si>
  <si>
    <t>Kelsey Edwards</t>
  </si>
  <si>
    <t>405.435.0292x27934</t>
  </si>
  <si>
    <t>Hospitality Interior Designer</t>
  </si>
  <si>
    <t>A Hospitality Interior Designer specializes in creating inviting and functional interiors for hotels, restaurants, and other hospitality establishments.</t>
  </si>
  <si>
    <t>Hospitality interior design Hotel and restaurant design Branding and theme integration FF&amp;E (furniture, fixtures, and equipment) selection Customer experience design</t>
  </si>
  <si>
    <t>Specialize in designing interiors for hotels, resorts, and hospitality establishments. Create guest-friendly and visually appealing environments. Select furnishings and decor to enhance the guest experience.</t>
  </si>
  <si>
    <t>Windhoek</t>
  </si>
  <si>
    <t>Namibia</t>
  </si>
  <si>
    <t>Keith Vargas</t>
  </si>
  <si>
    <t>360-607-7819</t>
  </si>
  <si>
    <t>$61K-$97K</t>
  </si>
  <si>
    <t>Patrick Buchanan</t>
  </si>
  <si>
    <t>335-697-7679x998</t>
  </si>
  <si>
    <t>Project Managers plan, execute, and oversee projects, ensuring they are completed on time and within budget, while managing project teams and resources.</t>
  </si>
  <si>
    <t>Project planning and scheduling Budget management Risk assessment and mitigation Stakeholder communication Agile or Waterfall methodologies</t>
  </si>
  <si>
    <t>Assist in project planning, execution, and monitoring. Coordinate project tasks and timelines. Communicate with project stakeholders and team members.</t>
  </si>
  <si>
    <t>Ferguson plc</t>
  </si>
  <si>
    <t>{"Sector":"Construction and Engineering","Industry":"Distribution/Wholesale","City":"Newport News","State":"VA","Zip":"23602","Website":"www.fergusonplc.com","Ticker":"FERG.L","CEO":"Kevin Murphy"}</t>
  </si>
  <si>
    <t>$59K-$98K</t>
  </si>
  <si>
    <t>Elizabeth Ware</t>
  </si>
  <si>
    <t>887-417-5253x9007</t>
  </si>
  <si>
    <t>Lisa Hernandez</t>
  </si>
  <si>
    <t>Onboarding Specialist</t>
  </si>
  <si>
    <t>An Onboarding Specialist helps new employees integrate into the company. They facilitate orientation, training, and ensure a smooth transition into their roles.</t>
  </si>
  <si>
    <t>Onboarding process management New employee orientation Training and development HR policies and procedures Employee engagement strategies</t>
  </si>
  <si>
    <t>Facilitate the onboarding process for new customers, ensuring a smooth transition. Educate clients on product features and best practices. Provide training and resources for successful adoption.</t>
  </si>
  <si>
    <t>Steven Roman</t>
  </si>
  <si>
    <t>001-501-421-6592</t>
  </si>
  <si>
    <t>MRF Limited</t>
  </si>
  <si>
    <t>{"Sector":"Automotive","Industry":"Tire Manufacturing","City":"Chennai","State":"Tamil Nadu","Zip":"600006","Website":"https://www.mrftyres.com/","Ticker":"MRF","CEO":"Rahul Mammen"}</t>
  </si>
  <si>
    <t>William Garcia</t>
  </si>
  <si>
    <t>(605)323-2301</t>
  </si>
  <si>
    <t>Cummins</t>
  </si>
  <si>
    <t>{"Sector":"Industrial","Industry":"Industrial Machinery","City":"Columbus","State":"Indiana","Zip":"47201","Website":"www.cummins.com","Ticker":"CMI","CEO":"Jennifer Rumsey"}</t>
  </si>
  <si>
    <t>$61K-$91K</t>
  </si>
  <si>
    <t>Joseph Gonzalez</t>
  </si>
  <si>
    <t>+1-587-870-9666x4980</t>
  </si>
  <si>
    <t>Collin Sanders</t>
  </si>
  <si>
    <t>+1-840-334-8966x8499</t>
  </si>
  <si>
    <t>Bunzl</t>
  </si>
  <si>
    <t>{"Sector":"Business Services","Industry":"Distribution/Wholesale","City":"London","State":"N/A","Zip":"N/A","Website":"www.bunzl.com","Ticker":"BNZL.L","CEO":"Frank van Zanten"}</t>
  </si>
  <si>
    <t>Ashley Martin</t>
  </si>
  <si>
    <t>001-321-952-6145x55687</t>
  </si>
  <si>
    <t>Virginia Smith</t>
  </si>
  <si>
    <t>001-408-558-8957x90720</t>
  </si>
  <si>
    <t>Coca-Cola</t>
  </si>
  <si>
    <t>{"Sector":"Beverage","Industry":"Beverages","City":"Atlanta","State":"Georgia","Zip":"30313","Website":"www.coca-colacompany.com","Ticker":"KO","CEO":"James R. Quincey"}</t>
  </si>
  <si>
    <t>$58K-$87K</t>
  </si>
  <si>
    <t>Joseph Clarke</t>
  </si>
  <si>
    <t>713-875-4011x938</t>
  </si>
  <si>
    <t>Bharat Electronics Limited</t>
  </si>
  <si>
    <t>{"Sector":"Electronics","Industry":"Electronics","City":"Bengaluru","State":"KA","Zip":"560 013","Website":"www.bel-india.in","Ticker":"BEL","CEO":"Anandi Ramalingam"}</t>
  </si>
  <si>
    <t>$62K-$97K</t>
  </si>
  <si>
    <t>Christine Ortiz</t>
  </si>
  <si>
    <t>700-863-8989x81767</t>
  </si>
  <si>
    <t>Everbright Securities</t>
  </si>
  <si>
    <t>{"Sector":"Financial Services","Industry":"Financial Services","City":"Shanghai","State":"N/A","Zip":"N/A","Website":"http://www.everbright.com/","Ticker":"601788","CEO":"Gao Xiqing"}</t>
  </si>
  <si>
    <t>Vanessa Thomas</t>
  </si>
  <si>
    <t>266.859.5033</t>
  </si>
  <si>
    <t>SEO Analysts optimize websites for search engines, conduct keyword research, analyze performance metrics, and implement strategies to improve search rankings.</t>
  </si>
  <si>
    <t>Search engine optimization Keyword research SEO tools (e.g., Google Analytics, SEMrush) On-page and off-page optimization</t>
  </si>
  <si>
    <t>Conduct keyword research, on-page and off-page SEO optimization, and website audits. Monitor search engine rankings and website traffic. Generate SEO reports and recommendations.</t>
  </si>
  <si>
    <t>Jay Krueger</t>
  </si>
  <si>
    <t>+1-471-355-4828x633</t>
  </si>
  <si>
    <t>Christopher Jenkins</t>
  </si>
  <si>
    <t>(604)840-8228x49433</t>
  </si>
  <si>
    <t>Budget Analyst</t>
  </si>
  <si>
    <t>Budget Analysts manage and analyze financial data to develop, monitor, and report on budgets. They work with departments to ensure budget compliance, identify cost-saving opportunities, and provide financial insights to support strategic planning and decision-making.</t>
  </si>
  <si>
    <t>Budget planning Financial forecasting Excel proficiency Data analysis</t>
  </si>
  <si>
    <t>Develop and manage budgets, track financial performance, and prepare financial reports. Collaborate with department heads to create and monitor budget plans. Identify cost-saving opportunities.</t>
  </si>
  <si>
    <t>Albertsons</t>
  </si>
  <si>
    <t>{"Sector":"Retail","Industry":"Food and Drug Stores","City":"Boise","State":"Idaho","Zip":"83706","Website":"www.albertsonscompanies.com","Ticker":"ACI","CEO":"Vivek Sankaran"}</t>
  </si>
  <si>
    <t>Kim Ashley</t>
  </si>
  <si>
    <t>+1-710-218-9910x7663</t>
  </si>
  <si>
    <t>Grace Mcdonald</t>
  </si>
  <si>
    <t>U.S. Bancorp</t>
  </si>
  <si>
    <t>{"Sector":"Financial Services","Industry":"Commercial Banks","City":"Minneapolis","State":"Minnesota","Zip":"55402","Website":"www.usbank.com","Ticker":"USB","CEO":"Andrew J. Cecere"}</t>
  </si>
  <si>
    <t>Michael Hebert</t>
  </si>
  <si>
    <t>001-531-627-4831x49958</t>
  </si>
  <si>
    <t>Gregory Hays</t>
  </si>
  <si>
    <t>(604)606-8715</t>
  </si>
  <si>
    <t>Leslie Maldonado</t>
  </si>
  <si>
    <t>458.228.7297x04395</t>
  </si>
  <si>
    <t>International Business Machines</t>
  </si>
  <si>
    <t>{"Sector":"Technology","Industry":"Information Technology Services","City":"Armonk","State":"New York","Zip":"10504","Website":"www.ibm.com","Ticker":"IBM","CEO":"Arvind Krishna"}</t>
  </si>
  <si>
    <t>Ryan Pace</t>
  </si>
  <si>
    <t>902.828.2774</t>
  </si>
  <si>
    <t>Masco</t>
  </si>
  <si>
    <t>{"Sector":"Manufacturing","Industry":"Home Equipment, Furnishings","City":"Livonia","State":"Michigan","Zip":"48152","Website":"www.masco.com","Ticker":"MAS","CEO":"Keith J. Allman"}</t>
  </si>
  <si>
    <t>Craig Jimenez</t>
  </si>
  <si>
    <t>714.717.5831x7614</t>
  </si>
  <si>
    <t>Vertex Pharmaceuticals</t>
  </si>
  <si>
    <t>{"Sector":"Healthcare","Industry":"Pharmaceuticals","City":"Boston","State":"Massachusetts","Zip":"2210","Website":"www.vrtx.com","Ticker":"VRTX","CEO":"Reshma Kewalramani"}</t>
  </si>
  <si>
    <t>Kevin Michael</t>
  </si>
  <si>
    <t>599.775.3376</t>
  </si>
  <si>
    <t>Deutsche Telekom AG</t>
  </si>
  <si>
    <t>{"Sector":"Telecommunications","Industry":"Telecommunications","City":"Bonn","State":"N/A","Zip":"N/A","Website":"www.telekom.com","Ticker":"DTE","CEO":"Timotheus H ttges"}</t>
  </si>
  <si>
    <t>Carolyn Williams</t>
  </si>
  <si>
    <t>513.612.9935x19968</t>
  </si>
  <si>
    <t>Boise Cascade</t>
  </si>
  <si>
    <t>{"Sector":"Manufacturing","Industry":"Wholesalers: Diversified","City":"Boise","State":"Idaho","Zip":"83702","Website":"www.bc.com","Ticker":"BCC","CEO":""}</t>
  </si>
  <si>
    <t>Lindsey Rodgers</t>
  </si>
  <si>
    <t>Business Systems Analyst</t>
  </si>
  <si>
    <t>A Business Systems Analyst analyzes business processes and requirements, recommends technology solutions, and bridges the gap between business objectives and IT systems.</t>
  </si>
  <si>
    <t>Business systems analysis Requirements gathering Process improvement</t>
  </si>
  <si>
    <t>Focus on improving business processes through technology solutions. Conduct business process modeling and workflow analysis. Facilitate communication between business and IT stakeholders.</t>
  </si>
  <si>
    <t>Bharti Infratel</t>
  </si>
  <si>
    <t>{"Sector":"Telecommunications","Industry":"Telecommunications","City":"New Delhi","State":"DL","Zip":"110 002","Website":"www.bharti-infratel.com","Ticker":"INFRATEL","CEO":"Bimal Dayal"}</t>
  </si>
  <si>
    <t>Sarah Taylor</t>
  </si>
  <si>
    <t>001-652-415-7103</t>
  </si>
  <si>
    <t>$55K-$125K</t>
  </si>
  <si>
    <t>Dawn Marquez</t>
  </si>
  <si>
    <t>001-422-715-4628x721</t>
  </si>
  <si>
    <t>$60K-$91K</t>
  </si>
  <si>
    <t>Daniel Becker</t>
  </si>
  <si>
    <t>001-829-771-1865</t>
  </si>
  <si>
    <t>CommScope Holding</t>
  </si>
  <si>
    <t>{"Sector":"Telecommunications","Industry":"Network and Other Communications Equipment","City":"Hickory","State":"North Carolina","Zip":"28602","Website":"www.commscope.com","Ticker":"COMM","CEO":"Charles L. Treadway"}</t>
  </si>
  <si>
    <t>$58K-$101K</t>
  </si>
  <si>
    <t>Yaren District (de facto)</t>
  </si>
  <si>
    <t>Nauru</t>
  </si>
  <si>
    <t>Travis Smith</t>
  </si>
  <si>
    <t>869-594-1204x5575</t>
  </si>
  <si>
    <t>Pediatric Specialist</t>
  </si>
  <si>
    <t>Pediatric Specialists are doctors with expertise in specific pediatric subspecialties like cardiology, oncology, or gastroenterology. They provide specialized care and treatment for children with complex or rare medical conditions.</t>
  </si>
  <si>
    <t>Pediatric specialization Advanced pediatric care Pediatric subspecialty (e.g., pediatric cardiology, pediatric oncology) Pediatric diagnostics Pediatric treatment</t>
  </si>
  <si>
    <t>Specialize in a specific area of pediatric medicine, such as cardiology or neurology. Diagnose and treat complex medical conditions in children. Collaborate with other specialists for comprehensive care.</t>
  </si>
  <si>
    <t>Kimberly-Clark</t>
  </si>
  <si>
    <t>{"Sector":"Consumer Goods","Industry":"Household and Personal Products","City":"Irving","State":"Texas","Zip":"75038","Website":"www.kimberly-clark.com","Ticker":"KMB","CEO":"Mike Hsu"}</t>
  </si>
  <si>
    <t>Brett Vazquez</t>
  </si>
  <si>
    <t>Franklin Resources</t>
  </si>
  <si>
    <t>{"Sector":"Financial Services","Industry":"Securities","City":"San Mateo","State":"California","Zip":"94403","Website":"www.franklinresources.com","Ticker":"BEN","CEO":"Jenny Johnson"}</t>
  </si>
  <si>
    <t>$58K-$112K</t>
  </si>
  <si>
    <t>Lilongwe</t>
  </si>
  <si>
    <t>Malawi</t>
  </si>
  <si>
    <t>Jonathan Hernandez</t>
  </si>
  <si>
    <t>309.329.0931</t>
  </si>
  <si>
    <t>Sage Group</t>
  </si>
  <si>
    <t>{"Sector":"Software and Technology","Industry":"Software","City":"Newcastle upon Tyne","State":"N/A","Zip":"N/A","Website":"www.sage.com","Ticker":"SGE.L","CEO":"Steve Hare"}</t>
  </si>
  <si>
    <t>Charles Ross</t>
  </si>
  <si>
    <t>$61K-$93K</t>
  </si>
  <si>
    <t>Jimmy Simmons</t>
  </si>
  <si>
    <t>772.402.0687</t>
  </si>
  <si>
    <t>Bianca Atkins</t>
  </si>
  <si>
    <t>(354)605-7902</t>
  </si>
  <si>
    <t>Andrew Snyder</t>
  </si>
  <si>
    <t>Marketing Communications Director</t>
  </si>
  <si>
    <t>Marketing Communications Directors manage marketing communication efforts. They oversee messaging, branding, and promotional activities to effectively reach target audiences.</t>
  </si>
  <si>
    <t>Marketing communication Public relations Content strategy Crisis management Media relations</t>
  </si>
  <si>
    <t>Lead marketing communications efforts, including public relations and content marketing. Create marketing collateral and press releases. Manage media relations and crisis communications.</t>
  </si>
  <si>
    <t>M&amp;T Bank</t>
  </si>
  <si>
    <t>{"Sector":"Financial Services","Industry":"Commercial Banks","City":"Buffalo","State":"New York","Zip":"14203","Website":"www.mtb.com","Ticker":"MTB","CEO":"Rene F. Jones"}</t>
  </si>
  <si>
    <t>Amy Tucker</t>
  </si>
  <si>
    <t>Recovery Coach</t>
  </si>
  <si>
    <t>A Recovery Coach offers guidance and support to individuals in addiction recovery, aiding in their journey toward sobriety and helping them build a stable and fulfilling life.</t>
  </si>
  <si>
    <t>Addiction recovery support Motivational interviewing Relapse prevention strategies</t>
  </si>
  <si>
    <t>Offer ongoing support and guidance to individuals in recovery. Assist with relapse prevention strategies and coping skills. Foster a supportive and empathetic relationship.</t>
  </si>
  <si>
    <t>Philip Baker</t>
  </si>
  <si>
    <t>613.325.1696</t>
  </si>
  <si>
    <t>Kim Martin</t>
  </si>
  <si>
    <t>001-401-621-2757x039</t>
  </si>
  <si>
    <t>Spirax-Sarco Engineering</t>
  </si>
  <si>
    <t>{"Sector":"Engineering","Industry":"Engineering/Industrial Equipment","City":"Cheltenham","State":"N/A","Zip":"N/A","Website":"www.spiraxsarcoengineering.com","Ticker":"SPX.L","CEO":"Nicholas Anderson"}</t>
  </si>
  <si>
    <t>Luis Harper</t>
  </si>
  <si>
    <t>+1-806-721-7681x2807</t>
  </si>
  <si>
    <t>David Gill</t>
  </si>
  <si>
    <t>001-416-833-7603x394</t>
  </si>
  <si>
    <t>$65K-$81K</t>
  </si>
  <si>
    <t>Mark Mitchell</t>
  </si>
  <si>
    <t>001-733-737-9602</t>
  </si>
  <si>
    <t>$63K-$87K</t>
  </si>
  <si>
    <t>Stephanie Frank</t>
  </si>
  <si>
    <t>+1-737-631-1399x556</t>
  </si>
  <si>
    <t>Victoria Fisher</t>
  </si>
  <si>
    <t>001-570-276-8529</t>
  </si>
  <si>
    <t>$63K-$116K</t>
  </si>
  <si>
    <t>Debbie Skinner</t>
  </si>
  <si>
    <t>+1-411-567-4209x2924</t>
  </si>
  <si>
    <t>Sky plc</t>
  </si>
  <si>
    <t>{"Sector":"Telecommunications","Industry":"Telecommunications","City":"Isleworth, UK","State":"N/A","Zip":"N/A","Website":"www.skygroup.sky","Ticker":"SKY","CEO":"Dana Strong"}</t>
  </si>
  <si>
    <t>$57K-$107K</t>
  </si>
  <si>
    <t>Dustin Baker</t>
  </si>
  <si>
    <t>(784)291-1756</t>
  </si>
  <si>
    <t>Mark Castro</t>
  </si>
  <si>
    <t>(458)786-9198x053</t>
  </si>
  <si>
    <t>$59K-$90K</t>
  </si>
  <si>
    <t>Daniel Price</t>
  </si>
  <si>
    <t>001-913-878-8673x167</t>
  </si>
  <si>
    <t>The Goldman Sachs Group, Inc.</t>
  </si>
  <si>
    <t>{"Sector":"Financial Services/Investment Banking","Industry":"Financial Services - Investment Banking","City":"New York","State":"NY","Zip":"10004","Website":"https://www.goldmansachs.com/","Ticker":"GS","CEO":"David Solomon"}</t>
  </si>
  <si>
    <t>Jamie Barnett</t>
  </si>
  <si>
    <t>001-796-457-2944</t>
  </si>
  <si>
    <t>Tata Consultancy Services (TCS)</t>
  </si>
  <si>
    <t>{"Sector":"Information Technology","Industry":"Information Technology and Services","City":"Mumbai","State":"Maharashtra","Zip":"400001","Website":"www.tcs.com","Ticker":"TCS","CEO":"Rajesh Gopinathan"}</t>
  </si>
  <si>
    <t>$55K-$124K</t>
  </si>
  <si>
    <t>Meagan Arnold</t>
  </si>
  <si>
    <t>+1-566-247-6531x551</t>
  </si>
  <si>
    <t>$65K-$111K</t>
  </si>
  <si>
    <t>Deanna Cooper</t>
  </si>
  <si>
    <t>757.596.9974x895</t>
  </si>
  <si>
    <t>$56K-$121K</t>
  </si>
  <si>
    <t>Laurie Henderson</t>
  </si>
  <si>
    <t>+1-314-813-2664x707</t>
  </si>
  <si>
    <t>Mental Health Occupational Therapist</t>
  </si>
  <si>
    <t>A Mental Health Occupational Therapist assists individuals with mental health conditions in improving their daily functioning and coping skills through therapy and interventions.</t>
  </si>
  <si>
    <t>Mental health assessment and evaluation Psychotherapy techniques Cognitive-behavioral therapy (CBT) Trauma-informed care Crisis intervention Substance abuse treatment Group therapy Cultural competence Ethical standards and boundaries Active listening skills</t>
  </si>
  <si>
    <t>Work with individuals facing mental health issues, helping them develop coping skills and daily routines. Conduct therapeutic activities and interventions. Collaborate with mental health professionals.</t>
  </si>
  <si>
    <t>MTU Aero Engines AG</t>
  </si>
  <si>
    <t>{"Sector":"Aerospace and Defense","Industry":"Aerospace &amp; Defense","City":"Munich","State":"Bavaria","Zip":"80992","Website":"https://www.mtu.de/","Ticker":"MTX.DE","CEO":"Michael Schrempp"}</t>
  </si>
  <si>
    <t>William Bennett</t>
  </si>
  <si>
    <t>Podgorica</t>
  </si>
  <si>
    <t>Montenegro</t>
  </si>
  <si>
    <t>Christy Pratt</t>
  </si>
  <si>
    <t>514.292.6398</t>
  </si>
  <si>
    <t>Bandhan Bank</t>
  </si>
  <si>
    <t>{"Sector":"Banking","Industry":"Banking","City":"Kolkata","State":"West Bengal","Zip":"700 001","Website":"www.bandhanbank.com","Ticker":"BANDHANBNK","CEO":"Chandrashekhar Ghosh"}</t>
  </si>
  <si>
    <t>$60K-$93K</t>
  </si>
  <si>
    <t>Adam Morton</t>
  </si>
  <si>
    <t>639.829.3077x07132</t>
  </si>
  <si>
    <t>Sales Associate</t>
  </si>
  <si>
    <t>Retail Sales Associate</t>
  </si>
  <si>
    <t>A Retail Sales Associate assists customers in retail environments, helping them find products, providing product information, and ensuring a positive shopping experience.</t>
  </si>
  <si>
    <t>Customer service Sales techniques Product knowledge Cash handling Communication skills</t>
  </si>
  <si>
    <t>Assist customers in retail stores, answer questions, and provide product information. Process sales transactions and handle customer inquiries and returns. Maintain store displays and merchandising.</t>
  </si>
  <si>
    <t>$61K-$113K</t>
  </si>
  <si>
    <t>Glenn Miller</t>
  </si>
  <si>
    <t>+1-297-339-0307x343</t>
  </si>
  <si>
    <t>Booking Holdings</t>
  </si>
  <si>
    <t>{"Sector":"Travel and Booking","Industry":"Internet Services and Retailing","City":"Norwalk","State":"Connecticut","Zip":"6854","Website":"www.bookingholdings.com","Ticker":"BKNG","CEO":"Glenn D. Fogel"}</t>
  </si>
  <si>
    <t>(225)613-3479</t>
  </si>
  <si>
    <t>HVAC Engineer</t>
  </si>
  <si>
    <t>HVAC Engineers specialize in heating, ventilation, and air conditioning systems, designing efficient HVAC solutions for buildings and facilities.</t>
  </si>
  <si>
    <t>Knowledge of HVAC systems and equipment Mechanical engineering skills Problem-solving abilities AutoCAD proficiency HVAC design and installation expertise</t>
  </si>
  <si>
    <t>Specialize in heating, ventilation, and air conditioning (HVAC) systems design. Calculate HVAC load requirements and design energy-efficient systems. Ensure compliance with HVAC standards.</t>
  </si>
  <si>
    <t>Andre Robinson</t>
  </si>
  <si>
    <t>853-360-4112</t>
  </si>
  <si>
    <t>State Bank of India (SBI)</t>
  </si>
  <si>
    <t>{"Sector":"Banking","Industry":"Banking and Financial Services","City":"Mumbai","State":"Maharashtra","Zip":"400021","Website":"www.sbi.co.in","Ticker":"SBIN","CEO":"Dinesh Khara"}</t>
  </si>
  <si>
    <t>$57K-$99K</t>
  </si>
  <si>
    <t>Kim Shields</t>
  </si>
  <si>
    <t>001-923-908-6361x902</t>
  </si>
  <si>
    <t>CenterPoint Energy</t>
  </si>
  <si>
    <t>{"Sector":"Utilities","Industry":"Utilities: Gas and Electric","City":"Houston","State":"Texas","Zip":"77002","Website":"www.centerpointenergy.com","Ticker":"CNP","CEO":"David J. Lesar"}</t>
  </si>
  <si>
    <t>Shannon Bridges</t>
  </si>
  <si>
    <t>001-225-331-0364x84510</t>
  </si>
  <si>
    <t>China Southern Airlines</t>
  </si>
  <si>
    <t>{"Sector":"Aviation and Travel","Industry":"Airlines &amp; Aviation","City":"Guangzhou","State":"N/A","Zip":"N/A","Website":"http://www.csair.com/","Ticker":"600029","CEO":"Ma Xulun"}</t>
  </si>
  <si>
    <t>Gary Gonzalez</t>
  </si>
  <si>
    <t>813.393.7493x7331</t>
  </si>
  <si>
    <t>Hertz Global Holdings</t>
  </si>
  <si>
    <t>{"Sector":"Rental &amp; Leasing Services","Industry":"Automotive Retailing, Services","City":"Estero","State":"Florida","Zip":"33928","Website":"www.hertz.com","Ticker":"HTZ","CEO":"Stephen M. Scherr"}</t>
  </si>
  <si>
    <t>$62K-$118K</t>
  </si>
  <si>
    <t>Jennifer Perez</t>
  </si>
  <si>
    <t>(552)723-6382</t>
  </si>
  <si>
    <t>Jesus Gardner</t>
  </si>
  <si>
    <t>420-334-7134</t>
  </si>
  <si>
    <t>$63K-$89K</t>
  </si>
  <si>
    <t>Stephanie Butler</t>
  </si>
  <si>
    <t>$64K-$85K</t>
  </si>
  <si>
    <t>Eric Callahan</t>
  </si>
  <si>
    <t>Caterpillar</t>
  </si>
  <si>
    <t>{"Sector":"Industrial","Industry":"Construction and Farm Machinery","City":"Irving","State":"Texas","Zip":"75039","Website":"www.caterpillar.com","Ticker":"CAT","CEO":"Jim Umpleby"}</t>
  </si>
  <si>
    <t>Kelly Manning</t>
  </si>
  <si>
    <t>001-739-729-4908x257</t>
  </si>
  <si>
    <t>Halliburton</t>
  </si>
  <si>
    <t>{"Sector":"Energy","Industry":"Oil and Gas Equipment, Services","City":"Houston","State":"Texas","Zip":"77032","Website":"www.halliburton.com","Ticker":"HAL","CEO":"Jeffrey A. Miller"}</t>
  </si>
  <si>
    <t>Stephen Miller</t>
  </si>
  <si>
    <t>395-237-9095x40091</t>
  </si>
  <si>
    <t>$57K-$85K</t>
  </si>
  <si>
    <t>Jonathan Jones</t>
  </si>
  <si>
    <t>573-208-6826</t>
  </si>
  <si>
    <t>Genworth Financial</t>
  </si>
  <si>
    <t>{"Sector":"Financials","Industry":"Insurance: Life, Health (Stock)","City":"Richmond","State":"Virginia","Zip":"23230","Website":"www.genworth.com","Ticker":"GNW","CEO":"Thomas J. Mcinerney"}</t>
  </si>
  <si>
    <t>Sheryl Adams</t>
  </si>
  <si>
    <t>376-348-8514</t>
  </si>
  <si>
    <t>$64K-$108K</t>
  </si>
  <si>
    <t>Marvin Lopez</t>
  </si>
  <si>
    <t>335.815.4092x082</t>
  </si>
  <si>
    <t>Tanya Rangel</t>
  </si>
  <si>
    <t>001-688-515-6845x883</t>
  </si>
  <si>
    <t>PCB Designer</t>
  </si>
  <si>
    <t>PCB Designers specialize in designing printed circuit boards (PCBs). They create PCB layouts, ensure proper connectivity, and consider electrical and mechanical requirements.</t>
  </si>
  <si>
    <t>PCB design Electronics PCB layout software proficiency Circuit design Quality control</t>
  </si>
  <si>
    <t>Design printed circuit boards (PCBs) for electronic devices and systems. Create schematics and layouts. Optimize PCBs for performance and manufacturability.</t>
  </si>
  <si>
    <t>Katherine Thompson</t>
  </si>
  <si>
    <t>Alibaba Group</t>
  </si>
  <si>
    <t>{"Sector":"E-commerce","Industry":"E-commerce &amp; Technology","City":"Hangzhou","State":"Zhejiang","Zip":"310000","Website":"https://www.alibabagroup.com/","Ticker":"BABA","CEO":"Daniel Zhang"}</t>
  </si>
  <si>
    <t>$63K-$107K</t>
  </si>
  <si>
    <t>Kristin Robbins</t>
  </si>
  <si>
    <t>+1-556-345-3902x93644</t>
  </si>
  <si>
    <t>Eli Lilly</t>
  </si>
  <si>
    <t>{"Sector":"Healthcare","Industry":"Pharmaceuticals","City":"Indianapolis","State":"Indiana","Zip":"46285","Website":"www.lilly.com","Ticker":"LLY","CEO":"David A. Ricks"}</t>
  </si>
  <si>
    <t>$56K-$123K</t>
  </si>
  <si>
    <t>Jonathan Ramirez</t>
  </si>
  <si>
    <t>(891)620-8771x70097</t>
  </si>
  <si>
    <t>Creative Director</t>
  </si>
  <si>
    <t>Creative Directors lead creative teams in developing visual and conceptual designs for various media, ensuring brand consistency and artistic quality.</t>
  </si>
  <si>
    <t>Creative leadership Art direction Concept development Visual design Advertising and marketing expertise</t>
  </si>
  <si>
    <t>Lead and oversee creative teams, including graphic designers and copywriters. Develop and maintain the artistic and creative direction of projects. Ensure brand consistency and visual identity in all creative materials.</t>
  </si>
  <si>
    <t>Amgen</t>
  </si>
  <si>
    <t>{"Sector":"Healthcare","Industry":"Pharmaceuticals","City":"Thousand Oaks","State":"California","Zip":"91320","Website":"www.amgen.com","Ticker":"AMGN","CEO":"Robert A. Bradway"}</t>
  </si>
  <si>
    <t>$60K-$94K</t>
  </si>
  <si>
    <t>Elizabeth Brooks</t>
  </si>
  <si>
    <t>606.435.7262</t>
  </si>
  <si>
    <t>Nurse Educator</t>
  </si>
  <si>
    <t>Nurse Educators are responsible for teaching and mentoring nursing students and healthcare professionals. They develop and deliver educational programs, assess learning outcomes, and ensure the competence of nursing staff.</t>
  </si>
  <si>
    <t>Nursing education Curriculum development Clinical instruction Assessment and evaluation Educational technology Communication skills</t>
  </si>
  <si>
    <t>Educate and train nursing staff on best practices, new procedures, and medical technologies. Develop and deliver nursing education programs and curricula. Assess and evaluate nursing competencies.</t>
  </si>
  <si>
    <t>$57K-$105K</t>
  </si>
  <si>
    <t>Leslie Jones</t>
  </si>
  <si>
    <t>363.756.6845x7647</t>
  </si>
  <si>
    <t>Kevin Ellison</t>
  </si>
  <si>
    <t>(821)939-3767x375</t>
  </si>
  <si>
    <t>Data Engineers design and maintain data pipelines, ensuring data availability and quality for analysis and reporting purposes.</t>
  </si>
  <si>
    <t>Data integration ETL (Extract, Transform, Load) Big data technologies (e.g., Hadoop, Spark) Database management Data warehousing</t>
  </si>
  <si>
    <t>Design, build, and maintain data pipelines and ETL (Extract, Transform, Load) processes. Ensure data accessibility and availability for analytics and reporting. Collaborate with data scientists and analysts.</t>
  </si>
  <si>
    <t>Mary Strickland</t>
  </si>
  <si>
    <t>455.482.9144x9283</t>
  </si>
  <si>
    <t>Manuel Patterson</t>
  </si>
  <si>
    <t>001-605-445-1888x384</t>
  </si>
  <si>
    <t>Search Engine Marketer</t>
  </si>
  <si>
    <t>Search Engine Marketers optimize online content for search engines. They use SEO strategies to improve website rankings, increase organic traffic, and enhance online visibility.</t>
  </si>
  <si>
    <t>Search engine marketing PPC advertising SEO strategy Data analysis Digital marketing skills</t>
  </si>
  <si>
    <t>Plan and execute search engine marketing (SEM) campaigns, including Google Ads and Bing Ads. Conduct keyword research and ad optimization. Analyze SEM performance metrics.</t>
  </si>
  <si>
    <t>W.R. Berkley</t>
  </si>
  <si>
    <t>{"Sector":"Insurance","Industry":"Insurance: Property and Casualty (Stock)","City":"Greenwich","State":"Connecticut","Zip":"6830","Website":"www.berkley.com","Ticker":"WRB","CEO":"Robert Berkley"}</t>
  </si>
  <si>
    <t>Madison Mendez</t>
  </si>
  <si>
    <t>+1-513-258-3059x177</t>
  </si>
  <si>
    <t>James Diaz</t>
  </si>
  <si>
    <t>Daniel Bradley</t>
  </si>
  <si>
    <t>B&amp;M</t>
  </si>
  <si>
    <t>{"Sector":"Retail","Industry":"Retail - Discount/Department Stores","City":"Liverpool","State":"England","Zip":"L30 7PT","Website":"https://www.bandmretail.com/","Ticker":"BME","CEO":"Simon Arora"}</t>
  </si>
  <si>
    <t>Dennis Wheeler</t>
  </si>
  <si>
    <t>(353)917-6031x856</t>
  </si>
  <si>
    <t>Nationwide</t>
  </si>
  <si>
    <t>{"Sector":"Insurance","Industry":"Insurance: Property and Casualty (Mutual)","City":"Columbus","State":"Ohio","Zip":"43215","Website":"www.nationwide.com","Ticker":"","CEO":"Kirt A. Walker"}</t>
  </si>
  <si>
    <t>$65K-$110K</t>
  </si>
  <si>
    <t>Daniel Marks</t>
  </si>
  <si>
    <t>989.789.3316</t>
  </si>
  <si>
    <t>David Duffy</t>
  </si>
  <si>
    <t>001-270-542-3401x6630</t>
  </si>
  <si>
    <t>$64K-$127K</t>
  </si>
  <si>
    <t>Nicholas Oliver</t>
  </si>
  <si>
    <t>001-583-494-5593x2545</t>
  </si>
  <si>
    <t>Linda Ingram</t>
  </si>
  <si>
    <t>+1-845-523-6233x923</t>
  </si>
  <si>
    <t>Godrej Consumer Products Limited</t>
  </si>
  <si>
    <t>{"Sector":"Consumer Goods","Industry":"Consumer Goods","City":"Mumbai","State":"MH","Zip":"400 079","Website":"www.godrejcp.com","Ticker":"GODREJCP","CEO":"Sudhir Sitapati"}</t>
  </si>
  <si>
    <t>$59K-$130K</t>
  </si>
  <si>
    <t>Jennifer Hernandez</t>
  </si>
  <si>
    <t>711.573.3837x4175</t>
  </si>
  <si>
    <t>Wesfarmers Limited</t>
  </si>
  <si>
    <t>{"Sector":"Retail and Conglomerate","Industry":"Retail","City":"Perth","State":"WA","Zip":"6000","Website":"https://www.wesfarmers.com.au/","Ticker":"WES","CEO":"Rob Scott"}</t>
  </si>
  <si>
    <t>Matthew Cole</t>
  </si>
  <si>
    <t>740.780.3313x33465</t>
  </si>
  <si>
    <t>Healthcare Business Analyst</t>
  </si>
  <si>
    <t>Healthcare Business Analysts work in the healthcare industry, analyzing data and processes to improve healthcare delivery. They collaborate with healthcare professionals and IT teams to optimize systems and workflows.</t>
  </si>
  <si>
    <t>Healthcare industry knowledge Health data analysis HIPAA regulations EMR systems</t>
  </si>
  <si>
    <t>Work in the healthcare sector, analyzing healthcare data and processes to improve patient care and operational efficiency. Identify opportunities for process improvement and cost reduction. Collaborate with healthcare professionals and stakeholders.</t>
  </si>
  <si>
    <t>Dawn Smith</t>
  </si>
  <si>
    <t>(456)634-5923</t>
  </si>
  <si>
    <t>Baxter International</t>
  </si>
  <si>
    <t>{"Sector":"Healthcare","Industry":"Medical Products and Equipment","City":"Deerfield","State":"Illinois","Zip":"60015","Website":"www.baxter.com","Ticker":"BAX","CEO":"Jose E Almeida"}</t>
  </si>
  <si>
    <t>Janice Harper</t>
  </si>
  <si>
    <t>Joseph Miller</t>
  </si>
  <si>
    <t>001-866-726-5560</t>
  </si>
  <si>
    <t>GAIL (India) Limited</t>
  </si>
  <si>
    <t>{"Sector":"Natural Gas","Industry":"Gas and Energy","City":"New Delhi","State":"Delhi","Zip":"110016","Website":"https://www.gailonline.com/","Ticker":"GAIL","CEO":"Manoj Jain"}</t>
  </si>
  <si>
    <t>Bethany Sawyer</t>
  </si>
  <si>
    <t>628.821.0364x26971</t>
  </si>
  <si>
    <t>Equinix</t>
  </si>
  <si>
    <t>{"Sector":"Real Estate","Industry":"Real Estate","City":"Redwood City","State":"California","Zip":"94065","Website":"www.equinix.com","Ticker":"EQIX","CEO":"Charles Meyers"}</t>
  </si>
  <si>
    <t>Darrell Schroeder</t>
  </si>
  <si>
    <t>295-413-3077x08601</t>
  </si>
  <si>
    <t>Alex Long</t>
  </si>
  <si>
    <t>428.357.0899</t>
  </si>
  <si>
    <t>CF Industries Holdings</t>
  </si>
  <si>
    <t>{"Sector":"Fertilizers","Industry":"Chemicals","City":"Deerfield","State":"Illinois","Zip":"60015","Website":"www.cfindustries.com","Ticker":"CF","CEO":"Tony Will"}</t>
  </si>
  <si>
    <t>Amanda Lee</t>
  </si>
  <si>
    <t>+1-467-991-6437x8787</t>
  </si>
  <si>
    <t>$58K-$114K</t>
  </si>
  <si>
    <t>Anthony Weaver</t>
  </si>
  <si>
    <t>+1-749-718-3963x7298</t>
  </si>
  <si>
    <t>Humana</t>
  </si>
  <si>
    <t>{"Sector":"Healthcare","Industry":"Health Care: Insurance and Managed Care","City":"Louisville","State":"Kentucky","Zip":"40202","Website":"www.humana.com","Ticker":"HUM","CEO":"Bruce D. Broussard"}</t>
  </si>
  <si>
    <t>Jennifer Bennett</t>
  </si>
  <si>
    <t>(400)737-7678</t>
  </si>
  <si>
    <t>Eric Powell</t>
  </si>
  <si>
    <t>352.901.8793</t>
  </si>
  <si>
    <t>Mike Perkins</t>
  </si>
  <si>
    <t>+1-200-520-5509x51155</t>
  </si>
  <si>
    <t>HCA Healthcare</t>
  </si>
  <si>
    <t>{"Sector":"Healthcare","Industry":"Health Care: Medical Facilities","City":"Nashville","State":"Tennessee","Zip":"37203","Website":"www.hcahealthcare.com","Ticker":"HCA","CEO":"Samuel N. Hazen"}</t>
  </si>
  <si>
    <t>$58K-$108K</t>
  </si>
  <si>
    <t>Todd Lopez</t>
  </si>
  <si>
    <t>440-714-8461</t>
  </si>
  <si>
    <t>Ross Stores</t>
  </si>
  <si>
    <t>{"Sector":"Retail","Industry":"Specialty Retailers: Apparel","City":"Dublin","State":"California","Zip":"94568","Website":"www.rossstores.com","Ticker":"ROST","CEO":"Barbara Rentler"}</t>
  </si>
  <si>
    <t>Michael Montgomery</t>
  </si>
  <si>
    <t>564-349-1300x0292</t>
  </si>
  <si>
    <t>Berger Paints India Limited</t>
  </si>
  <si>
    <t>{"Sector":"Paints &amp; Coatings","Industry":"Paints and Coatings","City":"Kolkata","State":"WB","Zip":"700071","Website":"www.bergerpaints.com","Ticker":"BERGEPAINT","CEO":"Abhijit Roy"}</t>
  </si>
  <si>
    <t>Brandon Mann</t>
  </si>
  <si>
    <t>211-525-3804x7472</t>
  </si>
  <si>
    <t>Boeing</t>
  </si>
  <si>
    <t>{"Sector":"Aerospace and Defense","Industry":"Aerospace &amp; Defense","City":"Arlington","State":"Virginia","Zip":"22202","Website":"www.boeing.com","Ticker":"BA","CEO":"David L. Calhoun"}</t>
  </si>
  <si>
    <t>Tara Myers</t>
  </si>
  <si>
    <t>+1-742-434-8375x2006</t>
  </si>
  <si>
    <t>Emily Mendoza</t>
  </si>
  <si>
    <t>+1-785-966-5747x9527</t>
  </si>
  <si>
    <t>Jose Taylor</t>
  </si>
  <si>
    <t>803-722-2577</t>
  </si>
  <si>
    <t>Kelli Proctor</t>
  </si>
  <si>
    <t>001-651-730-5727x1685</t>
  </si>
  <si>
    <t>UI/UX Designer</t>
  </si>
  <si>
    <t>UI/UX Designers focus on creating user-friendly and visually appealing interfaces for digital products. They conduct user research, design wireframes and prototypes, and collaborate with development teams to ensure a seamless and enjoyable user experience.</t>
  </si>
  <si>
    <t>User interface (UI) design User experience (UX) design Wireframing and prototyping tools (e.g., Sketch, Figma) Usability testing Information architecture Interaction design Mobile and responsive design</t>
  </si>
  <si>
    <t>Focus on user interface (UI) and user experience (UX) design for websites and applications to enhance user engagement. Conduct user research and usability testing. Collaborate with developers to implement designs.</t>
  </si>
  <si>
    <t>NetEase</t>
  </si>
  <si>
    <t>{"Sector":"Technology and Entertainment","Industry":"Technology &amp; Entertainment","City":"Beijing","State":"N/A","Zip":"N/A","Website":"https://www.netease.com/","Ticker":"NTES","CEO":"William Ding Lei"}</t>
  </si>
  <si>
    <t>Lauren Hill</t>
  </si>
  <si>
    <t>(426)574-1730x3085</t>
  </si>
  <si>
    <t>Sandra Holland</t>
  </si>
  <si>
    <t>850.997.0933x8638</t>
  </si>
  <si>
    <t>Kainos Group</t>
  </si>
  <si>
    <t>{"Sector":"Technology and Software","Industry":"Information Technology","City":"Belfast","State":"Northern Ireland","Zip":"BT7 1NR","Website":"https://www.kainos.com/","Ticker":"KNOS","CEO":"Brendan Mooney"}</t>
  </si>
  <si>
    <t>Diana Mcknight</t>
  </si>
  <si>
    <t>001-229-933-9543</t>
  </si>
  <si>
    <t>Kelly Green</t>
  </si>
  <si>
    <t>001-852-919-5836</t>
  </si>
  <si>
    <t>$62K-$106K</t>
  </si>
  <si>
    <t>Steven Robinson</t>
  </si>
  <si>
    <t>+1-762-597-2132x2941</t>
  </si>
  <si>
    <t>Bristol-Myers Squibb</t>
  </si>
  <si>
    <t>{"Sector":"Healthcare","Industry":"Pharmaceuticals","City":"New York","State":"New York","Zip":"10016","Website":"www.bms.com","Ticker":"BMY","CEO":"Giovanni Caforio"}</t>
  </si>
  <si>
    <t>Elizabeth Richard</t>
  </si>
  <si>
    <t>(946)544-5660</t>
  </si>
  <si>
    <t>Priscilla Rose</t>
  </si>
  <si>
    <t>001-548-453-8780x981</t>
  </si>
  <si>
    <t>Comcast</t>
  </si>
  <si>
    <t>{"Sector":"Telecommunications","Industry":"Telecommunications","City":"Philadelphia","State":"Pennsylvania","Zip":"19103","Website":"www.comcastcorporation.com","Ticker":"CMCSA","CEO":"Brian L. Roberts"}</t>
  </si>
  <si>
    <t>Kimberly Juarez</t>
  </si>
  <si>
    <t>213.305.7211x668</t>
  </si>
  <si>
    <t>Pamela Whitaker</t>
  </si>
  <si>
    <t>$61K-$92K</t>
  </si>
  <si>
    <t>Gabriela Waters</t>
  </si>
  <si>
    <t>001-541-730-4700x3427</t>
  </si>
  <si>
    <t>JPMorgan Chase</t>
  </si>
  <si>
    <t>{"Sector":"Financial Services","Industry":"Commercial Banks","City":"New York","State":"New York","Zip":"10179","Website":"www.jpmorganchase.com","Ticker":"JPM","CEO":"Jamie Dimon"}</t>
  </si>
  <si>
    <t>Michael Simpson</t>
  </si>
  <si>
    <t>213.572.1065x5662</t>
  </si>
  <si>
    <t>Christopher Stevenson</t>
  </si>
  <si>
    <t>869.783.7229</t>
  </si>
  <si>
    <t>Christopher Love</t>
  </si>
  <si>
    <t>001-346-393-5930x9796</t>
  </si>
  <si>
    <t>Mutual of Omaha Insurance</t>
  </si>
  <si>
    <t>{"Sector":"Insurance","Industry":"Insurance: Life, Health (Mutual)","City":"Omaha","State":"Nebraska","Zip":"68175","Website":"www.mutualofomaha.com","Ticker":"","CEO":"James T. Blackledge"}</t>
  </si>
  <si>
    <t>Jeffrey Nixon</t>
  </si>
  <si>
    <t>864-466-6837x1046</t>
  </si>
  <si>
    <t>Ricardo Lane</t>
  </si>
  <si>
    <t>001-823-384-3142x13290</t>
  </si>
  <si>
    <t>Retirement Planner</t>
  </si>
  <si>
    <t>Retirement Planners assist clients in planning for retirement, including savings strategies, pension options, and retirement income planning.</t>
  </si>
  <si>
    <t>Retirement planning Social security Investment products Tax planning Estate planning</t>
  </si>
  <si>
    <t>Specialize in retirement planning, helping clients prepare for financial security in retirement. Create retirement income plans and strategies. Address tax and estate planning considerations.</t>
  </si>
  <si>
    <t>Daimler AG (now known as Mercedes-Benz AG)</t>
  </si>
  <si>
    <t>{"Sector":"Automotive","Industry":"Automotive","City":"Stuttgart","State":"N/A","Zip":"N/A","Website":"www.daimler.com","Ticker":"DAI","CEO":"Ola K llenius"}</t>
  </si>
  <si>
    <t>$58K-$103K</t>
  </si>
  <si>
    <t>Molly Leon</t>
  </si>
  <si>
    <t>245-542-3671</t>
  </si>
  <si>
    <t>School Psychologist</t>
  </si>
  <si>
    <t>School Psychologists work in educational settings, supporting students emotional and academic development. They provide counseling and assessments to enhance learning outcomes.</t>
  </si>
  <si>
    <t>School psychology Special education knowledge Assessment and testing Individualized education plans Collaboration skills</t>
  </si>
  <si>
    <t>Work in educational settings to support students emotional and psychological well-being. Conduct assessments, provide counseling, and collaborate with educators. Assist in the development of individualized education plans.</t>
  </si>
  <si>
    <t>$63K-$80K</t>
  </si>
  <si>
    <t>Emily Davis</t>
  </si>
  <si>
    <t>Data Entry Specialist</t>
  </si>
  <si>
    <t>Accurately input and maintain data in databases or spreadsheets, ensuring data integrity and organization.</t>
  </si>
  <si>
    <t>Data entry accuracy and speed Database software (e.g., Microsoft Access, Excel) Attention to detail Time management Organization Multitasking Keyboarding skills Data verification Problem-solving Communication skills Computer proficiency</t>
  </si>
  <si>
    <t>Accurately enter and maintain data in databases or spreadsheets. Perform data verification and quality checks. Assist with data analysis and reporting.</t>
  </si>
  <si>
    <t>Northwestern Mutual</t>
  </si>
  <si>
    <t>{"Sector":"Insurance","Industry":"Insurance: Life, Health (Mutual)","City":"Milwaukee","State":"Wisconsin","Zip":"53202","Website":"www.northwesternmutual.com","Ticker":"","CEO":"John Schlifske"}</t>
  </si>
  <si>
    <t>Chelsea Navarro</t>
  </si>
  <si>
    <t>(545)943-6429x6542</t>
  </si>
  <si>
    <t>Regina Ware</t>
  </si>
  <si>
    <t>001-670-564-7142</t>
  </si>
  <si>
    <t>Lisa Mcdonald</t>
  </si>
  <si>
    <t>243.919.7239x5958</t>
  </si>
  <si>
    <t>HF Sinclair</t>
  </si>
  <si>
    <t>{"Sector":"Energy","Industry":"Petroleum Refining","City":"Dallas","State":"Texas","Zip":"75201","Website":"www.hfsinclair.com","Ticker":"DINO","CEO":"Tim Go"}</t>
  </si>
  <si>
    <t>Cassandra Morse</t>
  </si>
  <si>
    <t>843-978-2290x923</t>
  </si>
  <si>
    <t>Fortescue Metals Group</t>
  </si>
  <si>
    <t>{"Sector":"Mining and Metals","Industry":"Mining","City":"East Perth","State":"WA","Zip":"6004","Website":"https://www.fmgl.com.au/","Ticker":"FMG","CEO":"Elizabeth Gaines"}</t>
  </si>
  <si>
    <t>Dawn Davis</t>
  </si>
  <si>
    <t>$55K-$94K</t>
  </si>
  <si>
    <t>Brian Russell</t>
  </si>
  <si>
    <t>691-390-5680</t>
  </si>
  <si>
    <t>$63K-$88K</t>
  </si>
  <si>
    <t>Pamela Allen</t>
  </si>
  <si>
    <t>+1-739-704-3784x2551</t>
  </si>
  <si>
    <t>Mark Noble</t>
  </si>
  <si>
    <t>001-883-333-6213</t>
  </si>
  <si>
    <t>Software QA Tester</t>
  </si>
  <si>
    <t>Software QA Testers ensure the quality of software products by designing and executing test cases, identifying defects, and reporting issues to developers. They play a critical role in ensuring software reliability and functionality.</t>
  </si>
  <si>
    <t>Software quality assurance Test planning Test case design Test execution Defect tracking Test automation (e.g., Selenium)</t>
  </si>
  <si>
    <t>Perform manual testing of software applications, identify defects, and report issues. Create and execute test cases and test plans. Collaborate with developers to resolve defects.</t>
  </si>
  <si>
    <t>PayPal Holdings</t>
  </si>
  <si>
    <t>{"Sector":"Financial Services","Industry":"Financial Data Services","City":"San Jose","State":"California","Zip":"95131","Website":"www.paypal.com","Ticker":"PYPL","CEO":"Daniel H. Schulman"}</t>
  </si>
  <si>
    <t>Heather Diaz</t>
  </si>
  <si>
    <t>(611)621-0034x4198</t>
  </si>
  <si>
    <t>Ameren</t>
  </si>
  <si>
    <t>{"Sector":"Utilities","Industry":"Utilities: Gas and Electric","City":"St. Louis","State":"Missouri","Zip":"63103","Website":"www.ameren.com","Ticker":"AEE","CEO":"Martin J. Lyons Jr."}</t>
  </si>
  <si>
    <t>Kathy Andrews</t>
  </si>
  <si>
    <t>(440)410-1785</t>
  </si>
  <si>
    <t>$58K-$86K</t>
  </si>
  <si>
    <t>Lori Reed</t>
  </si>
  <si>
    <t>(480)742-2323x587</t>
  </si>
  <si>
    <t>Thomas Ali</t>
  </si>
  <si>
    <t>(883)885-1925</t>
  </si>
  <si>
    <t>Grace Pacheco</t>
  </si>
  <si>
    <t>+1-710-351-3951x341</t>
  </si>
  <si>
    <t>Tonya Alexander</t>
  </si>
  <si>
    <t>993-534-0317</t>
  </si>
  <si>
    <t>NTPC Limited</t>
  </si>
  <si>
    <t>{"Sector":"Utilities","Industry":"Utilities","City":"New Delhi","State":"Delhi","Zip":"110049","Website":"https://www.ntpc.co.in/","Ticker":"NTPC","CEO":"Gurdeep Singh"}</t>
  </si>
  <si>
    <t>Tanya Montgomery</t>
  </si>
  <si>
    <t>500.463.1872</t>
  </si>
  <si>
    <t>Gregory Conway</t>
  </si>
  <si>
    <t>440-904-1013x2741</t>
  </si>
  <si>
    <t>Charge Nurse</t>
  </si>
  <si>
    <t>A Charge Nurse leads and supervises nursing staff, coordinates patient care, and ensures efficient operations within a healthcare unit or department.</t>
  </si>
  <si>
    <t>Nursing leadership Charge nurse responsibilities Team coordination</t>
  </si>
  <si>
    <t>Supervise nursing staff and allocate patient assignments. Ensure compliance with nursing standards and protocols. Act as a resource for nursing-related issues.</t>
  </si>
  <si>
    <t>MGM Resorts International</t>
  </si>
  <si>
    <t>{"Sector":"Hospitality and Entertainment","Industry":"Hotels, Casinos, Resorts","City":"Las Vegas","State":"Nevada","Zip":"89109","Website":"www.mgmresorts.com","Ticker":"MGM","CEO":"William J. Hornbuckle"}</t>
  </si>
  <si>
    <t>Amy Roberts</t>
  </si>
  <si>
    <t>694.594.1176x548</t>
  </si>
  <si>
    <t>James Moore</t>
  </si>
  <si>
    <t>346-536-7563x18347</t>
  </si>
  <si>
    <t>Evonik Industries AG</t>
  </si>
  <si>
    <t>{"Sector":"Specialty Chemicals","Industry":"Chemicals","City":"Essen","State":"North Rhine-Westphalia","Zip":"45131","Website":"https://corporate.evonik.com/en","Ticker":"EVK","CEO":"Christian Kullmann"}</t>
  </si>
  <si>
    <t>$61K-$124K</t>
  </si>
  <si>
    <t>Joseph Long</t>
  </si>
  <si>
    <t>$58K-$119K</t>
  </si>
  <si>
    <t>Warren Mercer</t>
  </si>
  <si>
    <t>American International Group</t>
  </si>
  <si>
    <t>{"Sector":"Insurance","Industry":"Insurance: Property and Casualty (Stock)","City":"New York","State":"New York","Zip":"10020","Website":"www.aig.com","Ticker":"AIG","CEO":"Peter S. Zaffino"}</t>
  </si>
  <si>
    <t>Lisa Osborne</t>
  </si>
  <si>
    <t>001-433-972-6693x9177</t>
  </si>
  <si>
    <t>API Developer</t>
  </si>
  <si>
    <t>An API Developer creates and maintains application programming interfaces (APIs) that enable data exchange between different software applications or systems.</t>
  </si>
  <si>
    <t>API design and development RESTful API knowledge Security protocols (OAuth, JWT)</t>
  </si>
  <si>
    <t>Design and implement APIs (Application Programming Interfaces) for data communication between different software systems. Ensure API security and compatibility. Document API usage and specifications.</t>
  </si>
  <si>
    <t>$64K-$129K</t>
  </si>
  <si>
    <t>Wanda Lopez</t>
  </si>
  <si>
    <t>797-721-0151</t>
  </si>
  <si>
    <t>$61K-$88K</t>
  </si>
  <si>
    <t>John Park</t>
  </si>
  <si>
    <t>001-377-949-6707x6999</t>
  </si>
  <si>
    <t>Dixons Carphone</t>
  </si>
  <si>
    <t>{"Sector":"Retail","Industry":"Retail - Electronics","City":"London","State":"N/A","Zip":"N/A","Website":"N/A","Ticker":"N/A","CEO":"N/A"}</t>
  </si>
  <si>
    <t>Theresa Wong</t>
  </si>
  <si>
    <t>(949)307-0821x2280</t>
  </si>
  <si>
    <t>UX Strategist</t>
  </si>
  <si>
    <t>Develop user experience (UX) strategies, create user journeys, and ensure user-centric design in product development.</t>
  </si>
  <si>
    <t>User experience strategy User journey mapping Design thinking</t>
  </si>
  <si>
    <t>Develop UX strategies and roadmaps based on user research and business goals. Collaborate with design and development teams to implement UX enhancements. Conduct usability assessments of existing products.</t>
  </si>
  <si>
    <t>Michelle Houston</t>
  </si>
  <si>
    <t>401-648-2386x227</t>
  </si>
  <si>
    <t>Ryan Moore</t>
  </si>
  <si>
    <t>001-333-329-8587x34133</t>
  </si>
  <si>
    <t>$60K-$116K</t>
  </si>
  <si>
    <t>Eric Stone</t>
  </si>
  <si>
    <t>(987)498-4616x935</t>
  </si>
  <si>
    <t>William Giles</t>
  </si>
  <si>
    <t>940.436.4131x3347</t>
  </si>
  <si>
    <t>Julie Boyd</t>
  </si>
  <si>
    <t>427.542.2450</t>
  </si>
  <si>
    <t>Target</t>
  </si>
  <si>
    <t>{"Sector":"Retail","Industry":"General Merchandisers","City":"Minneapolis","State":"Minnesota","Zip":"55403","Website":"www.target.com","Ticker":"TGT","CEO":"Brian C. Cornell"}</t>
  </si>
  <si>
    <t>Erin Tyler</t>
  </si>
  <si>
    <t>313.406.7108x3378</t>
  </si>
  <si>
    <t>Michael West</t>
  </si>
  <si>
    <t>(561)460-9118</t>
  </si>
  <si>
    <t>Quality Control Engineer</t>
  </si>
  <si>
    <t>Monitor and maintain product quality standards, perform inspections, and implement quality control procedures.</t>
  </si>
  <si>
    <t>Quality control processes Quality assurance standards (e.g., ISO) Statistical analysis Inspection techniques Documenting quality issues Root cause analysis Communication with production teams Problem-solving Attention to detail Technical knowledge</t>
  </si>
  <si>
    <t>Focus on product quality assurance and testing. Develop quality control procedures and standards. Investigate and resolve quality issues.</t>
  </si>
  <si>
    <t>Amanda Mosley</t>
  </si>
  <si>
    <t>(707)872-8111x5656</t>
  </si>
  <si>
    <t>Jason Brooks</t>
  </si>
  <si>
    <t>+1-789-935-0969x258</t>
  </si>
  <si>
    <t>CMS Energy</t>
  </si>
  <si>
    <t>{"Sector":"Energy","Industry":"Utilities: Gas and Electric","City":"Jackson","State":"Michigan","Zip":"49201","Website":"www.cmsenergy.com","Ticker":"CMS","CEO":"Garrick J. Rochow"}</t>
  </si>
  <si>
    <t>Michelle Butler</t>
  </si>
  <si>
    <t>614.613.6737</t>
  </si>
  <si>
    <t>Kendra Kim</t>
  </si>
  <si>
    <t>314-837-5505x1557</t>
  </si>
  <si>
    <t>AutoZone</t>
  </si>
  <si>
    <t>{"Sector":"Automotive Parts","Industry":"Specialty Retailers: Other","City":"Memphis","State":"Tennessee","Zip":"38103","Website":"www.autozone.com","Ticker":"AZO","CEO":"William C. Rhodes Iii"}</t>
  </si>
  <si>
    <t>Mark Bishop</t>
  </si>
  <si>
    <t>Judy Lee</t>
  </si>
  <si>
    <t>(588)744-4844</t>
  </si>
  <si>
    <t>AstraZeneca</t>
  </si>
  <si>
    <t>{"Sector":"Pharmaceuticals","Industry":"Pharmaceuticals","City":"Cambridge, UK","State":"N/A","Zip":"N/A","Website":"www.astrazeneca.com","Ticker":"AZN","CEO":"Pascal Soriot"}</t>
  </si>
  <si>
    <t>Erin Hess</t>
  </si>
  <si>
    <t>001-350-980-7745x802</t>
  </si>
  <si>
    <t>Technical Product Manager</t>
  </si>
  <si>
    <t>Technical Product Managers oversee the development and enhancement of technical products. They define product requirements, prioritize features, collaborate with development teams, and ensure the product aligns with the companys strategic goals and market needs.</t>
  </si>
  <si>
    <t>Product management principles Technical background Agile development methodologies Product roadmap planning Market research and analysis Stakeholder communication Problem-solving skills</t>
  </si>
  <si>
    <t>Define product requirements, prioritize features, and collaborate with development teams to deliver technical products. Create product roadmaps and release plans. Gather and incorporate feedback from stakeholders.</t>
  </si>
  <si>
    <t>Royal Caribbean Group</t>
  </si>
  <si>
    <t>{"Sector":"Travel/Cruise Lines","Industry":"Travel and Leisure - Cruises","City":"Miami","State":"FL","Zip":"33132","Website":"https://www.rclcorporate.com/","Ticker":"RCL","CEO":"Richard D. Fain"}</t>
  </si>
  <si>
    <t>James Christensen</t>
  </si>
  <si>
    <t>830.499.6706</t>
  </si>
  <si>
    <t>$63K-$125K</t>
  </si>
  <si>
    <t>Megan Vargas</t>
  </si>
  <si>
    <t>Darryl Hawkins</t>
  </si>
  <si>
    <t>+1-509-232-7971x0388</t>
  </si>
  <si>
    <t>Intel</t>
  </si>
  <si>
    <t>{"Sector":"Technology","Industry":"Semiconductors and Other Electronic Components","City":"Santa Clara","State":"California","Zip":"95054","Website":"www.intel.com","Ticker":"INTC","CEO":"Patrick P. Gelsinger"}</t>
  </si>
  <si>
    <t>Lawrence Curry</t>
  </si>
  <si>
    <t>653.864.7288</t>
  </si>
  <si>
    <t>FirstEnergy</t>
  </si>
  <si>
    <t>{"Sector":"Utilities","Industry":"Utilities: Gas and Electric","City":"Akron","State":"Ohio","Zip":"44308","Website":"www.firstenergycorp.com","Ticker":"FE","CEO":"Brian X. Tierney"}</t>
  </si>
  <si>
    <t>$63K-$115K</t>
  </si>
  <si>
    <t>Diana Ortiz</t>
  </si>
  <si>
    <t>+1-494-327-5441x797</t>
  </si>
  <si>
    <t>Danielle Thompson</t>
  </si>
  <si>
    <t>(991)967-8406</t>
  </si>
  <si>
    <t>Rio Tinto</t>
  </si>
  <si>
    <t>{"Sector":"Mining and Metals","Industry":"Mining","City":"London","State":"N/A","Zip":"N/A","Website":"www.riotinto.com","Ticker":"RIO.L","CEO":"Jakob Stausholm"}</t>
  </si>
  <si>
    <t>$62K-$119K</t>
  </si>
  <si>
    <t>Gerald Burton</t>
  </si>
  <si>
    <t>001-204-869-4358x95100</t>
  </si>
  <si>
    <t>Anthony Thornton</t>
  </si>
  <si>
    <t>402-317-0630x3450</t>
  </si>
  <si>
    <t>Xiaomi Corporation</t>
  </si>
  <si>
    <t>{"Sector":"Technology and Electronics","Industry":"Technology &amp; Electronics","City":"Beijing","State":"N/A","Zip":"N/A","Website":"https://www.mi.com/en/","Ticker":"1810.HK","CEO":"Lei Jun"}</t>
  </si>
  <si>
    <t>Adriana Page</t>
  </si>
  <si>
    <t>712-976-7164x09581</t>
  </si>
  <si>
    <t>Anheuser-Busch InBev SA/NV</t>
  </si>
  <si>
    <t>{"Sector":"Beverage/Alcohol","Industry":"Food and Beverage - Alcoholic Beverages","City":"Leuven, Belgium","State":"N/A","Zip":"N/A","Website":"https://www.ab-inbev.com/","Ticker":"BUD","CEO":"Michel Doukeris"}</t>
  </si>
  <si>
    <t>Emily Reyes</t>
  </si>
  <si>
    <t>$56K-$81K</t>
  </si>
  <si>
    <t>Yvonne Thornton</t>
  </si>
  <si>
    <t>706.686.6388</t>
  </si>
  <si>
    <t>Daniel Spence</t>
  </si>
  <si>
    <t>001-823-855-2845</t>
  </si>
  <si>
    <t>National Grid</t>
  </si>
  <si>
    <t>{"Sector":"Utilities","Industry":"Utilities","City":"London","State":"N/A","Zip":"N/A","Website":"www.nationalgrid.com","Ticker":"NGG","CEO":"John Pettigrew"}</t>
  </si>
  <si>
    <t>$55K-$90K</t>
  </si>
  <si>
    <t>Algiers</t>
  </si>
  <si>
    <t>Algeria</t>
  </si>
  <si>
    <t>Charles Combs</t>
  </si>
  <si>
    <t>273-375-6916</t>
  </si>
  <si>
    <t>Apple</t>
  </si>
  <si>
    <t>{"Sector":"Technology","Industry":"Computers, Office Equipment","City":"Cupertino","State":"California","Zip":"95014","Website":"www.apple.com","Ticker":"AAPL","CEO":"Timothy D. Cook"}</t>
  </si>
  <si>
    <t>Bruce Love</t>
  </si>
  <si>
    <t>632.987.6766x675</t>
  </si>
  <si>
    <t>Construction Engineer</t>
  </si>
  <si>
    <t>A Construction Engineer manages construction projects, oversees project planning, budgets, and construction activities, and ensures projects are completed on time and within budget.</t>
  </si>
  <si>
    <t>Construction management Structural design AutoCAD proficiency Project management Site inspection</t>
  </si>
  <si>
    <t>Oversee construction projects, including structural aspects, budgeting, and scheduling. Collaborate with architects and contractors. Ensure compliance with building codes and safety standards.</t>
  </si>
  <si>
    <t>Citigroup</t>
  </si>
  <si>
    <t>{"Sector":"Financial Services","Industry":"Commercial Banks","City":"New York","State":"New York","Zip":"10013","Website":"www.citigroup.com","Ticker":"C","CEO":"Jane Fraser"}</t>
  </si>
  <si>
    <t>David May</t>
  </si>
  <si>
    <t>821-613-3515</t>
  </si>
  <si>
    <t>Jared Jackson</t>
  </si>
  <si>
    <t>Angela Guerra</t>
  </si>
  <si>
    <t>833-205-4622</t>
  </si>
  <si>
    <t>Kohl's</t>
  </si>
  <si>
    <t>{"Sector":"Retail","Industry":"General Merchandisers","City":"Menomonee Falls","State":"Wisconsin","Zip":"53051","Website":"www.kohls.com","Ticker":"KSS","CEO":"Tom Kingsbury"}</t>
  </si>
  <si>
    <t>Eric Diaz</t>
  </si>
  <si>
    <t>474-903-2186x978</t>
  </si>
  <si>
    <t>Brittany Taylor</t>
  </si>
  <si>
    <t>Orthopedic Physical Therapist</t>
  </si>
  <si>
    <t>Provide physical therapy services to patients with orthopedic conditions, rehabilitate injuries, and improve mobility.</t>
  </si>
  <si>
    <t>Orthopedic assessment and treatment Rehabilitation exercises Patient education</t>
  </si>
  <si>
    <t>Specialize in treating musculoskeletal injuries and conditions. Conduct evaluations and develop personalized treatment plans. Provide manual therapy and exercise programs.</t>
  </si>
  <si>
    <t>Amazon.com</t>
  </si>
  <si>
    <t>{"Sector":"Technology","Industry":"Internet Services and Retailing","City":"Seattle","State":"Washington","Zip":"98109","Website":"www.amazon.com","Ticker":"AMZN","CEO":"Andrew R. Jassy"}</t>
  </si>
  <si>
    <t>Jeffrey Owens</t>
  </si>
  <si>
    <t>(711)339-6178x4215</t>
  </si>
  <si>
    <t>Centene</t>
  </si>
  <si>
    <t>{"Sector":"Healthcare","Industry":"Health Care: Insurance and Managed Care","City":"St. Louis","State":"Montana","Zip":"63105","Website":"www.centene.com","Ticker":"CNC","CEO":"Sarah M. London"}</t>
  </si>
  <si>
    <t>$56K-$85K</t>
  </si>
  <si>
    <t>Christopher Allen</t>
  </si>
  <si>
    <t>749.276.1925</t>
  </si>
  <si>
    <t>$59K-$126K</t>
  </si>
  <si>
    <t>Carlos Miller</t>
  </si>
  <si>
    <t>989.398.9007x6725</t>
  </si>
  <si>
    <t>Toll Brothers</t>
  </si>
  <si>
    <t>{"Sector":"Home Construction","Industry":"Homebuilders","City":"Fort Washington","State":"Pennsylvania","Zip":"19034","Website":"www.tollbrothers.com","Ticker":"TOL","CEO":"Douglas C. Yearley Jr."}</t>
  </si>
  <si>
    <t>Kyle Woods</t>
  </si>
  <si>
    <t>820.294.3210x307</t>
  </si>
  <si>
    <t>Dollar Tree</t>
  </si>
  <si>
    <t>{"Sector":"Retail","Industry":"Specialty Retailers: Other","City":"Chesapeake","State":"Virginia","Zip":"23320","Website":"www.dollartree.com","Ticker":"DLTR","CEO":"Rick Dreiling"}</t>
  </si>
  <si>
    <t>Lisa Christensen</t>
  </si>
  <si>
    <t>Osram Licht AG (Now part of ams AG)</t>
  </si>
  <si>
    <t>{"Sector":"Lighting and Technology","Industry":"Lighting &amp; Electronics","City":"Munich","State":"Bavaria","Zip":"80333","Website":"https://ams.com/en/ams-start","Ticker":"AMS","CEO":"Alexander Everke"}</t>
  </si>
  <si>
    <t>Isaac Hill</t>
  </si>
  <si>
    <t>(559)927-8184x6582</t>
  </si>
  <si>
    <t>Business Development Director</t>
  </si>
  <si>
    <t>Business Development Directors lead efforts to identify and pursue new business opportunities. They develop growth strategies, build relationships with clients, and oversee business development teams to achieve revenue and expansion goals.</t>
  </si>
  <si>
    <t>Business development Sales strategy Market analysis Client acquisition Team leadership Strategic planning Presentation skills</t>
  </si>
  <si>
    <t>Develop and execute business development strategies to acquire new clients and grow accounts. Identify market opportunities and trends. Lead sales pitches and presentations.</t>
  </si>
  <si>
    <t>L&amp;T Finance Holdings</t>
  </si>
  <si>
    <t>{"Sector":"Financial Services","Industry":"Financial Services","City":"Mumbai","State":"Maharashtra","Zip":"400 001","Website":"www.ltfs.com","Ticker":"L&amp;TFH","CEO":"Dinanath Dubhashi"}</t>
  </si>
  <si>
    <t>Jacqueline Robinson</t>
  </si>
  <si>
    <t>(817)274-6908x484</t>
  </si>
  <si>
    <t>Aristocrat Leisure</t>
  </si>
  <si>
    <t>{"Sector":"Entertainment/Gaming","Industry":"Gaming/Gambling","City":"Sydney","State":"NSW","Zip":"2000","Website":"https://www.aristocrat.com/","Ticker":"ALL","CEO":"Trevor Croker"}</t>
  </si>
  <si>
    <t>Amy Hensley</t>
  </si>
  <si>
    <t>Justin Espinoza</t>
  </si>
  <si>
    <t>(598)733-8012</t>
  </si>
  <si>
    <t>Usability Analyst</t>
  </si>
  <si>
    <t>Evaluate and improve the usability of websites and applications through user testing and analysis.</t>
  </si>
  <si>
    <t>Usability evaluation User interface assessment Usability testing tools and techniques</t>
  </si>
  <si>
    <t>Focus on usability testing of digital products and websites. Create test plans and scenarios. Gather and analyze usability data to identify areas for improvement.</t>
  </si>
  <si>
    <t>SSE plc</t>
  </si>
  <si>
    <t>{"Sector":"Utilities","Industry":"Utilities","City":"Perth, UK","State":"N/A","Zip":"N/A","Website":"www.sse.com","Ticker":"SSE","CEO":"Alistair Phillips-Davies"}</t>
  </si>
  <si>
    <t>Jessica Taylor</t>
  </si>
  <si>
    <t>347-429-2722</t>
  </si>
  <si>
    <t>Mphasis</t>
  </si>
  <si>
    <t>{"Sector":"Information Technology","Industry":"Information Technology Services","City":"Bengaluru","State":"Karnataka","Zip":"560 001","Website":"www.mphasis.com","Ticker":"MPHASIS","CEO":"Nitin Rakesh"}</t>
  </si>
  <si>
    <t>Juan Tate</t>
  </si>
  <si>
    <t>001-759-717-0224x89040</t>
  </si>
  <si>
    <t>Citizens Financial Group</t>
  </si>
  <si>
    <t>{"Sector":"Financial Services","Industry":"Commercial Banks","City":"Providence","State":"Rhose Island","Zip":"2903","Website":"www.citizensbank.com","Ticker":"CFG","CEO":"Bruce W. Van Saun"}</t>
  </si>
  <si>
    <t>Patricia Zamora</t>
  </si>
  <si>
    <t>+1-349-899-3209x2945</t>
  </si>
  <si>
    <t>Lisa Martinez</t>
  </si>
  <si>
    <t>996.946.1262x6087</t>
  </si>
  <si>
    <t>Aaron Colon</t>
  </si>
  <si>
    <t>001-578-722-4684x8663</t>
  </si>
  <si>
    <t>Forensic Accountant</t>
  </si>
  <si>
    <t>Forensic Accountants investigate financial discrepancies and fraud. They analyze financial documents, track financial transactions, and provide expert testimony in legal proceedings. They play a critical role in detecting and preventing financial fraud.</t>
  </si>
  <si>
    <t>Forensic accounting Fraud detection Legal knowledge Investigative skills</t>
  </si>
  <si>
    <t>Investigate financial discrepancies, analyze financial data for fraud, and provide expert testimony in legal cases. Perform forensic audits and fraud detection. Collaborate with law enforcement and legal teams.</t>
  </si>
  <si>
    <t>Anthony Lee</t>
  </si>
  <si>
    <t>323.936.7129x1998</t>
  </si>
  <si>
    <t>Ally Financial</t>
  </si>
  <si>
    <t>{"Sector":"Financial Services","Industry":"Diversified Financials","City":"Detroit","State":"Michigan","Zip":"48226","Website":"www.ally.com","Ticker":"ALLY","CEO":"Jeffrey J. Brown"}</t>
  </si>
  <si>
    <t>Patrick Hobbs</t>
  </si>
  <si>
    <t>$55K-$93K</t>
  </si>
  <si>
    <t>Leah Davis</t>
  </si>
  <si>
    <t>(252)436-9908x6252</t>
  </si>
  <si>
    <t>Taylor Morrison Home</t>
  </si>
  <si>
    <t>{"Sector":"Real Estate","Industry":"Homebuilders","City":"Scottsdale","State":"Arizona","Zip":"85251","Website":"www.taylormorrison.com","Ticker":"TMHC","CEO":"Sheryl D. Palmer"}</t>
  </si>
  <si>
    <t>Jeremy Lopez</t>
  </si>
  <si>
    <t>001-309-429-2478</t>
  </si>
  <si>
    <t>Kyle Rogers</t>
  </si>
  <si>
    <t>A Customer Support Specialist assists customers with inquiries or issues related to a companys products or services. They provide solutions and maintain customer satisfaction.</t>
  </si>
  <si>
    <t>Customer service Problem-solving Communication skills Ticketing system usage Product knowledge</t>
  </si>
  <si>
    <t>Provide responsive and effective customer support, addressing inquiries and resolving issues. Escalate and track customer cases as needed. Document customer interactions and feedback.</t>
  </si>
  <si>
    <t>PPL</t>
  </si>
  <si>
    <t>{"Sector":"Energy","Industry":"Utilities: Gas and Electric","City":"Allentown","State":"Pennsylvania","Zip":"18101","Website":"www.pplweb.com","Ticker":"PPL","CEO":"Vincent Sorgi"}</t>
  </si>
  <si>
    <t>Clayton Stevens</t>
  </si>
  <si>
    <t>(349)843-3855</t>
  </si>
  <si>
    <t>$58K-$111K</t>
  </si>
  <si>
    <t>Jack Mack</t>
  </si>
  <si>
    <t>520-892-8259</t>
  </si>
  <si>
    <t>Scott Sweeney</t>
  </si>
  <si>
    <t>Wayfair</t>
  </si>
  <si>
    <t>{"Sector":"Retail","Industry":"Internet Services and Retailing","City":"Boston","State":"Massachusetts","Zip":"2116","Website":"www.wayfair.com","Ticker":"W","CEO":"Niraj S. Shah"}</t>
  </si>
  <si>
    <t>$59K-$129K</t>
  </si>
  <si>
    <t>Tina Nelson</t>
  </si>
  <si>
    <t>665-333-7448x1290</t>
  </si>
  <si>
    <t>AT&amp;T</t>
  </si>
  <si>
    <t>{"Sector":"Telecommunications","Industry":"Telecommunications","City":"Dallas","State":"Texas","Zip":"75202","Website":"www.att.com","Ticker":"T","CEO":"John T. Stankey"}</t>
  </si>
  <si>
    <t>Taylor Santiago</t>
  </si>
  <si>
    <t>754.695.7344x6992</t>
  </si>
  <si>
    <t>Enterprise Architect</t>
  </si>
  <si>
    <t>An Enterprise Architect oversees the overall IT infrastructure, ensuring it supports business processes, and develops strategies to enhance the organizations technology landscape.</t>
  </si>
  <si>
    <t>Enterprise architecture Business strategy alignment IT governance and compliance</t>
  </si>
  <si>
    <t>Focus on aligning software solutions with overall enterprise architecture. Ensure scalability, security, and interoperability. Evaluate and recommend technology stacks and tools.</t>
  </si>
  <si>
    <t>William Murphy</t>
  </si>
  <si>
    <t>+1-724-388-3519x50114</t>
  </si>
  <si>
    <t>VMware</t>
  </si>
  <si>
    <t>{"Sector":"Software","Industry":"Computer Software","City":"Palo Alto","State":"California","Zip":"94304","Website":"www.vmware.com","Ticker":"VMW","CEO":"Raghu Raghuram"}</t>
  </si>
  <si>
    <t>Nicole Doyle</t>
  </si>
  <si>
    <t>750.255.3533x26851</t>
  </si>
  <si>
    <t>$55K-$130K</t>
  </si>
  <si>
    <t>Ashley Murphy</t>
  </si>
  <si>
    <t>(447)216-2964</t>
  </si>
  <si>
    <t>Brandon Cruz</t>
  </si>
  <si>
    <t>863-854-4375x447</t>
  </si>
  <si>
    <t>Jennifer Davis</t>
  </si>
  <si>
    <t>001-582-545-0687x66194</t>
  </si>
  <si>
    <t>Joshua Smith</t>
  </si>
  <si>
    <t>985-595-7065x55935</t>
  </si>
  <si>
    <t>Melissa Vance</t>
  </si>
  <si>
    <t>(787)859-4944x8677</t>
  </si>
  <si>
    <t>Event Marketing Coordinator</t>
  </si>
  <si>
    <t>Event Marketing Coordinators focus on marketing events, including trade shows, exhibitions, and product launches, to maximize attendance and engagement.</t>
  </si>
  <si>
    <t>Event planning and management Budgeting and financial management Vendor and sponsor relations Promotion and publicity Event logistics and coordination skills</t>
  </si>
  <si>
    <t>Plan and coordinate marketing events and promotions. Execute event marketing campaigns and activations. Collaborate with vendors and sponsors.</t>
  </si>
  <si>
    <t>Aviva</t>
  </si>
  <si>
    <t>{"Sector":"Financial Services","Industry":"Insurance","City":"London","State":"N/A","Zip":"N/A","Website":"www.aviva.com","Ticker":"AV","CEO":"Amanda Blanc"}</t>
  </si>
  <si>
    <t>Anthony Rodriguez</t>
  </si>
  <si>
    <t>357.964.8841x2528</t>
  </si>
  <si>
    <t>Daniel Beck</t>
  </si>
  <si>
    <t>460-639-4156x7529</t>
  </si>
  <si>
    <t>David Perez</t>
  </si>
  <si>
    <t>762-938-7023x230</t>
  </si>
  <si>
    <t>Joseph Barrett</t>
  </si>
  <si>
    <t>001-584-854-3992x7641</t>
  </si>
  <si>
    <t>$63K-$83K</t>
  </si>
  <si>
    <t>Timothy Salazar</t>
  </si>
  <si>
    <t>+1-567-471-8133x425</t>
  </si>
  <si>
    <t>Corporate Event Planner</t>
  </si>
  <si>
    <t>Corporate Event Planners organize business-related events such as seminars, conferences, and product launches, ensuring they meet corporate goals and standards.</t>
  </si>
  <si>
    <t>Corporate event planning Corporate branding Corporate communication Audiovisual equipment Crisis management</t>
  </si>
  <si>
    <t>Organize corporate events, conferences, and seminars. Develop event marketing strategies and manage event budgets. Coordinate speakers, sponsors, and attendee registration.</t>
  </si>
  <si>
    <t>Teresa Garner</t>
  </si>
  <si>
    <t>$55K-$85K</t>
  </si>
  <si>
    <t>Kristina Baldwin</t>
  </si>
  <si>
    <t>+1-691-321-8007x3933</t>
  </si>
  <si>
    <t>$62K-$80K</t>
  </si>
  <si>
    <t>Andrew Valdez</t>
  </si>
  <si>
    <t>001-961-433-0730x05497</t>
  </si>
  <si>
    <t>Jennifer Brandt</t>
  </si>
  <si>
    <t>(842)887-2230</t>
  </si>
  <si>
    <t>Micron Technology</t>
  </si>
  <si>
    <t>{"Sector":"Technology","Industry":"Semiconductors and Other Electronic Components","City":"Boise","State":"Idaho","Zip":"83716","Website":"www.micron.com","Ticker":"MU","CEO":"Sanjay Mehrotra"}</t>
  </si>
  <si>
    <t>Nassau</t>
  </si>
  <si>
    <t>Bahamas, The</t>
  </si>
  <si>
    <t>Amanda Manning</t>
  </si>
  <si>
    <t>+1-890-846-0910x88916</t>
  </si>
  <si>
    <t>Polaris</t>
  </si>
  <si>
    <t>{"Sector":"Manufacturing","Industry":"Transportation Equipment","City":"Medina","State":"Minnesota","Zip":"55340","Website":"www.polaris.com","Ticker":"PII","CEO":"Michael T. Speetzen"}</t>
  </si>
  <si>
    <t>$63K-$108K</t>
  </si>
  <si>
    <t>Stockholm</t>
  </si>
  <si>
    <t>Sweden</t>
  </si>
  <si>
    <t>Heather Harris</t>
  </si>
  <si>
    <t>St. James's Place plc</t>
  </si>
  <si>
    <t>{"Sector":"Financial Services","Industry":"Financial Services - Investment","City":"Cirencester","State":"N/A","Zip":"N/A","Website":"www.sjp.co.uk","Ticker":"STJ.L","CEO":"Andrew Croft"}</t>
  </si>
  <si>
    <t>Dennis Young</t>
  </si>
  <si>
    <t>001-304-451-1627x269</t>
  </si>
  <si>
    <t>Media Relations Specialist</t>
  </si>
  <si>
    <t>Media Relations Specialists manage relationships with media outlets, crafting press releases, organizing media coverage, and handling public relations efforts.</t>
  </si>
  <si>
    <t>Media relations Press releases Media outreach Crisis communication Public relations strategies</t>
  </si>
  <si>
    <t>Manage relationships with media outlets and journalists. Draft press releases and media pitches. Coordinate interviews and media coverage.</t>
  </si>
  <si>
    <t>David Tran</t>
  </si>
  <si>
    <t>+1-509-622-3230x230</t>
  </si>
  <si>
    <t>Charles Schwab</t>
  </si>
  <si>
    <t>{"Sector":"Financial Services","Industry":"Securities","City":"Westlake","State":"Texas","Zip":"76262","Website":"www.aboutschwab.com","Ticker":"SCHW","CEO":"Walter W. Bettinger"}</t>
  </si>
  <si>
    <t>Veronica Watkins</t>
  </si>
  <si>
    <t>+1-812-654-9931x4017</t>
  </si>
  <si>
    <t>$56K-$103K</t>
  </si>
  <si>
    <t>Richard Joyce</t>
  </si>
  <si>
    <t>(366)334-9940</t>
  </si>
  <si>
    <t>Regina Robbins</t>
  </si>
  <si>
    <t>001-898-253-1949</t>
  </si>
  <si>
    <t>$63K-$121K</t>
  </si>
  <si>
    <t>Vienna</t>
  </si>
  <si>
    <t>Austria</t>
  </si>
  <si>
    <t>Rachel Crosby</t>
  </si>
  <si>
    <t>485-440-8976x926</t>
  </si>
  <si>
    <t>WPP plc</t>
  </si>
  <si>
    <t>{"Sector":"Advertising and Marketing","Industry":"Advertising and Marketing","City":"London","State":"N/A","Zip":"N/A","Website":"www.wpp.com","Ticker":"WPP","CEO":"Mark Read"}</t>
  </si>
  <si>
    <t>Lisa Villanueva</t>
  </si>
  <si>
    <t>276.978.0797x7498</t>
  </si>
  <si>
    <t>Kyiv (also known as Kiev)</t>
  </si>
  <si>
    <t>Ukraine</t>
  </si>
  <si>
    <t>Amy Montgomery</t>
  </si>
  <si>
    <t>957.955.8322</t>
  </si>
  <si>
    <t>$58K-$91K</t>
  </si>
  <si>
    <t>Bruce Wagner</t>
  </si>
  <si>
    <t>+1-469-511-8609x990</t>
  </si>
  <si>
    <t>Veronica Jordan</t>
  </si>
  <si>
    <t>367.685.2067x5116</t>
  </si>
  <si>
    <t>Daniel Mendez</t>
  </si>
  <si>
    <t>$62K-$86K</t>
  </si>
  <si>
    <t>James Ross</t>
  </si>
  <si>
    <t>The Boeing Company</t>
  </si>
  <si>
    <t>{"Sector":"Aerospace/Defense","Industry":"Aerospace and Defense","City":"Chicago","State":"IL","Zip":"60606","Website":"https://www.boeing.com/","Ticker":"BA","CEO":"David L. Calhoun"}</t>
  </si>
  <si>
    <t>$60K-$103K</t>
  </si>
  <si>
    <t>Jimmy Brown</t>
  </si>
  <si>
    <t>Yolanda Sims</t>
  </si>
  <si>
    <t>(239)559-3950x989</t>
  </si>
  <si>
    <t>Brandon Meyers</t>
  </si>
  <si>
    <t>370.713.4749</t>
  </si>
  <si>
    <t>Melody Huerta</t>
  </si>
  <si>
    <t>+1-524-816-6482x560</t>
  </si>
  <si>
    <t>Sherry Turner</t>
  </si>
  <si>
    <t>402-250-1682x34159</t>
  </si>
  <si>
    <t>Dustin Miller</t>
  </si>
  <si>
    <t>(406)295-5019x64994</t>
  </si>
  <si>
    <t>Sean Mcintosh</t>
  </si>
  <si>
    <t>+1-633-954-2434x301</t>
  </si>
  <si>
    <t>$57K-$86K</t>
  </si>
  <si>
    <t>Christopher Joseph</t>
  </si>
  <si>
    <t>$59K-$96K</t>
  </si>
  <si>
    <t>Alex Keller</t>
  </si>
  <si>
    <t>783-503-6027</t>
  </si>
  <si>
    <t>$55K-$91K</t>
  </si>
  <si>
    <t>Robyn Snyder</t>
  </si>
  <si>
    <t>(853)560-8925</t>
  </si>
  <si>
    <t>David Foster</t>
  </si>
  <si>
    <t>001-343-299-5804x69452</t>
  </si>
  <si>
    <t>Megan Oliver</t>
  </si>
  <si>
    <t>001-458-370-1747x1818</t>
  </si>
  <si>
    <t>Perry James</t>
  </si>
  <si>
    <t>761.462.6401x71882</t>
  </si>
  <si>
    <t>Joseph Thomas</t>
  </si>
  <si>
    <t>001-853-570-0326x859</t>
  </si>
  <si>
    <t>Santos Limited</t>
  </si>
  <si>
    <t>{"Sector":"Energy/Oil and Gas","Industry":"Oil &amp; Gas","City":"Adelaide","State":"SA","Zip":"5000","Website":"https://www.santos.com/","Ticker":"STO","CEO":"Kevin Gallagher"}</t>
  </si>
  <si>
    <t>Andrew Oliver</t>
  </si>
  <si>
    <t>372.717.5310x361</t>
  </si>
  <si>
    <t>Joseph Noble</t>
  </si>
  <si>
    <t>001-597-524-0295x4622</t>
  </si>
  <si>
    <t>Joseph Mckee</t>
  </si>
  <si>
    <t>(516)981-4477</t>
  </si>
  <si>
    <t>Workday, Inc.</t>
  </si>
  <si>
    <t>{"Sector":"Technology/Software","Industry":"Cloud Software and Services","City":"Pleasanton","State":"CA","Zip":"94588","Website":"https://www.workday.com/","Ticker":"WDAY","CEO":"Aneel Bhusri"}</t>
  </si>
  <si>
    <t>Natalie Barrera</t>
  </si>
  <si>
    <t>(450)916-0898</t>
  </si>
  <si>
    <t>ProSiebenSat.1 Media SE</t>
  </si>
  <si>
    <t>{"Sector":"Media and Entertainment","Industry":"Media &amp; Entertainment","City":"Unterf hring","State":"Bavaria","Zip":"85774","Website":"https://www.prosiebensat1.com/en/","Ticker":"PSM","CEO":"Rainer Hirner"}</t>
  </si>
  <si>
    <t>Robert Cabrera</t>
  </si>
  <si>
    <t>(935)530-0526x4189</t>
  </si>
  <si>
    <t>Samantha Mcdowell</t>
  </si>
  <si>
    <t>(736)242-3326x529</t>
  </si>
  <si>
    <t>Woodside Petroleum</t>
  </si>
  <si>
    <t>{"Sector":"Energy","Industry":"Oil &amp; Gas","City":"Perth","State":"WA","Zip":"6000","Website":"https://www.woodside.com.au/","Ticker":"WPL","CEO":"Meg O'Neill"}</t>
  </si>
  <si>
    <t>$65K-$125K</t>
  </si>
  <si>
    <t>Theresa Rogers</t>
  </si>
  <si>
    <t>001-477-817-7815x5440</t>
  </si>
  <si>
    <t>China Life Insurance</t>
  </si>
  <si>
    <t>{"Sector":"Insurance","Industry":"Insurance","City":"Beijing","State":"N/A","Zip":"N/A","Website":"http://www.e-chinalife.com/","Ticker":"601628","CEO":"Kong Qingping"}</t>
  </si>
  <si>
    <t>Jonathan Wall</t>
  </si>
  <si>
    <t>001-833-220-0490x3055</t>
  </si>
  <si>
    <t>Vodafone</t>
  </si>
  <si>
    <t>{"Sector":"Telecommunications","Industry":"Telecommunications","City":"London","State":"N/A","Zip":"N/A","Website":"www.vodafone.com","Ticker":"VOD","CEO":"Ahmed Essam"}</t>
  </si>
  <si>
    <t>$59K-$107K</t>
  </si>
  <si>
    <t>Jessica Morales</t>
  </si>
  <si>
    <t>Qantas Airways</t>
  </si>
  <si>
    <t>{"Sector":"Transportation/Airlines","Industry":"Aviation/Airlines","City":"Sydney","State":"NSW","Zip":"2020","Website":"https://www.qantas.com/","Ticker":"QAN","CEO":"Alan Joyce"}</t>
  </si>
  <si>
    <t>Dennis Hensley</t>
  </si>
  <si>
    <t>832.899.7645x253</t>
  </si>
  <si>
    <t>$55K-$112K</t>
  </si>
  <si>
    <t>Jacqueline Armstrong</t>
  </si>
  <si>
    <t>384.251.6913</t>
  </si>
  <si>
    <t>Dental Public Health Hygienist</t>
  </si>
  <si>
    <t>A Dental Public Health Hygienist works to improve oral health at the community level. They develop and implement public health programs and educate individuals on oral hygiene.</t>
  </si>
  <si>
    <t>Dental public health principles Community outreach and education Dental health program planning Epidemiology knowledge Public health regulations knowledge</t>
  </si>
  <si>
    <t>Focus on community oral health, conducting screenings and preventive dental programs. Promote oral health initiatives and awareness. Collaborate with public health agencies.</t>
  </si>
  <si>
    <t>$60K-$111K</t>
  </si>
  <si>
    <t>Tracy Robinson</t>
  </si>
  <si>
    <t>001-451-528-9922</t>
  </si>
  <si>
    <t>Robert Warner</t>
  </si>
  <si>
    <t>+1-588-848-8622x52815</t>
  </si>
  <si>
    <t>Shane Russell</t>
  </si>
  <si>
    <t>Shree Cement</t>
  </si>
  <si>
    <t>{"Sector":"Cement &amp; Aggregates","Industry":"Cement and Building Materials","City":"Kolkata","State":"West Bengal","Zip":"700016","Website":"https://www.shreecement.com/","Ticker":"SHREECEM","CEO":"Hari Mohan Bangur"}</t>
  </si>
  <si>
    <t>Tara Ritter</t>
  </si>
  <si>
    <t>274-392-4128x18553</t>
  </si>
  <si>
    <t>Copywriters create compelling written content for various mediums, such as advertising, websites, and marketing materials. They craft persuasive and engaging messages that resonate with target audiences.</t>
  </si>
  <si>
    <t>Copywriting Content creation SEO Marketing strategies Creativity</t>
  </si>
  <si>
    <t>Create engaging and persuasive content for marketing materials, websites, blog posts, and social media. Conduct keyword research and SEO optimization. Proofread and edit content for accuracy and clarity.</t>
  </si>
  <si>
    <t>James Crosby</t>
  </si>
  <si>
    <t>408-244-4253x88203</t>
  </si>
  <si>
    <t>Rhonda Mcdaniel</t>
  </si>
  <si>
    <t>810-557-0230x79152</t>
  </si>
  <si>
    <t>Phillip Lewis</t>
  </si>
  <si>
    <t>001-484-789-7154</t>
  </si>
  <si>
    <t>Conagra Brands</t>
  </si>
  <si>
    <t>{"Sector":"Food","Industry":"Food Consumer Products","City":"Chicago","State":"Illinois","Zip":"60654","Website":"www.conagrabrands.com","Ticker":"CAG","CEO":"Sean M. Connolly"}</t>
  </si>
  <si>
    <t>Jeffery Lewis</t>
  </si>
  <si>
    <t>001-300-977-9561x728</t>
  </si>
  <si>
    <t>Joshua Rivera</t>
  </si>
  <si>
    <t>790.624.2252x88099</t>
  </si>
  <si>
    <t>Jason Webb</t>
  </si>
  <si>
    <t>Avis Budget Group</t>
  </si>
  <si>
    <t>{"Sector":"Rental Cars","Industry":"Automotive Retailing, Services","City":"Parsippany","State":"New Jersey","Zip":"7054","Website":"www.avisbudgetgroup.com","Ticker":"CAR","CEO":"Joseph A. Ferraro"}</t>
  </si>
  <si>
    <t>$60K-$92K</t>
  </si>
  <si>
    <t>Alan Downs</t>
  </si>
  <si>
    <t>761.670.6974x11624</t>
  </si>
  <si>
    <t>Facebook, Inc. (now Meta Platforms, Inc.)</t>
  </si>
  <si>
    <t>{"Sector":"Technology/Internet","Industry":"Technology","City":"Menlo Park","State":"CA","Zip":"94025","Website":"https://www.meta.com/","Ticker":"FB","CEO":"Mark Zuckerberg"}</t>
  </si>
  <si>
    <t>Victor Gray</t>
  </si>
  <si>
    <t>532-949-1335</t>
  </si>
  <si>
    <t>$61K-$129K</t>
  </si>
  <si>
    <t>Jacqueline Phillips</t>
  </si>
  <si>
    <t>$62K-$89K</t>
  </si>
  <si>
    <t>Jennifer White</t>
  </si>
  <si>
    <t>+1-756-485-7556x05201</t>
  </si>
  <si>
    <t>Aircraft Design Engineer</t>
  </si>
  <si>
    <t>Aircraft Design Engineers design and develop aircraft systems and structures. They work on aircraft components, propulsion systems, and aerodynamics to ensure safety and efficiency.</t>
  </si>
  <si>
    <t>Aerospace engineering CAD software (e.g., AutoCAD) Aerodynamics Structural analysis Aircraft systems Safety regulations</t>
  </si>
  <si>
    <t>Design and develop aircraft and aerospace systems. Conduct aerodynamic analysis and structural design. Ensure compliance with aviation regulations.</t>
  </si>
  <si>
    <t>Prudential Financial</t>
  </si>
  <si>
    <t>{"Sector":"Financial Services","Industry":"Insurance: Life, Health (Stock)","City":"Newark","State":"New Jersey","Zip":"7102","Website":"www.prudential.com","Ticker":"PRU","CEO":"Charles F. Lowrey"}</t>
  </si>
  <si>
    <t>Kristen Jones</t>
  </si>
  <si>
    <t>001-939-742-9445x6596</t>
  </si>
  <si>
    <t>James Harris</t>
  </si>
  <si>
    <t>Robert Walker</t>
  </si>
  <si>
    <t>745.837.4473</t>
  </si>
  <si>
    <t>Andrew Morrison</t>
  </si>
  <si>
    <t>536.269.7110x2388</t>
  </si>
  <si>
    <t>Paid Advertising Specialist</t>
  </si>
  <si>
    <t>Paid Advertising Specialists manage paid advertising campaigns. They use platforms like Google Ads and social media advertising to reach target audiences and achieve marketing goals.</t>
  </si>
  <si>
    <t>Google Ads management PPC campaign optimization Keyword research Ad copywriting A/B testing Conversion tracking</t>
  </si>
  <si>
    <t>Manage paid advertising campaigns on various platforms, including social media and display networks. Create ad creatives and targeting strategies. Monitor ad spend and ROI.</t>
  </si>
  <si>
    <t>Tirana</t>
  </si>
  <si>
    <t>Albania</t>
  </si>
  <si>
    <t>Jason Williams</t>
  </si>
  <si>
    <t>(352)735-9376x0496</t>
  </si>
  <si>
    <t>Joseph Riley</t>
  </si>
  <si>
    <t>(325)756-6061x3023</t>
  </si>
  <si>
    <t>Keith Bryan</t>
  </si>
  <si>
    <t>350-564-3016x4787</t>
  </si>
  <si>
    <t>Compass Group</t>
  </si>
  <si>
    <t>{"Sector":"Food Services","Industry":"Food Services","City":"Chertsey, UK","State":"N/A","Zip":"N/A","Website":"www.compass-group.com","Ticker":"CPG","CEO":"Dominic Blakemore"}</t>
  </si>
  <si>
    <t>Sandra Young</t>
  </si>
  <si>
    <t>842.657.7235</t>
  </si>
  <si>
    <t>Mark Adams</t>
  </si>
  <si>
    <t>340.903.1436x16497</t>
  </si>
  <si>
    <t>Robert Cruz</t>
  </si>
  <si>
    <t>001-257-869-5441x43304</t>
  </si>
  <si>
    <t>$58K-$120K</t>
  </si>
  <si>
    <t>Ashley Coleman</t>
  </si>
  <si>
    <t>(902)970-8149x396</t>
  </si>
  <si>
    <t>Landstar System</t>
  </si>
  <si>
    <t>{"Sector":"Industrials","Industry":"Trucking, Truck Leasing","City":"Jacksonville","State":"Florida","Zip":"32224","Website":"www.landstar.com","Ticker":"LSTR","CEO":"James B. Gattoni"}</t>
  </si>
  <si>
    <t>Majuro</t>
  </si>
  <si>
    <t>Marshall Islands</t>
  </si>
  <si>
    <t>Shannon Mccann</t>
  </si>
  <si>
    <t>Advance Auto Parts</t>
  </si>
  <si>
    <t>{"Sector":"Automotive Parts","Industry":"Specialty Retailers: Other","City":"Raleigh","State":"North Carolina","Zip":"27609","Website":"www.advanceautoparts.com","Ticker":"AAP","CEO":"Thomas R. Greco"}</t>
  </si>
  <si>
    <t>Kelly Abbott</t>
  </si>
  <si>
    <t>+1-262-635-5820x7509</t>
  </si>
  <si>
    <t>William Bailey</t>
  </si>
  <si>
    <t>+1-936-592-5554x827</t>
  </si>
  <si>
    <t>Environmental Planner</t>
  </si>
  <si>
    <t>Environmental Planners assess and mitigate the impact of projects on the environment. They ensure compliance with environmental regulations and promote sustainable practices.</t>
  </si>
  <si>
    <t>Environmental regulations Ecosystem analysis Environmental impact assessments Sustainability planning Project management</t>
  </si>
  <si>
    <t>Focus on environmental impact assessments and sustainable urban development. Analyze environmental regulations and recommend compliance measures. Promote green infrastructure and sustainability practices.</t>
  </si>
  <si>
    <t>Michael Gutierrez</t>
  </si>
  <si>
    <t>(869)905-0649x75332</t>
  </si>
  <si>
    <t>China Pacific Insurance</t>
  </si>
  <si>
    <t>{"Sector":"Insurance","Industry":"Insurance","City":"Shanghai","State":"N/A","Zip":"N/A","Website":"https://www.cpic.com.cn/","Ticker":"601601","CEO":"Kong Qingping"}</t>
  </si>
  <si>
    <t>Emily Ramos</t>
  </si>
  <si>
    <t>+1-520-924-2798x23499</t>
  </si>
  <si>
    <t>The Vanguard Group, Inc.</t>
  </si>
  <si>
    <t>{"Sector":"Financial Services/Investment Management","Industry":"Financial Services","City":"Malvern","State":"PA","Zip":"19355","Website":"https://www.vanguard.com/","Ticker":"N/A","CEO":"Mortimer J. Buckley"}</t>
  </si>
  <si>
    <t>Sandra Kelley</t>
  </si>
  <si>
    <t>715-431-0987x83619</t>
  </si>
  <si>
    <t>Brooke Valenzuela</t>
  </si>
  <si>
    <t>713-353-8530</t>
  </si>
  <si>
    <t>Justin Gomez</t>
  </si>
  <si>
    <t>522.797.5591x989</t>
  </si>
  <si>
    <t>Best Buy</t>
  </si>
  <si>
    <t>{"Sector":"Retail","Industry":"Specialty Retailers: Other","City":"Richfield","State":"Minnesota","Zip":"55423","Website":"www.investors.bestbuy.com","Ticker":"BBY","CEO":"Corie S. Barry"}</t>
  </si>
  <si>
    <t>Angel Torres</t>
  </si>
  <si>
    <t>+1-653-869-0174x442</t>
  </si>
  <si>
    <t>William Cruz</t>
  </si>
  <si>
    <t>William Campbell</t>
  </si>
  <si>
    <t>263-327-7390x79399</t>
  </si>
  <si>
    <t>Kevin Miller</t>
  </si>
  <si>
    <t>(560)506-0939x0128</t>
  </si>
  <si>
    <t>Dwayne Hill</t>
  </si>
  <si>
    <t>596.870.0485x18294</t>
  </si>
  <si>
    <t>VF</t>
  </si>
  <si>
    <t>{"Sector":"Apparel","Industry":"Apparel","City":"Denver","State":"Colorado","Zip":"80202","Website":"www.vfc.com","Ticker":"VFC","CEO":"Benno Dorer"}</t>
  </si>
  <si>
    <t>Sharon Parker</t>
  </si>
  <si>
    <t>885.996.3989</t>
  </si>
  <si>
    <t>$58K-$96K</t>
  </si>
  <si>
    <t>Jason Bowen</t>
  </si>
  <si>
    <t>001-460-792-2612x747</t>
  </si>
  <si>
    <t>Hannah Crawford</t>
  </si>
  <si>
    <t>001-925-614-3300</t>
  </si>
  <si>
    <t>$57K-$114K</t>
  </si>
  <si>
    <t>Ian Knox</t>
  </si>
  <si>
    <t>Joshua Love</t>
  </si>
  <si>
    <t>562.467.9249</t>
  </si>
  <si>
    <t>KeyCorp</t>
  </si>
  <si>
    <t>{"Sector":"Financial Services","Industry":"Commercial Banks","City":"Cleveland","State":"Ohio","Zip":"44114","Website":"www.key.com","Ticker":"KEY","CEO":"Christopher M. Gorman"}</t>
  </si>
  <si>
    <t>Phillip Noble</t>
  </si>
  <si>
    <t>897-250-1152x84564</t>
  </si>
  <si>
    <t>Brenda Calhoun</t>
  </si>
  <si>
    <t>001-613-227-1346x2517</t>
  </si>
  <si>
    <t>Sysco</t>
  </si>
  <si>
    <t>{"Sector":"Food and Beverage","Industry":"Wholesalers: Food and Grocery","City":"Houston","State":"Texas","Zip":"77077","Website":"www.sysco.com","Ticker":"SYY","CEO":"Kevin P. Hourican"}</t>
  </si>
  <si>
    <t>Emily Santana</t>
  </si>
  <si>
    <t>(725)743-5509</t>
  </si>
  <si>
    <t>$61K-$127K</t>
  </si>
  <si>
    <t>Monica Farmer</t>
  </si>
  <si>
    <t>(416)247-0187</t>
  </si>
  <si>
    <t>Vincent Richard</t>
  </si>
  <si>
    <t>001-635-571-4607</t>
  </si>
  <si>
    <t>Brittany Stevens</t>
  </si>
  <si>
    <t>(453)879-7134</t>
  </si>
  <si>
    <t>Devin Torres</t>
  </si>
  <si>
    <t>001-818-362-4331x552</t>
  </si>
  <si>
    <t>Lauren Wilson</t>
  </si>
  <si>
    <t>+1-822-768-1881x37141</t>
  </si>
  <si>
    <t>Stryker</t>
  </si>
  <si>
    <t>{"Sector":"Medical Devices","Industry":"Medical Products and Equipment","City":"Kalamazoo","State":"Michigan","Zip":"49002","Website":"www.stryker.com","Ticker":"SYK","CEO":"Kevin A. Lobo"}</t>
  </si>
  <si>
    <t>$58K-$127K</t>
  </si>
  <si>
    <t>Marissa Hill</t>
  </si>
  <si>
    <t>001-559-775-9031x02881</t>
  </si>
  <si>
    <t>Christian Williams</t>
  </si>
  <si>
    <t>984.853.5908</t>
  </si>
  <si>
    <t>Jason Colon</t>
  </si>
  <si>
    <t>328-733-4521x006</t>
  </si>
  <si>
    <t>China Construction Bank</t>
  </si>
  <si>
    <t>{"Sector":"Banking","Industry":"Banking &amp; Financial Services","City":"Beijing","State":"Beijing","Zip":"100033","Website":"http://www.ccb.com/en/home/indexv3.html","Ticker":"601939.SS","CEO":"Chen Siqing"}</t>
  </si>
  <si>
    <t>$60K-$120K</t>
  </si>
  <si>
    <t>Jacob Miller</t>
  </si>
  <si>
    <t>001-411-881-5649x13774</t>
  </si>
  <si>
    <t>ICICI Bank</t>
  </si>
  <si>
    <t>{"Sector":"Banking","Industry":"Banking and Financial Services","City":"Mumbai","State":"Maharashtra","Zip":"400051","Website":"www.icicibank.com","Ticker":"IBN","CEO":"Sandeep Bakhshi"}</t>
  </si>
  <si>
    <t>Anthony Hall</t>
  </si>
  <si>
    <t>325-451-9181x696</t>
  </si>
  <si>
    <t>Brenda Mccarthy</t>
  </si>
  <si>
    <t>716.452.5730x80810</t>
  </si>
  <si>
    <t>BASF SE</t>
  </si>
  <si>
    <t>{"Sector":"Chemicals","Industry":"Chemicals","City":"Ludwigshafen","State":"N/A","Zip":"N/A","Website":"www.basf.com","Ticker":"BAS","CEO":"Martin Bruderm ller"}</t>
  </si>
  <si>
    <t>Samuel Johnson</t>
  </si>
  <si>
    <t>970-846-3189</t>
  </si>
  <si>
    <t>International Flavors &amp; Fragrances</t>
  </si>
  <si>
    <t>{"Sector":"Flavors &amp; Fragrances","Industry":"Chemicals","City":"New York","State":"New York","Zip":"10019","Website":"www.iff.com","Ticker":"IFF","CEO":"Frank Clyburn"}</t>
  </si>
  <si>
    <t>$57K-$113K</t>
  </si>
  <si>
    <t>Christopher Sherman</t>
  </si>
  <si>
    <t>665.736.7855</t>
  </si>
  <si>
    <t>Lorraine Pena</t>
  </si>
  <si>
    <t>438.475.4259x871</t>
  </si>
  <si>
    <t>Fifth Third Bancorp</t>
  </si>
  <si>
    <t>{"Sector":"Banking","Industry":"Commercial Banks","City":"Cincinnati","State":"Ohio","Zip":"45263","Website":"www.53.com","Ticker":"FITB","CEO":"Tim Spence"}</t>
  </si>
  <si>
    <t>Mark Andrews</t>
  </si>
  <si>
    <t>(966)662-1627</t>
  </si>
  <si>
    <t>Kingfisher plc</t>
  </si>
  <si>
    <t>{"Sector":"Retail","Industry":"Retail - Home Improvement","City":"London","State":"N/A","Zip":"N/A","Website":"www.kingfisher.com","Ticker":"KGF.L","CEO":"Thierry Garnier"}</t>
  </si>
  <si>
    <t>Andrew Arias</t>
  </si>
  <si>
    <t>444-258-3337x697</t>
  </si>
  <si>
    <t>Mosaic</t>
  </si>
  <si>
    <t>{"Sector":"Fertilizers","Industry":"Chemicals","City":"Tampa","State":"Florida","Zip":"33602","Website":"www.mosaicco.com","Ticker":"MOS","CEO":"James C. O'Rourke"}</t>
  </si>
  <si>
    <t>Tiffany Morales</t>
  </si>
  <si>
    <t>(646)860-5788x17659</t>
  </si>
  <si>
    <t>993.860.3496</t>
  </si>
  <si>
    <t>Walmart</t>
  </si>
  <si>
    <t>{"Sector":"Retail","Industry":"General Merchandisers","City":"Bentonville","State":"Arkansas","Zip":"72716","Website":"www.walmart.com","Ticker":"WMT","CEO":"Douglas McMillon"}</t>
  </si>
  <si>
    <t>$65K-$126K</t>
  </si>
  <si>
    <t>Jesus Snyder</t>
  </si>
  <si>
    <t>312.624.0808x287</t>
  </si>
  <si>
    <t>Rebecca Kim</t>
  </si>
  <si>
    <t>001-737-830-7905x7858</t>
  </si>
  <si>
    <t>Woolworths Group</t>
  </si>
  <si>
    <t>{"Sector":"Retail","Industry":"Retail","City":"Sydney","State":"NSW","Zip":"2000","Website":"https://www.woolworthsgroup.com.au/","Ticker":"WOW","CEO":"Brad Banducci"}</t>
  </si>
  <si>
    <t>$58K-$85K</t>
  </si>
  <si>
    <t>Miranda Davis</t>
  </si>
  <si>
    <t>299.473.9243x4605</t>
  </si>
  <si>
    <t>$60K-$110K</t>
  </si>
  <si>
    <t>Kelly Horn</t>
  </si>
  <si>
    <t>(242)564-4444x158</t>
  </si>
  <si>
    <t>Emily Matthews</t>
  </si>
  <si>
    <t>390.242.9715</t>
  </si>
  <si>
    <t>$55K-$116K</t>
  </si>
  <si>
    <t>Daniel Smith</t>
  </si>
  <si>
    <t>(896)473-5015x678</t>
  </si>
  <si>
    <t>Liberty Mutual Insurance Group</t>
  </si>
  <si>
    <t>{"Sector":"Insurance","Industry":"Insurance: Property and Casualty (Stock)","City":"Boston","State":"Massachusetts","Zip":"2116","Website":"www.libertymutual.com","Ticker":"","CEO":"Timothy Sweeney"}</t>
  </si>
  <si>
    <t>Mark Miller</t>
  </si>
  <si>
    <t>Community Manager</t>
  </si>
  <si>
    <t>Community Managers build and engage online communities around a brand or product. They interact with community members, moderate discussions, and foster a sense of belonging and loyalty among community members.</t>
  </si>
  <si>
    <t>Community engagement and moderation Online community-building strategies Content curation and creation Crisis management and conflict resolution Analytics and reporting</t>
  </si>
  <si>
    <t>Build and manage online communities and social media profiles. Engage with followers and respond to comments and messages. Handle reputation management and address customer inquiries.</t>
  </si>
  <si>
    <t>Pfizer</t>
  </si>
  <si>
    <t>{"Sector":"Healthcare","Industry":"Pharmaceuticals","City":"New York","State":"New York","Zip":"10001","Website":"www.pfizer.com","Ticker":"PFE","CEO":"Albert Bourla"}</t>
  </si>
  <si>
    <t>Cristian Lewis</t>
  </si>
  <si>
    <t>989.309.9090</t>
  </si>
  <si>
    <t>David Maldonado</t>
  </si>
  <si>
    <t>981.622.8621x5846</t>
  </si>
  <si>
    <t>Lauren Hernandez</t>
  </si>
  <si>
    <t>464.363.5460x64354</t>
  </si>
  <si>
    <t>Jennifer Herrera</t>
  </si>
  <si>
    <t>Stephanie Flores</t>
  </si>
  <si>
    <t>001-966-475-8457x30428</t>
  </si>
  <si>
    <t>$59K-$127K</t>
  </si>
  <si>
    <t>Alexandra Johnson</t>
  </si>
  <si>
    <t>(857)953-6219x790</t>
  </si>
  <si>
    <t>Optimize manufacturing processes, improve efficiency, and ensure product quality in industrial settings.</t>
  </si>
  <si>
    <t>Process optimization Manufacturing processes Lean Six Sigma methodologies Data analysis Statistical process control Quality management Root cause analysis Collaboration Problem-solving Attention to detail Technical knowledge</t>
  </si>
  <si>
    <t>Design and optimize chemical processes and production systems. Conduct experiments and analyze data. Ensure safety and environmental compliance.</t>
  </si>
  <si>
    <t>Luke Walker</t>
  </si>
  <si>
    <t>(881)792-1634x957</t>
  </si>
  <si>
    <t>Tiffany Evans</t>
  </si>
  <si>
    <t>455-693-5200x111</t>
  </si>
  <si>
    <t>Gap</t>
  </si>
  <si>
    <t>{"Sector":"Retail","Industry":"Specialty Retailers: Apparel","City":"San Francisco","State":"California","Zip":"94105","Website":"www.gapinc.com","Ticker":"GPS","CEO":"Bobby Martin"}</t>
  </si>
  <si>
    <t>Cody Delgado</t>
  </si>
  <si>
    <t>Paula Burns</t>
  </si>
  <si>
    <t>+1-747-781-9827x36103</t>
  </si>
  <si>
    <t>China Evergrande Group</t>
  </si>
  <si>
    <t>{"Sector":"Real Estate","Industry":"Real Estate","City":"Shenzhen","State":"N/A","Zip":"N/A","Website":"http://www.evergrande.com/","Ticker":"3333.HK","CEO":"Hui Ka Yan"}</t>
  </si>
  <si>
    <t>Mackenzie Wade</t>
  </si>
  <si>
    <t>+1-358-263-8523x0429</t>
  </si>
  <si>
    <t>Laura Roberts</t>
  </si>
  <si>
    <t>828.878.4562</t>
  </si>
  <si>
    <t>$57K-$87K</t>
  </si>
  <si>
    <t>Christian Jones</t>
  </si>
  <si>
    <t>(805)298-7308</t>
  </si>
  <si>
    <t>Heather Lopez</t>
  </si>
  <si>
    <t>+1-610-465-6426x781</t>
  </si>
  <si>
    <t>Andrew Baker</t>
  </si>
  <si>
    <t>658-707-6001x469</t>
  </si>
  <si>
    <t>$59K-$110K</t>
  </si>
  <si>
    <t>Joseph White</t>
  </si>
  <si>
    <t>677-782-7321</t>
  </si>
  <si>
    <t>Lupin Limited</t>
  </si>
  <si>
    <t>{"Sector":"Pharmaceuticals","Industry":"Pharmaceuticals","City":"Mumbai","State":"Maharashtra","Zip":"400055","Website":"https://www.lupin.com/","Ticker":"LUPIN","CEO":"Vinita D. Gupta"}</t>
  </si>
  <si>
    <t>Cassidy Hickman</t>
  </si>
  <si>
    <t>341-763-0575x701</t>
  </si>
  <si>
    <t>Brenda Coleman</t>
  </si>
  <si>
    <t>001-745-308-1743</t>
  </si>
  <si>
    <t>DCC plc</t>
  </si>
  <si>
    <t>{"Sector":"Energy","Industry":"Energy - Diversified","City":"Dublin, Ireland","State":"N/A","Zip":"N/A","Website":"www.dcc.ie","Ticker":"DCC.L","CEO":"Donal Murphy"}</t>
  </si>
  <si>
    <t>David Suarez</t>
  </si>
  <si>
    <t>(412)504-3534x55314</t>
  </si>
  <si>
    <t>Bethany Brown</t>
  </si>
  <si>
    <t>001-455-465-4919x1163</t>
  </si>
  <si>
    <t>Daniel York</t>
  </si>
  <si>
    <t>+1-688-275-5799x57370</t>
  </si>
  <si>
    <t>Amy Weaver</t>
  </si>
  <si>
    <t>(237)793-2417x166</t>
  </si>
  <si>
    <t>China National Chemical Corporation (ChemChina)</t>
  </si>
  <si>
    <t>{"Sector":"Chemicals","Industry":"Chemicals","City":"Beijing","State":"N/A","Zip":"N/A","Website":"http://www.chemchina.com/","Ticker":"N/A","CEO":"Ning Gaoning"}</t>
  </si>
  <si>
    <t>Thomas Kelly</t>
  </si>
  <si>
    <t>569.722.4757x83305</t>
  </si>
  <si>
    <t>ON Semiconductor</t>
  </si>
  <si>
    <t>{"Sector":"Technology","Industry":"Semiconductors and Other Electronic Components","City":"Scottsdale","State":"Arizona","Zip":"85250","Website":"www.onsemi.com","Ticker":"ON","CEO":"Hassane El-Khoury"}</t>
  </si>
  <si>
    <t>Bradley Martinez</t>
  </si>
  <si>
    <t>(377)827-2376x371</t>
  </si>
  <si>
    <t>Rebecca Mcclain</t>
  </si>
  <si>
    <t>001-847-829-2393</t>
  </si>
  <si>
    <t>Symrise AG</t>
  </si>
  <si>
    <t>{"Sector":"Flavor and Fragrances","Industry":"Food &amp; Beverage","City":"Holzminden","State":"N/A","Zip":"N/A","Website":"www.symrise.com","Ticker":"SY1","CEO":"Heinz-J rgen Bertram"}</t>
  </si>
  <si>
    <t>Julie Morris</t>
  </si>
  <si>
    <t>+1-930-682-8934x5064</t>
  </si>
  <si>
    <t>$63K-$91K</t>
  </si>
  <si>
    <t>Erica Alvarez</t>
  </si>
  <si>
    <t>799.277.1059x6465</t>
  </si>
  <si>
    <t>Rebecca Best</t>
  </si>
  <si>
    <t>(866)503-1280x192</t>
  </si>
  <si>
    <t>Hindustan Unilever Limited (HUL)</t>
  </si>
  <si>
    <t>{"Sector":"Consumer Goods","Industry":"Consumer Goods","City":"Mumbai","State":"Maharashtra","Zip":"400099","Website":"www.hul.co.in","Ticker":"HINDUNILVR","CEO":"Sanjiv Mehta"}</t>
  </si>
  <si>
    <t>Steven Johnson</t>
  </si>
  <si>
    <t>001-483-219-4186x7767</t>
  </si>
  <si>
    <t>Nicholas Bautista</t>
  </si>
  <si>
    <t>619-605-2614x5505</t>
  </si>
  <si>
    <t>Kraft Heinz</t>
  </si>
  <si>
    <t>{"Sector":"Food and Beverage","Industry":"Food Consumer Products","City":"Chicago","State":"Illinois","Zip":"60601","Website":"www.kraftheinzcompany.com","Ticker":"KHC","CEO":"Miguel Patricio"}</t>
  </si>
  <si>
    <t>Donna Cortez</t>
  </si>
  <si>
    <t>Data Analyst Researcher</t>
  </si>
  <si>
    <t>A Data Analyst Researcher conducts research and analysis using data to support academic or scientific inquiries. They contribute to research projects and publish findings.</t>
  </si>
  <si>
    <t>Data analysis techniques Research methodologies Data collection and interpretation Statistical analysis software (e.g., R, Python) Data visualization tools (e.g., Tableau, Power BI) Research report writing Critical thinking Problem-solving Communication skills Attention to detail</t>
  </si>
  <si>
    <t>Focus on data analysis, data mining, and statistical analysis to extract insights from large datasets. Develop data models and visualizations. Collaborate with data scientists and analysts.</t>
  </si>
  <si>
    <t>Adidas AG</t>
  </si>
  <si>
    <t>{"Sector":"Apparel and Footwear","Industry":"Apparel &amp; Footwear","City":"Herzogenaurach","State":"N/A","Zip":"N/A","Website":"www.adidas-group.com","Ticker":"ADS","CEO":"Kasper R rsted"}</t>
  </si>
  <si>
    <t>Capitol Hill, Saipan</t>
  </si>
  <si>
    <t>Northern Mariana Islands</t>
  </si>
  <si>
    <t>Kristin Rodgers</t>
  </si>
  <si>
    <t>+1-306-468-1552x4317</t>
  </si>
  <si>
    <t>Tara Bush</t>
  </si>
  <si>
    <t>Nicole Long</t>
  </si>
  <si>
    <t>(384)602-5745</t>
  </si>
  <si>
    <t>Sonoco Products</t>
  </si>
  <si>
    <t>{"Sector":"Materials","Industry":"Packaging, Containers","City":"Hartsville","State":"South Carolina","Zip":"29550","Website":"www.sonoco.com","Ticker":"SON","CEO":"Howard Coker"}</t>
  </si>
  <si>
    <t>Rose Johnson</t>
  </si>
  <si>
    <t>$57K-$103K</t>
  </si>
  <si>
    <t>Ruben Thompson</t>
  </si>
  <si>
    <t>226-656-2425</t>
  </si>
  <si>
    <t>Kimberly Hebert</t>
  </si>
  <si>
    <t>$55K-$99K</t>
  </si>
  <si>
    <t>Sandra Michael</t>
  </si>
  <si>
    <t>659-465-2225x232</t>
  </si>
  <si>
    <t>Megan Dixon</t>
  </si>
  <si>
    <t>503-555-2462x827</t>
  </si>
  <si>
    <t>Tracy Williams</t>
  </si>
  <si>
    <t>381-936-1537x100</t>
  </si>
  <si>
    <t>Anthony George</t>
  </si>
  <si>
    <t>+1-743-932-9115x356</t>
  </si>
  <si>
    <t>Nathan Preston</t>
  </si>
  <si>
    <t>857.609.5185x30668</t>
  </si>
  <si>
    <t>$61K-$128K</t>
  </si>
  <si>
    <t>Samantha Miller</t>
  </si>
  <si>
    <t>001-779-596-2760x47948</t>
  </si>
  <si>
    <t>$64K-$118K</t>
  </si>
  <si>
    <t>Amanda Cox</t>
  </si>
  <si>
    <t>626.215.3463x6473</t>
  </si>
  <si>
    <t>Residential Landscape Designer</t>
  </si>
  <si>
    <t>Create aesthetically pleasing and functional landscape designs for residential properties.</t>
  </si>
  <si>
    <t>Landscape design Plant selection and care Hardscape design</t>
  </si>
  <si>
    <t>Specialize in designing residential outdoor spaces, including gardens and yards. Create landscape plans, select plants, and oversee installation. Enhance curb appeal and functionality.</t>
  </si>
  <si>
    <t>Samantha Novak</t>
  </si>
  <si>
    <t>(311)209-6487x2655</t>
  </si>
  <si>
    <t>$60K-$126K</t>
  </si>
  <si>
    <t>Cindy Smith</t>
  </si>
  <si>
    <t>001-657-731-4259x64292</t>
  </si>
  <si>
    <t>Magellan Financial Group</t>
  </si>
  <si>
    <t>{"Sector":"Financial Services/Investment Management","Industry":"Financial Services/Investment Management","City":"Sydney","State":"NSW","Zip":"2000","Website":"https://www.magellangroup.com.au/","Ticker":"MFG","CEO":"Brett Cairns"}</t>
  </si>
  <si>
    <t>$63K-$84K</t>
  </si>
  <si>
    <t>Maurice Smith</t>
  </si>
  <si>
    <t>396-828-5706x0721</t>
  </si>
  <si>
    <t>Steven Carlson</t>
  </si>
  <si>
    <t>001-783-510-7053</t>
  </si>
  <si>
    <t>Russell Moreno</t>
  </si>
  <si>
    <t>+1-823-585-4168x7264</t>
  </si>
  <si>
    <t>Chelsea Landry</t>
  </si>
  <si>
    <t>+1-303-333-7717x74056</t>
  </si>
  <si>
    <t>Michael Holland</t>
  </si>
  <si>
    <t>001-669-463-6039</t>
  </si>
  <si>
    <t>Ryan Mendez</t>
  </si>
  <si>
    <t>(828)506-2610x932</t>
  </si>
  <si>
    <t>Thomas Woodard</t>
  </si>
  <si>
    <t>949.343.6920x8907</t>
  </si>
  <si>
    <t>Beiersdorf AG</t>
  </si>
  <si>
    <t>{"Sector":"Consumer Goods","Industry":"Personal Care &amp; Cosmetics","City":"Hamburg","State":"N/A","Zip":"N/A","Website":"www.beiersdorf.com","Ticker":"BEI","CEO":"Stefan De Loecker"}</t>
  </si>
  <si>
    <t>Scott Young</t>
  </si>
  <si>
    <t>810.356.7785</t>
  </si>
  <si>
    <t>Christine Strickland</t>
  </si>
  <si>
    <t>Mary Tucker</t>
  </si>
  <si>
    <t>627.815.7733x910</t>
  </si>
  <si>
    <t>$57K-$81K</t>
  </si>
  <si>
    <t>Donna Williams</t>
  </si>
  <si>
    <t>(541)756-1946</t>
  </si>
  <si>
    <t>David Dudley</t>
  </si>
  <si>
    <t>983.431.3396x40907</t>
  </si>
  <si>
    <t>Iluka Resources</t>
  </si>
  <si>
    <t>{"Sector":"Mining and Metals","Industry":"Mining","City":"Perth","State":"WA","Zip":"6000","Website":"https://www.iluka.com/","Ticker":"ILU","CEO":"Tom O'Leary"}</t>
  </si>
  <si>
    <t>Joshua Khan</t>
  </si>
  <si>
    <t>Fuchs Petrolub SE</t>
  </si>
  <si>
    <t>{"Sector":"Lubricants","Industry":"Chemicals","City":"Mannheim","State":"Baden-W rttemberg","Zip":"68165","Website":"https://www.fuchs.com/group/","Ticker":"FPE","CEO":"Stefan Fuchs"}</t>
  </si>
  <si>
    <t>$65K-$94K</t>
  </si>
  <si>
    <t>Kaitlyn Rodriguez</t>
  </si>
  <si>
    <t>817.627.0666</t>
  </si>
  <si>
    <t>Experian</t>
  </si>
  <si>
    <t>{"Sector":"Data and Analytics","Industry":"Business Services - Data/Analytics","City":"Dublin, Ireland","State":"N/A","Zip":"N/A","Website":"www.experianplc.com","Ticker":"EXPN.L","CEO":"Brian Cassin"}</t>
  </si>
  <si>
    <t>Hanoi</t>
  </si>
  <si>
    <t>Vietnam</t>
  </si>
  <si>
    <t>Thomas Ortiz</t>
  </si>
  <si>
    <t>(911)337-5624x23060</t>
  </si>
  <si>
    <t>T-Mobile US, Inc.</t>
  </si>
  <si>
    <t>{"Sector":"Telecommunications","Industry":"Telecommunications","City":"Bellevue","State":"WA","Zip":"98006","Website":"https://www.t-mobile.com/","Ticker":"TMUS","CEO":"Mike Sievert"}</t>
  </si>
  <si>
    <t>$56K-$98K</t>
  </si>
  <si>
    <t>Michael Hawkins</t>
  </si>
  <si>
    <t>$65K-$97K</t>
  </si>
  <si>
    <t>Erica Riley</t>
  </si>
  <si>
    <t>PBF Energy</t>
  </si>
  <si>
    <t>{"Sector":"Energy","Industry":"Petroleum Refining","City":"Parsippany","State":"New Jersey","Zip":"7054","Website":"www.pbfenergy.com","Ticker":"PBF","CEO":"Thomas J. Nimbley"}</t>
  </si>
  <si>
    <t>Bailey Roberson</t>
  </si>
  <si>
    <t>(823)801-2368</t>
  </si>
  <si>
    <t>Periodontal Therapist</t>
  </si>
  <si>
    <t>A Periodontal Therapist specializes in treating gum diseases and conditions. They perform procedures such as scaling and root planing to improve oral health and prevent tooth loss.</t>
  </si>
  <si>
    <t>Periodontal therapy procedures Patient care and communication Dental instrumentation Periodontal disease management Oral health education</t>
  </si>
  <si>
    <t>Specialize in the treatment of gum diseases and periodontal conditions. Perform deep cleanings and scaling procedures. Monitor and assess periodontal health.</t>
  </si>
  <si>
    <t>$64K-$93K</t>
  </si>
  <si>
    <t>Nathan Roberts</t>
  </si>
  <si>
    <t>(828)434-0428x8498</t>
  </si>
  <si>
    <t>$55K-$101K</t>
  </si>
  <si>
    <t>William Cantrell</t>
  </si>
  <si>
    <t>247.215.2143</t>
  </si>
  <si>
    <t>Bobby Gregory</t>
  </si>
  <si>
    <t>$59K-$116K</t>
  </si>
  <si>
    <t>Jay Wright</t>
  </si>
  <si>
    <t>+1-329-759-2589x423</t>
  </si>
  <si>
    <t>Kayla Whitehead</t>
  </si>
  <si>
    <t>814-521-6349x505</t>
  </si>
  <si>
    <t>Sustainable Landscape Specialist</t>
  </si>
  <si>
    <t>Sustainable Landscape Specialists focus on creating environmentally friendly and sustainable landscapes. They incorporate eco-friendly practices, native plants, and water conservation techniques into landscape design and maintenance.</t>
  </si>
  <si>
    <t>Sustainable landscape design Native plant selection Water conservation Soil health Green building practices LEED certification</t>
  </si>
  <si>
    <t>Focus on environmentally friendly and sustainable landscape design practices. Incorporate native plants, rainwater harvesting, and ecological principles. Educate clients on sustainable landscaping benefits.</t>
  </si>
  <si>
    <t>Willie Archer</t>
  </si>
  <si>
    <t>986.364.3675x75789</t>
  </si>
  <si>
    <t>Angela Johnson</t>
  </si>
  <si>
    <t>(786)592-6555</t>
  </si>
  <si>
    <t>Bank of New York Mellon</t>
  </si>
  <si>
    <t>{"Sector":"Banking/Financial Services","Industry":"Commercial Banks","City":"New York","State":"New York","Zip":"10286","Website":"www.bnymellon.com","Ticker":"BK","CEO":"Robin Vince"}</t>
  </si>
  <si>
    <t>Bethany Le</t>
  </si>
  <si>
    <t>(376)499-1546x639</t>
  </si>
  <si>
    <t>Sonya Armstrong</t>
  </si>
  <si>
    <t>001-670-246-0330</t>
  </si>
  <si>
    <t>Kellogg</t>
  </si>
  <si>
    <t>{"Sector":"Food","Industry":"Food Consumer Products","City":"Battle Creek","State":"Michigan","Zip":"49017","Website":"www.kelloggcompany.com","Ticker":"K","CEO":"Steven A. Cahillane"}</t>
  </si>
  <si>
    <t>Joseph Brown</t>
  </si>
  <si>
    <t>+1-790-259-6426x84316</t>
  </si>
  <si>
    <t>Melanie Khan</t>
  </si>
  <si>
    <t>+1-549-779-8816x666</t>
  </si>
  <si>
    <t>Chad Young</t>
  </si>
  <si>
    <t>483-248-3783</t>
  </si>
  <si>
    <t>Rachel Boyd</t>
  </si>
  <si>
    <t>(347)714-9911</t>
  </si>
  <si>
    <t>Krystal Stanley</t>
  </si>
  <si>
    <t>757-636-8960x40938</t>
  </si>
  <si>
    <t>Brooke Moran</t>
  </si>
  <si>
    <t>222-668-7708</t>
  </si>
  <si>
    <t>Corey Faulkner</t>
  </si>
  <si>
    <t>+1-555-652-5384x1856</t>
  </si>
  <si>
    <t>Jeffrey Hughes</t>
  </si>
  <si>
    <t>(625)384-1173x85978</t>
  </si>
  <si>
    <t>Elizabeth Watkins</t>
  </si>
  <si>
    <t>956.301.7934</t>
  </si>
  <si>
    <t>Thomas Hendrix</t>
  </si>
  <si>
    <t>001-408-699-2056x6610</t>
  </si>
  <si>
    <t>$58K-$89K</t>
  </si>
  <si>
    <t>Sarah Dunlap</t>
  </si>
  <si>
    <t>855-585-4452x4349</t>
  </si>
  <si>
    <t>Cholamandalam Investment and Finance Company</t>
  </si>
  <si>
    <t>{"Sector":"Financial Services","Industry":"Financial Services","City":"Chennai","State":"Tamil Nadu","Zip":"600 034","Website":"www.cholamandalam.com","Ticker":"CHOLAFIN","CEO":"Arulselvan D."}</t>
  </si>
  <si>
    <t>Fernando Hickman</t>
  </si>
  <si>
    <t>001-854-685-8294x825</t>
  </si>
  <si>
    <t>Martha Martinez</t>
  </si>
  <si>
    <t>(979)289-5945</t>
  </si>
  <si>
    <t>Ankara</t>
  </si>
  <si>
    <t>Turkey</t>
  </si>
  <si>
    <t>Jeff Hudson</t>
  </si>
  <si>
    <t>Debra Fitzgerald</t>
  </si>
  <si>
    <t>+1-911-858-9468x72066</t>
  </si>
  <si>
    <t>Hunter Hensley</t>
  </si>
  <si>
    <t>Amanda Barrera</t>
  </si>
  <si>
    <t>(551)651-7402x17092</t>
  </si>
  <si>
    <t>James Frost</t>
  </si>
  <si>
    <t>878.696.6431x0771</t>
  </si>
  <si>
    <t>Charles Parker</t>
  </si>
  <si>
    <t>Andre Hughes</t>
  </si>
  <si>
    <t>295-810-0849</t>
  </si>
  <si>
    <t>AECOM</t>
  </si>
  <si>
    <t>{"Sector":"Engineering and Construction","Industry":"Engineering &amp; Construction","City":"Dallas","State":"Texas","Zip":"75240","Website":"www.aecom.com","Ticker":"ACM","CEO":"Troy Rudd"}</t>
  </si>
  <si>
    <t>Kristi Aguilar</t>
  </si>
  <si>
    <t>001-612-363-5452x9267</t>
  </si>
  <si>
    <t>Sun TV Network</t>
  </si>
  <si>
    <t>{"Sector":"Media &amp; Entertainment","Industry":"Media and Entertainment","City":"Chennai","State":"TN","Zip":"600 032","Website":"www.suntv.in","Ticker":"SUNTV","CEO":"Kalanithi Maran"}</t>
  </si>
  <si>
    <t>Thomas Wilson</t>
  </si>
  <si>
    <t>350.902.5743x623</t>
  </si>
  <si>
    <t>Jeffrey Hoffman</t>
  </si>
  <si>
    <t>+1-429-944-3003x75789</t>
  </si>
  <si>
    <t>Pamela Perez</t>
  </si>
  <si>
    <t>493-762-5767x479</t>
  </si>
  <si>
    <t>Emily Kim</t>
  </si>
  <si>
    <t>001-815-699-4378x3029</t>
  </si>
  <si>
    <t>David Mcpherson</t>
  </si>
  <si>
    <t>(379)476-1701x71400</t>
  </si>
  <si>
    <t>Lonnie Evans</t>
  </si>
  <si>
    <t>001-472-689-0682x640</t>
  </si>
  <si>
    <t>Timothy Evans</t>
  </si>
  <si>
    <t>245.876.1855</t>
  </si>
  <si>
    <t>Rhonda Munoz</t>
  </si>
  <si>
    <t>Michael Fernandez</t>
  </si>
  <si>
    <t>(860)882-1219</t>
  </si>
  <si>
    <t>Bharti Airtel</t>
  </si>
  <si>
    <t>{"Sector":"Telecommunications","Industry":"Telecommunications","City":"New Delhi","State":"Delhi","Zip":"110001","Website":"www.airtel.in","Ticker":"BHARTIARTL","CEO":"Gopal Vittal"}</t>
  </si>
  <si>
    <t>Jesse Clark</t>
  </si>
  <si>
    <t>408-795-7273x098</t>
  </si>
  <si>
    <t>Hannah Robinson</t>
  </si>
  <si>
    <t>+1-313-288-8292x35919</t>
  </si>
  <si>
    <t>Kaylee Boyd</t>
  </si>
  <si>
    <t>001-430-390-9918x5203</t>
  </si>
  <si>
    <t>Erik Pham</t>
  </si>
  <si>
    <t>737-654-4892x9461</t>
  </si>
  <si>
    <t>Jason Griffith</t>
  </si>
  <si>
    <t>Digital Marketing Director</t>
  </si>
  <si>
    <t>Digital Marketing Directors lead digital marketing efforts. They develop and execute digital strategies, oversee campaigns, and measure performance to achieve marketing goals.</t>
  </si>
  <si>
    <t>Digital marketing strategy Marketing analytics Team leadership Content marketing SEO and SEM proficiency</t>
  </si>
  <si>
    <t>Develop and oversee digital marketing strategies, including SEO, SEM, and social media campaigns. Analyze digital marketing performance metrics. Manage digital marketing budgets.</t>
  </si>
  <si>
    <t>$57K-$129K</t>
  </si>
  <si>
    <t>Joy Gallagher</t>
  </si>
  <si>
    <t>439-744-6616</t>
  </si>
  <si>
    <t>$61K-$81K</t>
  </si>
  <si>
    <t>Brittany Williams</t>
  </si>
  <si>
    <t>Anthony Santos</t>
  </si>
  <si>
    <t>613.606.9227x65560</t>
  </si>
  <si>
    <t>Stephanie Patel</t>
  </si>
  <si>
    <t>001-504-605-4659x6988</t>
  </si>
  <si>
    <t>Catherine Campbell</t>
  </si>
  <si>
    <t>726-780-3539x28966</t>
  </si>
  <si>
    <t>Brittany Garcia</t>
  </si>
  <si>
    <t>(744)330-3992x99844</t>
  </si>
  <si>
    <t>Jasmine Miller</t>
  </si>
  <si>
    <t>(254)813-0434x316</t>
  </si>
  <si>
    <t>Pediatric Nurse Practitioner</t>
  </si>
  <si>
    <t>Pediatric Nurse Practitioners specialize in pediatric care. They provide healthcare to children, including diagnosis, treatment, and preventive care.</t>
  </si>
  <si>
    <t>Pediatric healthcare Pediatric assessment Pediatric treatment Patient education Pediatric pharmacology</t>
  </si>
  <si>
    <t>Specialize in pediatric care, addressing the unique healthcare needs of children. Administer vaccinations and provide well-child checkups. Educate parents on child health and development.</t>
  </si>
  <si>
    <t>Victoria Johnson</t>
  </si>
  <si>
    <t>394-741-8570x43285</t>
  </si>
  <si>
    <t>Jeremy Schaefer</t>
  </si>
  <si>
    <t>(571)778-6731x75093</t>
  </si>
  <si>
    <t>Sales Advisor</t>
  </si>
  <si>
    <t>Sales Advisors provide expert advice to customers about products or services. They help customers make informed purchase decisions, answer questions, and offer solutions tailored to individual needs.</t>
  </si>
  <si>
    <t>Sales strategies Customer relationship management Sales techniques Product knowledge Client acquisition Negotiation skills</t>
  </si>
  <si>
    <t>Provide expert advice and guidance to customers on products or services. Understand customer needs and recommend appropriate solutions. Achieve sales targets and quotas.</t>
  </si>
  <si>
    <t>Nicholas Smith</t>
  </si>
  <si>
    <t>401-946-6119</t>
  </si>
  <si>
    <t>Jonathon Owens</t>
  </si>
  <si>
    <t>601.349.8572x286</t>
  </si>
  <si>
    <t>Daniel Joseph</t>
  </si>
  <si>
    <t>534.943.7688</t>
  </si>
  <si>
    <t>Jose Bonilla</t>
  </si>
  <si>
    <t>(855)214-7364x661</t>
  </si>
  <si>
    <t>Christopher Martinez</t>
  </si>
  <si>
    <t>758.479.9118</t>
  </si>
  <si>
    <t>Maureen Curtis</t>
  </si>
  <si>
    <t>569.334.4131</t>
  </si>
  <si>
    <t>Carmen Andersen</t>
  </si>
  <si>
    <t>+1-986-813-0040x24933</t>
  </si>
  <si>
    <t>Austin May</t>
  </si>
  <si>
    <t>001-654-692-4685x491</t>
  </si>
  <si>
    <t>Paul Smith</t>
  </si>
  <si>
    <t>+1-955-685-4396x61198</t>
  </si>
  <si>
    <t>Catherine Bauer</t>
  </si>
  <si>
    <t>+1-523-864-8472x4794</t>
  </si>
  <si>
    <t>William Dougherty</t>
  </si>
  <si>
    <t>001-739-297-4889x757</t>
  </si>
  <si>
    <t>Mahindra &amp; Mahindra</t>
  </si>
  <si>
    <t>{"Sector":"Automotive","Industry":"Automotive","City":"Mumbai","State":"Maharashtra","Zip":"400018","Website":"www.mahindra.com","Ticker":"M&amp;M","CEO":"Anish Shah"}</t>
  </si>
  <si>
    <t>$65K-$112K</t>
  </si>
  <si>
    <t>Stephanie Singh</t>
  </si>
  <si>
    <t>001-308-400-8829</t>
  </si>
  <si>
    <t>William Flynn</t>
  </si>
  <si>
    <t>+1-793-232-3291x063</t>
  </si>
  <si>
    <t>$61K-$100K</t>
  </si>
  <si>
    <t>Wayne Vasquez</t>
  </si>
  <si>
    <t>Raymond Flores</t>
  </si>
  <si>
    <t>217-973-1039x52448</t>
  </si>
  <si>
    <t>Fiserv</t>
  </si>
  <si>
    <t>{"Sector":"Financial Technology","Industry":"Financial Data Services","City":"Brookfield","State":"Wisconsin","Zip":"53045","Website":"www.fiserv.com","Ticker":"FISV","CEO":"Frank J. Bisignano"}</t>
  </si>
  <si>
    <t>Elizabeth Bishop</t>
  </si>
  <si>
    <t>Lauren Jenkins</t>
  </si>
  <si>
    <t>535-789-4314</t>
  </si>
  <si>
    <t>Wipro Limited</t>
  </si>
  <si>
    <t>{"Sector":"Information Technology","Industry":"Information Technology and Services","City":"Bengaluru","State":"Karnataka","Zip":"560035","Website":"www.wipro.com","Ticker":"WIPRO","CEO":"Thierry Delaporte"}</t>
  </si>
  <si>
    <t>Mia Mayo</t>
  </si>
  <si>
    <t>578-419-9329</t>
  </si>
  <si>
    <t>Adam Brown</t>
  </si>
  <si>
    <t>+1-840-899-9842x1003</t>
  </si>
  <si>
    <t>Progressive</t>
  </si>
  <si>
    <t>{"Sector":"Insurance","Industry":"Insurance: Property and Casualty (Stock)","City":"Mayfield Village","State":"Ohio","Zip":"44143","Website":"www.progressive.com","Ticker":"PGR","CEO":"Tricia Griffith"}</t>
  </si>
  <si>
    <t>Sara Evans</t>
  </si>
  <si>
    <t>679-531-0776x406</t>
  </si>
  <si>
    <t>Paul Ray</t>
  </si>
  <si>
    <t>756-353-3281x7149</t>
  </si>
  <si>
    <t>China Unicom</t>
  </si>
  <si>
    <t>{"Sector":"Telecommunications","Industry":"Telecommunications","City":"Beijing","State":"N/A","Zip":"N/A","Website":"http://www.chinaunicom.com/","Ticker":"0762.HK","CEO":"Wang Xiaochu"}</t>
  </si>
  <si>
    <t>Lori Brown</t>
  </si>
  <si>
    <t>HDFC Bank</t>
  </si>
  <si>
    <t>{"Sector":"Banking","Industry":"Banking and Financial Services","City":"Mumbai","State":"Maharashtra","Zip":"400001","Website":"www.hdfcbank.com","Ticker":"HDB","CEO":"Sashidhar Jagdishan"}</t>
  </si>
  <si>
    <t>Sean Conway</t>
  </si>
  <si>
    <t>001-971-358-5770x97568</t>
  </si>
  <si>
    <t>206.533.0677</t>
  </si>
  <si>
    <t>Becton Dickinson</t>
  </si>
  <si>
    <t>{"Sector":"Medical Technology","Industry":"Medical Products and Equipment","City":"Franklin Lakes","State":"New Jersey","Zip":"7417","Website":"www.bd.com","Ticker":"BDX","CEO":"Tom Polen"}</t>
  </si>
  <si>
    <t>$56K-$96K</t>
  </si>
  <si>
    <t>Heather Castro</t>
  </si>
  <si>
    <t>912.621.1115x60600</t>
  </si>
  <si>
    <t>Kevin Davis</t>
  </si>
  <si>
    <t>(368)946-2285x037</t>
  </si>
  <si>
    <t>$56K-$130K</t>
  </si>
  <si>
    <t>Jill Jackson</t>
  </si>
  <si>
    <t>+1-675-671-0091x573</t>
  </si>
  <si>
    <t>Julie Gonzalez</t>
  </si>
  <si>
    <t>407-375-1937x25048</t>
  </si>
  <si>
    <t>Andrew Porter</t>
  </si>
  <si>
    <t>001-715-503-2916x6892</t>
  </si>
  <si>
    <t>Thor Industries</t>
  </si>
  <si>
    <t>{"Sector":"Recreational Vehicles","Industry":"Motor Vehicles &amp; Parts","City":"Elkhart","State":"Indiana","Zip":"46514","Website":"www.thorindustries.com","Ticker":"THO","CEO":""}</t>
  </si>
  <si>
    <t>$60K-$115K</t>
  </si>
  <si>
    <t>Debra Rodriguez</t>
  </si>
  <si>
    <t>(571)947-8927x23045</t>
  </si>
  <si>
    <t>Lisa Ortiz</t>
  </si>
  <si>
    <t>Stephen Williams</t>
  </si>
  <si>
    <t>001-426-973-1067x2848</t>
  </si>
  <si>
    <t>Geriatric Physical Therapist</t>
  </si>
  <si>
    <t>Focus on the physical therapy needs of elderly patients, addressing mobility and age-related conditions.</t>
  </si>
  <si>
    <t>Geriatric rehabilitation Fall prevention Elderly patient care</t>
  </si>
  <si>
    <t>Focus on the elderly population, addressing age-related mobility and pain issues. Create fall prevention programs and improve overall functional independence.</t>
  </si>
  <si>
    <t>Adani Enterprises</t>
  </si>
  <si>
    <t>{"Sector":"Conglomerate","Industry":"Conglomerate","City":"Ahmedabad","State":"Gujarat","Zip":"380 009","Website":"www.adanienterprises.com","Ticker":"ADANIENT","CEO":"Gautam Adani"}</t>
  </si>
  <si>
    <t>Tanya Todd</t>
  </si>
  <si>
    <t>614.835.4065</t>
  </si>
  <si>
    <t>Nicole Hickman</t>
  </si>
  <si>
    <t>001-659-538-6750x347</t>
  </si>
  <si>
    <t>Lisa Thompson</t>
  </si>
  <si>
    <t>640-544-2569</t>
  </si>
  <si>
    <t>Donald Jones</t>
  </si>
  <si>
    <t>001-585-721-9534x77231</t>
  </si>
  <si>
    <t>BP (British Petroleum)</t>
  </si>
  <si>
    <t>{"Sector":"Oil &amp; Gas","Industry":"Oil and Gas","City":"London","State":"N/A","Zip":"N/A","Website":"www.bp.com","Ticker":"BP","CEO":"Bernard Looney"}</t>
  </si>
  <si>
    <t>Tara Simmons</t>
  </si>
  <si>
    <t>349-343-6056</t>
  </si>
  <si>
    <t>Amber Strong</t>
  </si>
  <si>
    <t>637-951-2218</t>
  </si>
  <si>
    <t>$59K-$91K</t>
  </si>
  <si>
    <t>Tammy Kelly</t>
  </si>
  <si>
    <t>001-361-919-0065x1925</t>
  </si>
  <si>
    <t>Michelle Baker</t>
  </si>
  <si>
    <t>Larry Merritt</t>
  </si>
  <si>
    <t>(418)721-3856x00227</t>
  </si>
  <si>
    <t>Lear</t>
  </si>
  <si>
    <t>{"Sector":"Automotive","Industry":"Motor Vehicles &amp; Parts","City":"Southfield","State":"Michigan","Zip":"48033","Website":"www.lear.com","Ticker":"LEA","CEO":"Raymond E. Scott"}</t>
  </si>
  <si>
    <t>James Dunn</t>
  </si>
  <si>
    <t>850-969-6081x223</t>
  </si>
  <si>
    <t>Marvin Flores</t>
  </si>
  <si>
    <t>001-911-613-9495x78277</t>
  </si>
  <si>
    <t>Brian Morgan</t>
  </si>
  <si>
    <t>614.209.9587x5588</t>
  </si>
  <si>
    <t>Kevin Burns</t>
  </si>
  <si>
    <t>001-757-251-6269</t>
  </si>
  <si>
    <t>American Family Insurance Group</t>
  </si>
  <si>
    <t>{"Sector":"Insurance","Industry":"Insurance: Property and Casualty (Stock)","City":"Madison","State":"Wisconsin","Zip":"53783","Website":"www.amfam.com","Ticker":"","CEO":"Bill Westrate"}</t>
  </si>
  <si>
    <t>Billy Chapman</t>
  </si>
  <si>
    <t>591.695.5382x391</t>
  </si>
  <si>
    <t>Nathan King</t>
  </si>
  <si>
    <t>(581)519-7076</t>
  </si>
  <si>
    <t>Christopher Kelly</t>
  </si>
  <si>
    <t>Matthew Barnes</t>
  </si>
  <si>
    <t>356-344-4407</t>
  </si>
  <si>
    <t>Matthew Greer</t>
  </si>
  <si>
    <t>574.510.4533x000</t>
  </si>
  <si>
    <t>Technical Writers specialize in creating user-friendly documentation and manuals for technical products and services. They translate complex technical information into accessible, understandable content.</t>
  </si>
  <si>
    <t>Technical documentation Technical knowledge Writing skills Editing User manuals</t>
  </si>
  <si>
    <t>Write technical documentation, user manuals, and instructional guides. Translate complex technical information into user-friendly content. Collaborate with subject matter experts and engineers.</t>
  </si>
  <si>
    <t>BAE Systems</t>
  </si>
  <si>
    <t>{"Sector":"Aerospace and Defense","Industry":"Aerospace and Defense","City":"London","State":"N/A","Zip":"N/A","Website":"www.baesystems.com","Ticker":"BA","CEO":"Charles Woodburn"}</t>
  </si>
  <si>
    <t>Diana Hughes</t>
  </si>
  <si>
    <t>(870)801-7750x72928</t>
  </si>
  <si>
    <t>Robert Peterson</t>
  </si>
  <si>
    <t>(863)983-4610x4813</t>
  </si>
  <si>
    <t>James Bell</t>
  </si>
  <si>
    <t>823-963-0026x4463</t>
  </si>
  <si>
    <t>$58K-$126K</t>
  </si>
  <si>
    <t>Rhonda Arroyo</t>
  </si>
  <si>
    <t>846-225-8693</t>
  </si>
  <si>
    <t>Sempra</t>
  </si>
  <si>
    <t>{"Sector":"Utilities","Industry":"Utilities: Gas and Electric","City":"San Diego","State":"California","Zip":"92101","Website":"www.sempra.com","Ticker":"SRE","CEO":""}</t>
  </si>
  <si>
    <t>Aaron Guzman</t>
  </si>
  <si>
    <t>433.377.7942x893</t>
  </si>
  <si>
    <t>Robert Williams</t>
  </si>
  <si>
    <t>620.864.3533</t>
  </si>
  <si>
    <t>John Bullock</t>
  </si>
  <si>
    <t>876-364-7249x3913</t>
  </si>
  <si>
    <t>Hannah Adams</t>
  </si>
  <si>
    <t>001-679-767-0724x763</t>
  </si>
  <si>
    <t>Keith Baker</t>
  </si>
  <si>
    <t>Voltas Limited</t>
  </si>
  <si>
    <t>{"Sector":"Consumer Goods","Industry":"Electrical Equipment","City":"Mumbai","State":"Maharashtra","Zip":"400 059","Website":"www.voltas.com","Ticker":"VOLTAS","CEO":"Pradeep Bakshi"}</t>
  </si>
  <si>
    <t>Joanna Robinson</t>
  </si>
  <si>
    <t>333.698.0491</t>
  </si>
  <si>
    <t>Ashley Smith</t>
  </si>
  <si>
    <t>Barclays</t>
  </si>
  <si>
    <t>{"Sector":"Financial Services","Industry":"Banking","City":"London","State":"N/A","Zip":"N/A","Website":"www.barclays.com","Ticker":"BCS","CEO":"Jes Staley"}</t>
  </si>
  <si>
    <t>$57K-$119K</t>
  </si>
  <si>
    <t>Isaac Peterson</t>
  </si>
  <si>
    <t>(452)738-1116x4734</t>
  </si>
  <si>
    <t>Larry Mejia</t>
  </si>
  <si>
    <t>(354)577-9901x0625</t>
  </si>
  <si>
    <t>Carla Richardson</t>
  </si>
  <si>
    <t>(419)510-2421x4023</t>
  </si>
  <si>
    <t>Angela Reyes</t>
  </si>
  <si>
    <t>001-381-282-7512</t>
  </si>
  <si>
    <t>Wanda Ramirez</t>
  </si>
  <si>
    <t>+1-686-480-0278x33623</t>
  </si>
  <si>
    <t>Ljubljana</t>
  </si>
  <si>
    <t>Slovenia</t>
  </si>
  <si>
    <t>Sarah Stafford</t>
  </si>
  <si>
    <t>919.538.0200</t>
  </si>
  <si>
    <t>Tara Norman</t>
  </si>
  <si>
    <t>(818)288-9392</t>
  </si>
  <si>
    <t>Axis Bank</t>
  </si>
  <si>
    <t>{"Sector":"Banking","Industry":"Banking and Financial Services","City":"Mumbai","State":"Maharashtra","Zip":"400025","Website":"www.axisbank.com","Ticker":"AXISBANK","CEO":"Amitabh Chaudhry"}</t>
  </si>
  <si>
    <t>Rodney Haney</t>
  </si>
  <si>
    <t>388-742-0221x055</t>
  </si>
  <si>
    <t>Mary Cardenas</t>
  </si>
  <si>
    <t>675-716-0337</t>
  </si>
  <si>
    <t>David Hernandez</t>
  </si>
  <si>
    <t>001-892-666-3333x5067</t>
  </si>
  <si>
    <t>Donna Patterson</t>
  </si>
  <si>
    <t>001-233-828-3207x1696</t>
  </si>
  <si>
    <t>Wacker Chemie AG</t>
  </si>
  <si>
    <t>{"Sector":"Chemicals","Industry":"Chemicals","City":"Munich","State":"Bavaria","Zip":"81675","Website":"https://www.wacker.com/cms/en-us/home/home.html","Ticker":"WCH.DE","CEO":"Christian Hartel"}</t>
  </si>
  <si>
    <t>Nancy Bishop</t>
  </si>
  <si>
    <t>(505)886-4937x673</t>
  </si>
  <si>
    <t>Southern</t>
  </si>
  <si>
    <t>{"Sector":"Utilities","Industry":"Utilities: Gas and Electric","City":"Atlanta","State":"Georgia","Zip":"30308","Website":"www.southerncompany.com","Ticker":"SO","CEO":"Christopher C. Womack"}</t>
  </si>
  <si>
    <t>Cheryl Wong</t>
  </si>
  <si>
    <t>210.375.0956x22096</t>
  </si>
  <si>
    <t>Bobby Harvey</t>
  </si>
  <si>
    <t>001-697-917-2916x973</t>
  </si>
  <si>
    <t>Anthony Simpson</t>
  </si>
  <si>
    <t>001-966-260-4153</t>
  </si>
  <si>
    <t>726-281-5463x5215</t>
  </si>
  <si>
    <t>Bryan Fernandez</t>
  </si>
  <si>
    <t>801.945.6530x6563</t>
  </si>
  <si>
    <t>Keurig Dr Pepper</t>
  </si>
  <si>
    <t>{"Sector":"Beverage","Industry":"Beverages","City":"Burlington","State":"Massachusetts","Zip":"1803","Website":"www.keurigdrpepper.com","Ticker":"KDP","CEO":"Robert J. Gamgort"}</t>
  </si>
  <si>
    <t>Brian Thompson</t>
  </si>
  <si>
    <t>+1-625-443-2971x5869</t>
  </si>
  <si>
    <t>Stephanie Martin</t>
  </si>
  <si>
    <t>+1-833-546-6574x051</t>
  </si>
  <si>
    <t>Robin Johnson</t>
  </si>
  <si>
    <t>501-481-6185x70159</t>
  </si>
  <si>
    <t>Kroger</t>
  </si>
  <si>
    <t>{"Sector":"Retail","Industry":"Food and Drug Stores","City":"Cincinnati","State":"Ohio","Zip":"45202","Website":"www.thekrogerco.com","Ticker":"KR","CEO":"Rodney Mcmullen"}</t>
  </si>
  <si>
    <t>Laura Stewart</t>
  </si>
  <si>
    <t>001-732-494-5380x213</t>
  </si>
  <si>
    <t>Gabrielle Weaver</t>
  </si>
  <si>
    <t>595-457-7885x1601</t>
  </si>
  <si>
    <t>Jonathan Fuentes</t>
  </si>
  <si>
    <t>359-422-9565</t>
  </si>
  <si>
    <t>$65K-$87K</t>
  </si>
  <si>
    <t>Michael Williams</t>
  </si>
  <si>
    <t>Danielle Terrell</t>
  </si>
  <si>
    <t>+1-828-553-8001x32432</t>
  </si>
  <si>
    <t>$57K-$130K</t>
  </si>
  <si>
    <t>Matthew Foster</t>
  </si>
  <si>
    <t>580.918.7844</t>
  </si>
  <si>
    <t>Maruti Suzuki India</t>
  </si>
  <si>
    <t>{"Sector":"Automotive","Industry":"Automotive","City":"Gurugram","State":"Haryana","Zip":"122015","Website":"www.marutisuzuki.com","Ticker":"MARUTI","CEO":"Kenichi Ayukawa"}</t>
  </si>
  <si>
    <t>$59K-$122K</t>
  </si>
  <si>
    <t>Jeffrey Ross</t>
  </si>
  <si>
    <t>685.939.1044</t>
  </si>
  <si>
    <t>Robert Smith</t>
  </si>
  <si>
    <t>001-748-623-5317x64207</t>
  </si>
  <si>
    <t>Patrick Bishop</t>
  </si>
  <si>
    <t>(401)485-4870x138</t>
  </si>
  <si>
    <t>Diamondback Energy</t>
  </si>
  <si>
    <t>{"Sector":"Energy","Industry":"Mining, Crude-Oil Production","City":"Midland","State":"Texas","Zip":"79701","Website":"www.diamondbackenergy.com","Ticker":"FANG","CEO":"Travis D. Stice"}</t>
  </si>
  <si>
    <t>Amanda Cole</t>
  </si>
  <si>
    <t>+1-873-597-7639x933</t>
  </si>
  <si>
    <t>Broadcom</t>
  </si>
  <si>
    <t>{"Sector":"Technology","Industry":"Semiconductors and Other Electronic Components","City":"San Jose","State":"California","Zip":"95131","Website":"www.broadcom.com","Ticker":"AVGO","CEO":"Hock E. Tan"}</t>
  </si>
  <si>
    <t>Joanne Davila</t>
  </si>
  <si>
    <t>840.305.7728x494</t>
  </si>
  <si>
    <t>$63K-$119K</t>
  </si>
  <si>
    <t>Tracey Cole</t>
  </si>
  <si>
    <t>+1-759-981-3937x339</t>
  </si>
  <si>
    <t>Lisa Choi</t>
  </si>
  <si>
    <t>694.258.0471x109</t>
  </si>
  <si>
    <t>Telstra Corporation</t>
  </si>
  <si>
    <t>{"Sector":"Telecommunications","Industry":"Telecommunications","City":"Melbourne","State":"VIC","Zip":"3000","Website":"https://www.telstra.com.au/","Ticker":"TLS","CEO":"Andrew Penn"}</t>
  </si>
  <si>
    <t>Mary Schroeder</t>
  </si>
  <si>
    <t>978.752.2599x317</t>
  </si>
  <si>
    <t>Kristen Carlson</t>
  </si>
  <si>
    <t>(537)998-0327</t>
  </si>
  <si>
    <t>Sydney Airport Holdings</t>
  </si>
  <si>
    <t>{"Sector":"Transportation/Airports","Industry":"Transportation/Infrastructure","City":"Sydney","State":"NSW","Zip":"2020","Website":"https://www.sydneyairport.com.au/","Ticker":"SYD","CEO":"Geoff Culbert"}</t>
  </si>
  <si>
    <t>Robert Gutierrez</t>
  </si>
  <si>
    <t>700.520.3143x09761</t>
  </si>
  <si>
    <t>$56K-$84K</t>
  </si>
  <si>
    <t>Charlene Phillips</t>
  </si>
  <si>
    <t>754.577.2867x9535</t>
  </si>
  <si>
    <t>David Lewis</t>
  </si>
  <si>
    <t>903.397.0786x6737</t>
  </si>
  <si>
    <t>Avery Dennison</t>
  </si>
  <si>
    <t>{"Sector":"Industrial","Industry":"Packaging, Containers","City":"Mentor","State":"Ohio","Zip":"44060","Website":"www.averydennison.com","Ticker":"AVY","CEO":"Mitchell R. Butier"}</t>
  </si>
  <si>
    <t>Devin King</t>
  </si>
  <si>
    <t>(310)276-6729x449</t>
  </si>
  <si>
    <t>Loews</t>
  </si>
  <si>
    <t>{"Sector":"Diversified","Industry":"Insurance: Property and Casualty (Stock)","City":"New York","State":"New York","Zip":"10065","Website":"www.loews.com","Ticker":"L","CEO":"James S. Tisch"}</t>
  </si>
  <si>
    <t>Mark Smith</t>
  </si>
  <si>
    <t>529-831-3198x07816</t>
  </si>
  <si>
    <t>Nathan Scott</t>
  </si>
  <si>
    <t>001-625-822-9143x217</t>
  </si>
  <si>
    <t>Martin Clark</t>
  </si>
  <si>
    <t>+1-863-202-0543x4750</t>
  </si>
  <si>
    <t>General Dynamics</t>
  </si>
  <si>
    <t>{"Sector":"Aerospace and Defense","Industry":"Aerospace &amp; Defense","City":"Reston","State":"Virginia","Zip":"20190","Website":"www.gd.com","Ticker":"GD","CEO":"Phebe N. Novakovic"}</t>
  </si>
  <si>
    <t>Cathy Parks</t>
  </si>
  <si>
    <t>(413)569-8190x54543</t>
  </si>
  <si>
    <t>Michelle Simmons</t>
  </si>
  <si>
    <t>$57K-$94K</t>
  </si>
  <si>
    <t>Justin Campbell</t>
  </si>
  <si>
    <t>$61K-$98K</t>
  </si>
  <si>
    <t>Nicole Pope</t>
  </si>
  <si>
    <t>879.612.6275x07731</t>
  </si>
  <si>
    <t>Debra Jones</t>
  </si>
  <si>
    <t>001-770-802-3834x1292</t>
  </si>
  <si>
    <t>Warner Bros. Discovery</t>
  </si>
  <si>
    <t>{"Sector":"Entertainment","Industry":"Entertainment","City":"New York","State":"New York","Zip":"10003","Website":"www.wbd.com","Ticker":"WBD","CEO":"David M. Zaslav"}</t>
  </si>
  <si>
    <t>Jason Smith</t>
  </si>
  <si>
    <t>+1-289-246-3881x394</t>
  </si>
  <si>
    <t>Hyatt Hotels Corporation</t>
  </si>
  <si>
    <t>{"Sector":"Hospitality/Hotels","Industry":"Travel and Leisure - Hotels","City":"Chicago","State":"IL","Zip":"60661","Website":"https://www.hyatt.com/","Ticker":"H","CEO":"Mark S. Hoplamazian"}</t>
  </si>
  <si>
    <t>Christina Mullen</t>
  </si>
  <si>
    <t>+1-240-247-0910x4819</t>
  </si>
  <si>
    <t>Joshua Richardson</t>
  </si>
  <si>
    <t>870.274.2186x42898</t>
  </si>
  <si>
    <t>Laura Williams</t>
  </si>
  <si>
    <t>(550)895-5075x57583</t>
  </si>
  <si>
    <t>Allianz SE</t>
  </si>
  <si>
    <t>{"Sector":"Insurance","Industry":"Insurance","City":"Munich","State":"N/A","Zip":"N/A","Website":"www.allianz.com","Ticker":"ALV","CEO":"Oliver B te"}</t>
  </si>
  <si>
    <t>Lindsey Jimenez</t>
  </si>
  <si>
    <t>980-493-5187x7160</t>
  </si>
  <si>
    <t>Clifford Mueller</t>
  </si>
  <si>
    <t>Cathy Garcia</t>
  </si>
  <si>
    <t>757-536-9439</t>
  </si>
  <si>
    <t>Kari Fuller</t>
  </si>
  <si>
    <t>(982)798-1282</t>
  </si>
  <si>
    <t>Northern Star Resources</t>
  </si>
  <si>
    <t>{"Sector":"Mining and Metals/Gold","Industry":"Mining","City":"Subiaco","State":"WA","Zip":"6008","Website":"https://www.nsrltd.com/","Ticker":"NST","CEO":"Stuart Tonkin"}</t>
  </si>
  <si>
    <t>Antonio Carter</t>
  </si>
  <si>
    <t>(358)633-0570x1754</t>
  </si>
  <si>
    <t>Kayla Hughes</t>
  </si>
  <si>
    <t>(592)266-6751</t>
  </si>
  <si>
    <t>Stephen Parker</t>
  </si>
  <si>
    <t>(418)487-2455x17731</t>
  </si>
  <si>
    <t>Heather Evans</t>
  </si>
  <si>
    <t>(532)832-7814x28328</t>
  </si>
  <si>
    <t>Aditya Birla Capital</t>
  </si>
  <si>
    <t>{"Sector":"Financial Services","Industry":"Financial Services","City":"Mumbai","State":"Maharashtra","Zip":"400013","Website":"https://www.adityabirlacapital.com/","Ticker":"ABCAP","CEO":"Ajay Srinivasan"}</t>
  </si>
  <si>
    <t>Tracey Perez</t>
  </si>
  <si>
    <t>$63K-$124K</t>
  </si>
  <si>
    <t>Jared Tate</t>
  </si>
  <si>
    <t>001-871-200-4257x8348</t>
  </si>
  <si>
    <t>Matthew Cohen</t>
  </si>
  <si>
    <t>771-462-5255x03891</t>
  </si>
  <si>
    <t>Jonathan Duncan</t>
  </si>
  <si>
    <t>731.996.3582x2716</t>
  </si>
  <si>
    <t>Megan Ferrell</t>
  </si>
  <si>
    <t>964-529-7699x030</t>
  </si>
  <si>
    <t>HVAC Systems Designer</t>
  </si>
  <si>
    <t>Design and optimize heating, ventilation, and air conditioning (HVAC) systems for buildings, focusing on energy efficiency and comfort.</t>
  </si>
  <si>
    <t>HVAC system design Load calculations Energy efficiency AutoCAD or similar software Mechanical engineering principles Collaboration with architects and engineers Regulatory compliance Problem-solving Attention to detail Communication skills</t>
  </si>
  <si>
    <t>Specialize in designing heating, ventilation, and air conditioning (HVAC) systems. Calculate load requirements and select HVAC equipment. Ensure energy efficiency and compliance.</t>
  </si>
  <si>
    <t>Christopher Contreras</t>
  </si>
  <si>
    <t>796.335.2643x4672</t>
  </si>
  <si>
    <t>Jeffrey Garcia</t>
  </si>
  <si>
    <t>907.865.9405x405</t>
  </si>
  <si>
    <t>Juan Doyle</t>
  </si>
  <si>
    <t>328.663.5053x199</t>
  </si>
  <si>
    <t>Jeffery Warren</t>
  </si>
  <si>
    <t>Laura Gentry</t>
  </si>
  <si>
    <t>(311)766-1690</t>
  </si>
  <si>
    <t>$61K-$83K</t>
  </si>
  <si>
    <t>Samantha Hoffman</t>
  </si>
  <si>
    <t>647-251-9475x974</t>
  </si>
  <si>
    <t>Amy Mcdowell</t>
  </si>
  <si>
    <t>Travis Roy</t>
  </si>
  <si>
    <t>(567)670-6565x4408</t>
  </si>
  <si>
    <t>William Cole</t>
  </si>
  <si>
    <t>929.392.4562x954</t>
  </si>
  <si>
    <t>Christopher Day</t>
  </si>
  <si>
    <t>(214)990-4552</t>
  </si>
  <si>
    <t>Chad Gibbs</t>
  </si>
  <si>
    <t>249.764.3502x948</t>
  </si>
  <si>
    <t>Airtel Africa</t>
  </si>
  <si>
    <t>{"Sector":"Telecommunications","Industry":"Telecommunications","City":"London","State":"England","Zip":"W2 6LG","Website":"https://www.airtel.africa/","Ticker":"AAFRI","CEO":"Raghunath Mandava"}</t>
  </si>
  <si>
    <t>Jennifer Munoz</t>
  </si>
  <si>
    <t>422.887.3238</t>
  </si>
  <si>
    <t>James King</t>
  </si>
  <si>
    <t>(649)982-5982x629</t>
  </si>
  <si>
    <t>Brian Hernandez</t>
  </si>
  <si>
    <t>001-367-424-8566</t>
  </si>
  <si>
    <t>Jeremy Jefferson</t>
  </si>
  <si>
    <t>267-788-6994</t>
  </si>
  <si>
    <t>Kaitlin Esparza</t>
  </si>
  <si>
    <t>(789)815-5672</t>
  </si>
  <si>
    <t>Shelby Scott</t>
  </si>
  <si>
    <t>001-708-308-7431x0885</t>
  </si>
  <si>
    <t>Mary Jones</t>
  </si>
  <si>
    <t>472-807-8476</t>
  </si>
  <si>
    <t>Stephanie King</t>
  </si>
  <si>
    <t>462.487.2635x69229</t>
  </si>
  <si>
    <t>Patrick Lopez</t>
  </si>
  <si>
    <t>650-508-5233</t>
  </si>
  <si>
    <t>Alyssa Ward</t>
  </si>
  <si>
    <t>332-880-5463</t>
  </si>
  <si>
    <t>John Larson</t>
  </si>
  <si>
    <t>(601)834-9877</t>
  </si>
  <si>
    <t>Gregory Brown</t>
  </si>
  <si>
    <t>001-454-497-6638x8380</t>
  </si>
  <si>
    <t>Mary Parks</t>
  </si>
  <si>
    <t>Holly Miller</t>
  </si>
  <si>
    <t>001-462-648-6382x1308</t>
  </si>
  <si>
    <t>Troy Garcia</t>
  </si>
  <si>
    <t>001-712-666-5443x90666</t>
  </si>
  <si>
    <t>Kotak Mahindra Bank</t>
  </si>
  <si>
    <t>{"Sector":"Banking","Industry":"Banking and Financial Services","City":"Mumbai","State":"Maharashtra","Zip":"400021","Website":"www.kotak.com","Ticker":"KMB","CEO":"Uday Kotak"}</t>
  </si>
  <si>
    <t>Jason Finley</t>
  </si>
  <si>
    <t>986-258-1761</t>
  </si>
  <si>
    <t>Michele Boyd</t>
  </si>
  <si>
    <t>652.250.4929</t>
  </si>
  <si>
    <t>Ralph Hubbard</t>
  </si>
  <si>
    <t>001-707-554-4941x931</t>
  </si>
  <si>
    <t>Andrew Chavez</t>
  </si>
  <si>
    <t>+1-795-494-4866x43490</t>
  </si>
  <si>
    <t>Patricia Young</t>
  </si>
  <si>
    <t>+1-291-976-9239x169</t>
  </si>
  <si>
    <t>Research Chemist</t>
  </si>
  <si>
    <t>As a Research Chemist, you will engage in scientific research and experimentation to discover and develop new chemical compounds or processes. Your work may involve designing experiments, analyzing data, and publishing research findings. Your role contributes to the advancement of scientific knowledge and may have applications in various industries.</t>
  </si>
  <si>
    <t>Research chemistry Experimental design Data interpretation Chemical synthesis Research protocols Scientific writing Problem-solving skills</t>
  </si>
  <si>
    <t>Conduct research on chemical properties, reactions, and formulations. Develop new chemical compounds and products. Collaborate on research projects and contribute to scientific publications.</t>
  </si>
  <si>
    <t>Rite Aid</t>
  </si>
  <si>
    <t>{"Sector":"Retail","Industry":"Food and Drug Stores","City":"Philadelphia","State":"Pennsylvania","Zip":"19112","Website":"www.riteaid.com","Ticker":"RAD","CEO":""}</t>
  </si>
  <si>
    <t>David Scott</t>
  </si>
  <si>
    <t>Carvana</t>
  </si>
  <si>
    <t>{"Sector":"Automotive","Industry":"Automotive Retailing, Services","City":"Tempe","State":"Arizona","Zip":"85281","Website":"www.carvana.com","Ticker":"CVNA","CEO":"Ernest C. Garcia Iii"}</t>
  </si>
  <si>
    <t>Joyce Mitchell</t>
  </si>
  <si>
    <t>(804)566-0207</t>
  </si>
  <si>
    <t>Gloria White</t>
  </si>
  <si>
    <t>295.834.8094</t>
  </si>
  <si>
    <t>A Legal Assistant supports legal professionals by performing administrative and research tasks, organizing legal documents, and assisting with legal proceedings and documentation.</t>
  </si>
  <si>
    <t>Legal research Document drafting Communication skills Legal software proficiency Attention to detail</t>
  </si>
  <si>
    <t>Provide administrative support to legal professionals, including document preparation and filing. Maintain legal files and records. Schedule appointments and manage calendars.</t>
  </si>
  <si>
    <t>Brooke Chung</t>
  </si>
  <si>
    <t>913-857-1429x5379</t>
  </si>
  <si>
    <t>Melinda James</t>
  </si>
  <si>
    <t>(995)533-2815</t>
  </si>
  <si>
    <t>Travis Terrell</t>
  </si>
  <si>
    <t>663-811-6885x8036</t>
  </si>
  <si>
    <t>Robert Chan</t>
  </si>
  <si>
    <t>001-572-542-2558x987</t>
  </si>
  <si>
    <t>Mindtree Limited</t>
  </si>
  <si>
    <t>{"Sector":"Information Technology","Industry":"Information Technology Services","City":"Bengaluru","State":"Karnataka","Zip":"560029","Website":"https://www.mindtree.com/","Ticker":"MINDTREE","CEO":"Debashis Chatterjee"}</t>
  </si>
  <si>
    <t>Daniel Wood</t>
  </si>
  <si>
    <t>Angela Bates</t>
  </si>
  <si>
    <t>931-818-3777x03494</t>
  </si>
  <si>
    <t>Administrative Coordinator</t>
  </si>
  <si>
    <t>Administrative Coordinators support administrative tasks, including data entry, scheduling, and document management, to enhance organizational efficiency.</t>
  </si>
  <si>
    <t>Office administration Communication skills Organizational skills Time management Microsoft Office proficiency</t>
  </si>
  <si>
    <t>Provide administrative support to project teams, including scheduling meetings, managing documents, and handling logistics. Prepare project reports and presentations. Track project budgets and expenses.</t>
  </si>
  <si>
    <t>001-272-753-0307</t>
  </si>
  <si>
    <t>Brian Anderson</t>
  </si>
  <si>
    <t>+1-956-203-9758x9385</t>
  </si>
  <si>
    <t>James Fisher</t>
  </si>
  <si>
    <t>+1-479-935-5932x73930</t>
  </si>
  <si>
    <t>Andrew Benton</t>
  </si>
  <si>
    <t>430.665.0693x7748</t>
  </si>
  <si>
    <t>George Berry</t>
  </si>
  <si>
    <t>644-732-2680x72794</t>
  </si>
  <si>
    <t>SVB Financial Group</t>
  </si>
  <si>
    <t>{"Sector":"Financials","Industry":"Commercial Banks","City":"Santa Clara","State":"California","Zip":"95054","Website":"www.svb.com","Ticker":"SIVBQ","CEO":"William Kosturos"}</t>
  </si>
  <si>
    <t>James Mason</t>
  </si>
  <si>
    <t>(657)803-0372</t>
  </si>
  <si>
    <t>Ronald Lucas</t>
  </si>
  <si>
    <t>+1-925-822-2237x68575</t>
  </si>
  <si>
    <t>$62K-$108K</t>
  </si>
  <si>
    <t>Katie Williams</t>
  </si>
  <si>
    <t>001-452-533-9310x339</t>
  </si>
  <si>
    <t>Johnson Controls International plc</t>
  </si>
  <si>
    <t>{"Sector":"Manufacturing/Building Systems","Industry":"Manufacturing/Building Systems","City":"Cork, Ireland","State":"N/A","Zip":"N/A","Website":"https://www.johnsoncontrols.com/","Ticker":"JCI","CEO":"George R. Oliver"}</t>
  </si>
  <si>
    <t>Debra Graves</t>
  </si>
  <si>
    <t>393.960.8744</t>
  </si>
  <si>
    <t>$58K-$130K</t>
  </si>
  <si>
    <t>Madeline Logan</t>
  </si>
  <si>
    <t>+1-305-703-9979x77758</t>
  </si>
  <si>
    <t>BT Group</t>
  </si>
  <si>
    <t>{"Sector":"Telecommunications","Industry":"Telecommunications","City":"London","State":"N/A","Zip":"N/A","Website":"www.btgroup.com","Ticker":"BT","CEO":"Philip Jansen"}</t>
  </si>
  <si>
    <t>Allison Gillespie</t>
  </si>
  <si>
    <t>(795)992-5459</t>
  </si>
  <si>
    <t>Larry Lamb</t>
  </si>
  <si>
    <t>(701)874-4035x7717</t>
  </si>
  <si>
    <t>Lisa Reed</t>
  </si>
  <si>
    <t>(265)210-4709</t>
  </si>
  <si>
    <t>Sharon Novak</t>
  </si>
  <si>
    <t>$64K-$128K</t>
  </si>
  <si>
    <t>Veronica Ellis</t>
  </si>
  <si>
    <t>(779)240-1249x5802</t>
  </si>
  <si>
    <t>Danielle Smith</t>
  </si>
  <si>
    <t>001-729-861-2246</t>
  </si>
  <si>
    <t>AbbVie</t>
  </si>
  <si>
    <t>{"Sector":"Healthcare","Industry":"Pharmaceuticals","City":"North Chicago","State":"Illinois","Zip":"60064","Website":"www.abbvie.com","Ticker":"ABBV","CEO":"Richard A. Gonzalez"}</t>
  </si>
  <si>
    <t>John Gonzalez</t>
  </si>
  <si>
    <t>408-424-3979</t>
  </si>
  <si>
    <t>Assurant</t>
  </si>
  <si>
    <t>{"Sector":"Insurance","Industry":"Insurance: Property and Casualty (Stock)","City":"Atlanta","State":"Georgia","Zip":"30339","Website":"www.assurant.com","Ticker":"AIZ","CEO":"Keith W. Demmings"}</t>
  </si>
  <si>
    <t>Dustin Bates</t>
  </si>
  <si>
    <t>556-395-8341</t>
  </si>
  <si>
    <t>$65K-$127K</t>
  </si>
  <si>
    <t>Tina Johnson</t>
  </si>
  <si>
    <t>001-632-603-5208x10168</t>
  </si>
  <si>
    <t>$58K-$95K</t>
  </si>
  <si>
    <t>Tamara Newman</t>
  </si>
  <si>
    <t>(329)267-7203</t>
  </si>
  <si>
    <t>Kari Harris</t>
  </si>
  <si>
    <t>Morgan Stanley</t>
  </si>
  <si>
    <t>{"Sector":"Financial Services","Industry":"Commercial Banks","City":"New York","State":"New York","Zip":"10036","Website":"www.morganstanley.com","Ticker":"MS","CEO":"James P. Gorman"}</t>
  </si>
  <si>
    <t>Benjamin Brown</t>
  </si>
  <si>
    <t>764-638-4832x2267</t>
  </si>
  <si>
    <t>Alaska Air Group</t>
  </si>
  <si>
    <t>{"Sector":"Airlines","Industry":"Airlines","City":"Seattle","State":"Washington","Zip":"98188","Website":"www.alaskaair.com","Ticker":"ALK","CEO":"Benito Minicucci"}</t>
  </si>
  <si>
    <t>Ryan Parker</t>
  </si>
  <si>
    <t>Terrence Lee</t>
  </si>
  <si>
    <t>392.710.0948x9622</t>
  </si>
  <si>
    <t>HR Generalists handle various HR functions, including recruitment, employee relations, benefits administration, and HR compliance. They serve as a resource for employees and management, ensuring HR policies and practices align with organizational goals and legal requirements.</t>
  </si>
  <si>
    <t>HR policies and procedures Employee relations Recruitment Communication skills</t>
  </si>
  <si>
    <t>Oversee various HR functions, including recruitment, benefits administration, and employee relations. Develop and implement HR policies and procedures. Handle employee inquiries and concerns.</t>
  </si>
  <si>
    <t>Kelsey Harper</t>
  </si>
  <si>
    <t>Gilead Sciences</t>
  </si>
  <si>
    <t>{"Sector":"Healthcare","Industry":"Pharmaceuticals","City":"Foster City","State":"California","Zip":"94404","Website":"www.gilead.com","Ticker":"GILD","CEO":"Daniel P. O'Day"}</t>
  </si>
  <si>
    <t>Pamela Bailey</t>
  </si>
  <si>
    <t>Next plc</t>
  </si>
  <si>
    <t>{"Sector":"Retail","Industry":"Retail - Apparel","City":"Leicester","State":"N/A","Zip":"N/A","Website":"www.nextplc.co.uk","Ticker":"NXT.L","CEO":"Simon Wolfson"}</t>
  </si>
  <si>
    <t>Susan Guzman</t>
  </si>
  <si>
    <t>700.339.6607x57016</t>
  </si>
  <si>
    <t>Peter Brown</t>
  </si>
  <si>
    <t>756.866.6350x0289</t>
  </si>
  <si>
    <t>Kristen Adams</t>
  </si>
  <si>
    <t>963.974.2166x877</t>
  </si>
  <si>
    <t>Maureen Rich</t>
  </si>
  <si>
    <t>269-366-0808</t>
  </si>
  <si>
    <t>General Motors</t>
  </si>
  <si>
    <t>{"Sector":"Automotive","Industry":"Motor Vehicles &amp; Parts","City":"Detroit","State":"Michigan","Zip":"48265","Website":"www.gm.com","Ticker":"GM","CEO":"Mary T. Barra"}</t>
  </si>
  <si>
    <t>Erika Larson</t>
  </si>
  <si>
    <t>376.330.0243</t>
  </si>
  <si>
    <t>Robert Perez</t>
  </si>
  <si>
    <t>(551)943-6144x01384</t>
  </si>
  <si>
    <t>Vistra</t>
  </si>
  <si>
    <t>{"Sector":"Energy","Industry":"Energy","City":"Irving","State":"Texas","Zip":"75039","Website":"www.vistracorp.com","Ticker":"VST","CEO":""}</t>
  </si>
  <si>
    <t>001-479-409-6162</t>
  </si>
  <si>
    <t>HP</t>
  </si>
  <si>
    <t>{"Sector":"Technology","Industry":"Computers, Office Equipment","City":"Palo Alto","State":"California","Zip":"94304","Website":"www.hp.com","Ticker":"HPQ","CEO":"Enrique J. Lores"}</t>
  </si>
  <si>
    <t>Joseph Mitchell</t>
  </si>
  <si>
    <t>001-655-806-2053x14840</t>
  </si>
  <si>
    <t>Vincent Whitaker</t>
  </si>
  <si>
    <t>552.221.9099x79308</t>
  </si>
  <si>
    <t>Edward Mendoza</t>
  </si>
  <si>
    <t>+1-973-797-8311x89148</t>
  </si>
  <si>
    <t>Andrew Matthews</t>
  </si>
  <si>
    <t>001-327-709-2224x59555</t>
  </si>
  <si>
    <t>John Lang</t>
  </si>
  <si>
    <t>680.539.9327</t>
  </si>
  <si>
    <t>Jesse Woodard</t>
  </si>
  <si>
    <t>970.216.3143x227</t>
  </si>
  <si>
    <t>$62K-$88K</t>
  </si>
  <si>
    <t>Paul Gibson</t>
  </si>
  <si>
    <t>430-314-0526x950</t>
  </si>
  <si>
    <t>Mary Woods</t>
  </si>
  <si>
    <t>834.516.6804x146</t>
  </si>
  <si>
    <t>(611)555-7587x030</t>
  </si>
  <si>
    <t>Massachusetts Mutual Life Insurance</t>
  </si>
  <si>
    <t>{"Sector":"Insurance","Industry":"Insurance: Life, Health (Mutual)","City":"Springfield","State":"Massachusetts","Zip":"1111","Website":"www.massmutual.com","Ticker":"","CEO":"Roger W. Crandall"}</t>
  </si>
  <si>
    <t>Theresa Wall</t>
  </si>
  <si>
    <t>Cory Ferguson</t>
  </si>
  <si>
    <t>314-765-4554x119</t>
  </si>
  <si>
    <t>Craig Cruz</t>
  </si>
  <si>
    <t>001-407-653-8952x7188</t>
  </si>
  <si>
    <t>Amanda Aguilar</t>
  </si>
  <si>
    <t>+1-942-938-2591x2054</t>
  </si>
  <si>
    <t>Paul Perez</t>
  </si>
  <si>
    <t>801-698-7994x5149</t>
  </si>
  <si>
    <t>Rank Group</t>
  </si>
  <si>
    <t>{"Sector":"Gambling","Industry":"Hospitality &amp; Entertainment","City":"Maidenhead","State":"England","Zip":"SL6 1EN","Website":"https://www.rank.com/","Ticker":"RNK","CEO":"John O'Reilly"}</t>
  </si>
  <si>
    <t>$62K-$95K</t>
  </si>
  <si>
    <t>Andrew Reed</t>
  </si>
  <si>
    <t>+1-803-673-1259x5500</t>
  </si>
  <si>
    <t>J.B. Hunt Transport Services</t>
  </si>
  <si>
    <t>{"Sector":"Transportation","Industry":"Trucking, Truck Leasing","City":"Lowell","State":"Arkansas","Zip":"72745","Website":"www.jbhunt.com","Ticker":"JBHT","CEO":"John N. Roberts Iii"}</t>
  </si>
  <si>
    <t>$58K-$123K</t>
  </si>
  <si>
    <t>Jennifer Estrada</t>
  </si>
  <si>
    <t>001-521-445-0855x1546</t>
  </si>
  <si>
    <t>Malik Smith</t>
  </si>
  <si>
    <t>960-350-2241x89757</t>
  </si>
  <si>
    <t>Cybersecurity Analyst</t>
  </si>
  <si>
    <t>Cybersecurity Analysts protect computer systems and networks from cyber threats. They monitor security systems, investigate breaches, and implement security measures to safeguard data.</t>
  </si>
  <si>
    <t>Cybersecurity Security assessments Intrusion detection Security tools (e.g., SIEM) Incident response Vulnerability scanning</t>
  </si>
  <si>
    <t>Focus on cybersecurity, implementing measures to protect against cyber threats. Monitor network traffic for anomalies and security breaches. Conduct security audits and recommend improvements.</t>
  </si>
  <si>
    <t>Kenneth Williamson</t>
  </si>
  <si>
    <t>(869)823-4705</t>
  </si>
  <si>
    <t>$55K-$86K</t>
  </si>
  <si>
    <t>Kristin Kerr</t>
  </si>
  <si>
    <t>742.938.7684</t>
  </si>
  <si>
    <t>Mario Soto</t>
  </si>
  <si>
    <t>ABM Industries</t>
  </si>
  <si>
    <t>{"Sector":"Business Services","Industry":"Diversified Outsourcing Services","City":"New York","State":"New York","Zip":"10006","Website":"www.abm.com","Ticker":"ABM","CEO":"Scott B. Salmirs"}</t>
  </si>
  <si>
    <t>$64K-$122K</t>
  </si>
  <si>
    <t>Charlotte Smith</t>
  </si>
  <si>
    <t>001-885-285-7314</t>
  </si>
  <si>
    <t>Benjamin Young</t>
  </si>
  <si>
    <t>Michael Matthews</t>
  </si>
  <si>
    <t>(944)715-8014x809</t>
  </si>
  <si>
    <t>Hailey Phillips</t>
  </si>
  <si>
    <t>889.329.7956x5441</t>
  </si>
  <si>
    <t>David Hickman</t>
  </si>
  <si>
    <t>883-445-6554x150</t>
  </si>
  <si>
    <t>Jeffrey Freeman</t>
  </si>
  <si>
    <t>+1-379-409-7284x9542</t>
  </si>
  <si>
    <t>China Vanke</t>
  </si>
  <si>
    <t>{"Sector":"Real Estate","Industry":"Real Estate","City":"Shenzhen","State":"N/A","Zip":"N/A","Website":"https://www.vanke.com/","Ticker":"2202.HK","CEO":"Yu Liang"}</t>
  </si>
  <si>
    <t>Tyler Duke</t>
  </si>
  <si>
    <t>357-824-4284x6709</t>
  </si>
  <si>
    <t>KION Group AG</t>
  </si>
  <si>
    <t>{"Sector":"Manufacturing","Industry":"Industrial Manufacturing","City":"Frankfurt","State":"N/A","Zip":"N/A","Website":"www.kiongroup.com","Ticker":"KGX","CEO":"Gordon Riske"}</t>
  </si>
  <si>
    <t>Kristen Copeland</t>
  </si>
  <si>
    <t>284-645-9744</t>
  </si>
  <si>
    <t>Melissa Zavala</t>
  </si>
  <si>
    <t>(789)585-4477x0060</t>
  </si>
  <si>
    <t>Joshua Figueroa</t>
  </si>
  <si>
    <t>+1-771-869-2739x80268</t>
  </si>
  <si>
    <t>Eric Johnson</t>
  </si>
  <si>
    <t>(958)705-6694</t>
  </si>
  <si>
    <t>Par Pacific Holdings</t>
  </si>
  <si>
    <t>{"Sector":"Energy","Industry":"Petroleum Refining","City":"Houston","State":"Texas","Zip":"77024","Website":"www.parpacific.com","Ticker":"PARR","CEO":"William C. Pate"}</t>
  </si>
  <si>
    <t>Destiny Pearson</t>
  </si>
  <si>
    <t>+1-797-242-9312x037</t>
  </si>
  <si>
    <t>Cynthia Ortiz</t>
  </si>
  <si>
    <t>(897)411-3897</t>
  </si>
  <si>
    <t>First American Financial</t>
  </si>
  <si>
    <t>{"Sector":"Financials","Industry":"Insurance: Property and Casualty (Stock)","City":"Santa Ana","State":"California","Zip":"92707","Website":"www.firstam.com","Ticker":"FAF","CEO":"Kenneth D. Degiorgio"}</t>
  </si>
  <si>
    <t>Michelle Miller</t>
  </si>
  <si>
    <t>(340)511-1639x66480</t>
  </si>
  <si>
    <t>Financial Planning Manager</t>
  </si>
  <si>
    <t>Financial Planning Managers oversee financial planning services. They lead a team of financial planners, develop financial strategies, and ensure clients financial goals are met.</t>
  </si>
  <si>
    <t>Financial planning Investment strategies Team leadership Wealth management Client advisory skills</t>
  </si>
  <si>
    <t>Oversee financial planning and analysis, including budgeting and forecasting. Develop financial strategies to achieve organizational goals. Provide financial guidance to departments.</t>
  </si>
  <si>
    <t>Brandon Guerrero</t>
  </si>
  <si>
    <t>001-306-567-5000x91227</t>
  </si>
  <si>
    <t>Mary Escobar</t>
  </si>
  <si>
    <t>377-714-8499x1594</t>
  </si>
  <si>
    <t>Pamela Peterson</t>
  </si>
  <si>
    <t>001-332-579-6199x4769</t>
  </si>
  <si>
    <t>Christopher Adams</t>
  </si>
  <si>
    <t>892-889-0248x17384</t>
  </si>
  <si>
    <t>Java Web Application Developer</t>
  </si>
  <si>
    <t>Java Web Application Developers create web applications using Java technologies. They develop user interfaces, integrate backend systems, and ensure the functionality and security of web applications to provide a seamless user experience.</t>
  </si>
  <si>
    <t>Web application development Java web frameworks (e.g., Servlets, JSP) Frontend integration User authentication Security protocols Code documentation</t>
  </si>
  <si>
    <t>Focus on developing Java-based web applications, including frontend and backend components. Create user interfaces and integrate with databases. Ensure web application security and performance.</t>
  </si>
  <si>
    <t>Heather Hall</t>
  </si>
  <si>
    <t>+1-450-994-5059x4174</t>
  </si>
  <si>
    <t>Melissa Sanchez</t>
  </si>
  <si>
    <t>927-615-2197x142</t>
  </si>
  <si>
    <t>+1-386-363-4492x212</t>
  </si>
  <si>
    <t>Joe Christian</t>
  </si>
  <si>
    <t>001-948-254-4671x527</t>
  </si>
  <si>
    <t>Michael Lewis</t>
  </si>
  <si>
    <t>326-855-7113x1113</t>
  </si>
  <si>
    <t>TIAA</t>
  </si>
  <si>
    <t>{"Sector":"Financial Services","Industry":"Insurance: Life, Health (Mutual)","City":"New York","State":"New York","Zip":"10017","Website":"www.tiaa.org","Ticker":"","CEO":""}</t>
  </si>
  <si>
    <t>Nathan Oliver</t>
  </si>
  <si>
    <t>243-439-9962x3639</t>
  </si>
  <si>
    <t>Product Demonstrator</t>
  </si>
  <si>
    <t>Product Demonstrators showcase products to potential customers. They explain features, answer questions, and help customers make informed purchase decisions.</t>
  </si>
  <si>
    <t>Product knowledge Demonstrating skills Sales techniques Customer engagement Communication skills</t>
  </si>
  <si>
    <t>Demonstrate and showcase products at retail locations or events. Highlight product features and benefits to attract potential customers. Answer questions and encourage product trials.</t>
  </si>
  <si>
    <t>Julie Jefferson</t>
  </si>
  <si>
    <t>216.593.6624</t>
  </si>
  <si>
    <t>Shawn Mendoza</t>
  </si>
  <si>
    <t>(924)814-4036x4138</t>
  </si>
  <si>
    <t>Arthur J. Gallagher</t>
  </si>
  <si>
    <t>{"Sector":"Insurance","Industry":"Diversified Financials","City":"Rolling Meadows","State":"Illinois","Zip":"60008","Website":"www.ajg.com","Ticker":"AJG","CEO":"Patrick Gallagher"}</t>
  </si>
  <si>
    <t>Nathan Austin</t>
  </si>
  <si>
    <t>775-403-7723x7209</t>
  </si>
  <si>
    <t>Richard Douglas</t>
  </si>
  <si>
    <t>742-638-6754x119</t>
  </si>
  <si>
    <t>$64K-$117K</t>
  </si>
  <si>
    <t>Robin Davies</t>
  </si>
  <si>
    <t>233-997-7442</t>
  </si>
  <si>
    <t>Gregory Ingram</t>
  </si>
  <si>
    <t>(290)235-6774</t>
  </si>
  <si>
    <t>Anthony Mcdaniel</t>
  </si>
  <si>
    <t>001-920-697-0524x7349</t>
  </si>
  <si>
    <t>Reinsurance Group of America</t>
  </si>
  <si>
    <t>{"Sector":"Insurance","Industry":"Insurance: Life, Health (Stock)","City":"Chesterfield","State":"Montana","Zip":"63017","Website":"www.rgare.com","Ticker":"RGA","CEO":""}</t>
  </si>
  <si>
    <t>Jill Davis</t>
  </si>
  <si>
    <t>(316)200-4804x8383</t>
  </si>
  <si>
    <t>Rebecca Henderson</t>
  </si>
  <si>
    <t>726.631.4951x1619</t>
  </si>
  <si>
    <t>Bridge Engineer</t>
  </si>
  <si>
    <t>A Bridge Engineer specializes in designing and maintaining bridges, ensuring their structural integrity, safety, and compliance with engineering standards and regulations.</t>
  </si>
  <si>
    <t>Bridge design Civil engineering Structural analysis AutoCAD proficiency Project management</t>
  </si>
  <si>
    <t>Specialize in the design and maintenance of bridges and transportation structures. Conduct structural inspections and assessments. Develop repair and maintenance plans.</t>
  </si>
  <si>
    <t>Raven Ortiz</t>
  </si>
  <si>
    <t>(324)589-3844x437</t>
  </si>
  <si>
    <t>Outside Sales Representative</t>
  </si>
  <si>
    <t>Outside Sales Representatives meet with potential customers in person to sell products or services. They build relationships, identify sales opportunities, and provide product information and solutions to meet the needs of clients and achieve sales goals.</t>
  </si>
  <si>
    <t>Sales prospecting and networking Face-to-face sales meetings Territory management Consultative selling Relationship building Sales tracking and reporting</t>
  </si>
  <si>
    <t>Meet potential clients in person, attend industry events, and build and maintain relationships to drive sales. Conduct product demonstrations and presentations. Negotiate contracts and pricing.</t>
  </si>
  <si>
    <t>$55K-$110K</t>
  </si>
  <si>
    <t>Kyle Welch</t>
  </si>
  <si>
    <t>+1-904-434-9262x545</t>
  </si>
  <si>
    <t>Wedding Coordinator</t>
  </si>
  <si>
    <t>Plan and execute weddings, coordinate vendors, manage budgets, and oversee all aspects of the event to create a memorable day.</t>
  </si>
  <si>
    <t>Wedding planning Vendor coordination Ceremony and reception logistics Wedding etiquette Budget management Timeline planning Attention to detail Client communication Creativity Problem-solving Emotional intelligence Event design</t>
  </si>
  <si>
    <t>Assist couples in planning and executing their weddings, from venue selection to coordination on the big day. Manage timelines and resolve any issues that arise during weddings. Provide emotional support to couples.</t>
  </si>
  <si>
    <t>$57K-$112K</t>
  </si>
  <si>
    <t>Andrew Conner</t>
  </si>
  <si>
    <t>(981)249-4325</t>
  </si>
  <si>
    <t>Kathleen Bowen</t>
  </si>
  <si>
    <t>+1-625-627-1789x1986</t>
  </si>
  <si>
    <t>Michael Kaufman</t>
  </si>
  <si>
    <t>001-938-901-1119x729</t>
  </si>
  <si>
    <t>Robert Morales</t>
  </si>
  <si>
    <t>+1-995-548-0756x72291</t>
  </si>
  <si>
    <t>Danielle Gomez</t>
  </si>
  <si>
    <t>303.564.7091x0187</t>
  </si>
  <si>
    <t>UFP Industries</t>
  </si>
  <si>
    <t>{"Sector":"Building Materials","Industry":"Building Materials, Glass","City":"Grand Rapids","State":"Michigan","Zip":"49525","Website":"www.ufpi.com","Ticker":"UFPI","CEO":"Matthew J. Missad"}</t>
  </si>
  <si>
    <t>Brandon Potts</t>
  </si>
  <si>
    <t>583-578-0551x558</t>
  </si>
  <si>
    <t>Christopher Lang</t>
  </si>
  <si>
    <t>+1-637-481-4507x685</t>
  </si>
  <si>
    <t>Amanda Dennis</t>
  </si>
  <si>
    <t>001-884-957-8037x26668</t>
  </si>
  <si>
    <t>Mary Castillo</t>
  </si>
  <si>
    <t>+1-538-763-4100x04569</t>
  </si>
  <si>
    <t>747-845-8290x8157</t>
  </si>
  <si>
    <t>Frank Mcpherson</t>
  </si>
  <si>
    <t>(406)750-9622x472</t>
  </si>
  <si>
    <t>Carol Nguyen</t>
  </si>
  <si>
    <t>+1-846-363-0715x374</t>
  </si>
  <si>
    <t>Samantha Bowman</t>
  </si>
  <si>
    <t>001-573-586-9445x3353</t>
  </si>
  <si>
    <t>Emergency Medicine Physician Assistant</t>
  </si>
  <si>
    <t>Work in emergency departments, diagnose and treat acute medical conditions, and provide urgent care.</t>
  </si>
  <si>
    <t>Emergency medical care Triage and assessment Trauma management</t>
  </si>
  <si>
    <t>Work in emergency departments, providing urgent medical care to patients. Triage patients, order tests, and stabilize critical conditions. Collaborate with emergency medical teams.</t>
  </si>
  <si>
    <t>Michael Henderson</t>
  </si>
  <si>
    <t>876-329-8204</t>
  </si>
  <si>
    <t>Shawna Williamson</t>
  </si>
  <si>
    <t>244.217.2604</t>
  </si>
  <si>
    <t>Tata Communications</t>
  </si>
  <si>
    <t>{"Sector":"Telecommunications","Industry":"Telecommunications","City":"Mumbai","State":"Maharashtra","Zip":"400 072","Website":"www.tatacommunications.com","Ticker":"TATACOMM","CEO":"Amur Swaminathan Lakshminarayanan"}</t>
  </si>
  <si>
    <t>Bryan Brady</t>
  </si>
  <si>
    <t>473.570.4281x0635</t>
  </si>
  <si>
    <t>Benjamin Chung</t>
  </si>
  <si>
    <t>(631)303-3582x795</t>
  </si>
  <si>
    <t>Clinton Bishop</t>
  </si>
  <si>
    <t>773-535-9635</t>
  </si>
  <si>
    <t>$65K-$108K</t>
  </si>
  <si>
    <t>Catherine Bowman</t>
  </si>
  <si>
    <t>495-902-7885</t>
  </si>
  <si>
    <t>Angela Cameron</t>
  </si>
  <si>
    <t>Luis Kelley</t>
  </si>
  <si>
    <t>748-813-9279x0979</t>
  </si>
  <si>
    <t>Charles Nicholson</t>
  </si>
  <si>
    <t>(963)585-4309</t>
  </si>
  <si>
    <t>$62K-$107K</t>
  </si>
  <si>
    <t>Alan Mcclure</t>
  </si>
  <si>
    <t>Meghan Vazquez</t>
  </si>
  <si>
    <t>852-463-3832</t>
  </si>
  <si>
    <t>Brian Young</t>
  </si>
  <si>
    <t>(657)456-7538</t>
  </si>
  <si>
    <t>Chloe Villanueva</t>
  </si>
  <si>
    <t>+1-957-319-3452x618</t>
  </si>
  <si>
    <t>Bridget Miller</t>
  </si>
  <si>
    <t>(780)584-4577x398</t>
  </si>
  <si>
    <t>Ryan Hernandez</t>
  </si>
  <si>
    <t>Angela Davis</t>
  </si>
  <si>
    <t>(384)762-6354</t>
  </si>
  <si>
    <t>Krystal Nguyen</t>
  </si>
  <si>
    <t>537-848-1937</t>
  </si>
  <si>
    <t>Aurizon Holdings</t>
  </si>
  <si>
    <t>{"Sector":"Transportation/Railways","Industry":"Transportation/Logistics","City":"Brisbane","State":"QLD","Zip":"4000","Website":"https://www.aurizon.com.au/","Ticker":"AZJ","CEO":"Andrew Harding"}</t>
  </si>
  <si>
    <t>Cory Graham</t>
  </si>
  <si>
    <t>001-714-287-2297</t>
  </si>
  <si>
    <t>Krystal Shelton</t>
  </si>
  <si>
    <t>(808)688-1767x2205</t>
  </si>
  <si>
    <t>Katherine Smith</t>
  </si>
  <si>
    <t>(225)783-5964x26641</t>
  </si>
  <si>
    <t>V-Guard Industries</t>
  </si>
  <si>
    <t>{"Sector":"Electrical Equipment","Industry":"Electrical Equipment","City":"Kochi","State":"Kerala","Zip":"682 017","Website":"www.vguard.in","Ticker":"VGUARD","CEO":"Mithun K. Chittilappilly"}</t>
  </si>
  <si>
    <t>Shelly Hardy</t>
  </si>
  <si>
    <t>809.470.8865</t>
  </si>
  <si>
    <t>Michele Howard</t>
  </si>
  <si>
    <t>001-977-237-5347</t>
  </si>
  <si>
    <t>Harley-Davidson, Inc.</t>
  </si>
  <si>
    <t>{"Sector":"Automotive/Motorcycles","Industry":"Automotive","City":"Milwaukee","State":"WI","Zip":"53208","Website":"https://www.harley-davidson.com/","Ticker":"HOG","CEO":"Jochen Zeitz"}</t>
  </si>
  <si>
    <t>Jose Williams</t>
  </si>
  <si>
    <t>985.772.7067</t>
  </si>
  <si>
    <t>Gregory Caldwell</t>
  </si>
  <si>
    <t>001-477-835-1382x5900</t>
  </si>
  <si>
    <t>Ryan Watkins</t>
  </si>
  <si>
    <t>739-266-0651</t>
  </si>
  <si>
    <t>E-commerce Web Designer</t>
  </si>
  <si>
    <t>E-commerce Web Designers specialize in designing and optimizing online stores and shopping websites. They focus on user experience, product presentation, and conversion rate optimization to drive online sales and customer engagement.</t>
  </si>
  <si>
    <t>E-commerce web design UX/UI design Shopping cart integration Payment gateway integration Mobile responsiveness E-commerce platforms (e.g., Shopify)</t>
  </si>
  <si>
    <t>Focus on designing user interfaces for e-commerce websites, including product listings, shopping carts, and checkout processes. Enhance the online shopping experience and conversion rates.</t>
  </si>
  <si>
    <t>Melanie Lopez</t>
  </si>
  <si>
    <t>298.878.4573x02479</t>
  </si>
  <si>
    <t>Mary Rose</t>
  </si>
  <si>
    <t>(791)738-8581x08450</t>
  </si>
  <si>
    <t>Segro</t>
  </si>
  <si>
    <t>{"Sector":"Real Estate","Industry":"Real Estate/REIT","City":"London","State":"N/A","Zip":"N/A","Website":"www.segro.com","Ticker":"SGRO.L","CEO":"David Sleath"}</t>
  </si>
  <si>
    <t>$55K-$89K</t>
  </si>
  <si>
    <t>Donald Meyer</t>
  </si>
  <si>
    <t>(950)572-8033</t>
  </si>
  <si>
    <t>Harold Terrell</t>
  </si>
  <si>
    <t>(211)253-2350</t>
  </si>
  <si>
    <t>Sydney Huang</t>
  </si>
  <si>
    <t>761-399-0888</t>
  </si>
  <si>
    <t>Christopher Wilkerson</t>
  </si>
  <si>
    <t>Melrose Industries</t>
  </si>
  <si>
    <t>{"Sector":"Manufacturing","Industry":"Manufacturing - Diversified","City":"London","State":"N/A","Zip":"N/A","Website":"www.melroseplc.net","Ticker":"MRO.L","CEO":"Simon Peckham"}</t>
  </si>
  <si>
    <t>$62K-$116K</t>
  </si>
  <si>
    <t>Michelle Peterson</t>
  </si>
  <si>
    <t>767.247.1493</t>
  </si>
  <si>
    <t>Energy Transfer</t>
  </si>
  <si>
    <t>{"Sector":"Energy","Industry":"Pipelines","City":"Dallas","State":"Texas","Zip":"75225","Website":"www.energytransfer.com","Ticker":"ET","CEO":"Thomas E. Long"}</t>
  </si>
  <si>
    <t>James Montgomery</t>
  </si>
  <si>
    <t>537.416.0973x81183</t>
  </si>
  <si>
    <t>Boston Scientific</t>
  </si>
  <si>
    <t>{"Sector":"Medical Devices","Industry":"Medical Products and Equipment","City":"Marlborough","State":"Massachusetts","Zip":"1752","Website":"www.bostonscientific.com","Ticker":"BSX","CEO":"Michael F. Mahoney"}</t>
  </si>
  <si>
    <t>Derek Lamb</t>
  </si>
  <si>
    <t>Willie Castro</t>
  </si>
  <si>
    <t>(244)993-6707x6466</t>
  </si>
  <si>
    <t>Timothy Parker</t>
  </si>
  <si>
    <t>001-641-714-0275x634</t>
  </si>
  <si>
    <t>Lori Robinson</t>
  </si>
  <si>
    <t>428.665.2845x22685</t>
  </si>
  <si>
    <t>Lululemon athletica</t>
  </si>
  <si>
    <t>{"Sector":"Apparel","Industry":"Specialty Retailers: Apparel","City":"Sumner","State":"Washington","Zip":"98390","Website":"www.lululemon.com","Ticker":"LULU","CEO":"Calvin Mcdonald"}</t>
  </si>
  <si>
    <t>Jennifer Goodman</t>
  </si>
  <si>
    <t>990-502-1323x296</t>
  </si>
  <si>
    <t>$57K-$108K</t>
  </si>
  <si>
    <t>Gary Young</t>
  </si>
  <si>
    <t>619.673.8311x516</t>
  </si>
  <si>
    <t>Sartorius AG</t>
  </si>
  <si>
    <t>{"Sector":"Lab Equipment","Industry":"Life Sciences","City":"G ttingen","State":"Lower Saxony","Zip":"37075","Website":"https://www.sartorius.com/en","Ticker":"SRT.DE","CEO":"Joachim Kreuzburg"}</t>
  </si>
  <si>
    <t>Jody Bell</t>
  </si>
  <si>
    <t>479-660-5518</t>
  </si>
  <si>
    <t>$65K-$130K</t>
  </si>
  <si>
    <t>Angela Harmon</t>
  </si>
  <si>
    <t>(736)620-3158x7991</t>
  </si>
  <si>
    <t>State Farm Insurance</t>
  </si>
  <si>
    <t>{"Sector":"Insurance","Industry":"Insurance: Property and Casualty (Mutual)","City":"Bloomington","State":"Illinois","Zip":"61710","Website":"www.statefarm.com","Ticker":"","CEO":"Michael L. Tipsord"}</t>
  </si>
  <si>
    <t>Margaret Thomas</t>
  </si>
  <si>
    <t>582.555.3064x9026</t>
  </si>
  <si>
    <t>Jacqueline Jones</t>
  </si>
  <si>
    <t>805.822.4349x6576</t>
  </si>
  <si>
    <t>Andrea Edwards</t>
  </si>
  <si>
    <t>BorgWarner</t>
  </si>
  <si>
    <t>{"Sector":"Automotive Parts","Industry":"Motor Vehicles &amp; Parts","City":"Auburn Hills","State":"Michigan","Zip":"48326","Website":"www.borgwarner.com","Ticker":"BWA","CEO":"Frederic B. Lissalde"}</t>
  </si>
  <si>
    <t>Timothy Williams</t>
  </si>
  <si>
    <t>(961)937-0542</t>
  </si>
  <si>
    <t>Danielle Murray</t>
  </si>
  <si>
    <t>(482)787-7529</t>
  </si>
  <si>
    <t>Amy Franklin</t>
  </si>
  <si>
    <t>(422)708-6959</t>
  </si>
  <si>
    <t>Sandra Baldwin</t>
  </si>
  <si>
    <t>+1-778-299-1152x1229</t>
  </si>
  <si>
    <t>Michael Davis</t>
  </si>
  <si>
    <t>966.522.5969x2635</t>
  </si>
  <si>
    <t>Victoria Solomon</t>
  </si>
  <si>
    <t>Diane Watson</t>
  </si>
  <si>
    <t>Brett Lee</t>
  </si>
  <si>
    <t>+1-640-395-0490x1602</t>
  </si>
  <si>
    <t>Kristin Bowen</t>
  </si>
  <si>
    <t>501.747.1145x26290</t>
  </si>
  <si>
    <t>Ashley Stevens</t>
  </si>
  <si>
    <t>Phillip Cervantes</t>
  </si>
  <si>
    <t>(745)469-5316x928</t>
  </si>
  <si>
    <t>Samuel Williams</t>
  </si>
  <si>
    <t>(816)535-7067x82702</t>
  </si>
  <si>
    <t>Lisa Allen</t>
  </si>
  <si>
    <t>001-310-980-9653x41156</t>
  </si>
  <si>
    <t>Andrea Thornton</t>
  </si>
  <si>
    <t>001-629-885-0658x300</t>
  </si>
  <si>
    <t>Sharon Vega</t>
  </si>
  <si>
    <t>001-561-308-1417</t>
  </si>
  <si>
    <t>Kyle Vazquez</t>
  </si>
  <si>
    <t>Rachel Lopez</t>
  </si>
  <si>
    <t>704-941-8215x27253</t>
  </si>
  <si>
    <t>Melvin Fuentes</t>
  </si>
  <si>
    <t>714.767.1378x2389</t>
  </si>
  <si>
    <t>Omnicom Group</t>
  </si>
  <si>
    <t>{"Sector":"Advertising &amp; Marketing","Industry":"Advertising, Marketing","City":"New York","State":"New York","Zip":"10017","Website":"www.omnicomgroup.com","Ticker":"OMC","CEO":"John D. Wren"}</t>
  </si>
  <si>
    <t>Kaitlyn Thompson</t>
  </si>
  <si>
    <t>Elijah Rivera</t>
  </si>
  <si>
    <t>Lisa Williams</t>
  </si>
  <si>
    <t>332.256.9292</t>
  </si>
  <si>
    <t>+1-746-681-1573x262</t>
  </si>
  <si>
    <t>$63K-$98K</t>
  </si>
  <si>
    <t>John Wong</t>
  </si>
  <si>
    <t>001-719-386-1951</t>
  </si>
  <si>
    <t>Shawn Burton</t>
  </si>
  <si>
    <t>(826)821-3033x8717</t>
  </si>
  <si>
    <t>Illinois Tool Works</t>
  </si>
  <si>
    <t>{"Sector":"Industrial Machinery","Industry":"Industrial Machinery","City":"Glenview","State":"Illinois","Zip":"60025","Website":"www.itw.com","Ticker":"ITW","CEO":"Scott Santi"}</t>
  </si>
  <si>
    <t>Michael Bird</t>
  </si>
  <si>
    <t>Aaron Thomas</t>
  </si>
  <si>
    <t>(330)583-2960x1727</t>
  </si>
  <si>
    <t>$61K-$80K</t>
  </si>
  <si>
    <t>Anthony Rubio</t>
  </si>
  <si>
    <t>(385)447-9717x462</t>
  </si>
  <si>
    <t>ConocoPhillips</t>
  </si>
  <si>
    <t>{"Sector":"Energy","Industry":"Mining, Crude-Oil Production","City":"Houston","State":"Texas","Zip":"77079","Website":"www.conocophillips.com","Ticker":"COP","CEO":"Ryan M. Lance"}</t>
  </si>
  <si>
    <t>Benjamin Mason</t>
  </si>
  <si>
    <t>752-256-0243x5193</t>
  </si>
  <si>
    <t>Audrey Sweeney</t>
  </si>
  <si>
    <t>831-263-0932x04003</t>
  </si>
  <si>
    <t>Munich Re Group</t>
  </si>
  <si>
    <t>{"Sector":"Insurance","Industry":"Insurance","City":"Munich","State":"N/A","Zip":"N/A","Website":"www.munichre.com","Ticker":"MUV2","CEO":"Joachim Wenning"}</t>
  </si>
  <si>
    <t>Susan Rios</t>
  </si>
  <si>
    <t>(933)601-1668x5591</t>
  </si>
  <si>
    <t>Elizabeth Garcia</t>
  </si>
  <si>
    <t>722.830.6357x6200</t>
  </si>
  <si>
    <t>David Conner</t>
  </si>
  <si>
    <t>993-318-1794</t>
  </si>
  <si>
    <t>China Merchants Bank</t>
  </si>
  <si>
    <t>{"Sector":"Banking","Industry":"Banking &amp; Financial Services","City":"Shenzhen","State":"N/A","Zip":"N/A","Website":"http://www.cmbchina.com/","Ticker":"3968.HK","CEO":"Chen Yulu"}</t>
  </si>
  <si>
    <t>Darius York</t>
  </si>
  <si>
    <t>324-439-6250x678</t>
  </si>
  <si>
    <t>Charles Pittman</t>
  </si>
  <si>
    <t>652.647.5783x900</t>
  </si>
  <si>
    <t>$62K-$93K</t>
  </si>
  <si>
    <t>Janet Weber</t>
  </si>
  <si>
    <t>413-943-7296</t>
  </si>
  <si>
    <t>Natalie Robinson</t>
  </si>
  <si>
    <t>(944)543-1229</t>
  </si>
  <si>
    <t>Hochschild Mining</t>
  </si>
  <si>
    <t>{"Sector":"Mining and Metals","Industry":"Mining","City":"London","State":"England","Zip":"EC2V 7HQ","Website":"https://www.hochschildmining.com/","Ticker":"HOC","CEO":"Ignacio Bustamante"}</t>
  </si>
  <si>
    <t>Daniel Johnson</t>
  </si>
  <si>
    <t>455.743.6052x371</t>
  </si>
  <si>
    <t>Marriott International</t>
  </si>
  <si>
    <t>{"Sector":"Hospitality","Industry":"Hotels, Casinos, Resorts","City":"Bethesda","State":"Maryland","Zip":"20814","Website":"www.marriott.com","Ticker":"MAR","CEO":"Anthony G. Capuano"}</t>
  </si>
  <si>
    <t>Brian Stewart</t>
  </si>
  <si>
    <t>751-625-4051</t>
  </si>
  <si>
    <t>Coupang</t>
  </si>
  <si>
    <t>{"Sector":"E-commerce","Industry":"Internet Services and Retailing","City":"Seattle","State":"Washington","Zip":"98101","Website":"www.aboutcoupang.com","Ticker":"CPNG","CEO":"Bom Kim"}</t>
  </si>
  <si>
    <t>Rachel Sampson</t>
  </si>
  <si>
    <t>David Mcmahon</t>
  </si>
  <si>
    <t>Raymond Merritt</t>
  </si>
  <si>
    <t>465-651-5333x778</t>
  </si>
  <si>
    <t>Anthony Ramirez</t>
  </si>
  <si>
    <t>335-746-8273x26909</t>
  </si>
  <si>
    <t>Stephanie Kane</t>
  </si>
  <si>
    <t>382.857.6262</t>
  </si>
  <si>
    <t>Gabriel Pearson</t>
  </si>
  <si>
    <t>001-554-847-9039x69974</t>
  </si>
  <si>
    <t>DISH Network</t>
  </si>
  <si>
    <t>{"Sector":"Telecommunications","Industry":"Telecommunications","City":"Englewood","State":"Colorado","Zip":"80112","Website":"www.dish.com","Ticker":"DISH","CEO":"Erik Carlson"}</t>
  </si>
  <si>
    <t>Savannah Morris</t>
  </si>
  <si>
    <t>487-955-7537x241</t>
  </si>
  <si>
    <t>Tina Thompson</t>
  </si>
  <si>
    <t>585-622-1191</t>
  </si>
  <si>
    <t>Michael Hall</t>
  </si>
  <si>
    <t>001-681-617-9757x613</t>
  </si>
  <si>
    <t>Anita Pena</t>
  </si>
  <si>
    <t>Nathaniel Bell</t>
  </si>
  <si>
    <t>Raytheon Technologies</t>
  </si>
  <si>
    <t>{"Sector":"Aerospace and Defense","Industry":"Aerospace &amp; Defense","City":"Arlington","State":"Virginia","Zip":"22209","Website":"www.rtx.com","Ticker":"RTX","CEO":"Gregory J. Hayes"}</t>
  </si>
  <si>
    <t>Kimberly Pham</t>
  </si>
  <si>
    <t>+1-460-675-2871x245</t>
  </si>
  <si>
    <t>APA Group</t>
  </si>
  <si>
    <t>{"Sector":"Energy/Infrastructure","Industry":"Energy","City":"Sydney","State":"NSW","Zip":"2000","Website":"https://www.apa.com.au/","Ticker":"APA","CEO":"Rob Wheals"}</t>
  </si>
  <si>
    <t>Sean West</t>
  </si>
  <si>
    <t>795.404.0028</t>
  </si>
  <si>
    <t>Jasmine Hampton</t>
  </si>
  <si>
    <t>001-596-317-0138x240</t>
  </si>
  <si>
    <t>Taylor Gonzalez</t>
  </si>
  <si>
    <t>889.926.9568x14000</t>
  </si>
  <si>
    <t>612.211.1281x5804</t>
  </si>
  <si>
    <t>Michael Ortega</t>
  </si>
  <si>
    <t>+1-972-791-3862x27135</t>
  </si>
  <si>
    <t>Barry Gordon</t>
  </si>
  <si>
    <t>001-224-490-9269x147</t>
  </si>
  <si>
    <t>Charles Webb</t>
  </si>
  <si>
    <t>(420)810-8241</t>
  </si>
  <si>
    <t>$64K-$80K</t>
  </si>
  <si>
    <t>Martha Robinson</t>
  </si>
  <si>
    <t>568-296-2999x821</t>
  </si>
  <si>
    <t>Jim Shelton</t>
  </si>
  <si>
    <t>857-267-8037</t>
  </si>
  <si>
    <t>Anthony Murphy</t>
  </si>
  <si>
    <t>(399)333-1790x260</t>
  </si>
  <si>
    <t>$65K-$118K</t>
  </si>
  <si>
    <t>Sean Davis</t>
  </si>
  <si>
    <t>001-903-997-3536x23056</t>
  </si>
  <si>
    <t>Sarah Payne</t>
  </si>
  <si>
    <t>Timothy Ramirez</t>
  </si>
  <si>
    <t>ARKO</t>
  </si>
  <si>
    <t>{"Sector":"Energy","Industry":"Specialty Retailers: Other","City":"Richmond","State":"Virginia","Zip":"23227","Website":"www.arkocorp.com","Ticker":"ARKO","CEO":"Arie Kotler"}</t>
  </si>
  <si>
    <t>Diana Lewis</t>
  </si>
  <si>
    <t>Catherine Vasquez</t>
  </si>
  <si>
    <t>626.866.0864</t>
  </si>
  <si>
    <t>$64K-$90K</t>
  </si>
  <si>
    <t>Susan Barnett</t>
  </si>
  <si>
    <t>952-575-7397x1650</t>
  </si>
  <si>
    <t>Jennifer Robinson</t>
  </si>
  <si>
    <t>641.203.0806x633</t>
  </si>
  <si>
    <t>Regina Long</t>
  </si>
  <si>
    <t>Domino's Pizza Group</t>
  </si>
  <si>
    <t>{"Sector":"Food and Beverage","Industry":"Restaurants","City":"Milton Keynes","State":"N/A","Zip":"N/A","Website":"www.dominosgroup.co.uk","Ticker":"DOM.L","CEO":"Dominic Paul"}</t>
  </si>
  <si>
    <t>Holly Hawkins</t>
  </si>
  <si>
    <t>917-255-4981x43868</t>
  </si>
  <si>
    <t>HDFC Ltd</t>
  </si>
  <si>
    <t>{"Sector":"Financial Services","Industry":"Banking and Financial Services","City":"Mumbai","State":"Maharashtra","Zip":"400002","Website":"www.hdfc.com","Ticker":"HDFC","CEO":"Keki Mistry"}</t>
  </si>
  <si>
    <t>Seth Payne</t>
  </si>
  <si>
    <t>+1-528-225-1629x824</t>
  </si>
  <si>
    <t>Nike</t>
  </si>
  <si>
    <t>{"Sector":"Apparel and Footwear","Industry":"Apparel","City":"Beaverton","State":"Oregon","Zip":"97005","Website":"www.nike.com","Ticker":"NKE","CEO":"John Donahoe"}</t>
  </si>
  <si>
    <t>Barbara Middleton</t>
  </si>
  <si>
    <t>981-343-5152x93354</t>
  </si>
  <si>
    <t>Holly Hernandez</t>
  </si>
  <si>
    <t>381.394.1740</t>
  </si>
  <si>
    <t>Technical Copywriter</t>
  </si>
  <si>
    <t>Technical Copywriters create content that explains complex technical concepts in a clear and accessible manner. They often write user manuals, product documentation, and technical guides to assist users and customers.</t>
  </si>
  <si>
    <t>Technical writing Documentation User manuals Technical specifications Industry-specific terminology Research skills</t>
  </si>
  <si>
    <t>Create technical documentation, user manuals, and product guides. Translate complex technical concepts into clear and concise content. Work closely with subject matter experts.</t>
  </si>
  <si>
    <t>Misty Hamilton</t>
  </si>
  <si>
    <t>001-385-759-4732</t>
  </si>
  <si>
    <t>Market Expansion Manager</t>
  </si>
  <si>
    <t>A Market Expansion Manager strategizes and executes plans to expand the companys presence in new markets, identifying growth opportunities and optimizing market penetration.</t>
  </si>
  <si>
    <t>Market expansion strategies Market research Sales planning and execution</t>
  </si>
  <si>
    <t>Develop and execute plans to expand market presence and reach new customers. Conduct market research and competitor analysis. Evaluate market trends and opportunities.</t>
  </si>
  <si>
    <t>$60K-$121K</t>
  </si>
  <si>
    <t>Philip Romero</t>
  </si>
  <si>
    <t>960-864-5223x902</t>
  </si>
  <si>
    <t>Lisa Glass</t>
  </si>
  <si>
    <t>(371)845-2889</t>
  </si>
  <si>
    <t>Christine Jacobs</t>
  </si>
  <si>
    <t>(992)801-7382x2619</t>
  </si>
  <si>
    <t>Lori Miller</t>
  </si>
  <si>
    <t>732-751-2532x25434</t>
  </si>
  <si>
    <t>Misty Crosby</t>
  </si>
  <si>
    <t>Wesley Davis</t>
  </si>
  <si>
    <t>+1-349-218-6504x89539</t>
  </si>
  <si>
    <t>Ashley Wilson</t>
  </si>
  <si>
    <t>(738)316-2870x9288</t>
  </si>
  <si>
    <t>Sarah Green</t>
  </si>
  <si>
    <t>+1-487-267-6419x9735</t>
  </si>
  <si>
    <t>Solution Architect</t>
  </si>
  <si>
    <t>A Solution Architect designs and develops effective solutions for complex business problems, leveraging technology and aligning them with the organizations goals and objectives.</t>
  </si>
  <si>
    <t>Solution design Technical architecture Cloud computing and software development knowledge</t>
  </si>
  <si>
    <t>Design high-level solution architectures for software projects. Define technical requirements and specifications. Provide guidance to development teams on best practices.</t>
  </si>
  <si>
    <t>Brian Garcia</t>
  </si>
  <si>
    <t>395.985.1503</t>
  </si>
  <si>
    <t>Owens Corning</t>
  </si>
  <si>
    <t>{"Sector":"Building Materials","Industry":"Building Materials, Glass","City":"Toledo","State":"Ohio","Zip":"43659","Website":"www.owenscorning.com","Ticker":"OC","CEO":"Brian D. Chambers"}</t>
  </si>
  <si>
    <t>John Douglas</t>
  </si>
  <si>
    <t>542-519-1222</t>
  </si>
  <si>
    <t>Ariel Adams</t>
  </si>
  <si>
    <t>001-614-349-3659</t>
  </si>
  <si>
    <t>Beth Gonzalez</t>
  </si>
  <si>
    <t>388-960-6291x33548</t>
  </si>
  <si>
    <t>Christie Schultz</t>
  </si>
  <si>
    <t>$62K-$85K</t>
  </si>
  <si>
    <t>+1-911-780-6757x430</t>
  </si>
  <si>
    <t>Melissa Johnston</t>
  </si>
  <si>
    <t>(662)607-1848</t>
  </si>
  <si>
    <t>$58K-$109K</t>
  </si>
  <si>
    <t>Megan Smith</t>
  </si>
  <si>
    <t>001-366-873-4010x2104</t>
  </si>
  <si>
    <t>Nicholas Reed</t>
  </si>
  <si>
    <t>Christopher Jones</t>
  </si>
  <si>
    <t>918.472.3457x0749</t>
  </si>
  <si>
    <t>Laura Conner</t>
  </si>
  <si>
    <t>001-676-588-1500x2771</t>
  </si>
  <si>
    <t>Rolls-Royce Holdings</t>
  </si>
  <si>
    <t>{"Sector":"Aerospace and Defense","Industry":"Aerospace and Defense","City":"London","State":"N/A","Zip":"N/A","Website":"www.rolls-royce.com","Ticker":"RR","CEO":"Warren East"}</t>
  </si>
  <si>
    <t>Larry Humphrey</t>
  </si>
  <si>
    <t>534-263-6605</t>
  </si>
  <si>
    <t>276.676.6159</t>
  </si>
  <si>
    <t>Kristen Kane</t>
  </si>
  <si>
    <t>268-665-2257</t>
  </si>
  <si>
    <t>Cheniere Energy</t>
  </si>
  <si>
    <t>{"Sector":"Energy","Industry":"Pipelines","City":"Houston","State":"Texas","Zip":"77002","Website":"www.cheniere.com","Ticker":"LNG","CEO":"Jack A. Fusco"}</t>
  </si>
  <si>
    <t>Ann Carney</t>
  </si>
  <si>
    <t>+1-905-823-8531x954</t>
  </si>
  <si>
    <t>Elizabeth Martinez</t>
  </si>
  <si>
    <t>852.678.8980</t>
  </si>
  <si>
    <t>Universal Health Services</t>
  </si>
  <si>
    <t>{"Sector":"Healthcare Services","Industry":"Health Care: Medical Facilities","City":"King of Prussia","State":"Pennsylvania","Zip":"19406","Website":"www.uhs.com","Ticker":"UHS","CEO":"Marc D. Miller"}</t>
  </si>
  <si>
    <t>Daniel Lopez</t>
  </si>
  <si>
    <t>943.464.4844x7458</t>
  </si>
  <si>
    <t>Laura Morris</t>
  </si>
  <si>
    <t>Berry Global Group</t>
  </si>
  <si>
    <t>{"Sector":"Packaging","Industry":"Packaging, Containers","City":"Evansville","State":"Indiana","Zip":"47710","Website":"www.berryglobal.com","Ticker":"BERY","CEO":"Thomas E. Salmon"}</t>
  </si>
  <si>
    <t>Mary Brown</t>
  </si>
  <si>
    <t>Rebecca Cervantes</t>
  </si>
  <si>
    <t>(822)843-0410</t>
  </si>
  <si>
    <t>Heather Ellis</t>
  </si>
  <si>
    <t>001-599-666-8352</t>
  </si>
  <si>
    <t>Nicholas Brock</t>
  </si>
  <si>
    <t>278-923-7279x54607</t>
  </si>
  <si>
    <t>Denise Mann</t>
  </si>
  <si>
    <t>717-482-9659</t>
  </si>
  <si>
    <t>Brandi Sanchez</t>
  </si>
  <si>
    <t>(845)584-7903</t>
  </si>
  <si>
    <t>Alcoa</t>
  </si>
  <si>
    <t>{"Sector":"Metals","Industry":"Metals","City":"Pittsburgh","State":"Pennsylvania","Zip":"15212","Website":"www.alcoa.com","Ticker":"AA","CEO":"Roy C. Harvey"}</t>
  </si>
  <si>
    <t>Juan Cordova</t>
  </si>
  <si>
    <t>001-746-492-4764x95198</t>
  </si>
  <si>
    <t>Jasmine Castro</t>
  </si>
  <si>
    <t>Newcrest Mining</t>
  </si>
  <si>
    <t>{"Sector":"Mining and Metals","Industry":"Mining","City":"Melbourne","State":"VIC","Zip":"3000","Website":"https://www.newcrest.com.au/","Ticker":"NCM","CEO":"Sandeep Biswas"}</t>
  </si>
  <si>
    <t>Julia Bell</t>
  </si>
  <si>
    <t>Benjamin Blair</t>
  </si>
  <si>
    <t>+1-214-673-2289x0758</t>
  </si>
  <si>
    <t>Mary Edwards</t>
  </si>
  <si>
    <t>Gregory Miller</t>
  </si>
  <si>
    <t>(733)740-3666</t>
  </si>
  <si>
    <t>Molson Coors Beverage</t>
  </si>
  <si>
    <t>{"Sector":"Beverage","Industry":"Beverages","City":"Chicago","State":"Illinois","Zip":"60606","Website":"www.molsoncoors.com","Ticker":"TAP","CEO":"Gavin D.K. Hattersley"}</t>
  </si>
  <si>
    <t>Jesse Kelly</t>
  </si>
  <si>
    <t>(343)622-6538x20707</t>
  </si>
  <si>
    <t>Melissa Taylor</t>
  </si>
  <si>
    <t>+1-664-605-2795x134</t>
  </si>
  <si>
    <t>Activision Blizzard</t>
  </si>
  <si>
    <t>{"Sector":"Communication Services","Industry":"Entertainment","City":"Santa Monica","State":"California","Zip":"90404","Website":"www.activisionblizzard.com","Ticker":"ATVI","CEO":"Bobby Kotick"}</t>
  </si>
  <si>
    <t>Lauren Simon</t>
  </si>
  <si>
    <t>739-300-0131</t>
  </si>
  <si>
    <t>Research and Development (R&amp;D) Engineer</t>
  </si>
  <si>
    <t>Conduct research, design experiments, and develop innovative products or technologies in various industries.</t>
  </si>
  <si>
    <t>Research and development processes Product innovation Prototype development Testing and experimentation Data analysis Collaboration with cross-functional teams Problem-solving Attention to detail Technical expertise Project management skills</t>
  </si>
  <si>
    <t>Work on research and development of new products or materials. Collaborate with cross-functional teams on innovation projects. Conduct experiments and tests.</t>
  </si>
  <si>
    <t>Dawn Reynolds</t>
  </si>
  <si>
    <t>(207)227-8311</t>
  </si>
  <si>
    <t>HSBC (Hongkong and Shanghai Banking Corporation)</t>
  </si>
  <si>
    <t>{"Sector":"Banking","Industry":"Banking","City":"London","State":"N/A","Zip":"N/A","Website":"www.hsbc.com","Ticker":"HSBC","CEO":"Noel Quinn"}</t>
  </si>
  <si>
    <t>Steven Wheeler</t>
  </si>
  <si>
    <t>Kimberly Jones</t>
  </si>
  <si>
    <t>001-773-855-7314x6891</t>
  </si>
  <si>
    <t>Kyle Ortega</t>
  </si>
  <si>
    <t>262-308-0891</t>
  </si>
  <si>
    <t>Jason Freeman</t>
  </si>
  <si>
    <t>+1-586-340-0558x92666</t>
  </si>
  <si>
    <t>Denise Nguyen</t>
  </si>
  <si>
    <t>908.218.0276x36638</t>
  </si>
  <si>
    <t>RWE AG</t>
  </si>
  <si>
    <t>{"Sector":"Energy","Industry":"Energy - Utilities","City":"Essen","State":"N/A","Zip":"N/A","Website":"www.rwe.com","Ticker":"RWE","CEO":"Markus Krebber"}</t>
  </si>
  <si>
    <t>Shelly Carr</t>
  </si>
  <si>
    <t>302.366.2408x5911</t>
  </si>
  <si>
    <t>Benjamin Valenzuela</t>
  </si>
  <si>
    <t>(429)854-6106x67190</t>
  </si>
  <si>
    <t>Tyler Brown</t>
  </si>
  <si>
    <t>409.294.8348</t>
  </si>
  <si>
    <t>Market Analyst</t>
  </si>
  <si>
    <t>Competitive Intelligence Analyst</t>
  </si>
  <si>
    <t>Competitive Intelligence Analysts gather data on competitors and industry trends. They analyze information to help businesses make informed decisions and gain a competitive edge.</t>
  </si>
  <si>
    <t>Competitive analysis Market research Data analysis Business strategy Industry knowledge</t>
  </si>
  <si>
    <t>Research competitors and industry trends to assess market positioning. Analyze competitors strategies and product offerings. Provide recommendations for competitive advantage.</t>
  </si>
  <si>
    <t>Edward Terrell</t>
  </si>
  <si>
    <t>527.333.8858</t>
  </si>
  <si>
    <t>Litigation Paralegal</t>
  </si>
  <si>
    <t>Assist in litigation cases, including document preparation, legal research, and trial support.</t>
  </si>
  <si>
    <t>Legal research Discovery management Case preparation Trial support Document review Client communication E-filing Attention to detail Multitasking Legal terminology Technology proficiency Communication skills Legal software proficiency</t>
  </si>
  <si>
    <t>Assist attorneys in preparing for trials and hearings. Organize and manage legal documents and exhibits. Interview clients and witnesses.</t>
  </si>
  <si>
    <t>Matthew Fox</t>
  </si>
  <si>
    <t>(699)511-1088x467</t>
  </si>
  <si>
    <t>George Salas</t>
  </si>
  <si>
    <t>001-744-697-1224</t>
  </si>
  <si>
    <t>Beth Owens</t>
  </si>
  <si>
    <t>590-769-9918x523</t>
  </si>
  <si>
    <t>Sherri Walter</t>
  </si>
  <si>
    <t>001-769-564-9402</t>
  </si>
  <si>
    <t>Eric Byrd</t>
  </si>
  <si>
    <t>(607)351-8327</t>
  </si>
  <si>
    <t>$65K-$124K</t>
  </si>
  <si>
    <t>Justin Mendoza</t>
  </si>
  <si>
    <t>998-613-4189</t>
  </si>
  <si>
    <t>Amy Daniels</t>
  </si>
  <si>
    <t>+1-319-821-0250x57946</t>
  </si>
  <si>
    <t>United Rentals</t>
  </si>
  <si>
    <t>{"Sector":"Equipment Rentals","Industry":"Equipment Leasing","City":"Stamford","State":"Connecticut","Zip":"6902","Website":"www.unitedrentals.com","Ticker":"URI","CEO":"Matthew J. Flannery"}</t>
  </si>
  <si>
    <t>Amy Rubio</t>
  </si>
  <si>
    <t>+1-266-796-2407x764</t>
  </si>
  <si>
    <t>$64K-$121K</t>
  </si>
  <si>
    <t>Tara Moss</t>
  </si>
  <si>
    <t>001-985-591-6912x573</t>
  </si>
  <si>
    <t>Jennifer Patterson</t>
  </si>
  <si>
    <t>691-546-2108x643</t>
  </si>
  <si>
    <t>Andrea Andrews</t>
  </si>
  <si>
    <t>Elizabeth Smith</t>
  </si>
  <si>
    <t>(636)309-7876x62411</t>
  </si>
  <si>
    <t>Home Depot</t>
  </si>
  <si>
    <t>{"Sector":"Retail","Industry":"Specialty Retailers: Other","City":"Atlanta","State":"Georgia","Zip":"30339","Website":"www.homedepot.com","Ticker":"HD","CEO":"Ted Decker"}</t>
  </si>
  <si>
    <t>Jerry Fletcher</t>
  </si>
  <si>
    <t>Adam Schroeder</t>
  </si>
  <si>
    <t>(843)558-5468x5296</t>
  </si>
  <si>
    <t>Ricky Torres</t>
  </si>
  <si>
    <t>341-847-3684x375</t>
  </si>
  <si>
    <t>$58K-$99K</t>
  </si>
  <si>
    <t>Michelle Wilcox</t>
  </si>
  <si>
    <t>+1-352-725-7801x4968</t>
  </si>
  <si>
    <t>Jennifer Roman</t>
  </si>
  <si>
    <t>+1-599-514-9196x437</t>
  </si>
  <si>
    <t>Primary Care Physician Assistant</t>
  </si>
  <si>
    <t>Provide medical care under the supervision of physicians, conduct examinations, diagnose and treat patients.</t>
  </si>
  <si>
    <t>Medical knowledge and clinical skills Patient care and assessment Communication and empathy</t>
  </si>
  <si>
    <t>Provide primary healthcare services, including diagnosing and treating common medical conditions. Conduct physical examinations and order diagnostic tests. Educate patients on health and wellness.</t>
  </si>
  <si>
    <t>Bayerische Motoren Werke AG (BMW)</t>
  </si>
  <si>
    <t>Sherry Aguirre</t>
  </si>
  <si>
    <t>986-852-7764x06960</t>
  </si>
  <si>
    <t>Metro AG</t>
  </si>
  <si>
    <t>{"Sector":"Retail","Industry":"Retail","City":"D sseldorf","State":"N/A","Zip":"N/A","Website":"www.metroag.de","Ticker":"B4B","CEO":"Steffen Greubel"}</t>
  </si>
  <si>
    <t>Nicholas Washington</t>
  </si>
  <si>
    <t>608-956-2682</t>
  </si>
  <si>
    <t>Visa</t>
  </si>
  <si>
    <t>{"Sector":"Financial Services","Industry":"Financial Data Services","City":"San Francisco","State":"California","Zip":"94105","Website":"www.visa.com","Ticker":"V","CEO":"Ryan Mcinerney"}</t>
  </si>
  <si>
    <t>Kathleen Hull</t>
  </si>
  <si>
    <t>430-737-1185</t>
  </si>
  <si>
    <t>John Lindsey</t>
  </si>
  <si>
    <t>Rita Ortiz</t>
  </si>
  <si>
    <t>706-371-4771x4658</t>
  </si>
  <si>
    <t>Evan Davis</t>
  </si>
  <si>
    <t>657-285-9319x9772</t>
  </si>
  <si>
    <t>Brandy Becker</t>
  </si>
  <si>
    <t>388.828.4642</t>
  </si>
  <si>
    <t>Tech Mahindra</t>
  </si>
  <si>
    <t>{"Sector":"Information Technology","Industry":"Information Technology and Services","City":"Pune","State":"Maharashtra","Zip":"411006","Website":"www.techmahindra.com","Ticker":"TECHM","CEO":"C. P. Gurnani"}</t>
  </si>
  <si>
    <t>Andre Hood</t>
  </si>
  <si>
    <t>001-801-667-2247x1655</t>
  </si>
  <si>
    <t>Heather Washington</t>
  </si>
  <si>
    <t>(570)807-5812</t>
  </si>
  <si>
    <t>Sandra Myers</t>
  </si>
  <si>
    <t>(822)898-6610</t>
  </si>
  <si>
    <t>Laura Allen</t>
  </si>
  <si>
    <t>964.542.2064</t>
  </si>
  <si>
    <t>Lindsay Mcneil</t>
  </si>
  <si>
    <t>Tractor Supply Company</t>
  </si>
  <si>
    <t>{"Sector":"Retail","Industry":"Retail - Farm and Ranch Supplies","City":"Brentwood","State":"TN","Zip":"37027","Website":"https://www.tractorsupply.com/","Ticker":"TSCO","CEO":"Hal Lawton"}</t>
  </si>
  <si>
    <t>Karen Bennett</t>
  </si>
  <si>
    <t>001-364-383-3475x935</t>
  </si>
  <si>
    <t>Joel Harris</t>
  </si>
  <si>
    <t>848.270.3695x8866</t>
  </si>
  <si>
    <t>Sharon Lewis</t>
  </si>
  <si>
    <t>744-687-9119x06792</t>
  </si>
  <si>
    <t>Juan Williams</t>
  </si>
  <si>
    <t>Insurance Australia Group (IAG)</t>
  </si>
  <si>
    <t>{"Sector":"Insurance","Industry":"Insurance","City":"Sydney","State":"NSW","Zip":"2000","Website":"https://www.iag.com.au/","Ticker":"IAG","CEO":"Nick Hawkins"}</t>
  </si>
  <si>
    <t>Sandra Burke</t>
  </si>
  <si>
    <t>001-499-519-8906</t>
  </si>
  <si>
    <t>Lindsey White</t>
  </si>
  <si>
    <t>(970)640-3265x56368</t>
  </si>
  <si>
    <t>Christina Knight</t>
  </si>
  <si>
    <t>+1-646-574-1085x750</t>
  </si>
  <si>
    <t>Marie Hunt</t>
  </si>
  <si>
    <t>539.394.5728x1890</t>
  </si>
  <si>
    <t>Taylor Woodard</t>
  </si>
  <si>
    <t>554.732.9299</t>
  </si>
  <si>
    <t>Jeffrey Brewer</t>
  </si>
  <si>
    <t>(387)900-3173</t>
  </si>
  <si>
    <t>Nicholas Figueroa</t>
  </si>
  <si>
    <t>(566)325-4939x2813</t>
  </si>
  <si>
    <t>Brewin Dolphin</t>
  </si>
  <si>
    <t>{"Sector":"Financial Services","Industry":"Financial Services - Investment","City":"London","State":"England","Zip":"EC4M 7RB","Website":"https://www.brewin.co.uk/","Ticker":"BRW","CEO":"Robin Beer"}</t>
  </si>
  <si>
    <t>Matthew Gonzalez</t>
  </si>
  <si>
    <t>348-912-6173x413</t>
  </si>
  <si>
    <t>Gary Black</t>
  </si>
  <si>
    <t>741-218-2736</t>
  </si>
  <si>
    <t>Mary Stark</t>
  </si>
  <si>
    <t>301.232.7529x7133</t>
  </si>
  <si>
    <t>Adam Nelson</t>
  </si>
  <si>
    <t>+1-625-458-4287x9303</t>
  </si>
  <si>
    <t>Heather Martinez</t>
  </si>
  <si>
    <t>227.770.6954x02458</t>
  </si>
  <si>
    <t>Stacey Olson</t>
  </si>
  <si>
    <t>419-502-1112</t>
  </si>
  <si>
    <t>Jamie Lam</t>
  </si>
  <si>
    <t>686-913-8601x205</t>
  </si>
  <si>
    <t>Robert Wells</t>
  </si>
  <si>
    <t>(491)357-2731</t>
  </si>
  <si>
    <t>Amy Smith</t>
  </si>
  <si>
    <t>853-560-9720</t>
  </si>
  <si>
    <t>Sheri Smith</t>
  </si>
  <si>
    <t>902.925.9473x95475</t>
  </si>
  <si>
    <t>Dominique Hill</t>
  </si>
  <si>
    <t>576.941.1593x4673</t>
  </si>
  <si>
    <t>Marathon Petroleum</t>
  </si>
  <si>
    <t>{"Sector":"Energy","Industry":"Petroleum Refining","City":"Findlay","State":"Ohio","Zip":"45840","Website":"www.marathonpetroleum.com","Ticker":"MPC","CEO":"Michael J. Hennigan"}</t>
  </si>
  <si>
    <t>Andrew Arnold</t>
  </si>
  <si>
    <t>Wendy Johnson</t>
  </si>
  <si>
    <t>001-636-878-9902x413</t>
  </si>
  <si>
    <t>Richard Wilson</t>
  </si>
  <si>
    <t>614-852-9877x6150</t>
  </si>
  <si>
    <t>Alphabet</t>
  </si>
  <si>
    <t>{"Sector":"Technology","Industry":"Internet Services and Retailing","City":"Mountain View","State":"California","Zip":"94043","Website":"www.abc.xyz","Ticker":"GOOGL","CEO":"Sundar Pichai"}</t>
  </si>
  <si>
    <t>Brandy Hoover</t>
  </si>
  <si>
    <t>347-350-0820x5405</t>
  </si>
  <si>
    <t>Jennifer Duncan</t>
  </si>
  <si>
    <t>001-382-259-7482</t>
  </si>
  <si>
    <t>Michael Robertson</t>
  </si>
  <si>
    <t>+1-620-956-9410x45039</t>
  </si>
  <si>
    <t>Lauren Todd</t>
  </si>
  <si>
    <t>(500)453-9285x88239</t>
  </si>
  <si>
    <t>Gregory Bond</t>
  </si>
  <si>
    <t>347.326.5394</t>
  </si>
  <si>
    <t>Vanessa Crawford</t>
  </si>
  <si>
    <t>001-583-318-3174x1785</t>
  </si>
  <si>
    <t>Joyce Rodriguez</t>
  </si>
  <si>
    <t>001-233-428-2802</t>
  </si>
  <si>
    <t>Robert Lucas</t>
  </si>
  <si>
    <t>634-431-4325x0370</t>
  </si>
  <si>
    <t>Jennifer Vasquez</t>
  </si>
  <si>
    <t>963-756-8725</t>
  </si>
  <si>
    <t>Joanne Hunt</t>
  </si>
  <si>
    <t>001-299-939-6971x21301</t>
  </si>
  <si>
    <t>(884)312-3206x172</t>
  </si>
  <si>
    <t>Jabil</t>
  </si>
  <si>
    <t>{"Sector":"Manufacturing","Industry":"Semiconductors and Other Electronic Components","City":"St. Petersburg","State":"Florida","Zip":"33716","Website":"www.jabil.com","Ticker":"JBL","CEO":"Mark T. Mondello"}</t>
  </si>
  <si>
    <t>+1-679-435-9269x09003</t>
  </si>
  <si>
    <t>L3Harris Technologies</t>
  </si>
  <si>
    <t>{"Sector":"Aerospace &amp; Defense","Industry":"Aerospace &amp; Defense","City":"Melbourne","State":"Florida","Zip":"32919","Website":"www.l3harris.com","Ticker":"LHX","CEO":""}</t>
  </si>
  <si>
    <t>Kelly Maxwell</t>
  </si>
  <si>
    <t>(418)437-5783x2091</t>
  </si>
  <si>
    <t>Larry Williams</t>
  </si>
  <si>
    <t>(711)366-2756x113</t>
  </si>
  <si>
    <t>Norfolk Southern</t>
  </si>
  <si>
    <t>{"Sector":"Transportation","Industry":"Railroads","City":"Atlanta","State":"Georgia","Zip":"30308","Website":"www.norfolksouthern.com","Ticker":"NSC","CEO":"Alan H. Shaw"}</t>
  </si>
  <si>
    <t>Patricia Lopez</t>
  </si>
  <si>
    <t>(516)292-0092x771</t>
  </si>
  <si>
    <t>BJ's Wholesale Club</t>
  </si>
  <si>
    <t>{"Sector":"Retail","Industry":"General Merchandisers","City":"Marlborough","State":"Massachusetts","Zip":"1752","Website":"www.bjs.com","Ticker":"BJ","CEO":"Robert W. Eddy"}</t>
  </si>
  <si>
    <t>Elizabeth Chambers</t>
  </si>
  <si>
    <t>+1-326-500-1256x54137</t>
  </si>
  <si>
    <t>Kimberly Gregory</t>
  </si>
  <si>
    <t>001-592-783-3050x550</t>
  </si>
  <si>
    <t>Kathryn Snyder</t>
  </si>
  <si>
    <t>001-422-899-3731x23712</t>
  </si>
  <si>
    <t>Donald Harper</t>
  </si>
  <si>
    <t>+1-580-351-3717x16026</t>
  </si>
  <si>
    <t>$57K-$91K</t>
  </si>
  <si>
    <t>Robin Evans</t>
  </si>
  <si>
    <t>+1-683-530-6702x36733</t>
  </si>
  <si>
    <t>Web Graphic Designer</t>
  </si>
  <si>
    <t>Web Graphic Designers create visually appealing graphics, images, and layouts for websites. They work closely with web developers and UI/UX designers to ensure that web content is aesthetically pleasing, on-brand, and engaging to users.</t>
  </si>
  <si>
    <t>Graphic design tools (e.g., Adobe Creative Suite) Web design principles User interface (UI) design Visual communication Typography Creativity and artistic skills</t>
  </si>
  <si>
    <t>Create visually appealing graphics and layouts for websites, digital marketing materials, and user interfaces. Ensure consistent branding across digital platforms. Optimize images and graphics for web use.</t>
  </si>
  <si>
    <t>Sonic Automotive</t>
  </si>
  <si>
    <t>{"Sector":"Automotive","Industry":"Automotive Retailing, Services","City":"Charlotte","State":"North Carolina","Zip":"28211","Website":"www.sonicautomotive.com","Ticker":"SAH","CEO":"David Bruton Smith"}</t>
  </si>
  <si>
    <t>$58K-$94K</t>
  </si>
  <si>
    <t>Alexander Fitzgerald</t>
  </si>
  <si>
    <t>(637)413-1555x11821</t>
  </si>
  <si>
    <t>Principal Financial</t>
  </si>
  <si>
    <t>{"Sector":"Financial Services","Industry":"Insurance: Life, Health (Stock)","City":"Des Moines","State":"Iowa","Zip":"50392","Website":"www.principal.com","Ticker":"PFG","CEO":""}</t>
  </si>
  <si>
    <t>Julia Hernandez</t>
  </si>
  <si>
    <t>(829)881-0270x769</t>
  </si>
  <si>
    <t>Insight Enterprises</t>
  </si>
  <si>
    <t>{"Sector":"IT Services","Industry":"Information Technology Services","City":"Chandler","State":"Arizona","Zip":"85286","Website":"www.insight.com","Ticker":"NSIT","CEO":"Joyce Mullen"}</t>
  </si>
  <si>
    <t>Robert Fletcher</t>
  </si>
  <si>
    <t>+1-201-336-4311x897</t>
  </si>
  <si>
    <t>Elizabeth Mcmillan</t>
  </si>
  <si>
    <t>The Coca-Cola Company</t>
  </si>
  <si>
    <t>{"Sector":"Food and Beverage","Industry":"Beverage","City":"Atlanta","State":"GA","Zip":"30313","Website":"https://www.coca-colacompany.com/","Ticker":"KO","CEO":"James Quincey"}</t>
  </si>
  <si>
    <t>Jose Bauer</t>
  </si>
  <si>
    <t>Duke Energy</t>
  </si>
  <si>
    <t>{"Sector":"Energy","Industry":"Utilities: Gas and Electric","City":"Charlotte","State":"North Carolina","Zip":"28202","Website":"www.duke-energy.com","Ticker":"DUK","CEO":"Lynn J. Good"}</t>
  </si>
  <si>
    <t>Tammy Martin</t>
  </si>
  <si>
    <t>(465)681-6392x930</t>
  </si>
  <si>
    <t>Joshua Barton</t>
  </si>
  <si>
    <t>Danaher</t>
  </si>
  <si>
    <t>{"Sector":"Healthcare","Industry":"Medical Products and Equipment","City":"Washington","State":"District of Columbia","Zip":"20037","Website":"www.danaher.com","Ticker":"DHR","CEO":"Rainer M. Blair"}</t>
  </si>
  <si>
    <t>Katherine Boyd</t>
  </si>
  <si>
    <t>(491)564-7204</t>
  </si>
  <si>
    <t>(998)612-6037</t>
  </si>
  <si>
    <t>Katherine Lopez</t>
  </si>
  <si>
    <t>001-225-487-5461x2827</t>
  </si>
  <si>
    <t>Sarah James</t>
  </si>
  <si>
    <t>Judy Brown</t>
  </si>
  <si>
    <t>420-478-3259x5956</t>
  </si>
  <si>
    <t>Russell Ferguson</t>
  </si>
  <si>
    <t>(209)962-6820</t>
  </si>
  <si>
    <t>(760)744-5141x9527</t>
  </si>
  <si>
    <t>Vanessa Lucas</t>
  </si>
  <si>
    <t>364-609-3906x3385</t>
  </si>
  <si>
    <t>Joshua Simon</t>
  </si>
  <si>
    <t>856-833-7517</t>
  </si>
  <si>
    <t>Susan Mullins</t>
  </si>
  <si>
    <t>357.773.0848x3515</t>
  </si>
  <si>
    <t>Seth Campos</t>
  </si>
  <si>
    <t>763-535-8620x060</t>
  </si>
  <si>
    <t>Chad James</t>
  </si>
  <si>
    <t>324-624-4702x3468</t>
  </si>
  <si>
    <t>Grasim Industries</t>
  </si>
  <si>
    <t>{"Sector":"Cement &amp; Aggregates","Industry":"Cement and Chemicals","City":"Mumbai","State":"Maharashtra","Zip":"400030","Website":"https://www.grasim.com/","Ticker":"GRASIM","CEO":"Kumar Mangalam Birla"}</t>
  </si>
  <si>
    <t>Cynthia Johnson</t>
  </si>
  <si>
    <t>968.276.4920</t>
  </si>
  <si>
    <t>Charles Washington</t>
  </si>
  <si>
    <t>205.406.5487x2855</t>
  </si>
  <si>
    <t>Kristen Lucas</t>
  </si>
  <si>
    <t>Tata Power</t>
  </si>
  <si>
    <t>{"Sector":"Utilities","Industry":"Utilities","City":"Mumbai","State":"Maharashtra","Zip":"400 001","Website":"www.tatapower.com","Ticker":"TATAPOWER","CEO":"Praveer Sinha"}</t>
  </si>
  <si>
    <t>Lindsey Wallace</t>
  </si>
  <si>
    <t>001-414-898-3173</t>
  </si>
  <si>
    <t>Renee Jackson</t>
  </si>
  <si>
    <t>(536)509-9344</t>
  </si>
  <si>
    <t>Taylor Nolan</t>
  </si>
  <si>
    <t>(250)926-5722x849</t>
  </si>
  <si>
    <t>Trevor Peck</t>
  </si>
  <si>
    <t>548-241-4564x520</t>
  </si>
  <si>
    <t>Commonwealth Bank of Australia</t>
  </si>
  <si>
    <t>{"Sector":"Banking","Industry":"Banking/Financial Services","City":"Sydney","State":"NSW","Zip":"2000","Website":"https://www.commbank.com.au/","Ticker":"CBA","CEO":"Matt Comyn"}</t>
  </si>
  <si>
    <t>$63K-$126K</t>
  </si>
  <si>
    <t>Karen West</t>
  </si>
  <si>
    <t>001-471-449-4680x71515</t>
  </si>
  <si>
    <t>$60K-$81K</t>
  </si>
  <si>
    <t>Jason Avery</t>
  </si>
  <si>
    <t>(215)708-0595x29644</t>
  </si>
  <si>
    <t>Tony Dunn</t>
  </si>
  <si>
    <t>$59K-$86K</t>
  </si>
  <si>
    <t>Eileen Long</t>
  </si>
  <si>
    <t>001-427-374-9798</t>
  </si>
  <si>
    <t>Henry Richards</t>
  </si>
  <si>
    <t>293-766-9638x13028</t>
  </si>
  <si>
    <t>Shelia Weaver</t>
  </si>
  <si>
    <t>Amber Knapp</t>
  </si>
  <si>
    <t>(608)841-8764x2494</t>
  </si>
  <si>
    <t>Timothy Holder</t>
  </si>
  <si>
    <t>Adrian Eaton</t>
  </si>
  <si>
    <t>Design and develop innovative products, from concept to production, ensuring usability, functionality, and aesthetics.</t>
  </si>
  <si>
    <t>Product design principles Prototyping and wireframing User research User testing UI/UX design 3D modeling (if applicable) Collaboration Problem-solving Creativity Attention to detail Communication skills Software proficiency (e.g., Sketch, Adobe XD)</t>
  </si>
  <si>
    <t>Design and develop mechanical products, components, or systems. Create detailed engineering drawings and specifications. Collaborate with engineers and manufacturers.</t>
  </si>
  <si>
    <t>John Melendez</t>
  </si>
  <si>
    <t>PVH</t>
  </si>
  <si>
    <t>{"Sector":"Apparel","Industry":"Apparel","City":"New York","State":"New York","Zip":"10017","Website":"www.pvh.com","Ticker":"PVH","CEO":"Stefan Larsson"}</t>
  </si>
  <si>
    <t>Willie White</t>
  </si>
  <si>
    <t>588-741-8063x789</t>
  </si>
  <si>
    <t>Cochlear Limited</t>
  </si>
  <si>
    <t>{"Sector":"Healthcare/Technology","Industry":"Healthcare","City":"Sydney","State":"NSW","Zip":"2000","Website":"https://www.cochlear.com/","Ticker":"COH","CEO":"Dig Howitt"}</t>
  </si>
  <si>
    <t>Tammy Bailey</t>
  </si>
  <si>
    <t>333-719-3228x5801</t>
  </si>
  <si>
    <t>Sarah Garcia</t>
  </si>
  <si>
    <t>Anna Duncan</t>
  </si>
  <si>
    <t>(229)997-9513x5826</t>
  </si>
  <si>
    <t>Louis Maxwell</t>
  </si>
  <si>
    <t>(637)392-1173x286</t>
  </si>
  <si>
    <t>Marico Limited</t>
  </si>
  <si>
    <t>{"Sector":"Consumer Goods","Industry":"Consumer Goods","City":"Mumbai","State":"Maharashtra","Zip":"400 059","Website":"www.marico.com","Ticker":"MARICO","CEO":"Saugata Gupta"}</t>
  </si>
  <si>
    <t>Grace Davis</t>
  </si>
  <si>
    <t>+1-232-989-0849x5282</t>
  </si>
  <si>
    <t>Henry Jackson</t>
  </si>
  <si>
    <t>+1-951-804-5669x5879</t>
  </si>
  <si>
    <t>David Gonzalez</t>
  </si>
  <si>
    <t>(911)428-1832</t>
  </si>
  <si>
    <t>Chesapeake Energy</t>
  </si>
  <si>
    <t>{"Sector":"Energy","Industry":"Mining, Crude-Oil Production","City":"Oklahoma City","State":"Oklahoma","Zip":"73118","Website":"www.chk.com","Ticker":"CHK","CEO":"Nick Dell'Osso"}</t>
  </si>
  <si>
    <t>Jonathan Hall</t>
  </si>
  <si>
    <t>001-970-338-9496x36109</t>
  </si>
  <si>
    <t>Mary Jackson</t>
  </si>
  <si>
    <t>001-367-541-3897</t>
  </si>
  <si>
    <t>Scott Reed</t>
  </si>
  <si>
    <t>944-995-6171</t>
  </si>
  <si>
    <t>Seek Limited</t>
  </si>
  <si>
    <t>{"Sector":"Online Job Search","Industry":"Online Recruitment","City":"Melbourne","State":"VIC","Zip":"3000","Website":"https://www.seek.com.au/","Ticker":"SEK","CEO":"Ian Narev"}</t>
  </si>
  <si>
    <t>Ana Miller</t>
  </si>
  <si>
    <t>001-411-332-8159</t>
  </si>
  <si>
    <t>Kim Castillo</t>
  </si>
  <si>
    <t>Randall Lara</t>
  </si>
  <si>
    <t>695-476-3577x0016</t>
  </si>
  <si>
    <t>Kristen Brooks</t>
  </si>
  <si>
    <t>504-439-3064</t>
  </si>
  <si>
    <t>Samuel Wade</t>
  </si>
  <si>
    <t>001-579-304-0974x549</t>
  </si>
  <si>
    <t>Carl Barnes</t>
  </si>
  <si>
    <t>296-753-1149x658</t>
  </si>
  <si>
    <t>JD.com</t>
  </si>
  <si>
    <t>{"Sector":"E-commerce","Industry":"E-commerce &amp; Technology","City":"Beijing","State":"Beijing","Zip":"100033","Website":"https://corporate.jd.com/","Ticker":"JD","CEO":"Xu Lei"}</t>
  </si>
  <si>
    <t>$65K-$114K</t>
  </si>
  <si>
    <t>Raven Garza</t>
  </si>
  <si>
    <t>682.948.5831</t>
  </si>
  <si>
    <t>Ashley Schneider</t>
  </si>
  <si>
    <t>Rebecca Duncan</t>
  </si>
  <si>
    <t>957.964.9161x631</t>
  </si>
  <si>
    <t>Nathan Dominguez</t>
  </si>
  <si>
    <t>001-864-321-7011x23399</t>
  </si>
  <si>
    <t>Stacy Thomas</t>
  </si>
  <si>
    <t>+1-383-681-7024x384</t>
  </si>
  <si>
    <t>Edward Peters</t>
  </si>
  <si>
    <t>886-795-6957x029</t>
  </si>
  <si>
    <t>Stephanie Huerta</t>
  </si>
  <si>
    <t>743.440.9807x5326</t>
  </si>
  <si>
    <t>Dawn Villa</t>
  </si>
  <si>
    <t>(767)348-4049x0117</t>
  </si>
  <si>
    <t>Sarah Adams</t>
  </si>
  <si>
    <t>(308)909-4525</t>
  </si>
  <si>
    <t>Andrew Barnes</t>
  </si>
  <si>
    <t>(996)803-9834x857</t>
  </si>
  <si>
    <t>Allen Moore</t>
  </si>
  <si>
    <t>469-609-1038x7137</t>
  </si>
  <si>
    <t>Alex Nguyen</t>
  </si>
  <si>
    <t>(718)396-2372</t>
  </si>
  <si>
    <t>Michael Hunter</t>
  </si>
  <si>
    <t>+1-730-703-8293x738</t>
  </si>
  <si>
    <t>Nancy Phillips</t>
  </si>
  <si>
    <t>+1-539-403-2102x414</t>
  </si>
  <si>
    <t>Rodney Davis</t>
  </si>
  <si>
    <t>388-554-0397x95163</t>
  </si>
  <si>
    <t>Nicholas Thomas</t>
  </si>
  <si>
    <t>(499)573-8485x649</t>
  </si>
  <si>
    <t>Dorothy Lopez</t>
  </si>
  <si>
    <t>(827)704-8404x229</t>
  </si>
  <si>
    <t>+1-961-673-7363x85173</t>
  </si>
  <si>
    <t>Alex Elliott</t>
  </si>
  <si>
    <t>(795)728-8516x29169</t>
  </si>
  <si>
    <t>Bank of China</t>
  </si>
  <si>
    <t>{"Sector":"Banking","Industry":"Banking &amp; Financial Services","City":"Beijing","State":"Beijing","Zip":"100033","Website":"https://www.boc.cn/en/","Ticker":"601988.SS","CEO":"Chen Yuan"}</t>
  </si>
  <si>
    <t>John Williams</t>
  </si>
  <si>
    <t>001-319-932-9837x300</t>
  </si>
  <si>
    <t>Ricky Gaines</t>
  </si>
  <si>
    <t>001-508-794-6769</t>
  </si>
  <si>
    <t>Rodney Ramirez</t>
  </si>
  <si>
    <t>305-767-2072x40673</t>
  </si>
  <si>
    <t>Celanese</t>
  </si>
  <si>
    <t>{"Sector":"Chemicals","Industry":"Chemicals","City":"Irving","State":"Texas","Zip":"75039","Website":"www.celanese.com","Ticker":"CE","CEO":"Lori J. Ryerkerk"}</t>
  </si>
  <si>
    <t>Thomas Cook</t>
  </si>
  <si>
    <t>001-478-864-0525x5056</t>
  </si>
  <si>
    <t>Mark Ward</t>
  </si>
  <si>
    <t>Sara Compton</t>
  </si>
  <si>
    <t>772-792-3307</t>
  </si>
  <si>
    <t>Anna Weiss</t>
  </si>
  <si>
    <t>Brendan Weiss</t>
  </si>
  <si>
    <t>+1-327-207-3361x68709</t>
  </si>
  <si>
    <t>Jeffrey Deleon</t>
  </si>
  <si>
    <t>001-267-445-7978x11969</t>
  </si>
  <si>
    <t>Eileen Bryan</t>
  </si>
  <si>
    <t>+1-275-809-5728x4925</t>
  </si>
  <si>
    <t>Alejandro Martinez</t>
  </si>
  <si>
    <t>681-570-3746x99103</t>
  </si>
  <si>
    <t>Karen Cox</t>
  </si>
  <si>
    <t>Lithia Motors</t>
  </si>
  <si>
    <t>{"Sector":"Automotive","Industry":"Automotive Retailing, Services","City":"Medford","State":"Oregon","Zip":"97501","Website":"www.lithiadriveway.com","Ticker":"LAD","CEO":"Bryan B. Deboer"}</t>
  </si>
  <si>
    <t>Steven Leonard</t>
  </si>
  <si>
    <t>(593)774-1248</t>
  </si>
  <si>
    <t>Jorge Rollins</t>
  </si>
  <si>
    <t>640.707.5365x67912</t>
  </si>
  <si>
    <t>Cardinal Health</t>
  </si>
  <si>
    <t>{"Sector":"Healthcare","Industry":"Wholesalers: Health Care","City":"Dublin","State":"Ohio","Zip":"43017","Website":"www.cardinalhealth.com","Ticker":"CAH","CEO":"Jason Hollar"}</t>
  </si>
  <si>
    <t>Debbie Campbell</t>
  </si>
  <si>
    <t>861.869.5489x0828</t>
  </si>
  <si>
    <t>Jeremy Kirby</t>
  </si>
  <si>
    <t>001-364-770-6360x4567</t>
  </si>
  <si>
    <t>Richard Kane</t>
  </si>
  <si>
    <t>+1-871-237-4522x04907</t>
  </si>
  <si>
    <t>Rachel Ferguson</t>
  </si>
  <si>
    <t>844.345.2281x01212</t>
  </si>
  <si>
    <t>Sean Black</t>
  </si>
  <si>
    <t>586-972-4927</t>
  </si>
  <si>
    <t>$55K-$114K</t>
  </si>
  <si>
    <t>Jennifer Gilbert</t>
  </si>
  <si>
    <t>+1-828-941-2025x6457</t>
  </si>
  <si>
    <t>Fresenius SE &amp; Co. KGaA</t>
  </si>
  <si>
    <t>{"Sector":"Healthcare","Industry":"Healthcare","City":"Bad Homburg","State":"N/A","Zip":"N/A","Website":"www.fresenius.com","Ticker":"FRE","CEO":"Stephan Sturm"}</t>
  </si>
  <si>
    <t>Jeffrey Henson</t>
  </si>
  <si>
    <t>241-667-4308</t>
  </si>
  <si>
    <t>$58K-$98K</t>
  </si>
  <si>
    <t>Brian Bradshaw</t>
  </si>
  <si>
    <t>(466)228-0754</t>
  </si>
  <si>
    <t>Angela Martin</t>
  </si>
  <si>
    <t>914-261-6692x6862</t>
  </si>
  <si>
    <t>$55K-$97K</t>
  </si>
  <si>
    <t>Amber Harrison</t>
  </si>
  <si>
    <t>Patricia Galloway</t>
  </si>
  <si>
    <t>(767)241-3317</t>
  </si>
  <si>
    <t>Tyler Mitchell</t>
  </si>
  <si>
    <t>(871)389-7970x3113</t>
  </si>
  <si>
    <t>Jessica Vargas</t>
  </si>
  <si>
    <t>543.295.7680</t>
  </si>
  <si>
    <t>Rhonda Horn</t>
  </si>
  <si>
    <t>726.663.6004</t>
  </si>
  <si>
    <t>Kevin Moore</t>
  </si>
  <si>
    <t>321-270-8140</t>
  </si>
  <si>
    <t>Smith &amp; Nephew</t>
  </si>
  <si>
    <t>{"Sector":"Healthcare","Industry":"Medical Devices/Healthcare","City":"London","State":"N/A","Zip":"N/A","Website":"www.smith-nephew.com","Ticker":"SN.L","CEO":"Roland Diggelmann"}</t>
  </si>
  <si>
    <t>Lauren Clark</t>
  </si>
  <si>
    <t>500.654.6000x10750</t>
  </si>
  <si>
    <t>Kristin Benson</t>
  </si>
  <si>
    <t>001-893-997-6539x7959</t>
  </si>
  <si>
    <t>Andrea Patel</t>
  </si>
  <si>
    <t>537-517-5536</t>
  </si>
  <si>
    <t>Hannah Williams</t>
  </si>
  <si>
    <t>(462)822-6997</t>
  </si>
  <si>
    <t>Nicole Young</t>
  </si>
  <si>
    <t>(208)256-0343</t>
  </si>
  <si>
    <t>Lyft, Inc.</t>
  </si>
  <si>
    <t>{"Sector":"Transportation/Ridesharing","Industry":"Technology - Ride-hailing","City":"San Francisco","State":"CA","Zip":"94107","Website":"https://www.lyft.com/","Ticker":"LYFT","CEO":"Logan Green"}</t>
  </si>
  <si>
    <t>Connor May</t>
  </si>
  <si>
    <t>+1-949-715-0435x0249</t>
  </si>
  <si>
    <t>Joseph Clark</t>
  </si>
  <si>
    <t>001-328-642-4632x44138</t>
  </si>
  <si>
    <t>Patricia Sanchez</t>
  </si>
  <si>
    <t>(605)488-8719x6237</t>
  </si>
  <si>
    <t>Eileen Nguyen</t>
  </si>
  <si>
    <t>977-851-8400x649</t>
  </si>
  <si>
    <t>Ryan Mcconnell</t>
  </si>
  <si>
    <t>+1-496-460-6674x3504</t>
  </si>
  <si>
    <t>Michael Bennett</t>
  </si>
  <si>
    <t>Christopher Cook</t>
  </si>
  <si>
    <t>(716)853-8396x600</t>
  </si>
  <si>
    <t>Barbara Scott</t>
  </si>
  <si>
    <t>791-413-0650x23828</t>
  </si>
  <si>
    <t>Mary Navarro</t>
  </si>
  <si>
    <t>610.704.9958</t>
  </si>
  <si>
    <t>Carlos Mccormick</t>
  </si>
  <si>
    <t>001-905-282-2449</t>
  </si>
  <si>
    <t>Bethany Wiley</t>
  </si>
  <si>
    <t>(266)419-8615</t>
  </si>
  <si>
    <t>Cindy Brooks</t>
  </si>
  <si>
    <t>+1-835-649-5636x734</t>
  </si>
  <si>
    <t>Anthony Davis</t>
  </si>
  <si>
    <t>218.254.9092x5885</t>
  </si>
  <si>
    <t>Andrew Morales</t>
  </si>
  <si>
    <t>001-843-957-0560x626</t>
  </si>
  <si>
    <t>Michael Burke</t>
  </si>
  <si>
    <t>(519)476-3337x6046</t>
  </si>
  <si>
    <t>Brittany Golden</t>
  </si>
  <si>
    <t>(995)628-9712</t>
  </si>
  <si>
    <t>Michael Briggs</t>
  </si>
  <si>
    <t>(627)524-2077x3492</t>
  </si>
  <si>
    <t>Heather Kelly</t>
  </si>
  <si>
    <t>+1-576-927-9466x46997</t>
  </si>
  <si>
    <t>Stacy Alexander</t>
  </si>
  <si>
    <t>(733)526-8737</t>
  </si>
  <si>
    <t>Jasmine Martinez</t>
  </si>
  <si>
    <t>(509)250-7894x2671</t>
  </si>
  <si>
    <t>John Lewis</t>
  </si>
  <si>
    <t>001-942-617-9090</t>
  </si>
  <si>
    <t>Russell Johnson</t>
  </si>
  <si>
    <t>001-252-779-3631x826</t>
  </si>
  <si>
    <t>Linda Morales</t>
  </si>
  <si>
    <t>(829)959-4041x396</t>
  </si>
  <si>
    <t>Thomas Hoffman</t>
  </si>
  <si>
    <t>(396)409-3929x0338</t>
  </si>
  <si>
    <t>Richard Richardson</t>
  </si>
  <si>
    <t>995.684.8989</t>
  </si>
  <si>
    <t>Veronica Martinez</t>
  </si>
  <si>
    <t>589.253.3225x1953</t>
  </si>
  <si>
    <t>Zachary Horn</t>
  </si>
  <si>
    <t>(518)508-3351x845</t>
  </si>
  <si>
    <t>Stephanie Powell</t>
  </si>
  <si>
    <t>380.921.4389</t>
  </si>
  <si>
    <t>Huntington Ingalls Industries</t>
  </si>
  <si>
    <t>{"Sector":"Aerospace &amp; Defense","Industry":"Aerospace &amp; Defense","City":"Newport News","State":"Virginia","Zip":"23607","Website":"www.hii.com","Ticker":"HII","CEO":"Christopher D. Kastner"}</t>
  </si>
  <si>
    <t>John Flynn</t>
  </si>
  <si>
    <t>908-739-0379</t>
  </si>
  <si>
    <t>Nathan Anderson</t>
  </si>
  <si>
    <t>(564)757-7491x190</t>
  </si>
  <si>
    <t>Mike Martinez</t>
  </si>
  <si>
    <t>001-403-238-9593x43876</t>
  </si>
  <si>
    <t>Stephanie Smith</t>
  </si>
  <si>
    <t>517.948.0412x601</t>
  </si>
  <si>
    <t>John Martin</t>
  </si>
  <si>
    <t>451-919-5412x369</t>
  </si>
  <si>
    <t>Jennifer Kirk</t>
  </si>
  <si>
    <t>807-343-0388x24483</t>
  </si>
  <si>
    <t>Brandon Thompson</t>
  </si>
  <si>
    <t>412.288.6005</t>
  </si>
  <si>
    <t>Packaging Corp. of America</t>
  </si>
  <si>
    <t>{"Sector":"Manufacturing","Industry":"Packaging, Containers","City":"Lake Forest","State":"Illinois","Zip":"60045","Website":"www.packagingcorp.com","Ticker":"PKG","CEO":"Mark W. Kowlzan"}</t>
  </si>
  <si>
    <t>Joseph Collins</t>
  </si>
  <si>
    <t>(889)942-9115</t>
  </si>
  <si>
    <t>Philip Barajas</t>
  </si>
  <si>
    <t>001-286-843-8087x830</t>
  </si>
  <si>
    <t>Anna Moore</t>
  </si>
  <si>
    <t>+1-936-310-7968x0510</t>
  </si>
  <si>
    <t>Richard Calderon</t>
  </si>
  <si>
    <t>Jeffrey Hernandez</t>
  </si>
  <si>
    <t>780.903.1455x866</t>
  </si>
  <si>
    <t>Jennifer Lane</t>
  </si>
  <si>
    <t>228.586.5589x878</t>
  </si>
  <si>
    <t>JD Wetherspoon</t>
  </si>
  <si>
    <t>{"Sector":"Hospitality","Industry":"Restaurants","City":"Watford","State":"N/A","Zip":"N/A","Website":"www.jdwetherspoon.com","Ticker":"JDW.L","CEO":"Tim Martin"}</t>
  </si>
  <si>
    <t>Crystal Escobar</t>
  </si>
  <si>
    <t>573-766-9372</t>
  </si>
  <si>
    <t>Industrial and Commercial Bank of China (ICBC)</t>
  </si>
  <si>
    <t>{"Sector":"Banking","Industry":"Banking &amp; Financial Services","City":"Beijing","State":"Beijing","Zip":"100033","Website":"https://www.icbc.com/Pages/default.aspx","Ticker":"601398.SS","CEO":"Yi Huiman"}</t>
  </si>
  <si>
    <t>Lance Tanner</t>
  </si>
  <si>
    <t>EOG Resources</t>
  </si>
  <si>
    <t>{"Sector":"Energy","Industry":"Mining, Crude-Oil Production","City":"Houston","State":"Texas","Zip":"77002","Website":"www.eogresources.com","Ticker":"EOG","CEO":"Ezra Yacob"}</t>
  </si>
  <si>
    <t>Susan Fritz</t>
  </si>
  <si>
    <t>(774)896-4976x197</t>
  </si>
  <si>
    <t>Carlos Burns</t>
  </si>
  <si>
    <t>001-425-517-7091x43114</t>
  </si>
  <si>
    <t>Danielle Parks</t>
  </si>
  <si>
    <t>(241)895-6907x619</t>
  </si>
  <si>
    <t>Infineon Technologies AG</t>
  </si>
  <si>
    <t>{"Sector":"Semiconductors","Industry":"Semiconductors","City":"Neubiberg","State":"N/A","Zip":"N/A","Website":"www.infineon.com","Ticker":"IFX","CEO":"Reinhard Ploss"}</t>
  </si>
  <si>
    <t>Mitchell Harmon</t>
  </si>
  <si>
    <t>301.634.5095x5803</t>
  </si>
  <si>
    <t>James Lara</t>
  </si>
  <si>
    <t>001-526-678-2200x7019</t>
  </si>
  <si>
    <t>Jennifer Owens</t>
  </si>
  <si>
    <t>001-239-743-7266x46812</t>
  </si>
  <si>
    <t>Automatic Data Processing</t>
  </si>
  <si>
    <t>{"Sector":"Payroll &amp; HR Services","Industry":"Diversified Outsourcing Services","City":"Roseland","State":"New Jersey","Zip":"7068","Website":"www.adp.com","Ticker":"ADP","CEO":"Maria Black"}</t>
  </si>
  <si>
    <t>Amy Woods</t>
  </si>
  <si>
    <t>001-708-778-8347</t>
  </si>
  <si>
    <t>Melissa Bright</t>
  </si>
  <si>
    <t>613.726.5213x364</t>
  </si>
  <si>
    <t>Douglas Clark</t>
  </si>
  <si>
    <t>(510)428-9978x76676</t>
  </si>
  <si>
    <t>Hewlett Packard Enterprise</t>
  </si>
  <si>
    <t>{"Sector":"Technology","Industry":"Computers, Office Equipment","City":"Spring","State":"Texas","Zip":"77389","Website":"www.hpe.com","Ticker":"HPE","CEO":"Antonio F. Neri"}</t>
  </si>
  <si>
    <t>Manuel Sherman</t>
  </si>
  <si>
    <t>+1-841-960-8761x631</t>
  </si>
  <si>
    <t>Incitec Pivot</t>
  </si>
  <si>
    <t>{"Sector":"Chemicals","Industry":"Chemicals","City":"Melbourne","State":"VIC","Zip":"3000","Website":"https://www.incitecpivot.com.au/","Ticker":"IPL","CEO":"Jeanne Johns"}</t>
  </si>
  <si>
    <t>$55K-$123K</t>
  </si>
  <si>
    <t>David Peters</t>
  </si>
  <si>
    <t>Margaret Cisneros</t>
  </si>
  <si>
    <t>(797)644-8740</t>
  </si>
  <si>
    <t>Joel Turner</t>
  </si>
  <si>
    <t>877-397-8926x2900</t>
  </si>
  <si>
    <t>Digital Marketing Analyst</t>
  </si>
  <si>
    <t>Analyze digital marketing campaigns, track performance metrics, and optimize online marketing strategies.</t>
  </si>
  <si>
    <t>Digital marketing strategies Analytics and reporting SEO and SEM Social media marketing Email marketing Data interpretation Marketing automation tools A/B testing Communication skills Problem-solving Attention to detail Marketing knowledge</t>
  </si>
  <si>
    <t>Focus on digital marketing data analysis, including website traffic, SEO, and social media metrics. Optimize digital marketing campaigns based on data-driven insights. Report on digital marketing performance.</t>
  </si>
  <si>
    <t>Steven Juarez</t>
  </si>
  <si>
    <t>001-446-747-5016</t>
  </si>
  <si>
    <t>Escorts Limited</t>
  </si>
  <si>
    <t>{"Sector":"Automotive","Industry":"Automotive","City":"Faridabad","State":"Haryana","Zip":"121007","Website":"https://www.escortsgroup.com/","Ticker":"ESCORTS","CEO":"Nikhil Nanda"}</t>
  </si>
  <si>
    <t>Rick Lewis</t>
  </si>
  <si>
    <t>289.800.9049</t>
  </si>
  <si>
    <t>Richard Johnson</t>
  </si>
  <si>
    <t>532-444-3632x46217</t>
  </si>
  <si>
    <t>Sarah Kline</t>
  </si>
  <si>
    <t>220-230-3731</t>
  </si>
  <si>
    <t>Jason Grant</t>
  </si>
  <si>
    <t>(396)592-7889x06054</t>
  </si>
  <si>
    <t>Danny Lindsey</t>
  </si>
  <si>
    <t>Brandon Anderson</t>
  </si>
  <si>
    <t>Joel Bryant</t>
  </si>
  <si>
    <t>(957)603-5439x212</t>
  </si>
  <si>
    <t>Michael Ellis</t>
  </si>
  <si>
    <t>772-971-5857x65713</t>
  </si>
  <si>
    <t>Court Clerk</t>
  </si>
  <si>
    <t>A Court Clerk manages administrative tasks within a court system, including maintaining court records, scheduling hearings, and assisting judges and legal professionals as needed.</t>
  </si>
  <si>
    <t>Knowledge of court procedures Legal document management Attention to detail Computer literacy Organization skills</t>
  </si>
  <si>
    <t>Manage court records, assist judges and attorneys during court proceedings, and provide information to the public. Prepare and distribute court orders and documents. Ensure courtroom operations run smoothly.</t>
  </si>
  <si>
    <t>+1-966-320-5123x965</t>
  </si>
  <si>
    <t>Christina Andrews</t>
  </si>
  <si>
    <t>001-625-787-4733</t>
  </si>
  <si>
    <t>Hilton Worldwide Holdings</t>
  </si>
  <si>
    <t>{"Sector":"Hospitality","Industry":"Hotels, Casinos, Resorts","City":"McLean","State":"Virginia","Zip":"22102","Website":"www.hilton.com","Ticker":"HLT","CEO":"Christopher J. Nassetta"}</t>
  </si>
  <si>
    <t>Martha Lopez</t>
  </si>
  <si>
    <t>001-265-708-3829x209</t>
  </si>
  <si>
    <t>Lisa Garcia</t>
  </si>
  <si>
    <t>930-637-4977x04141</t>
  </si>
  <si>
    <t>Rick Hall</t>
  </si>
  <si>
    <t>+1-452-585-5106x2237</t>
  </si>
  <si>
    <t>Havells India</t>
  </si>
  <si>
    <t>{"Sector":"Electrical Equipment","Industry":"Electrical Equipment","City":"Noida","State":"UP","Zip":"201301","Website":"www.havells.com","Ticker":"HAVELLS","CEO":"Anil Rai Gupta"}</t>
  </si>
  <si>
    <t>Sarah Morris</t>
  </si>
  <si>
    <t>+1-835-554-9656x7918</t>
  </si>
  <si>
    <t>Steven Carrillo</t>
  </si>
  <si>
    <t>001-696-914-4437x1742</t>
  </si>
  <si>
    <t>Michael Green</t>
  </si>
  <si>
    <t>(418)364-5304x36224</t>
  </si>
  <si>
    <t>Robert Hudson</t>
  </si>
  <si>
    <t>(385)692-3386</t>
  </si>
  <si>
    <t>Holly Garcia</t>
  </si>
  <si>
    <t>+1-398-297-1706x457</t>
  </si>
  <si>
    <t>Robert Garrett</t>
  </si>
  <si>
    <t>428-623-3942x92413</t>
  </si>
  <si>
    <t>Melinda Ellis</t>
  </si>
  <si>
    <t>(255)871-8138</t>
  </si>
  <si>
    <t>Melissa Castro</t>
  </si>
  <si>
    <t>569-806-6650x75418</t>
  </si>
  <si>
    <t>Subject Matter Expert</t>
  </si>
  <si>
    <t>A Subject Matter Expert possesses deep knowledge in a specific field and provides expertise to solve complex problems or guide decision-making within that domain.</t>
  </si>
  <si>
    <t>Expertise in a specific subject area Knowledge of curriculum standards Instructional design Assessment development Educational technology proficiency</t>
  </si>
  <si>
    <t>Specialize in a particular subject area and develop curriculum materials. Provide expertise and guidance to other educators. Stay updated on educational trends and research.</t>
  </si>
  <si>
    <t>Monica Smith</t>
  </si>
  <si>
    <t>001-292-934-2762x0548</t>
  </si>
  <si>
    <t>Laura Garrison</t>
  </si>
  <si>
    <t>488-794-9097x904</t>
  </si>
  <si>
    <t>Kenneth Morgan</t>
  </si>
  <si>
    <t>+1-419-314-6148x8747</t>
  </si>
  <si>
    <t>Eric Smith</t>
  </si>
  <si>
    <t>505.994.8432</t>
  </si>
  <si>
    <t>Nicholas Lewis</t>
  </si>
  <si>
    <t>848-216-2163</t>
  </si>
  <si>
    <t>Joseph Fernandez</t>
  </si>
  <si>
    <t>Tony Horton</t>
  </si>
  <si>
    <t>(798)345-4951x43997</t>
  </si>
  <si>
    <t>Heather Orozco</t>
  </si>
  <si>
    <t>(865)648-7293x95703</t>
  </si>
  <si>
    <t>Kayla Martin</t>
  </si>
  <si>
    <t>+1-690-541-1697x83296</t>
  </si>
  <si>
    <t>Katelyn Stewart</t>
  </si>
  <si>
    <t>344.845.4184x8668</t>
  </si>
  <si>
    <t>Jessica Wade</t>
  </si>
  <si>
    <t>(500)481-3552</t>
  </si>
  <si>
    <t>Isaac Davis</t>
  </si>
  <si>
    <t>Ebay</t>
  </si>
  <si>
    <t>{"Sector":"E-commerce","Industry":"Internet Services and Retailing","City":"San Jose","State":"California","Zip":"95125","Website":"www.ebay.com","Ticker":"EBAY","CEO":"Jamie Iannone"}</t>
  </si>
  <si>
    <t>Diana Parker</t>
  </si>
  <si>
    <t>(596)284-5275x5435</t>
  </si>
  <si>
    <t>Expeditors International of Washington</t>
  </si>
  <si>
    <t>{"Sector":"Logistics","Industry":"Transportation and Logistics","City":"Seattle","State":"Washington","Zip":"98104","Website":"www.expeditors.com","Ticker":"EXPD","CEO":"Jeff Musser"}</t>
  </si>
  <si>
    <t>Andrea Fisher</t>
  </si>
  <si>
    <t>829.220.4343</t>
  </si>
  <si>
    <t>Nicole Hall</t>
  </si>
  <si>
    <t>(770)467-1785x7420</t>
  </si>
  <si>
    <t>Sirius XM Holdings Inc.</t>
  </si>
  <si>
    <t>{"Sector":"Telecommunications/Radio","Industry":"Entertainment - Satellite Radio","City":"New York","State":"NY","Zip":"10020","Website":"https://www.siriusxm.com/","Ticker":"SIRI","CEO":"Jennifer C. Witz"}</t>
  </si>
  <si>
    <t>Dana Fisher</t>
  </si>
  <si>
    <t>Bryan Turner</t>
  </si>
  <si>
    <t>+1-235-377-5704x43606</t>
  </si>
  <si>
    <t>Roger Mcgee</t>
  </si>
  <si>
    <t>485.686.5805</t>
  </si>
  <si>
    <t>Kyndryl Holdings</t>
  </si>
  <si>
    <t>{"Sector":"IT Services","Industry":"Information Technology Services","City":"New York","State":"New York","Zip":"10017","Website":"www.kyndryl.com","Ticker":"KD","CEO":"Martin J. Schroeter"}</t>
  </si>
  <si>
    <t>Ricky Schmidt</t>
  </si>
  <si>
    <t>621.541.0924</t>
  </si>
  <si>
    <t>Austin Sanchez</t>
  </si>
  <si>
    <t>(889)778-1661</t>
  </si>
  <si>
    <t>(282)620-0455</t>
  </si>
  <si>
    <t>Moderna</t>
  </si>
  <si>
    <t>{"Sector":"Pharmaceuticals","Industry":"Pharmaceuticals","City":"Cambridge","State":"Massachusetts","Zip":"2139","Website":"www.modernatx.com","Ticker":"MRNA","CEO":"Stephane Bancel"}</t>
  </si>
  <si>
    <t>Connie Spencer</t>
  </si>
  <si>
    <t>Antonio Martin</t>
  </si>
  <si>
    <t>001-282-725-6110</t>
  </si>
  <si>
    <t>Anthony Serrano</t>
  </si>
  <si>
    <t>+1-201-983-4839x93618</t>
  </si>
  <si>
    <t>Deutsche Wohnen SE</t>
  </si>
  <si>
    <t>{"Sector":"Real Estate","Industry":"Real Estate","City":"Berlin","State":"N/A","Zip":"N/A","Website":"www.deutsche-wohnen.com","Ticker":"DWNI","CEO":"Michael Zahn"}</t>
  </si>
  <si>
    <t>Miguel Martin</t>
  </si>
  <si>
    <t>963.611.6481x0012</t>
  </si>
  <si>
    <t>Lauren Ward</t>
  </si>
  <si>
    <t>(391)869-6039x0113</t>
  </si>
  <si>
    <t>Stephanie Lopez</t>
  </si>
  <si>
    <t>583.853.0878x466</t>
  </si>
  <si>
    <t>J.M. Smucker</t>
  </si>
  <si>
    <t>{"Sector":"Food &amp; Beverage","Industry":"Food Consumer Products","City":"Orrville","State":"Ohio","Zip":"44667","Website":"www.jmsmucker.com","Ticker":"SJM","CEO":"Mark T. Smucker"}</t>
  </si>
  <si>
    <t>Lisa Santiago</t>
  </si>
  <si>
    <t>859.759.1244x9616</t>
  </si>
  <si>
    <t>Stephanie Wilson</t>
  </si>
  <si>
    <t>450-777-5057x83039</t>
  </si>
  <si>
    <t>Rebecca Flowers</t>
  </si>
  <si>
    <t>001-508-750-3567x5378</t>
  </si>
  <si>
    <t>Michael Murphy</t>
  </si>
  <si>
    <t>+1-762-396-2204x0052</t>
  </si>
  <si>
    <t>Elizabeth Haas</t>
  </si>
  <si>
    <t>753.750.7027</t>
  </si>
  <si>
    <t>CVS Health</t>
  </si>
  <si>
    <t>{"Sector":"Healthcare","Industry":"Health Care: Pharmacy and Other Services","City":"Woonsocket","State":"Rhose Island","Zip":"2895","Website":"www.cvshealth.com","Ticker":"CVS","CEO":"Karen S. Lynch"}</t>
  </si>
  <si>
    <t>Megan Hays</t>
  </si>
  <si>
    <t>322-875-7608</t>
  </si>
  <si>
    <t>Hikma Pharmaceuticals</t>
  </si>
  <si>
    <t>{"Sector":"Pharmaceuticals","Industry":"Pharmaceuticals","City":"London","State":"England","Zip":"W1B 3HH","Website":"https://www.hikma.com/","Ticker":"HIK","CEO":"Siggi Olafsson"}</t>
  </si>
  <si>
    <t>Chad Cantu</t>
  </si>
  <si>
    <t>430-840-2629x472</t>
  </si>
  <si>
    <t>(790)470-9404x502</t>
  </si>
  <si>
    <t>Sara Smith</t>
  </si>
  <si>
    <t>489.985.3513</t>
  </si>
  <si>
    <t>Lori Pierce</t>
  </si>
  <si>
    <t>001-829-612-5036</t>
  </si>
  <si>
    <t>James Porter</t>
  </si>
  <si>
    <t>378-281-2990x3781</t>
  </si>
  <si>
    <t>Julie Brown</t>
  </si>
  <si>
    <t>+1-678-408-5955x413</t>
  </si>
  <si>
    <t>Connie Lewis</t>
  </si>
  <si>
    <t>+1-979-463-9034x470</t>
  </si>
  <si>
    <t>Dawn Tran</t>
  </si>
  <si>
    <t>+1-247-407-6146x70599</t>
  </si>
  <si>
    <t>Jaime Lopez</t>
  </si>
  <si>
    <t>416-438-8720x399</t>
  </si>
  <si>
    <t>Suncorp Group</t>
  </si>
  <si>
    <t>{"Sector":"Insurance","Industry":"Financial Services/Insurance","City":"Brisbane","State":"QLD","Zip":"4000","Website":"https://www.suncorp.com.au/","Ticker":"SUN","CEO":"Steve Johnston"}</t>
  </si>
  <si>
    <t>Tracy Johnson</t>
  </si>
  <si>
    <t>+1-267-606-5609x170</t>
  </si>
  <si>
    <t>Susan Holden</t>
  </si>
  <si>
    <t>819.977.2019</t>
  </si>
  <si>
    <t>Jessica Lee</t>
  </si>
  <si>
    <t>Andrew Reid</t>
  </si>
  <si>
    <t>887.879.0224x310</t>
  </si>
  <si>
    <t>$55K-$120K</t>
  </si>
  <si>
    <t>Vincent Smith</t>
  </si>
  <si>
    <t>445-487-3039x32435</t>
  </si>
  <si>
    <t>Brianna Moore</t>
  </si>
  <si>
    <t>+1-249-203-2747x2467</t>
  </si>
  <si>
    <t>Larry Pearson</t>
  </si>
  <si>
    <t>346-471-7589x9998</t>
  </si>
  <si>
    <t>Stephanie Scott</t>
  </si>
  <si>
    <t>419.218.6107</t>
  </si>
  <si>
    <t>Drax Group</t>
  </si>
  <si>
    <t>{"Sector":"Energy","Industry":"Energy - Utilities","City":"Selby","State":"England","Zip":"YO8 8PH","Website":"https://www.drax.com/","Ticker":"DRX","CEO":"Will Gardiner"}</t>
  </si>
  <si>
    <t>Heather Walters</t>
  </si>
  <si>
    <t>496.976.3799x27146</t>
  </si>
  <si>
    <t>Melinda Rubio</t>
  </si>
  <si>
    <t>704.893.8584x5544</t>
  </si>
  <si>
    <t>Patrick Gomez</t>
  </si>
  <si>
    <t>524.632.8742</t>
  </si>
  <si>
    <t>Timothy Newton</t>
  </si>
  <si>
    <t>(242)421-0495</t>
  </si>
  <si>
    <t>Mark Frederick</t>
  </si>
  <si>
    <t>348.976.2129</t>
  </si>
  <si>
    <t>Unum Group</t>
  </si>
  <si>
    <t>{"Sector":"Insurance","Industry":"Insurance: Life, Health (Stock)","City":"Chattanooga","State":"Tennessee","Zip":"37402","Website":"www.unum.com","Ticker":"UNM","CEO":"Richard P. Mckenney"}</t>
  </si>
  <si>
    <t>Daniel Chang</t>
  </si>
  <si>
    <t>960.993.7701</t>
  </si>
  <si>
    <t>World Fuel Services</t>
  </si>
  <si>
    <t>{"Sector":"Energy","Industry":"Energy","City":"Miami","State":"Florida","Zip":"33178","Website":"www.wfscorp.com","Ticker":"INT","CEO":"Michael J. Kasbar"}</t>
  </si>
  <si>
    <t>Jason Ayala</t>
  </si>
  <si>
    <t>Dunkin'Brands Group, Inc.</t>
  </si>
  <si>
    <t>Stephen Barber</t>
  </si>
  <si>
    <t>Michael Anderson</t>
  </si>
  <si>
    <t>001-687-289-4052x723</t>
  </si>
  <si>
    <t>Bianca Brown</t>
  </si>
  <si>
    <t>(842)588-8166x461</t>
  </si>
  <si>
    <t>Jenna Bird</t>
  </si>
  <si>
    <t>439-986-0432x366</t>
  </si>
  <si>
    <t>Jason Braun</t>
  </si>
  <si>
    <t>001-853-627-9437</t>
  </si>
  <si>
    <t>Paige Robertson</t>
  </si>
  <si>
    <t>935.330.8882x92212</t>
  </si>
  <si>
    <t>Deborah Dixon</t>
  </si>
  <si>
    <t>(635)483-5706x546</t>
  </si>
  <si>
    <t>Thomas Arnold</t>
  </si>
  <si>
    <t>Alexis Thompson</t>
  </si>
  <si>
    <t>+1-989-255-9128x43743</t>
  </si>
  <si>
    <t>Heidi Lawrence</t>
  </si>
  <si>
    <t>963.760.5891x182</t>
  </si>
  <si>
    <t>Wendy Miller</t>
  </si>
  <si>
    <t>(492)623-1343</t>
  </si>
  <si>
    <t>Christopher Harvey</t>
  </si>
  <si>
    <t>+1-367-466-2297x0577</t>
  </si>
  <si>
    <t>Sabrina Cardenas</t>
  </si>
  <si>
    <t>001-437-814-1264x078</t>
  </si>
  <si>
    <t>James Vang</t>
  </si>
  <si>
    <t>Samantha Gillespie</t>
  </si>
  <si>
    <t>001-693-535-6770</t>
  </si>
  <si>
    <t>Teresa King</t>
  </si>
  <si>
    <t>Patricia Lane</t>
  </si>
  <si>
    <t>Kayla Murray</t>
  </si>
  <si>
    <t>396.918.3102x265</t>
  </si>
  <si>
    <t>Robert Tapia</t>
  </si>
  <si>
    <t>815.755.4330x92124</t>
  </si>
  <si>
    <t>Richard Pineda</t>
  </si>
  <si>
    <t>774.903.1275</t>
  </si>
  <si>
    <t>David Howard</t>
  </si>
  <si>
    <t>001-471-390-5278x1984</t>
  </si>
  <si>
    <t>Asian Paints</t>
  </si>
  <si>
    <t>{"Sector":"Consumer Goods","Industry":"Paints and Coatings","City":"Mumbai","State":"Maharashtra","Zip":"400093","Website":"www.asianpaints.com","Ticker":"ASIANPAINT","CEO":"Amit Syngle"}</t>
  </si>
  <si>
    <t>Antonio Morrow</t>
  </si>
  <si>
    <t>James Frey</t>
  </si>
  <si>
    <t>001-699-412-6192x82741</t>
  </si>
  <si>
    <t>Kevin Fisher</t>
  </si>
  <si>
    <t>(619)217-9627x587</t>
  </si>
  <si>
    <t>Robert Thomas</t>
  </si>
  <si>
    <t>001-549-227-3591</t>
  </si>
  <si>
    <t>Tina Dodson</t>
  </si>
  <si>
    <t>972-897-5194</t>
  </si>
  <si>
    <t>Peter Webb</t>
  </si>
  <si>
    <t>(605)429-0340x5088</t>
  </si>
  <si>
    <t>Sarah Wright</t>
  </si>
  <si>
    <t>752.576.0507x9733</t>
  </si>
  <si>
    <t>Brand Promoter</t>
  </si>
  <si>
    <t>Brand Promoters are responsible for promoting a companys brand or products. They engage with the target audience, create marketing strategies, and build brand awareness.</t>
  </si>
  <si>
    <t>Brand promotion Marketing knowledge Communication skills Sales techniques Product knowledge</t>
  </si>
  <si>
    <t>Represent and promote a brand at events, trade shows, and promotional campaigns. Engage with consumers and educate them about the brands products or services. Distribute promotional materials.</t>
  </si>
  <si>
    <t>Tyson Foods</t>
  </si>
  <si>
    <t>{"Sector":"Food and Beverage","Industry":"Food Production","City":"Springdale","State":"Arkansas","Zip":"72762","Website":"www.tysonfoods.com","Ticker":"TSN","CEO":"Donnie D. King"}</t>
  </si>
  <si>
    <t>Jeffrey Zamora</t>
  </si>
  <si>
    <t>001-934-336-6142x575</t>
  </si>
  <si>
    <t>SEO Content Strategist</t>
  </si>
  <si>
    <t>As an SEO Content Strategist, your primary responsibility is to develop and execute content strategies that enhance our online presence. You will conduct keyword research, optimize website content, and collaborate with the marketing team to improve search engine rankings and drive organic traffic. Your role involves staying updated with SEO trends and implementing best practices to boost our websites visibility and engagement.</t>
  </si>
  <si>
    <t>SEO (Search Engine Optimization) Content strategy Keyword research Content optimization Content planning Analytics and reporting</t>
  </si>
  <si>
    <t>Develop and execute SEO-focused content strategies, including keyword optimization and content planning. Collaborate with content creators and web developers for SEO enhancements. Analyze content performance for SEO improvements.</t>
  </si>
  <si>
    <t>Evan Day</t>
  </si>
  <si>
    <t>001-507-549-8286</t>
  </si>
  <si>
    <t>$58K-$84K</t>
  </si>
  <si>
    <t>Paige Williams</t>
  </si>
  <si>
    <t>001-430-829-6493x75268</t>
  </si>
  <si>
    <t>Coal India Limited</t>
  </si>
  <si>
    <t>{"Sector":"Mining","Industry":"Mining","City":"Kolkata","State":"West Bengal","Zip":"700001","Website":"https://www.coalindia.in/","Ticker":"COALINDIA","CEO":"Pramod Agrawal"}</t>
  </si>
  <si>
    <t>Michele Young</t>
  </si>
  <si>
    <t>(343)231-8872</t>
  </si>
  <si>
    <t>Vickie Mcfarland</t>
  </si>
  <si>
    <t>(800)514-5451x986</t>
  </si>
  <si>
    <t>Luis Allen</t>
  </si>
  <si>
    <t>001-488-904-1999x92039</t>
  </si>
  <si>
    <t>Adam Hall</t>
  </si>
  <si>
    <t>947.309.6808</t>
  </si>
  <si>
    <t>EMCOR Group</t>
  </si>
  <si>
    <t>{"Sector":"Construction","Industry":"Engineering &amp; Construction","City":"Norwalk","State":"Connecticut","Zip":"6851","Website":"www.emcorgroup.com","Ticker":"EME","CEO":""}</t>
  </si>
  <si>
    <t>Deanna Walker</t>
  </si>
  <si>
    <t>789.777.7696x5166</t>
  </si>
  <si>
    <t>Vincent Mendez</t>
  </si>
  <si>
    <t>229-721-3379</t>
  </si>
  <si>
    <t>Justin Lawrence</t>
  </si>
  <si>
    <t>(620)250-7032</t>
  </si>
  <si>
    <t>$56K-$83K</t>
  </si>
  <si>
    <t>George Atkinson</t>
  </si>
  <si>
    <t>001-577-503-3835x43086</t>
  </si>
  <si>
    <t>Michael Perez</t>
  </si>
  <si>
    <t>645-745-0163x18815</t>
  </si>
  <si>
    <t>Biogen</t>
  </si>
  <si>
    <t>{"Sector":"Biotechnology","Industry":"Pharmaceuticals","City":"Cambridge","State":"Massachusetts","Zip":"2142","Website":"www.biogen.com","Ticker":"BIIB","CEO":"Christopher A. Viehbacher"}</t>
  </si>
  <si>
    <t>John Fisher</t>
  </si>
  <si>
    <t>526.363.3236</t>
  </si>
  <si>
    <t>Rodney Williams</t>
  </si>
  <si>
    <t>001-779-370-2279x981</t>
  </si>
  <si>
    <t>Tricia Duran</t>
  </si>
  <si>
    <t>614.807.0140</t>
  </si>
  <si>
    <t>Bank of America</t>
  </si>
  <si>
    <t>{"Sector":"Financial Services","Industry":"Commercial Banks","City":"Charlotte","State":"North Carolina","Zip":"28255","Website":"www.bankofamerica.com","Ticker":"BAC","CEO":""}</t>
  </si>
  <si>
    <t>Christina Collins</t>
  </si>
  <si>
    <t>001-503-723-5666x79648</t>
  </si>
  <si>
    <t>$57K-$128K</t>
  </si>
  <si>
    <t>Robin Horn</t>
  </si>
  <si>
    <t>(299)540-5563x293</t>
  </si>
  <si>
    <t>Brianna Wilson</t>
  </si>
  <si>
    <t>479-797-3686x17495</t>
  </si>
  <si>
    <t>David Hall</t>
  </si>
  <si>
    <t>(905)713-2140x68250</t>
  </si>
  <si>
    <t>Discover Financial Services</t>
  </si>
  <si>
    <t>{"Sector":"Financial Services","Industry":"Commercial Banks","City":"Riverwoods","State":"Illinois","Zip":"60015","Website":"www.discover.com","Ticker":"DFS","CEO":"Roger C. Hochschild"}</t>
  </si>
  <si>
    <t>Ronald Richards</t>
  </si>
  <si>
    <t>584-336-1892</t>
  </si>
  <si>
    <t>Stephanie Keller</t>
  </si>
  <si>
    <t>Lowe's</t>
  </si>
  <si>
    <t>{"Sector":"Retail","Industry":"Specialty Retailers: Other","City":"Mooresville","State":"North Carolina","Zip":"28117","Website":"www.lowes.com","Ticker":"LOW","CEO":"Marvin R. Ellison"}</t>
  </si>
  <si>
    <t>Sonia Wright</t>
  </si>
  <si>
    <t>+1-584-536-1602x189</t>
  </si>
  <si>
    <t>Amanda Ramirez</t>
  </si>
  <si>
    <t>208.453.6383x6211</t>
  </si>
  <si>
    <t>Mary Alvarez</t>
  </si>
  <si>
    <t>(250)321-0044</t>
  </si>
  <si>
    <t>David Russell</t>
  </si>
  <si>
    <t>(206)820-3998</t>
  </si>
  <si>
    <t>Wayne Wagner</t>
  </si>
  <si>
    <t>564.931.6995</t>
  </si>
  <si>
    <t>Scott Long</t>
  </si>
  <si>
    <t>+1-588-960-2057x4767</t>
  </si>
  <si>
    <t>Heather Hudson</t>
  </si>
  <si>
    <t>662-837-0612x288</t>
  </si>
  <si>
    <t>Matthew Brennan</t>
  </si>
  <si>
    <t>243-651-7722x46739</t>
  </si>
  <si>
    <t>Petronet LNG</t>
  </si>
  <si>
    <t>{"Sector":"Oil &amp; Gas","Industry":"Oil and Gas","City":"New Delhi","State":"Delhi","Zip":"110 017","Website":"www.petronetlng.com","Ticker":"PETRONET","CEO":"Akshay Kumar Singh"}</t>
  </si>
  <si>
    <t>Evan Stanley</t>
  </si>
  <si>
    <t>(903)572-5413</t>
  </si>
  <si>
    <t>Patrick Johnson</t>
  </si>
  <si>
    <t>(266)235-4483x2745</t>
  </si>
  <si>
    <t>Ethan Tran</t>
  </si>
  <si>
    <t>+1-970-850-6030x52837</t>
  </si>
  <si>
    <t>Michael Wells</t>
  </si>
  <si>
    <t>001-306-916-3316x8945</t>
  </si>
  <si>
    <t>Amy Hardin</t>
  </si>
  <si>
    <t>(891)655-8385x2923</t>
  </si>
  <si>
    <t>456-435-4386</t>
  </si>
  <si>
    <t>Alexander Clark</t>
  </si>
  <si>
    <t>950-726-4991x72010</t>
  </si>
  <si>
    <t>Airbnb</t>
  </si>
  <si>
    <t>{"Sector":"Technology","Industry":"Internet Services and Retailing","City":"San Francisco","State":"California","Zip":"94103","Website":"www.airbnb.com","Ticker":"ABNB","CEO":"Brian Chesky"}</t>
  </si>
  <si>
    <t>Tammy Lee</t>
  </si>
  <si>
    <t>806.726.1539</t>
  </si>
  <si>
    <t>Brittany Norris</t>
  </si>
  <si>
    <t>001-679-207-2794</t>
  </si>
  <si>
    <t>Amanda Wilson</t>
  </si>
  <si>
    <t>+1-229-472-2923x5383</t>
  </si>
  <si>
    <t>Richard Brown</t>
  </si>
  <si>
    <t>741.796.8986x12798</t>
  </si>
  <si>
    <t>Joshua Johnson</t>
  </si>
  <si>
    <t>368-831-0119</t>
  </si>
  <si>
    <t>Adam Lawrence</t>
  </si>
  <si>
    <t>+1-694-864-7887x8487</t>
  </si>
  <si>
    <t>Aaron Cooley</t>
  </si>
  <si>
    <t>001-661-240-0803</t>
  </si>
  <si>
    <t>Madison Wilkinson</t>
  </si>
  <si>
    <t>001-542-674-8238x88488</t>
  </si>
  <si>
    <t>Melissa Rogers</t>
  </si>
  <si>
    <t>+1-590-363-8314x981</t>
  </si>
  <si>
    <t>385.962.5630x3734</t>
  </si>
  <si>
    <t>Shelia Huber</t>
  </si>
  <si>
    <t>495-949-2374x891</t>
  </si>
  <si>
    <t>Damon Martinez</t>
  </si>
  <si>
    <t>001-656-225-1768</t>
  </si>
  <si>
    <t>Bath &amp; Body Works</t>
  </si>
  <si>
    <t>{"Sector":"Consumer Discretionary","Industry":"Specialty Retailers: Other","City":"Columbus","State":"Ohio","Zip":"43230","Website":"www.bbwinc.com","Ticker":"BBWI","CEO":"Gina Boswell"}</t>
  </si>
  <si>
    <t>Allen Dawson</t>
  </si>
  <si>
    <t>396-435-7906</t>
  </si>
  <si>
    <t>Nancy Schwartz</t>
  </si>
  <si>
    <t>001-742-916-3900x16487</t>
  </si>
  <si>
    <t>Nathan Jefferson</t>
  </si>
  <si>
    <t>001-813-600-9556</t>
  </si>
  <si>
    <t>Juan Mccarthy</t>
  </si>
  <si>
    <t>Tina Kirby</t>
  </si>
  <si>
    <t>001-654-909-1206</t>
  </si>
  <si>
    <t>Destiny Simpson</t>
  </si>
  <si>
    <t>LPL Financial Holdings</t>
  </si>
  <si>
    <t>{"Sector":"Financial Services","Industry":"Securities","City":"San Diego","State":"California","Zip":"92121","Website":"www.lpl.com","Ticker":"LPLA","CEO":"Dan H. Arnold"}</t>
  </si>
  <si>
    <t>Danielle Palmer</t>
  </si>
  <si>
    <t>(307)905-3673x53587</t>
  </si>
  <si>
    <t>Carolyn Wilson</t>
  </si>
  <si>
    <t>(893)268-4636</t>
  </si>
  <si>
    <t>Gail Alvarado</t>
  </si>
  <si>
    <t>(555)265-9633</t>
  </si>
  <si>
    <t>Brandy Larson</t>
  </si>
  <si>
    <t>(692)852-6315</t>
  </si>
  <si>
    <t>Sarah Williams</t>
  </si>
  <si>
    <t>001-828-694-8268x4263</t>
  </si>
  <si>
    <t>Martha Knapp</t>
  </si>
  <si>
    <t>(402)972-8562x354</t>
  </si>
  <si>
    <t>Destiny Richards</t>
  </si>
  <si>
    <t>Edward Sanchez</t>
  </si>
  <si>
    <t>995-755-3302</t>
  </si>
  <si>
    <t>Ronald Day</t>
  </si>
  <si>
    <t>623.377.0708x764</t>
  </si>
  <si>
    <t>Donald Christensen</t>
  </si>
  <si>
    <t>437.260.3390</t>
  </si>
  <si>
    <t>$65K-$103K</t>
  </si>
  <si>
    <t>Gary Jones</t>
  </si>
  <si>
    <t>387.425.5229x562</t>
  </si>
  <si>
    <t>Steven Bryan</t>
  </si>
  <si>
    <t>(509)953-0886x6955</t>
  </si>
  <si>
    <t>Jonathan Perez</t>
  </si>
  <si>
    <t>001-909-620-8688x9857</t>
  </si>
  <si>
    <t>Amanda Reyes</t>
  </si>
  <si>
    <t>720-317-9897x9468</t>
  </si>
  <si>
    <t>Katelyn Obrien</t>
  </si>
  <si>
    <t>284-682-8126x67206</t>
  </si>
  <si>
    <t>Heather Webster</t>
  </si>
  <si>
    <t>Brandi Ferguson</t>
  </si>
  <si>
    <t>001-513-850-0623</t>
  </si>
  <si>
    <t>Michael Shelton</t>
  </si>
  <si>
    <t>+1-845-892-1217x0080</t>
  </si>
  <si>
    <t>Raymond Morales</t>
  </si>
  <si>
    <t>001-649-332-2383x192</t>
  </si>
  <si>
    <t>James Mitchell</t>
  </si>
  <si>
    <t>720-282-9803x42972</t>
  </si>
  <si>
    <t>Vanessa Hall</t>
  </si>
  <si>
    <t>392-506-6000x8839</t>
  </si>
  <si>
    <t>Mary Contreras</t>
  </si>
  <si>
    <t>001-487-666-8139x22027</t>
  </si>
  <si>
    <t>Sarah Holt</t>
  </si>
  <si>
    <t>001-885-992-4717x240</t>
  </si>
  <si>
    <t>Meagan Washington</t>
  </si>
  <si>
    <t>(715)948-3236</t>
  </si>
  <si>
    <t>Scottish Mortgage Investment Trust</t>
  </si>
  <si>
    <t>{"Sector":"Financial Services","Industry":"Financial Services - Investment","City":"Edinburgh","State":"N/A","Zip":"N/A","Website":"www.bailliegifford.com","Ticker":"SMT.L","CEO":"Tom Slater"}</t>
  </si>
  <si>
    <t>Timothy Hoover</t>
  </si>
  <si>
    <t>920-599-8910</t>
  </si>
  <si>
    <t>Gregory Bender</t>
  </si>
  <si>
    <t>+1-465-201-7530x6134</t>
  </si>
  <si>
    <t>Roger Pearson</t>
  </si>
  <si>
    <t>(360)383-3232x2316</t>
  </si>
  <si>
    <t>Paul Davis</t>
  </si>
  <si>
    <t>(451)651-7354x20606</t>
  </si>
  <si>
    <t>Lindsey Estes</t>
  </si>
  <si>
    <t>346.313.5441x71029</t>
  </si>
  <si>
    <t>PPG Industries</t>
  </si>
  <si>
    <t>{"Sector":"Manufacturing","Industry":"Chemicals","City":"Pittsburgh","State":"Pennsylvania","Zip":"15272","Website":"www.ppg.com","Ticker":"PPG","CEO":"Timothy M. Knavish"}</t>
  </si>
  <si>
    <t>Rebecca Berry</t>
  </si>
  <si>
    <t>+1-514-978-7585x1913</t>
  </si>
  <si>
    <t>Thomas Wiley</t>
  </si>
  <si>
    <t>952-669-4208x3563</t>
  </si>
  <si>
    <t>Jacobs Solutions</t>
  </si>
  <si>
    <t>{"Sector":"Engineering Services","Industry":"Engineering &amp; Construction","City":"Dallas","State":"Texas","Zip":"75201","Website":"www.jacobs.com","Ticker":"J","CEO":"Bob Pragada"}</t>
  </si>
  <si>
    <t>Meghan Bell</t>
  </si>
  <si>
    <t>001-964-224-3587x248</t>
  </si>
  <si>
    <t>Steven Thompson</t>
  </si>
  <si>
    <t>Stanley Campos</t>
  </si>
  <si>
    <t>601.432.4551x4982</t>
  </si>
  <si>
    <t>Kristen Moore</t>
  </si>
  <si>
    <t>+1-253-500-1467x60717</t>
  </si>
  <si>
    <t>Travis Swanson</t>
  </si>
  <si>
    <t>661.653.6502</t>
  </si>
  <si>
    <t>Bryan Thomas</t>
  </si>
  <si>
    <t>436.277.7459</t>
  </si>
  <si>
    <t>Sheila Gilbert</t>
  </si>
  <si>
    <t>Mastercard</t>
  </si>
  <si>
    <t>{"Sector":"Financial Services","Industry":"Financial Data Services","City":"Purchase","State":"New York","Zip":"10577","Website":"www.mastercard.com","Ticker":"MA","CEO":"Michael Miebach"}</t>
  </si>
  <si>
    <t>Leslie Hoover</t>
  </si>
  <si>
    <t>+1-760-937-0015x1688</t>
  </si>
  <si>
    <t>Jeffrey Clarke</t>
  </si>
  <si>
    <t>(205)777-8811</t>
  </si>
  <si>
    <t>Leonard Johnson</t>
  </si>
  <si>
    <t>783-601-3744x0499</t>
  </si>
  <si>
    <t>John Chandler</t>
  </si>
  <si>
    <t>411-484-6714</t>
  </si>
  <si>
    <t>Timothy Winters</t>
  </si>
  <si>
    <t>001-969-815-9079</t>
  </si>
  <si>
    <t>$57K-$80K</t>
  </si>
  <si>
    <t>Alice James</t>
  </si>
  <si>
    <t>001-774-747-0423x3886</t>
  </si>
  <si>
    <t>Lindsay Jennings</t>
  </si>
  <si>
    <t>(672)890-7489</t>
  </si>
  <si>
    <t>Jay Thompson</t>
  </si>
  <si>
    <t>Jennifer Hart</t>
  </si>
  <si>
    <t>Melissa Barrett</t>
  </si>
  <si>
    <t>001-601-927-7510x5960</t>
  </si>
  <si>
    <t>Cassandra Wells</t>
  </si>
  <si>
    <t>001-359-255-5018x637</t>
  </si>
  <si>
    <t>Scott Graham</t>
  </si>
  <si>
    <t>216.921.6821</t>
  </si>
  <si>
    <t>Debbie Miller</t>
  </si>
  <si>
    <t>(747)903-4086x6556</t>
  </si>
  <si>
    <t>Austin Byrd</t>
  </si>
  <si>
    <t>558-847-0664x1730</t>
  </si>
  <si>
    <t>Scott Johnson</t>
  </si>
  <si>
    <t>323.872.5573x3154</t>
  </si>
  <si>
    <t>Michael Hopkins</t>
  </si>
  <si>
    <t>683.705.8793</t>
  </si>
  <si>
    <t>Laura Stevens</t>
  </si>
  <si>
    <t>590.340.5948x5025</t>
  </si>
  <si>
    <t>Julie Thomas</t>
  </si>
  <si>
    <t>+1-226-317-2375x5186</t>
  </si>
  <si>
    <t>Christian Perkins</t>
  </si>
  <si>
    <t>(853)305-9586x29198</t>
  </si>
  <si>
    <t>Page Industries</t>
  </si>
  <si>
    <t>{"Sector":"Apparel","Industry":"Apparel and Textiles","City":"Bengaluru","State":"Karnataka","Zip":"560 008","Website":"www.pageindustries.com","Ticker":"PAGEIND","CEO":"Sunder Genomal"}</t>
  </si>
  <si>
    <t>Andrew Hines</t>
  </si>
  <si>
    <t>776-380-7829x4339</t>
  </si>
  <si>
    <t>Julie Juarez</t>
  </si>
  <si>
    <t>(415)636-5828x98366</t>
  </si>
  <si>
    <t>Karen Craig</t>
  </si>
  <si>
    <t>+1-855-870-0100x9851</t>
  </si>
  <si>
    <t>Kevin Hernandez</t>
  </si>
  <si>
    <t>441.440.9088x580</t>
  </si>
  <si>
    <t>(592)208-9748x3056</t>
  </si>
  <si>
    <t>Richard Sanchez</t>
  </si>
  <si>
    <t>001-652-479-6033</t>
  </si>
  <si>
    <t>Kelly Gibson</t>
  </si>
  <si>
    <t>+1-962-552-8889x40386</t>
  </si>
  <si>
    <t>Sarah Simmons</t>
  </si>
  <si>
    <t>771.863.0387x3753</t>
  </si>
  <si>
    <t>Dorothy Martinez</t>
  </si>
  <si>
    <t>001-622-468-8502x952</t>
  </si>
  <si>
    <t>Auto Trader Group</t>
  </si>
  <si>
    <t>{"Sector":"Automotive","Industry":"E-commerce/Technology","City":"Manchester","State":"N/A","Zip":"N/A","Website":"www.autotraderplc.co.uk","Ticker":"AUTO.L","CEO":"Nathan Coe"}</t>
  </si>
  <si>
    <t>Clinton Mcdaniel</t>
  </si>
  <si>
    <t>+1-947-446-6785x55078</t>
  </si>
  <si>
    <t>Danny Frazier</t>
  </si>
  <si>
    <t>757.952.2260x6286</t>
  </si>
  <si>
    <t>Southwestern Energy</t>
  </si>
  <si>
    <t>{"Sector":"Energy","Industry":"Mining, Crude-Oil Production","City":"Spring","State":"Texas","Zip":"77389","Website":"www.swn.com","Ticker":"SWN","CEO":"Bill Way"}</t>
  </si>
  <si>
    <t>Terri Jones</t>
  </si>
  <si>
    <t>993.384.5330x7209</t>
  </si>
  <si>
    <t>001-581-899-0222x9416</t>
  </si>
  <si>
    <t>Debra Davis</t>
  </si>
  <si>
    <t>(837)801-5430</t>
  </si>
  <si>
    <t>Beach Energy</t>
  </si>
  <si>
    <t>{"Sector":"Energy/Oil and Gas","Industry":"Oil &amp; Gas","City":"Adelaide","State":"SA","Zip":"5000","Website":"https://www.beachenergy.com.au/","Ticker":"BPT","CEO":"Matt Kay"}</t>
  </si>
  <si>
    <t>Caleb Newton</t>
  </si>
  <si>
    <t>(346)973-2219x4690</t>
  </si>
  <si>
    <t>Brittany Hunt</t>
  </si>
  <si>
    <t>001-386-621-7499x5315</t>
  </si>
  <si>
    <t>Phillip Duran</t>
  </si>
  <si>
    <t>880.618.2799</t>
  </si>
  <si>
    <t>Erin Martin</t>
  </si>
  <si>
    <t>Regina Carpenter</t>
  </si>
  <si>
    <t>+1-873-232-4367x79240</t>
  </si>
  <si>
    <t>Andre Rios</t>
  </si>
  <si>
    <t>665-755-9257</t>
  </si>
  <si>
    <t>Ricardo Reed</t>
  </si>
  <si>
    <t>001-932-434-2001x233</t>
  </si>
  <si>
    <t>Rhonda Lloyd</t>
  </si>
  <si>
    <t>001-653-312-6641x387</t>
  </si>
  <si>
    <t>Phillip Moses</t>
  </si>
  <si>
    <t>001-770-499-3948x019</t>
  </si>
  <si>
    <t>Kylie Copeland</t>
  </si>
  <si>
    <t>+1-549-830-3954x1012</t>
  </si>
  <si>
    <t>Carolyn Aguirre</t>
  </si>
  <si>
    <t>420-719-5834x308</t>
  </si>
  <si>
    <t>Sharon Robinson</t>
  </si>
  <si>
    <t>214.208.0088x242</t>
  </si>
  <si>
    <t>Sales Trainer</t>
  </si>
  <si>
    <t>Sales Trainers develop and deliver training programs to sales teams. They teach sales techniques, product knowledge, and communication skills to improve the performance and effectiveness of sales representatives.</t>
  </si>
  <si>
    <t>Sales training Sales coaching Training program development Sales techniques Product knowledge Presentation skills</t>
  </si>
  <si>
    <t>Train and onboard new sales team members. Develop training materials and sales scripts. Conduct sales coaching and performance evaluations.</t>
  </si>
  <si>
    <t>+1-975-270-4855x56254</t>
  </si>
  <si>
    <t>ManpowerGroup</t>
  </si>
  <si>
    <t>{"Sector":"Staffing","Industry":"Temporary Help","City":"Milwaukee","State":"Wisconsin","Zip":"53212","Website":"www.manpowergroup.com","Ticker":"MAN","CEO":"Jonas Prising"}</t>
  </si>
  <si>
    <t>Dustin Cox</t>
  </si>
  <si>
    <t>(207)218-8929</t>
  </si>
  <si>
    <t>Timothy Davenport</t>
  </si>
  <si>
    <t>+1-589-344-6183x1021</t>
  </si>
  <si>
    <t>Rachel Mitchell</t>
  </si>
  <si>
    <t>001-370-584-2821x1530</t>
  </si>
  <si>
    <t>Kathleen Jones</t>
  </si>
  <si>
    <t>(368)534-5766</t>
  </si>
  <si>
    <t>Anna Brown</t>
  </si>
  <si>
    <t>+1-988-290-3696x11070</t>
  </si>
  <si>
    <t>Daniel Morales</t>
  </si>
  <si>
    <t>756.911.0119</t>
  </si>
  <si>
    <t>Leah Lynch</t>
  </si>
  <si>
    <t>624-282-3035</t>
  </si>
  <si>
    <t>Colton Keller</t>
  </si>
  <si>
    <t>+1-517-273-1160x2168</t>
  </si>
  <si>
    <t>Nicholas Wood</t>
  </si>
  <si>
    <t>(611)686-4101</t>
  </si>
  <si>
    <t>Sonya Brown</t>
  </si>
  <si>
    <t>608.846.2267x9626</t>
  </si>
  <si>
    <t>Julia Beck</t>
  </si>
  <si>
    <t>+1-878-813-4216x438</t>
  </si>
  <si>
    <t>Susan Vazquez</t>
  </si>
  <si>
    <t>+1-453-852-5035x53634</t>
  </si>
  <si>
    <t>Kelsey Padilla</t>
  </si>
  <si>
    <t>(519)256-7850</t>
  </si>
  <si>
    <t>Blackstone</t>
  </si>
  <si>
    <t>{"Sector":"Financial Services","Industry":"Diversified Financials","City":"New York","State":"New York","Zip":"10154","Website":"www.blackstone.com","Ticker":"BX","CEO":"Stephen A. Schwarzman"}</t>
  </si>
  <si>
    <t>Cynthia Hampton</t>
  </si>
  <si>
    <t>803-354-6597x7247</t>
  </si>
  <si>
    <t>+1-845-955-5290x48526</t>
  </si>
  <si>
    <t>$62K-$96K</t>
  </si>
  <si>
    <t>Abigail Riley</t>
  </si>
  <si>
    <t>001-511-216-3218x0016</t>
  </si>
  <si>
    <t>Marks &amp; Spencer</t>
  </si>
  <si>
    <t>{"Sector":"Retail","Industry":"Retail - General Merchandise","City":"London","State":"N/A","Zip":"N/A","Website":"www.marksandspencer.com","Ticker":"MKS.L","CEO":"Steve Rowe"}</t>
  </si>
  <si>
    <t>Holly Hurst</t>
  </si>
  <si>
    <t>001-933-457-7216x5797</t>
  </si>
  <si>
    <t>Penske Automotive Group</t>
  </si>
  <si>
    <t>{"Sector":"Automotive","Industry":"Automotive Retailing, Services","City":"Bloomfield Hills","State":"Michigan","Zip":"48302","Website":"www.penskeautomotive.com","Ticker":"PAG","CEO":"Roger S. Penske"}</t>
  </si>
  <si>
    <t>Barry Dawson</t>
  </si>
  <si>
    <t>(513)471-5915</t>
  </si>
  <si>
    <t>Barbara Burke</t>
  </si>
  <si>
    <t>001-222-934-0457x44117</t>
  </si>
  <si>
    <t>Kenneth Brown</t>
  </si>
  <si>
    <t>001-957-953-2175x06025</t>
  </si>
  <si>
    <t>Bryan Anderson</t>
  </si>
  <si>
    <t>+1-699-786-4235x022</t>
  </si>
  <si>
    <t>Ashley Chan</t>
  </si>
  <si>
    <t>644-709-5327x354</t>
  </si>
  <si>
    <t>Wanda Patrick</t>
  </si>
  <si>
    <t>(629)409-0586x62641</t>
  </si>
  <si>
    <t>Jerry Barker</t>
  </si>
  <si>
    <t>693.251.6924</t>
  </si>
  <si>
    <t>Univar Solutions</t>
  </si>
  <si>
    <t>{"Sector":"Chemicals","Industry":"Wholesalers: Diversified","City":"Downers Grove","State":"Illinois","Zip":"60515","Website":"www.univarsolutions.com","Ticker":"UNVR","CEO":"David C. Jukes"}</t>
  </si>
  <si>
    <t>Steven Chapman</t>
  </si>
  <si>
    <t>763.644.3516x4741</t>
  </si>
  <si>
    <t>Matthew Peterson</t>
  </si>
  <si>
    <t>(334)869-9988</t>
  </si>
  <si>
    <t>Larry Barber</t>
  </si>
  <si>
    <t>+1-694-414-7290x4595</t>
  </si>
  <si>
    <t>Mary Bright</t>
  </si>
  <si>
    <t>(667)934-8570x44311</t>
  </si>
  <si>
    <t>Clorox Company</t>
  </si>
  <si>
    <t>{"Sector":"Consumer Goods/Homecare","Industry":"Consumer Goods","City":"Oakland","State":"CA","Zip":"94612","Website":"https://www.thecloroxcompany.com/","Ticker":"CLX","CEO":"Linda Rendle"}</t>
  </si>
  <si>
    <t>Kristy Bowman</t>
  </si>
  <si>
    <t>+1-829-271-5425x356</t>
  </si>
  <si>
    <t>Kimberly Figueroa</t>
  </si>
  <si>
    <t>(355)352-4396x45313</t>
  </si>
  <si>
    <t>GXO Logistics</t>
  </si>
  <si>
    <t>{"Sector":"Transportation","Industry":"Transportation and Logistics","City":"Greenwich","State":"Connecticut","Zip":"6831","Website":"www.gxo.com","Ticker":"GXO","CEO":"Malcolm Wilson"}</t>
  </si>
  <si>
    <t>Cody James</t>
  </si>
  <si>
    <t>(849)717-7420</t>
  </si>
  <si>
    <t>Yvonne Greer</t>
  </si>
  <si>
    <t>(678)927-2834x183</t>
  </si>
  <si>
    <t>David Moreno</t>
  </si>
  <si>
    <t>329-822-5930x0377</t>
  </si>
  <si>
    <t>Indiabulls Housing Finance</t>
  </si>
  <si>
    <t>{"Sector":"Financial Services","Industry":"Financial Services","City":"Gurugram","State":"HR","Zip":"122 001","Website":"www.indiabullshomeloans.com","Ticker":"IBULHSGFIN","CEO":"Sameer Gehlaut"}</t>
  </si>
  <si>
    <t>Scott Ross</t>
  </si>
  <si>
    <t>001-465-578-8083</t>
  </si>
  <si>
    <t>Tracey Rodgers</t>
  </si>
  <si>
    <t>987-646-9383x83928</t>
  </si>
  <si>
    <t>Nicole Bentley</t>
  </si>
  <si>
    <t>Stephen Bailey</t>
  </si>
  <si>
    <t>320.626.0522x7189</t>
  </si>
  <si>
    <t>Erika Black</t>
  </si>
  <si>
    <t>401.585.0764x9247</t>
  </si>
  <si>
    <t>Ball</t>
  </si>
  <si>
    <t>{"Sector":"Packaging","Industry":"Packaging, Containers","City":"Westminster","State":"Colorado","Zip":"80021","Website":"www.ball.com","Ticker":"BALL","CEO":"Dan Fisher"}</t>
  </si>
  <si>
    <t>Jacob Austin</t>
  </si>
  <si>
    <t>001-845-879-2346x68424</t>
  </si>
  <si>
    <t>Daniel Perkins</t>
  </si>
  <si>
    <t>565-435-3621x95702</t>
  </si>
  <si>
    <t>Patricia Chan</t>
  </si>
  <si>
    <t>698-904-4589x2184</t>
  </si>
  <si>
    <t>$65K-$85K</t>
  </si>
  <si>
    <t>Alyssa Smith</t>
  </si>
  <si>
    <t>001-699-968-9695x5183</t>
  </si>
  <si>
    <t>Julia Schmidt</t>
  </si>
  <si>
    <t>+1-797-525-5001x19163</t>
  </si>
  <si>
    <t>Joseph Peterson</t>
  </si>
  <si>
    <t>(504)646-7112x634</t>
  </si>
  <si>
    <t>Rita Rojas</t>
  </si>
  <si>
    <t>+1-902-662-6605x7808</t>
  </si>
  <si>
    <t>Madison Rodriguez</t>
  </si>
  <si>
    <t>845-456-5389</t>
  </si>
  <si>
    <t>Jessica Moss</t>
  </si>
  <si>
    <t>(526)677-6830x7743</t>
  </si>
  <si>
    <t>Sharon Dorsey</t>
  </si>
  <si>
    <t>687-503-4853x1890</t>
  </si>
  <si>
    <t>Madison Young</t>
  </si>
  <si>
    <t>(394)675-1814</t>
  </si>
  <si>
    <t>Treasury Manager</t>
  </si>
  <si>
    <t>Treasury Managers manage a companys treasury operations. They oversee cash management, investments, and financial risk management to maintain liquidity and financial stability.</t>
  </si>
  <si>
    <t>Treasury management Cash flow analysis Risk management Financial forecasting Banking relations</t>
  </si>
  <si>
    <t>Manage treasury operations, including cash management and risk assessment. Develop investment strategies and optimize working capital. Monitor financial markets and interest rates.</t>
  </si>
  <si>
    <t>Edwin Barrett</t>
  </si>
  <si>
    <t>Stephanie Brock</t>
  </si>
  <si>
    <t>Catherine Jackson</t>
  </si>
  <si>
    <t>322-285-8471</t>
  </si>
  <si>
    <t>Carrie Perez</t>
  </si>
  <si>
    <t>(335)851-9340</t>
  </si>
  <si>
    <t>Rhonda Gomez</t>
  </si>
  <si>
    <t>482-964-6928x3093</t>
  </si>
  <si>
    <t>Debra Sellers</t>
  </si>
  <si>
    <t>001-581-838-9548x0892</t>
  </si>
  <si>
    <t>Frank Stephenson</t>
  </si>
  <si>
    <t>001-340-716-2121</t>
  </si>
  <si>
    <t>Daniel Lewis</t>
  </si>
  <si>
    <t>001-329-202-0519x930</t>
  </si>
  <si>
    <t>Rodney Smith</t>
  </si>
  <si>
    <t>(715)954-3694x9777</t>
  </si>
  <si>
    <t>April Nixon</t>
  </si>
  <si>
    <t>Tom Jackson</t>
  </si>
  <si>
    <t>(933)559-6812x623</t>
  </si>
  <si>
    <t>Laura Holland</t>
  </si>
  <si>
    <t>+1-875-485-2527x4430</t>
  </si>
  <si>
    <t>Jose Duncan</t>
  </si>
  <si>
    <t>Eric Miller</t>
  </si>
  <si>
    <t>697-988-9167</t>
  </si>
  <si>
    <t>Michelle Smith</t>
  </si>
  <si>
    <t>326.367.9267x8814</t>
  </si>
  <si>
    <t>Angela Hall</t>
  </si>
  <si>
    <t>418-558-6533x7650</t>
  </si>
  <si>
    <t>Latoya Horne</t>
  </si>
  <si>
    <t>+1-851-482-0379x4162</t>
  </si>
  <si>
    <t>Jamie Hall</t>
  </si>
  <si>
    <t>355-566-7098x794</t>
  </si>
  <si>
    <t>Anna Obrien</t>
  </si>
  <si>
    <t>Morgan Black</t>
  </si>
  <si>
    <t>Leah Roth</t>
  </si>
  <si>
    <t>279-748-2060x81448</t>
  </si>
  <si>
    <t>Kristin Garcia</t>
  </si>
  <si>
    <t>001-363-412-4669x321</t>
  </si>
  <si>
    <t>Matthew George</t>
  </si>
  <si>
    <t>437.716.1804x5393</t>
  </si>
  <si>
    <t>Michael Phillips</t>
  </si>
  <si>
    <t>(517)824-0033x94876</t>
  </si>
  <si>
    <t>Amanda Chaney</t>
  </si>
  <si>
    <t>001-380-838-7099x1282</t>
  </si>
  <si>
    <t>Kim Hill</t>
  </si>
  <si>
    <t>742-660-1748x27594</t>
  </si>
  <si>
    <t>Justin Garcia</t>
  </si>
  <si>
    <t>+1-599-859-7375x834</t>
  </si>
  <si>
    <t>Ann Hill</t>
  </si>
  <si>
    <t>724-245-7046x30804</t>
  </si>
  <si>
    <t>Amber Murphy</t>
  </si>
  <si>
    <t>957-460-7471</t>
  </si>
  <si>
    <t>Anthony Baker</t>
  </si>
  <si>
    <t>(913)390-3119x855</t>
  </si>
  <si>
    <t>David Mcconnell</t>
  </si>
  <si>
    <t>646.285.0480</t>
  </si>
  <si>
    <t>Michelle Bradley</t>
  </si>
  <si>
    <t>001-818-654-5644x422</t>
  </si>
  <si>
    <t>Ana Christensen</t>
  </si>
  <si>
    <t>001-453-551-4363</t>
  </si>
  <si>
    <t>Karen Porter</t>
  </si>
  <si>
    <t>001-597-987-5067x15654</t>
  </si>
  <si>
    <t>Paul Knight</t>
  </si>
  <si>
    <t>265-751-2460</t>
  </si>
  <si>
    <t>David Thompson</t>
  </si>
  <si>
    <t>+1-364-764-4175x612</t>
  </si>
  <si>
    <t>Tracie Mccall</t>
  </si>
  <si>
    <t>001-353-485-3026</t>
  </si>
  <si>
    <t>Sharon Hernandez</t>
  </si>
  <si>
    <t>001-413-476-7073x21644</t>
  </si>
  <si>
    <t>Business Tax Consultant</t>
  </si>
  <si>
    <t>A Business Tax Consultant specializes in tax planning and compliance for businesses. They assist with tax strategy, filings, and help organizations minimize tax liabilities.</t>
  </si>
  <si>
    <t>Business tax law knowledge Corporate tax planning Tax compliance for businesses Tax credits and incentives Tax strategy development Financial analysis IRS regulations Client relationship management Communication skills Tax software proficiency</t>
  </si>
  <si>
    <t>Advise businesses on tax strategies, deductions, and compliance. Prepare corporate tax returns and financial statements. Assist with tax audits and negotiations with tax authorities.</t>
  </si>
  <si>
    <t>Connie Garrett</t>
  </si>
  <si>
    <t>Peter Rice</t>
  </si>
  <si>
    <t>332-804-6989x402</t>
  </si>
  <si>
    <t>Matthew Carroll</t>
  </si>
  <si>
    <t>(327)959-9001</t>
  </si>
  <si>
    <t>Kathleen Hutchinson</t>
  </si>
  <si>
    <t>387.502.5802x952</t>
  </si>
  <si>
    <t>Tony Burns</t>
  </si>
  <si>
    <t>960-509-3478</t>
  </si>
  <si>
    <t>Alex Mercado</t>
  </si>
  <si>
    <t>466-753-8520x18428</t>
  </si>
  <si>
    <t>Gina Clark</t>
  </si>
  <si>
    <t>669-823-6664x83493</t>
  </si>
  <si>
    <t>Alexis Jimenez</t>
  </si>
  <si>
    <t>001-636-542-7285x359</t>
  </si>
  <si>
    <t>Commercial Metals</t>
  </si>
  <si>
    <t>{"Sector":"Manufacturing","Industry":"Metals","City":"Irving","State":"Texas","Zip":"75039","Website":"www.cmc.com","Ticker":"CMC","CEO":"Barbara R. Smith"}</t>
  </si>
  <si>
    <t>Victoria Lambert</t>
  </si>
  <si>
    <t>(312)659-3834x1129</t>
  </si>
  <si>
    <t>Melissa Thomas</t>
  </si>
  <si>
    <t>(233)257-3921x1114</t>
  </si>
  <si>
    <t>Stephanie Williams</t>
  </si>
  <si>
    <t>973-973-3942x394</t>
  </si>
  <si>
    <t>Sarah Mckee</t>
  </si>
  <si>
    <t>+1-695-669-5590x42491</t>
  </si>
  <si>
    <t>001-788-475-9694x086</t>
  </si>
  <si>
    <t>Joel Hall</t>
  </si>
  <si>
    <t>(761)322-0800x0965</t>
  </si>
  <si>
    <t>George Patel</t>
  </si>
  <si>
    <t>001-219-414-4903</t>
  </si>
  <si>
    <t>Selena Roy</t>
  </si>
  <si>
    <t>503.525.0291x82890</t>
  </si>
  <si>
    <t>Jonathan Wilson</t>
  </si>
  <si>
    <t>(489)438-7465x7620</t>
  </si>
  <si>
    <t>Taylor Perry</t>
  </si>
  <si>
    <t>523-503-2040</t>
  </si>
  <si>
    <t>Jessica Massey</t>
  </si>
  <si>
    <t>727.689.3865x81449</t>
  </si>
  <si>
    <t>Brittany Murphy</t>
  </si>
  <si>
    <t>+1-942-240-3707x5496</t>
  </si>
  <si>
    <t>Jessica Knight</t>
  </si>
  <si>
    <t>719-683-3178x8541</t>
  </si>
  <si>
    <t>Jennifer Petersen</t>
  </si>
  <si>
    <t>001-693-613-4537x16058</t>
  </si>
  <si>
    <t>Charles Hendricks</t>
  </si>
  <si>
    <t>492-372-8295</t>
  </si>
  <si>
    <t>Timothy Trujillo</t>
  </si>
  <si>
    <t>866.402.6483</t>
  </si>
  <si>
    <t>Caitlin Avila</t>
  </si>
  <si>
    <t>(917)658-2342x5557</t>
  </si>
  <si>
    <t>Randy Morrison</t>
  </si>
  <si>
    <t>274-240-8651</t>
  </si>
  <si>
    <t>Rebecca Moore</t>
  </si>
  <si>
    <t>001-809-319-8324</t>
  </si>
  <si>
    <t>Carol Carter</t>
  </si>
  <si>
    <t>458.240.1634x4822</t>
  </si>
  <si>
    <t>Isabel Grant</t>
  </si>
  <si>
    <t>+1-990-303-6088x98946</t>
  </si>
  <si>
    <t>Ellen Robertson</t>
  </si>
  <si>
    <t>856.602.3432x938</t>
  </si>
  <si>
    <t>Jessica Santana</t>
  </si>
  <si>
    <t>276.460.9363</t>
  </si>
  <si>
    <t>Curtis Miller</t>
  </si>
  <si>
    <t>(970)856-6653x291</t>
  </si>
  <si>
    <t>ServiceNow</t>
  </si>
  <si>
    <t>{"Sector":"Information Technology","Industry":"Computer Software","City":"Santa Clara","State":"California","Zip":"95054","Website":"www.servicenow.com","Ticker":"NOW","CEO":"Bill Mcdermott"}</t>
  </si>
  <si>
    <t>Jennifer Gonzalez</t>
  </si>
  <si>
    <t>+1-384-525-5248x3828</t>
  </si>
  <si>
    <t>William Hill plc</t>
  </si>
  <si>
    <t>{"Sector":"Gambling","Industry":"Gambling","City":"London","State":"N/A","Zip":"N/A","Website":"N/A","Ticker":"N/A","CEO":"N/A"}</t>
  </si>
  <si>
    <t>Francisco Anderson</t>
  </si>
  <si>
    <t>678.261.7573x53659</t>
  </si>
  <si>
    <t>Kenneth Burke</t>
  </si>
  <si>
    <t>001-383-550-0268x7581</t>
  </si>
  <si>
    <t>Lauren Maldonado</t>
  </si>
  <si>
    <t>680-691-9937</t>
  </si>
  <si>
    <t>Mark Lynch</t>
  </si>
  <si>
    <t>Christopher Lewis</t>
  </si>
  <si>
    <t>(678)807-9418</t>
  </si>
  <si>
    <t>Alexis Vargas</t>
  </si>
  <si>
    <t>Makayla Martin</t>
  </si>
  <si>
    <t>791.293.3910</t>
  </si>
  <si>
    <t>Randy Vazquez</t>
  </si>
  <si>
    <t>001-871-840-4428x29719</t>
  </si>
  <si>
    <t>Beth Wood</t>
  </si>
  <si>
    <t>762-852-7353x8843</t>
  </si>
  <si>
    <t>Tim Sanchez</t>
  </si>
  <si>
    <t>923-650-6808x582</t>
  </si>
  <si>
    <t>Abigail Park</t>
  </si>
  <si>
    <t>360.361.7802x4762</t>
  </si>
  <si>
    <t>Craig Williams</t>
  </si>
  <si>
    <t>(493)261-9066x6939</t>
  </si>
  <si>
    <t>Peter Weeks</t>
  </si>
  <si>
    <t>639.909.9235x31487</t>
  </si>
  <si>
    <t>Margaret Bailey</t>
  </si>
  <si>
    <t>(397)452-8677</t>
  </si>
  <si>
    <t>Ian Carr</t>
  </si>
  <si>
    <t>497.315.7695</t>
  </si>
  <si>
    <t>Latoya Trujillo</t>
  </si>
  <si>
    <t>461.928.6339x78886</t>
  </si>
  <si>
    <t>Jeremy Frost</t>
  </si>
  <si>
    <t>+1-823-942-1191x2481</t>
  </si>
  <si>
    <t>Donald Hernandez</t>
  </si>
  <si>
    <t>001-268-330-3397x7040</t>
  </si>
  <si>
    <t>John Parker</t>
  </si>
  <si>
    <t>Scott Cross</t>
  </si>
  <si>
    <t>001-483-806-3560x6930</t>
  </si>
  <si>
    <t>Katherine Long</t>
  </si>
  <si>
    <t>001-374-305-2268x165</t>
  </si>
  <si>
    <t>Bruce Bridges</t>
  </si>
  <si>
    <t>374-359-9776x926</t>
  </si>
  <si>
    <t>Exxon Mobil Corporation</t>
  </si>
  <si>
    <t>{"Sector":"Energy/Oil and Gas","Industry":"Oil &amp; Gas","City":"Irving","State":"TX","Zip":"75039","Website":"https://www.exxonmobil.com/","Ticker":"XOM","CEO":"Darren Woods"}</t>
  </si>
  <si>
    <t>Jason Ray</t>
  </si>
  <si>
    <t>(276)800-9997</t>
  </si>
  <si>
    <t>Lufthansa Group</t>
  </si>
  <si>
    <t>{"Sector":"Aviation and Travel","Industry":"Airlines &amp; Aviation","City":"Cologne","State":"N/A","Zip":"N/A","Website":"www.lufthansagroup.com","Ticker":"LHA","CEO":"Carsten Spohr"}</t>
  </si>
  <si>
    <t>Barry Flores</t>
  </si>
  <si>
    <t>Bosch Limited</t>
  </si>
  <si>
    <t>{"Sector":"Industrial Conglomerates","Industry":"Industrial Conglomerate","City":"Bengaluru","State":"Karnataka","Zip":"560 035","Website":"www.bosch.in","Ticker":"BOSCHLTD","CEO":"Soumitra Bhattacharya"}</t>
  </si>
  <si>
    <t>Katelyn Jones</t>
  </si>
  <si>
    <t>(406)663-0298x63409</t>
  </si>
  <si>
    <t>Nathan Cooper</t>
  </si>
  <si>
    <t>489-223-9277x1565</t>
  </si>
  <si>
    <t>Kenneth Lewis</t>
  </si>
  <si>
    <t>(666)447-5201</t>
  </si>
  <si>
    <t>Martin Harris</t>
  </si>
  <si>
    <t>796.710.4806x93708</t>
  </si>
  <si>
    <t>George Adams</t>
  </si>
  <si>
    <t>(397)599-1836x569</t>
  </si>
  <si>
    <t>Andrew Campos</t>
  </si>
  <si>
    <t>(931)445-9548x86193</t>
  </si>
  <si>
    <t>Kelsey Riley</t>
  </si>
  <si>
    <t>(821)554-7528x445</t>
  </si>
  <si>
    <t>Rebecca Eaton</t>
  </si>
  <si>
    <t>582.867.9537</t>
  </si>
  <si>
    <t>Stephen Walker</t>
  </si>
  <si>
    <t>550.442.0549</t>
  </si>
  <si>
    <t>Tiffany Sharp</t>
  </si>
  <si>
    <t>(329)524-0157x3674</t>
  </si>
  <si>
    <t>Derek Lopez</t>
  </si>
  <si>
    <t>001-315-861-4871x77121</t>
  </si>
  <si>
    <t>Steve Kim</t>
  </si>
  <si>
    <t>894.945.4617x4159</t>
  </si>
  <si>
    <t>Global Partners</t>
  </si>
  <si>
    <t>{"Sector":"Energy","Industry":"Wholesalers: Diversified","City":"Waltham","State":"Massachusetts","Zip":"2453","Website":"www.globalp.com","Ticker":"GLP","CEO":"Eric Slifka"}</t>
  </si>
  <si>
    <t>001-856-518-6724x6761</t>
  </si>
  <si>
    <t>Stephanie Gomez</t>
  </si>
  <si>
    <t>+1-273-316-3099x1565</t>
  </si>
  <si>
    <t>Robert Jones</t>
  </si>
  <si>
    <t>(245)619-1702</t>
  </si>
  <si>
    <t>Donna Scott</t>
  </si>
  <si>
    <t>(923)631-6016</t>
  </si>
  <si>
    <t>Roger James</t>
  </si>
  <si>
    <t>+1-876-369-2275x126</t>
  </si>
  <si>
    <t>Marissa Wolf</t>
  </si>
  <si>
    <t>392-907-5073x990</t>
  </si>
  <si>
    <t>Jonathan Barrett</t>
  </si>
  <si>
    <t>755-891-6903</t>
  </si>
  <si>
    <t>Julie Ross</t>
  </si>
  <si>
    <t>684-373-8564x904</t>
  </si>
  <si>
    <t>Emma Fisher</t>
  </si>
  <si>
    <t>928-700-6597</t>
  </si>
  <si>
    <t>Thomas Brown</t>
  </si>
  <si>
    <t>794.590.0673x8516</t>
  </si>
  <si>
    <t>Isaac Reed</t>
  </si>
  <si>
    <t>(524)786-0017x404</t>
  </si>
  <si>
    <t>Michelle York</t>
  </si>
  <si>
    <t>925-779-7241x89634</t>
  </si>
  <si>
    <t>Ronald Brown</t>
  </si>
  <si>
    <t>Betty Cruz</t>
  </si>
  <si>
    <t>+1-680-271-9680x05599</t>
  </si>
  <si>
    <t>$65K-$123K</t>
  </si>
  <si>
    <t>Amanda Chandler</t>
  </si>
  <si>
    <t>721.834.5143</t>
  </si>
  <si>
    <t>Vincent Moore</t>
  </si>
  <si>
    <t>794.910.2847x28518</t>
  </si>
  <si>
    <t>Jaclyn Williams</t>
  </si>
  <si>
    <t>Karen Lewis</t>
  </si>
  <si>
    <t>652-386-6502x663</t>
  </si>
  <si>
    <t>Leslie Richardson</t>
  </si>
  <si>
    <t>(817)573-1627x615</t>
  </si>
  <si>
    <t>Jaime Mclean</t>
  </si>
  <si>
    <t>(490)643-4162x557</t>
  </si>
  <si>
    <t>$61K-$121K</t>
  </si>
  <si>
    <t>Javier Roman</t>
  </si>
  <si>
    <t>Cheryl Taylor</t>
  </si>
  <si>
    <t>371-925-1072</t>
  </si>
  <si>
    <t>Angela Henderson</t>
  </si>
  <si>
    <t>+1-853-385-5231x4009</t>
  </si>
  <si>
    <t>Lisa Jackson</t>
  </si>
  <si>
    <t>652-545-5295</t>
  </si>
  <si>
    <t>Christine Spencer</t>
  </si>
  <si>
    <t>(256)545-8661</t>
  </si>
  <si>
    <t>Timothy Schmitt</t>
  </si>
  <si>
    <t>395-396-0371x704</t>
  </si>
  <si>
    <t>Jonathan Mason</t>
  </si>
  <si>
    <t>(403)429-9584</t>
  </si>
  <si>
    <t>326-382-1341</t>
  </si>
  <si>
    <t>Jose Bradley</t>
  </si>
  <si>
    <t>+1-764-524-7144x49281</t>
  </si>
  <si>
    <t>Richard Mueller</t>
  </si>
  <si>
    <t>001-505-685-8864</t>
  </si>
  <si>
    <t>Suzanne Hickman</t>
  </si>
  <si>
    <t>Brianna Smith</t>
  </si>
  <si>
    <t>+1-707-350-2478x47640</t>
  </si>
  <si>
    <t>Paul Rivas</t>
  </si>
  <si>
    <t>589-475-3343</t>
  </si>
  <si>
    <t>Melissa Dominguez</t>
  </si>
  <si>
    <t>001-520-397-3672x74645</t>
  </si>
  <si>
    <t>Cindy Mitchell</t>
  </si>
  <si>
    <t>441.614.3670x677</t>
  </si>
  <si>
    <t>Bradley Gomez</t>
  </si>
  <si>
    <t>001-923-255-0111x180</t>
  </si>
  <si>
    <t>Barbara Gibson</t>
  </si>
  <si>
    <t>(926)860-6856x76312</t>
  </si>
  <si>
    <t>Samantha Price</t>
  </si>
  <si>
    <t>(223)319-1223x831</t>
  </si>
  <si>
    <t>Derwent London</t>
  </si>
  <si>
    <t>{"Sector":"Real Estate","Industry":"Real Estate/REIT","City":"London","State":"England","Zip":"W1G 0PW","Website":"https://www.derwentlondon.com/","Ticker":"DLN","CEO":"Paul Williams"}</t>
  </si>
  <si>
    <t>$57K-$127K</t>
  </si>
  <si>
    <t>Erin Ramos</t>
  </si>
  <si>
    <t>001-209-460-4875x02892</t>
  </si>
  <si>
    <t>Sandra Jenkins</t>
  </si>
  <si>
    <t>001-514-832-0185x5847</t>
  </si>
  <si>
    <t>Rodney Wright</t>
  </si>
  <si>
    <t>(429)211-4342x071</t>
  </si>
  <si>
    <t>Richard Sims</t>
  </si>
  <si>
    <t>001-804-659-1556</t>
  </si>
  <si>
    <t>Kayla Anderson</t>
  </si>
  <si>
    <t>(992)755-6859</t>
  </si>
  <si>
    <t>Kayla Brown</t>
  </si>
  <si>
    <t>388-306-6844x76656</t>
  </si>
  <si>
    <t>David Reed</t>
  </si>
  <si>
    <t>673.957.0232</t>
  </si>
  <si>
    <t>Oil and Natural Gas Corporation (ONGC)</t>
  </si>
  <si>
    <t>{"Sector":"Oil &amp; Gas","Industry":"Oil and Gas","City":"Dehradun","State":"Uttarakhand","Zip":"248005","Website":"https://www.ongcindia.com/","Ticker":"ONGC","CEO":"Subhash Kumar"}</t>
  </si>
  <si>
    <t>Amber Sloan</t>
  </si>
  <si>
    <t>402.222.3883x19819</t>
  </si>
  <si>
    <t>$62K-$115K</t>
  </si>
  <si>
    <t>Sean Harrell</t>
  </si>
  <si>
    <t>Fox</t>
  </si>
  <si>
    <t>{"Sector":"Media","Industry":"Entertainment","City":"New York","State":"New York","Zip":"10036","Website":"www.foxcorporation.com","Ticker":"FOXA","CEO":"Lachlan K. Murdoch"}</t>
  </si>
  <si>
    <t>Candice Wilson</t>
  </si>
  <si>
    <t>001-715-847-4615x02154</t>
  </si>
  <si>
    <t>Corey Graham</t>
  </si>
  <si>
    <t>408.927.2219</t>
  </si>
  <si>
    <t>Robert Whitney</t>
  </si>
  <si>
    <t>(744)611-9341</t>
  </si>
  <si>
    <t>Mark Roman</t>
  </si>
  <si>
    <t>001-371-793-0487x573</t>
  </si>
  <si>
    <t>Matthew Sawyer</t>
  </si>
  <si>
    <t>677-525-9362x8733</t>
  </si>
  <si>
    <t>Jose Scott</t>
  </si>
  <si>
    <t>257-987-7587x40829</t>
  </si>
  <si>
    <t>Terri Cruz</t>
  </si>
  <si>
    <t>001-278-602-9489x004</t>
  </si>
  <si>
    <t>Daniel Gilbert</t>
  </si>
  <si>
    <t>(574)331-0305x666</t>
  </si>
  <si>
    <t>Devin Hunter</t>
  </si>
  <si>
    <t>304-915-6885x2567</t>
  </si>
  <si>
    <t>Shawn Norton</t>
  </si>
  <si>
    <t>(915)764-7759</t>
  </si>
  <si>
    <t>Brad Brown</t>
  </si>
  <si>
    <t>(270)863-8006x6352</t>
  </si>
  <si>
    <t>Katie Collins</t>
  </si>
  <si>
    <t>001-647-545-4819x31241</t>
  </si>
  <si>
    <t>Tyler Perez</t>
  </si>
  <si>
    <t>(508)666-9306x46675</t>
  </si>
  <si>
    <t>WEC Energy Group</t>
  </si>
  <si>
    <t>{"Sector":"Utilities","Industry":"Utilities: Gas and Electric","City":"Milwaukee","State":"Wisconsin","Zip":"53203","Website":"www.wecenergygroup.com","Ticker":"WEC","CEO":"Scott J. Lauber"}</t>
  </si>
  <si>
    <t>Kiara King</t>
  </si>
  <si>
    <t>(868)961-0042x0917</t>
  </si>
  <si>
    <t>Andrea Miller</t>
  </si>
  <si>
    <t>954-264-8145</t>
  </si>
  <si>
    <t>Sandra Barrera</t>
  </si>
  <si>
    <t>(541)312-3745x5052</t>
  </si>
  <si>
    <t>Robert May</t>
  </si>
  <si>
    <t>(424)836-2940x471</t>
  </si>
  <si>
    <t>James Morales</t>
  </si>
  <si>
    <t>001-581-598-2734x09032</t>
  </si>
  <si>
    <t>Timothy Robbins</t>
  </si>
  <si>
    <t>852-576-8231</t>
  </si>
  <si>
    <t>Newmont</t>
  </si>
  <si>
    <t>{"Sector":"Mining","Industry":"Mining, Crude-Oil Production","City":"Denver","State":"Colorado","Zip":"80237","Website":"www.newmont.com","Ticker":"NEM","CEO":"Thomas R. Palmer"}</t>
  </si>
  <si>
    <t>Jason Russell</t>
  </si>
  <si>
    <t>(722)386-9960x628</t>
  </si>
  <si>
    <t>Kathy Fisher</t>
  </si>
  <si>
    <t>(550)296-2830</t>
  </si>
  <si>
    <t>Gabrielle Ross</t>
  </si>
  <si>
    <t>938.652.8096x582</t>
  </si>
  <si>
    <t>Barbara Shea</t>
  </si>
  <si>
    <t>421-697-0678x177</t>
  </si>
  <si>
    <t>Andrew Hayden</t>
  </si>
  <si>
    <t>(972)804-6995x9633</t>
  </si>
  <si>
    <t>Dell Technologies</t>
  </si>
  <si>
    <t>{"Sector":"Technology","Industry":"Computers, Office Equipment","City":"Round Rock","State":"Texas","Zip":"78682","Website":"www.delltechnologies.com","Ticker":"DELL","CEO":"Michael S. Dell"}</t>
  </si>
  <si>
    <t>Kristina Robertson</t>
  </si>
  <si>
    <t>(667)384-4537x478</t>
  </si>
  <si>
    <t>Gwendolyn Smith</t>
  </si>
  <si>
    <t>(366)478-5368x56659</t>
  </si>
  <si>
    <t>Katherine Hood</t>
  </si>
  <si>
    <t>Timothy Morris</t>
  </si>
  <si>
    <t>David Booker</t>
  </si>
  <si>
    <t>John Petersen</t>
  </si>
  <si>
    <t>001-258-271-9625x41225</t>
  </si>
  <si>
    <t>Andrew Bell</t>
  </si>
  <si>
    <t>727-854-2672</t>
  </si>
  <si>
    <t>Scott Malone</t>
  </si>
  <si>
    <t>+1-910-914-5019x0982</t>
  </si>
  <si>
    <t>Matthew Richardson</t>
  </si>
  <si>
    <t>(407)473-7980</t>
  </si>
  <si>
    <t>Abigail Mendoza</t>
  </si>
  <si>
    <t>372.674.7155x80043</t>
  </si>
  <si>
    <t>Derek Young</t>
  </si>
  <si>
    <t>+1-374-637-3138x783</t>
  </si>
  <si>
    <t>Curtis Baldwin</t>
  </si>
  <si>
    <t>+1-457-838-2368x8859</t>
  </si>
  <si>
    <t>Ryan Pierce</t>
  </si>
  <si>
    <t>422-895-9761x99880</t>
  </si>
  <si>
    <t>+1-266-820-2268x04627</t>
  </si>
  <si>
    <t>Jessica Rosales</t>
  </si>
  <si>
    <t>442.847.9206</t>
  </si>
  <si>
    <t>Anna Hill</t>
  </si>
  <si>
    <t>472-320-7641x38966</t>
  </si>
  <si>
    <t>Melissa Cole</t>
  </si>
  <si>
    <t>(423)829-9467</t>
  </si>
  <si>
    <t>Colin Green</t>
  </si>
  <si>
    <t>Nicole Kirby</t>
  </si>
  <si>
    <t>(989)494-1976x41202</t>
  </si>
  <si>
    <t>Aaron Wilkins</t>
  </si>
  <si>
    <t>517.641.2162x891</t>
  </si>
  <si>
    <t>Chad Murphy</t>
  </si>
  <si>
    <t>Richard Schmidt</t>
  </si>
  <si>
    <t>+1-604-642-7110x85831</t>
  </si>
  <si>
    <t>Cassidy Owens</t>
  </si>
  <si>
    <t>Hayley Hahn</t>
  </si>
  <si>
    <t>801.305.3103x3920</t>
  </si>
  <si>
    <t>S&amp;P Global</t>
  </si>
  <si>
    <t>{"Sector":"Financial Services","Industry":"Financial Data Services","City":"New York","State":"New York","Zip":"10041","Website":"www.spglobal.com","Ticker":"SPGI","CEO":"Douglas L. Peterson"}</t>
  </si>
  <si>
    <t>Erin Williams</t>
  </si>
  <si>
    <t>488-766-3601</t>
  </si>
  <si>
    <t>Ann Thomas</t>
  </si>
  <si>
    <t>229-458-7754x47264</t>
  </si>
  <si>
    <t>Noah Cooper</t>
  </si>
  <si>
    <t>495.532.6408x99703</t>
  </si>
  <si>
    <t>Evan Meyer</t>
  </si>
  <si>
    <t>001-896-590-3348</t>
  </si>
  <si>
    <t>Victor Mills</t>
  </si>
  <si>
    <t>+1-550-883-3913x271</t>
  </si>
  <si>
    <t>Marie Long</t>
  </si>
  <si>
    <t>619.590.5440</t>
  </si>
  <si>
    <t>Ryan Marquez</t>
  </si>
  <si>
    <t>001-645-643-7058</t>
  </si>
  <si>
    <t>Chelsey Barnes</t>
  </si>
  <si>
    <t>001-619-797-8990x71439</t>
  </si>
  <si>
    <t>Kelly King</t>
  </si>
  <si>
    <t>+1-963-931-2840x08890</t>
  </si>
  <si>
    <t>(731)704-7765x7158</t>
  </si>
  <si>
    <t>PetroChina</t>
  </si>
  <si>
    <t>{"Sector":"Oil and Gas","Industry":"Energy - Oil &amp; Gas Exploration &amp; Production","City":"Beijing","State":"Beijing","Zip":"100033","Website":"https://www.petrochina.co.id/","Ticker":"601857.SS","CEO":"Zhang Jianhua"}</t>
  </si>
  <si>
    <t>Alex Ramsey</t>
  </si>
  <si>
    <t>+1-869-453-9576x737</t>
  </si>
  <si>
    <t>Regina Sullivan</t>
  </si>
  <si>
    <t>(976)995-2160x23086</t>
  </si>
  <si>
    <t>Tesco</t>
  </si>
  <si>
    <t>{"Sector":"Retail","Industry":"Retail","City":"Welwyn Garden City, UK","State":"N/A","Zip":"N/A","Website":"www.tescoplc.com","Ticker":"TSCO","CEO":"Ken Murphy"}</t>
  </si>
  <si>
    <t>(608)931-0018x684</t>
  </si>
  <si>
    <t>Rachel Donaldson</t>
  </si>
  <si>
    <t>850-889-4216</t>
  </si>
  <si>
    <t>Michelle Norton</t>
  </si>
  <si>
    <t>+1-581-373-2689x59369</t>
  </si>
  <si>
    <t>Teresa Hill</t>
  </si>
  <si>
    <t>+1-722-261-6660x176</t>
  </si>
  <si>
    <t>Christopher Diaz</t>
  </si>
  <si>
    <t>951.890.2610x3110</t>
  </si>
  <si>
    <t>Tina Hopkins</t>
  </si>
  <si>
    <t>(868)533-1132x88173</t>
  </si>
  <si>
    <t>Kelly Blackburn</t>
  </si>
  <si>
    <t>+1-336-669-9591x8671</t>
  </si>
  <si>
    <t>The Home Depot, Inc.</t>
  </si>
  <si>
    <t>{"Sector":"Retail/Home Improvement","Industry":"Retail/Home Improvement","City":"Atlanta","State":"GA","Zip":"30339","Website":"https://www.homedepot.com/","Ticker":"HD","CEO":"Craig Menear"}</t>
  </si>
  <si>
    <t>John Holder</t>
  </si>
  <si>
    <t>001-702-997-3102</t>
  </si>
  <si>
    <t>Amber Garcia</t>
  </si>
  <si>
    <t>001-992-795-7828x9284</t>
  </si>
  <si>
    <t>Penny Graham</t>
  </si>
  <si>
    <t>(572)510-8753x8099</t>
  </si>
  <si>
    <t>Sandra Morris</t>
  </si>
  <si>
    <t>351-377-9436</t>
  </si>
  <si>
    <t>Tonya Cook</t>
  </si>
  <si>
    <t>(884)617-0148x34841</t>
  </si>
  <si>
    <t>Oneok</t>
  </si>
  <si>
    <t>{"Sector":"Energy","Industry":"Pipelines","City":"Tulsa","State":"Oklahoma","Zip":"74103","Website":"www.oneok.com","Ticker":"OKE","CEO":"Pierce Norton"}</t>
  </si>
  <si>
    <t>Chris Flores</t>
  </si>
  <si>
    <t>869.351.6006</t>
  </si>
  <si>
    <t>Anne Morgan</t>
  </si>
  <si>
    <t>(946)891-2170x930</t>
  </si>
  <si>
    <t>Jamie Burke</t>
  </si>
  <si>
    <t>(986)367-0851</t>
  </si>
  <si>
    <t>Lucas Thompson</t>
  </si>
  <si>
    <t>(415)251-5595x58927</t>
  </si>
  <si>
    <t>Adrian Hall</t>
  </si>
  <si>
    <t>Jason Lucas</t>
  </si>
  <si>
    <t>+1-244-616-0323x9871</t>
  </si>
  <si>
    <t>Ashley Bowman</t>
  </si>
  <si>
    <t>001-378-946-2543x06859</t>
  </si>
  <si>
    <t>Valero Energy</t>
  </si>
  <si>
    <t>{"Sector":"Energy","Industry":"Petroleum Refining","City":"San Antonio","State":"Texas","Zip":"78249","Website":"www.valero.com","Ticker":"VLO","CEO":"Joseph W. Gorder"}</t>
  </si>
  <si>
    <t>Kimberly Villarreal</t>
  </si>
  <si>
    <t>+1-537-990-7322x49585</t>
  </si>
  <si>
    <t>$62K-$128K</t>
  </si>
  <si>
    <t>Emily Wells</t>
  </si>
  <si>
    <t>001-951-777-6971x754</t>
  </si>
  <si>
    <t>Dennis Martinez</t>
  </si>
  <si>
    <t>(539)691-7084</t>
  </si>
  <si>
    <t>Stephanie Phillips</t>
  </si>
  <si>
    <t>369.998.5559x27705</t>
  </si>
  <si>
    <t>Cheryl Martinez</t>
  </si>
  <si>
    <t>722.349.1045</t>
  </si>
  <si>
    <t>Robert Howard</t>
  </si>
  <si>
    <t>(622)768-4499</t>
  </si>
  <si>
    <t>(783)391-0797x834</t>
  </si>
  <si>
    <t>Joy Acevedo</t>
  </si>
  <si>
    <t>534-420-8169x605</t>
  </si>
  <si>
    <t>+1-476-439-7334x8697</t>
  </si>
  <si>
    <t>Daniel Garcia</t>
  </si>
  <si>
    <t>386-958-9512x27032</t>
  </si>
  <si>
    <t>Susan Carpenter</t>
  </si>
  <si>
    <t>283.755.4429x06358</t>
  </si>
  <si>
    <t>Kelly Mcgee</t>
  </si>
  <si>
    <t>001-299-288-7373x712</t>
  </si>
  <si>
    <t>Tony Savage</t>
  </si>
  <si>
    <t>Matthew Stevens</t>
  </si>
  <si>
    <t>(425)742-5250x049</t>
  </si>
  <si>
    <t>821.821.6608x1882</t>
  </si>
  <si>
    <t>James Estes</t>
  </si>
  <si>
    <t>$62K-$122K</t>
  </si>
  <si>
    <t>Miranda Smith</t>
  </si>
  <si>
    <t>778.679.9840x9744</t>
  </si>
  <si>
    <t>Chris Anderson</t>
  </si>
  <si>
    <t>499.752.6883x67802</t>
  </si>
  <si>
    <t>Ryan Hall</t>
  </si>
  <si>
    <t>(679)926-6926</t>
  </si>
  <si>
    <t>Lisa Graham</t>
  </si>
  <si>
    <t>519-642-7274</t>
  </si>
  <si>
    <t>Jacob Harris</t>
  </si>
  <si>
    <t>495.284.9792x347</t>
  </si>
  <si>
    <t>David Frost</t>
  </si>
  <si>
    <t>631-258-3810x995</t>
  </si>
  <si>
    <t>William Mayo</t>
  </si>
  <si>
    <t>444-920-5524x5720</t>
  </si>
  <si>
    <t>Pamela Wagner</t>
  </si>
  <si>
    <t>(778)740-4817x1203</t>
  </si>
  <si>
    <t>Hormel Foods</t>
  </si>
  <si>
    <t>{"Sector":"Food","Industry":"Food Consumer Products","City":"Austin","State":"Minnesota","Zip":"55912","Website":"www.hormelfoods.com","Ticker":"HRL","CEO":"Jim(James) Snee"}</t>
  </si>
  <si>
    <t>Maria Garcia</t>
  </si>
  <si>
    <t>Emily Snyder</t>
  </si>
  <si>
    <t>(589)619-3877</t>
  </si>
  <si>
    <t>Cole Nelson</t>
  </si>
  <si>
    <t>699-390-1353x82885</t>
  </si>
  <si>
    <t>Darden Restaurants</t>
  </si>
  <si>
    <t>{"Sector":"Restaurants","Industry":"Food Services","City":"Orlando","State":"Florida","Zip":"32837","Website":"www.darden.com","Ticker":"DRI","CEO":"Rick Cardenas"}</t>
  </si>
  <si>
    <t>Larry Martinez</t>
  </si>
  <si>
    <t>+1-279-693-9515x87297</t>
  </si>
  <si>
    <t>Steven Clark</t>
  </si>
  <si>
    <t>902-711-0179</t>
  </si>
  <si>
    <t>Jason Miller</t>
  </si>
  <si>
    <t>614-747-1719x18816</t>
  </si>
  <si>
    <t>Christina Morris</t>
  </si>
  <si>
    <t>865-530-7390x65257</t>
  </si>
  <si>
    <t>Denise Flynn</t>
  </si>
  <si>
    <t>Luis Chen</t>
  </si>
  <si>
    <t>906.562.1888</t>
  </si>
  <si>
    <t>Jennifer Collins</t>
  </si>
  <si>
    <t>541.230.8872</t>
  </si>
  <si>
    <t>William Martin</t>
  </si>
  <si>
    <t>285-663-2355x23094</t>
  </si>
  <si>
    <t>Burlington Stores</t>
  </si>
  <si>
    <t>{"Sector":"Retail","Industry":"Specialty Retailers: Apparel","City":"Burlington","State":"New Jersey","Zip":"8016","Website":"www.burlingtoninvestors.com","Ticker":"BURL","CEO":"Michael B. O Sullivan"}</t>
  </si>
  <si>
    <t>$60K-$90K</t>
  </si>
  <si>
    <t>Steve Davis</t>
  </si>
  <si>
    <t>(750)431-2001x964</t>
  </si>
  <si>
    <t>James Rivera</t>
  </si>
  <si>
    <t>+1-724-408-8839x0240</t>
  </si>
  <si>
    <t>Lindsey Carroll</t>
  </si>
  <si>
    <t>651-883-6427x311</t>
  </si>
  <si>
    <t>Dylan Sanchez</t>
  </si>
  <si>
    <t>(582)719-1949</t>
  </si>
  <si>
    <t>Jeremy Robbins</t>
  </si>
  <si>
    <t>898-484-4749x5909</t>
  </si>
  <si>
    <t>John Walker</t>
  </si>
  <si>
    <t>261.321.5651x771</t>
  </si>
  <si>
    <t>Kimberly Stout</t>
  </si>
  <si>
    <t>Jillian Carr</t>
  </si>
  <si>
    <t>(401)219-1463</t>
  </si>
  <si>
    <t>Regina Williams</t>
  </si>
  <si>
    <t>001-307-877-1258x16811</t>
  </si>
  <si>
    <t>Global Payments</t>
  </si>
  <si>
    <t>{"Sector":"Financial Services","Industry":"Financial Data Services","City":"Atlanta","State":"Georgia","Zip":"30326","Website":"www.globalpaymentsinc.com","Ticker":"GPN","CEO":"Jeffrey S. Sloan"}</t>
  </si>
  <si>
    <t>April Cole</t>
  </si>
  <si>
    <t>945-210-2109</t>
  </si>
  <si>
    <t>(836)823-4121</t>
  </si>
  <si>
    <t>Maria Frederick</t>
  </si>
  <si>
    <t>001-518-847-8888x327</t>
  </si>
  <si>
    <t>James Wright</t>
  </si>
  <si>
    <t>961.419.3701</t>
  </si>
  <si>
    <t>Jessica Smith</t>
  </si>
  <si>
    <t>(920)368-6073</t>
  </si>
  <si>
    <t>Juan Evans</t>
  </si>
  <si>
    <t>Oshkosh</t>
  </si>
  <si>
    <t>{"Sector":"Manufacturing","Industry":"Construction and Farm Machinery","City":"Oshkosh","State":"Wisconsin","Zip":"54902","Website":"www.oshkoshcorp.com","Ticker":"OSK","CEO":"John C. Pfeifer"}</t>
  </si>
  <si>
    <t>Denise Harmon</t>
  </si>
  <si>
    <t>001-685-228-5313x685</t>
  </si>
  <si>
    <t>Mercedes Williams</t>
  </si>
  <si>
    <t>(427)341-2859x522</t>
  </si>
  <si>
    <t>Amy Reid</t>
  </si>
  <si>
    <t>Joseph Kaiser</t>
  </si>
  <si>
    <t>643-385-6121x6038</t>
  </si>
  <si>
    <t>Donna Garcia</t>
  </si>
  <si>
    <t>512-285-1689</t>
  </si>
  <si>
    <t>Lauren Brandt</t>
  </si>
  <si>
    <t>Tiffany Leach</t>
  </si>
  <si>
    <t>001-230-931-9991x87868</t>
  </si>
  <si>
    <t>Angela Hamilton</t>
  </si>
  <si>
    <t>454-881-3901x9302</t>
  </si>
  <si>
    <t>David Singleton</t>
  </si>
  <si>
    <t>(785)208-7214</t>
  </si>
  <si>
    <t>James Hayes</t>
  </si>
  <si>
    <t>(230)246-0929x43344</t>
  </si>
  <si>
    <t>Patrick Smith</t>
  </si>
  <si>
    <t>(252)626-4904</t>
  </si>
  <si>
    <t>Corey Montes</t>
  </si>
  <si>
    <t>234-820-9713</t>
  </si>
  <si>
    <t>Sarah Cox</t>
  </si>
  <si>
    <t>(526)288-5207</t>
  </si>
  <si>
    <t>Michael Nguyen</t>
  </si>
  <si>
    <t>001-551-399-5800x17717</t>
  </si>
  <si>
    <t>Diamond Evans</t>
  </si>
  <si>
    <t>339.794.5271</t>
  </si>
  <si>
    <t>Evan Grimes</t>
  </si>
  <si>
    <t>Jessica Robinson</t>
  </si>
  <si>
    <t>+1-790-925-2967x84207</t>
  </si>
  <si>
    <t>Jonathan Carpenter</t>
  </si>
  <si>
    <t>001-974-798-5514</t>
  </si>
  <si>
    <t>Karen Flores</t>
  </si>
  <si>
    <t>+1-881-643-4995x5301</t>
  </si>
  <si>
    <t>Amanda Thomas</t>
  </si>
  <si>
    <t>353.964.5554x69587</t>
  </si>
  <si>
    <t>Sarah Olson</t>
  </si>
  <si>
    <t>Goldman Sachs Group</t>
  </si>
  <si>
    <t>{"Sector":"Financial Services","Industry":"Commercial Banks","City":"New York","State":"New York","Zip":"10282","Website":"www.goldmansachs.com","Ticker":"GS","CEO":"David M. Solomon"}</t>
  </si>
  <si>
    <t>Michelle Alexander</t>
  </si>
  <si>
    <t>606.284.6545</t>
  </si>
  <si>
    <t>Paige Wright</t>
  </si>
  <si>
    <t>001-400-694-2829</t>
  </si>
  <si>
    <t>Roberta Richard</t>
  </si>
  <si>
    <t>959.214.6414</t>
  </si>
  <si>
    <t>Joshua Kirk</t>
  </si>
  <si>
    <t>338-596-9665</t>
  </si>
  <si>
    <t>The Hershey Company</t>
  </si>
  <si>
    <t>{"Sector":"Food and Beverage/Confectionery","Industry":"Food Manufacturing","City":"Hershey","State":"PA","Zip":"17033","Website":"https://www.thehersheycompany.com/","Ticker":"HSY","CEO":"Michele Buck"}</t>
  </si>
  <si>
    <t>Mitchell Webb</t>
  </si>
  <si>
    <t>461-743-4926</t>
  </si>
  <si>
    <t>John Evans</t>
  </si>
  <si>
    <t>616.357.9084</t>
  </si>
  <si>
    <t>Wendy Lewis</t>
  </si>
  <si>
    <t>424-665-6964x79677</t>
  </si>
  <si>
    <t>Yum China Holdings</t>
  </si>
  <si>
    <t>{"Sector":"Restaurants","Industry":"Food Services","City":"Plano","State":"Texas","Zip":"75074","Website":"ir.yumchina.com","Ticker":"YUMC","CEO":"Joey Wat"}</t>
  </si>
  <si>
    <t>Deborah Thomas</t>
  </si>
  <si>
    <t>729-789-2384</t>
  </si>
  <si>
    <t>Anne Ball</t>
  </si>
  <si>
    <t>816-947-4438</t>
  </si>
  <si>
    <t>Casey Bradley</t>
  </si>
  <si>
    <t>965-372-0433x483</t>
  </si>
  <si>
    <t>James Obrien</t>
  </si>
  <si>
    <t>563.313.8067x27183</t>
  </si>
  <si>
    <t>Felicia Johnson</t>
  </si>
  <si>
    <t>Kendra Sims</t>
  </si>
  <si>
    <t>928.346.2252x5943</t>
  </si>
  <si>
    <t>Cynthia Jones</t>
  </si>
  <si>
    <t>001-828-261-5266x4809</t>
  </si>
  <si>
    <t>Haley Vasquez</t>
  </si>
  <si>
    <t>001-788-787-6080x5278</t>
  </si>
  <si>
    <t>Tony Atkinson</t>
  </si>
  <si>
    <t>Theodore Vazquez</t>
  </si>
  <si>
    <t>760-883-9122x36245</t>
  </si>
  <si>
    <t>Carol Mckenzie</t>
  </si>
  <si>
    <t>+1-873-710-2625x223</t>
  </si>
  <si>
    <t>William Lee</t>
  </si>
  <si>
    <t>Deborah Harris</t>
  </si>
  <si>
    <t>741-516-1654</t>
  </si>
  <si>
    <t>Lauren Miller</t>
  </si>
  <si>
    <t>680.790.2213x6304</t>
  </si>
  <si>
    <t>Allison Hoffman</t>
  </si>
  <si>
    <t>(566)848-6668</t>
  </si>
  <si>
    <t>(792)905-6824x94327</t>
  </si>
  <si>
    <t>Amber Bauer</t>
  </si>
  <si>
    <t>(462)390-8745x3024</t>
  </si>
  <si>
    <t>Vincent Obrien</t>
  </si>
  <si>
    <t>378.678.0781x155</t>
  </si>
  <si>
    <t>Marcus Baird</t>
  </si>
  <si>
    <t>Thomas Marshall</t>
  </si>
  <si>
    <t>822.593.7353x6486</t>
  </si>
  <si>
    <t>Sara Garcia</t>
  </si>
  <si>
    <t>612.650.3783</t>
  </si>
  <si>
    <t>Lisa Schroeder</t>
  </si>
  <si>
    <t>312-270-6731</t>
  </si>
  <si>
    <t>Roy Saunders</t>
  </si>
  <si>
    <t>(363)811-9677</t>
  </si>
  <si>
    <t>Michael Allen</t>
  </si>
  <si>
    <t>884.792.5687x7457</t>
  </si>
  <si>
    <t>Kristin Gomez</t>
  </si>
  <si>
    <t>+1-600-818-5164x50016</t>
  </si>
  <si>
    <t>Jane Gutierrez</t>
  </si>
  <si>
    <t>001-483-796-2474</t>
  </si>
  <si>
    <t>Ryan James</t>
  </si>
  <si>
    <t>001-718-336-3152x00497</t>
  </si>
  <si>
    <t>Natasha Knapp</t>
  </si>
  <si>
    <t>934-885-2139x73545</t>
  </si>
  <si>
    <t>Eric Wall</t>
  </si>
  <si>
    <t>+1-859-226-7094x837</t>
  </si>
  <si>
    <t>Richard Lara</t>
  </si>
  <si>
    <t>651.766.2938x97702</t>
  </si>
  <si>
    <t>Brittany Lara</t>
  </si>
  <si>
    <t>001-714-691-9729x39930</t>
  </si>
  <si>
    <t>Mark Hill</t>
  </si>
  <si>
    <t>001-451-232-3681</t>
  </si>
  <si>
    <t>Frank Harrington</t>
  </si>
  <si>
    <t>264-860-6983</t>
  </si>
  <si>
    <t>Melissa Wright</t>
  </si>
  <si>
    <t>(583)496-9003</t>
  </si>
  <si>
    <t>Brandon Bright</t>
  </si>
  <si>
    <t>(837)623-7676x888</t>
  </si>
  <si>
    <t>Brandon Young</t>
  </si>
  <si>
    <t>914.551.5470</t>
  </si>
  <si>
    <t>Donna Gonzales</t>
  </si>
  <si>
    <t>884-441-7364x278</t>
  </si>
  <si>
    <t>Karen Townsend</t>
  </si>
  <si>
    <t>001-553-616-3696</t>
  </si>
  <si>
    <t>Wendy Jefferson</t>
  </si>
  <si>
    <t>246-868-6529x7239</t>
  </si>
  <si>
    <t>Robert Gomez</t>
  </si>
  <si>
    <t>988.786.1860</t>
  </si>
  <si>
    <t>Patrick Boyd</t>
  </si>
  <si>
    <t>(406)640-1249</t>
  </si>
  <si>
    <t>Rebecca Daugherty</t>
  </si>
  <si>
    <t>441-322-9071x5369</t>
  </si>
  <si>
    <t>Gina Thompson</t>
  </si>
  <si>
    <t>+1-268-518-1618x54631</t>
  </si>
  <si>
    <t>Denise Martin</t>
  </si>
  <si>
    <t>689.557.5598</t>
  </si>
  <si>
    <t>Tiffany Burnett</t>
  </si>
  <si>
    <t>472.289.7306</t>
  </si>
  <si>
    <t>Devin Roberts</t>
  </si>
  <si>
    <t>976-447-7516</t>
  </si>
  <si>
    <t>Intertek Group</t>
  </si>
  <si>
    <t>{"Sector":"Testing and Certification","Industry":"Business Services - Testing/Compliance","City":"London","State":"N/A","Zip":"N/A","Website":"www.intertek.com","Ticker":"ITRK.L","CEO":"Andr  Lacroix"}</t>
  </si>
  <si>
    <t>Christopher Mcmillan</t>
  </si>
  <si>
    <t>Nicholas Jackson</t>
  </si>
  <si>
    <t>001-641-558-4604x75841</t>
  </si>
  <si>
    <t>Beth Manning</t>
  </si>
  <si>
    <t>(235)569-8878</t>
  </si>
  <si>
    <t>Peter Jacobson</t>
  </si>
  <si>
    <t>796-560-1621x2758</t>
  </si>
  <si>
    <t>Shawn Elliott</t>
  </si>
  <si>
    <t>(420)561-6070</t>
  </si>
  <si>
    <t>Jordan Hanson</t>
  </si>
  <si>
    <t>670-697-1905</t>
  </si>
  <si>
    <t>Stacey Hall</t>
  </si>
  <si>
    <t>Cynthia Haley</t>
  </si>
  <si>
    <t>812.532.6105</t>
  </si>
  <si>
    <t>Maria Finley</t>
  </si>
  <si>
    <t>001-675-549-0361x91319</t>
  </si>
  <si>
    <t>Joshua Garcia</t>
  </si>
  <si>
    <t>335-755-1018</t>
  </si>
  <si>
    <t>Bobby Curtis</t>
  </si>
  <si>
    <t>+1-758-259-0480x6104</t>
  </si>
  <si>
    <t>Justin Mooney</t>
  </si>
  <si>
    <t>+1-393-657-2622x44035</t>
  </si>
  <si>
    <t>Thomas Finley</t>
  </si>
  <si>
    <t>776.951.1194</t>
  </si>
  <si>
    <t>Nichole Ramirez</t>
  </si>
  <si>
    <t>651.725.2385x162</t>
  </si>
  <si>
    <t>Neil Roberts</t>
  </si>
  <si>
    <t>(585)970-2151x268</t>
  </si>
  <si>
    <t>Philip Rodriguez</t>
  </si>
  <si>
    <t>282-320-7939x6790</t>
  </si>
  <si>
    <t>Alicia Johnson</t>
  </si>
  <si>
    <t>542.832.5943</t>
  </si>
  <si>
    <t>001-769-208-9390x427</t>
  </si>
  <si>
    <t>Steven Snyder</t>
  </si>
  <si>
    <t>663.223.6415</t>
  </si>
  <si>
    <t>Barbara Fields</t>
  </si>
  <si>
    <t>564.433.5858x6338</t>
  </si>
  <si>
    <t>Annette Sandoval</t>
  </si>
  <si>
    <t>530.829.2012</t>
  </si>
  <si>
    <t>Molly Espinoza</t>
  </si>
  <si>
    <t>+1-806-891-4509x519</t>
  </si>
  <si>
    <t>Whitney Williams</t>
  </si>
  <si>
    <t>597.546.0640x3638</t>
  </si>
  <si>
    <t>Barbara Sullivan</t>
  </si>
  <si>
    <t>(323)987-1749</t>
  </si>
  <si>
    <t>April Gregory</t>
  </si>
  <si>
    <t>+1-520-965-9247x912</t>
  </si>
  <si>
    <t>Jeffery Ortiz</t>
  </si>
  <si>
    <t>(974)780-3423</t>
  </si>
  <si>
    <t>HDFC Asset Management Company</t>
  </si>
  <si>
    <t>{"Sector":"Financial Services","Industry":"Financial Services","City":"Mumbai","State":"MH","Zip":"400051","Website":"www.hdfcfund.com","Ticker":"HDFCAM","CEO":"Milind Barve"}</t>
  </si>
  <si>
    <t>Billy Evans</t>
  </si>
  <si>
    <t>Nancy Santiago</t>
  </si>
  <si>
    <t>656.374.0863x3367</t>
  </si>
  <si>
    <t>Adrian Wallace</t>
  </si>
  <si>
    <t>001-369-915-9874x134</t>
  </si>
  <si>
    <t>Andrea Hays</t>
  </si>
  <si>
    <t>256.708.4300x09493</t>
  </si>
  <si>
    <t>Amphenol</t>
  </si>
  <si>
    <t>{"Sector":"Electronics","Industry":"Network and Other Communications Equipment","City":"Wallingford","State":"Connecticut","Zip":"6492","Website":"www.amphenol.com","Ticker":"APH","CEO":"Adam Norwitt"}</t>
  </si>
  <si>
    <t>Emma Massey</t>
  </si>
  <si>
    <t>574.440.4449x29824</t>
  </si>
  <si>
    <t>Richard Gross</t>
  </si>
  <si>
    <t>790.271.9016x879</t>
  </si>
  <si>
    <t>Sara Diaz</t>
  </si>
  <si>
    <t>607-259-5737</t>
  </si>
  <si>
    <t>Barbara Parker</t>
  </si>
  <si>
    <t>405.654.2693x82941</t>
  </si>
  <si>
    <t>Andrea Lozano</t>
  </si>
  <si>
    <t>(310)565-8108</t>
  </si>
  <si>
    <t>Johnathan Martinez</t>
  </si>
  <si>
    <t>223.497.8341x0708</t>
  </si>
  <si>
    <t>Antonio Kelly</t>
  </si>
  <si>
    <t>+1-701-258-6294x841</t>
  </si>
  <si>
    <t>Brandon Munoz</t>
  </si>
  <si>
    <t>839.375.4341</t>
  </si>
  <si>
    <t>Katherine Gregory</t>
  </si>
  <si>
    <t>919.848.6822</t>
  </si>
  <si>
    <t>Tina Bush</t>
  </si>
  <si>
    <t>890-268-6214</t>
  </si>
  <si>
    <t>Edward Mcpherson</t>
  </si>
  <si>
    <t>581.933.5984</t>
  </si>
  <si>
    <t>Sandra Ibarra</t>
  </si>
  <si>
    <t>001-289-785-2105</t>
  </si>
  <si>
    <t>Kristin Ochoa</t>
  </si>
  <si>
    <t>856-476-8844x9775</t>
  </si>
  <si>
    <t>Ashley Steele</t>
  </si>
  <si>
    <t>(296)453-0428</t>
  </si>
  <si>
    <t>Alexander Yoder</t>
  </si>
  <si>
    <t>(695)894-9931x0081</t>
  </si>
  <si>
    <t>Jones Financial (Edward Jones)</t>
  </si>
  <si>
    <t>{"Sector":"Financial Services","Industry":"Securities","City":"Des Peres","State":"Montana","Zip":"63131","Website":"www.edwardjones.com","Ticker":"","CEO":"Penny Pennington"}</t>
  </si>
  <si>
    <t>Kevin Boyer</t>
  </si>
  <si>
    <t>592-367-2825x6569</t>
  </si>
  <si>
    <t>Colin Lane</t>
  </si>
  <si>
    <t>(780)341-7967x03220</t>
  </si>
  <si>
    <t>Marco Banks</t>
  </si>
  <si>
    <t>Kristen Burton</t>
  </si>
  <si>
    <t>696.308.9484x21721</t>
  </si>
  <si>
    <t>David Myers</t>
  </si>
  <si>
    <t>(484)643-8233x3956</t>
  </si>
  <si>
    <t>Texas Instruments</t>
  </si>
  <si>
    <t>{"Sector":"Technology","Industry":"Semiconductors and Other Electronic Components","City":"Dallas","State":"Texas","Zip":"75243","Website":"www.ti.com","Ticker":"TXN","CEO":"Haviv Ilan"}</t>
  </si>
  <si>
    <t>Jennifer Lara</t>
  </si>
  <si>
    <t>577-670-5927</t>
  </si>
  <si>
    <t>D.R. Horton</t>
  </si>
  <si>
    <t>{"Sector":"Real Estate","Industry":"Homebuilders","City":"Arlington","State":"Texas","Zip":"76011","Website":"www.drhorton.com","Ticker":"DHI","CEO":"David V. Auld"}</t>
  </si>
  <si>
    <t>Krista Stewart</t>
  </si>
  <si>
    <t>407-493-1556</t>
  </si>
  <si>
    <t>Michael Costa</t>
  </si>
  <si>
    <t>633.597.4580x32146</t>
  </si>
  <si>
    <t>Allison Obrien</t>
  </si>
  <si>
    <t>001-227-881-6515</t>
  </si>
  <si>
    <t>Eric Snyder</t>
  </si>
  <si>
    <t>(401)534-4154</t>
  </si>
  <si>
    <t>Joshua Chavez</t>
  </si>
  <si>
    <t>920.842.7191x43781</t>
  </si>
  <si>
    <t>225.602.6993x0960</t>
  </si>
  <si>
    <t>Susan Thomas</t>
  </si>
  <si>
    <t>(441)389-6784</t>
  </si>
  <si>
    <t>Brooke Schultz</t>
  </si>
  <si>
    <t>+1-937-920-8387x9071</t>
  </si>
  <si>
    <t>Michael Quinn</t>
  </si>
  <si>
    <t>898-717-8756</t>
  </si>
  <si>
    <t>Bryan Christian</t>
  </si>
  <si>
    <t>John Garcia</t>
  </si>
  <si>
    <t>+1-780-909-5409x4127</t>
  </si>
  <si>
    <t>Jacob Marks</t>
  </si>
  <si>
    <t>001-553-711-6850x95635</t>
  </si>
  <si>
    <t>Alison Ramirez</t>
  </si>
  <si>
    <t>397-299-0216x746</t>
  </si>
  <si>
    <t>Sean Keller</t>
  </si>
  <si>
    <t>Ashley Chambers</t>
  </si>
  <si>
    <t>737-240-8670x70439</t>
  </si>
  <si>
    <t>(734)722-9434</t>
  </si>
  <si>
    <t>Carla Melton</t>
  </si>
  <si>
    <t>Seth Santiago</t>
  </si>
  <si>
    <t>272.682.0117x13130</t>
  </si>
  <si>
    <t>001-402-542-9173x8678</t>
  </si>
  <si>
    <t>Paul Hill</t>
  </si>
  <si>
    <t>001-234-450-4593x791</t>
  </si>
  <si>
    <t>Fluor</t>
  </si>
  <si>
    <t>{"Sector":"Engineering &amp; Construction","Industry":"Engineering &amp; Construction","City":"Irving","State":"Texas","Zip":"75039","Website":"www.fluor.com","Ticker":"FLR","CEO":"David E. Constable"}</t>
  </si>
  <si>
    <t>Pamela Chung</t>
  </si>
  <si>
    <t>707-828-5142</t>
  </si>
  <si>
    <t>Gary Klein</t>
  </si>
  <si>
    <t>657.727.6850x2973</t>
  </si>
  <si>
    <t>Krystal Long</t>
  </si>
  <si>
    <t>842.410.0611x633</t>
  </si>
  <si>
    <t>Joyce Ellis</t>
  </si>
  <si>
    <t>(219)636-4246x4722</t>
  </si>
  <si>
    <t>Jesus Nelson</t>
  </si>
  <si>
    <t>(738)695-6991</t>
  </si>
  <si>
    <t>Katrina Shelton</t>
  </si>
  <si>
    <t>Felicia Ramos</t>
  </si>
  <si>
    <t>Gina Gonzalez</t>
  </si>
  <si>
    <t>536-327-2699</t>
  </si>
  <si>
    <t>Victoria Simmons</t>
  </si>
  <si>
    <t>Andrew Blair</t>
  </si>
  <si>
    <t>001-518-649-0521x891</t>
  </si>
  <si>
    <t>Kristina Long</t>
  </si>
  <si>
    <t>577-671-3235</t>
  </si>
  <si>
    <t>Amanda Anderson</t>
  </si>
  <si>
    <t>(407)244-4804x8509</t>
  </si>
  <si>
    <t>001-256-941-8695</t>
  </si>
  <si>
    <t>Jeremy Lee</t>
  </si>
  <si>
    <t>Meghan Stevens</t>
  </si>
  <si>
    <t>+1-834-560-9853x747</t>
  </si>
  <si>
    <t>Matthew Thomas</t>
  </si>
  <si>
    <t>501.657.7720x229</t>
  </si>
  <si>
    <t>Yolanda Griffith</t>
  </si>
  <si>
    <t>001-868-387-5593x16218</t>
  </si>
  <si>
    <t>Deborah Rodriguez</t>
  </si>
  <si>
    <t>001-338-443-4734x701</t>
  </si>
  <si>
    <t>Karen Mann</t>
  </si>
  <si>
    <t>525-676-2242x0739</t>
  </si>
  <si>
    <t>Carolyn Hernandez</t>
  </si>
  <si>
    <t>487.735.2358x179</t>
  </si>
  <si>
    <t>Karen Johnston</t>
  </si>
  <si>
    <t>(865)222-5910</t>
  </si>
  <si>
    <t>Levi Peterson</t>
  </si>
  <si>
    <t>Leonard Fernandez</t>
  </si>
  <si>
    <t>303.636.3257x69585</t>
  </si>
  <si>
    <t>Luke Harmon</t>
  </si>
  <si>
    <t>(687)227-7396x871</t>
  </si>
  <si>
    <t>Deborah Murphy</t>
  </si>
  <si>
    <t>+1-608-533-8818x4591</t>
  </si>
  <si>
    <t>Jennifer Day</t>
  </si>
  <si>
    <t>872.334.1286</t>
  </si>
  <si>
    <t>Katherine Werner</t>
  </si>
  <si>
    <t>(631)574-5827x6402</t>
  </si>
  <si>
    <t>Aaron Martinez</t>
  </si>
  <si>
    <t>001-732-382-3338x561</t>
  </si>
  <si>
    <t>Matthew Wood</t>
  </si>
  <si>
    <t>420-574-9781x3570</t>
  </si>
  <si>
    <t>Jaime Rodriguez</t>
  </si>
  <si>
    <t>+1-627-354-0146x45353</t>
  </si>
  <si>
    <t>Joseph Snyder</t>
  </si>
  <si>
    <t>525-512-4986</t>
  </si>
  <si>
    <t>Diamond Lewis</t>
  </si>
  <si>
    <t>760-218-4027x76814</t>
  </si>
  <si>
    <t>Employee Development Manager</t>
  </si>
  <si>
    <t>An Employee Development Manager focuses on employee growth and skill development, designing and implementing training programs to enhance employee capabilities and performance.</t>
  </si>
  <si>
    <t>Training and development Performance management Learning programs Employee engagement Coaching and mentoring</t>
  </si>
  <si>
    <t>Focus on employee training, development, and career advancement. Create training programs and succession plans. Foster a culture of continuous learning.</t>
  </si>
  <si>
    <t>Chelsey Simmons</t>
  </si>
  <si>
    <t>207.266.7539</t>
  </si>
  <si>
    <t>Thomas Avery</t>
  </si>
  <si>
    <t>317-655-0480x55654</t>
  </si>
  <si>
    <t>Allen Bailey</t>
  </si>
  <si>
    <t>650.962.2971x5757</t>
  </si>
  <si>
    <t>Kristin Oliver</t>
  </si>
  <si>
    <t>(771)562-9750x83999</t>
  </si>
  <si>
    <t>Eric Nguyen</t>
  </si>
  <si>
    <t>201-992-3896x63209</t>
  </si>
  <si>
    <t>Suzanne Rhodes</t>
  </si>
  <si>
    <t>834-692-5090</t>
  </si>
  <si>
    <t>Robert Ray</t>
  </si>
  <si>
    <t>+1-892-789-2770x5164</t>
  </si>
  <si>
    <t>Kayla Hurst</t>
  </si>
  <si>
    <t>(248)434-8126</t>
  </si>
  <si>
    <t>Rita Lewis</t>
  </si>
  <si>
    <t>001-359-665-2929x223</t>
  </si>
  <si>
    <t>Jeremiah Powell</t>
  </si>
  <si>
    <t>613-776-9672x844</t>
  </si>
  <si>
    <t>Paige Montoya</t>
  </si>
  <si>
    <t>546-703-1782x59404</t>
  </si>
  <si>
    <t>Diane Ward</t>
  </si>
  <si>
    <t>+1-282-357-6301x3453</t>
  </si>
  <si>
    <t>Whirlpool</t>
  </si>
  <si>
    <t>{"Sector":"Manufacturing","Industry":"Electronics, Electrical Equip.","City":"Benton Harbor","State":"Michigan","Zip":"49022","Website":"www.whirlpoolcorp.com","Ticker":"WHR","CEO":"Marc R. Bitzer"}</t>
  </si>
  <si>
    <t>Maria Eaton</t>
  </si>
  <si>
    <t>(626)395-8520</t>
  </si>
  <si>
    <t>Diana Guzman</t>
  </si>
  <si>
    <t>(545)895-9027x445</t>
  </si>
  <si>
    <t>Sarah Mcdowell</t>
  </si>
  <si>
    <t>332-412-6151x0235</t>
  </si>
  <si>
    <t>Kristin Tanner</t>
  </si>
  <si>
    <t>380-533-0671x4186</t>
  </si>
  <si>
    <t>Brandy Griffin</t>
  </si>
  <si>
    <t>001-208-748-2893</t>
  </si>
  <si>
    <t>Virginia Holt</t>
  </si>
  <si>
    <t>478-972-3128x9917</t>
  </si>
  <si>
    <t>Omar Lam</t>
  </si>
  <si>
    <t>001-738-375-5790</t>
  </si>
  <si>
    <t>Aaron Mendoza</t>
  </si>
  <si>
    <t>001-513-887-8245x798</t>
  </si>
  <si>
    <t>Jeffrey Williams</t>
  </si>
  <si>
    <t>(453)773-1262</t>
  </si>
  <si>
    <t>Robert Sullivan</t>
  </si>
  <si>
    <t>910-474-2079x66437</t>
  </si>
  <si>
    <t>Jasmine Johnson</t>
  </si>
  <si>
    <t>(546)377-4932</t>
  </si>
  <si>
    <t>Stephen Baker</t>
  </si>
  <si>
    <t>+1-314-992-1147x0012</t>
  </si>
  <si>
    <t>Matthew Hernandez</t>
  </si>
  <si>
    <t>001-790-619-1861</t>
  </si>
  <si>
    <t>Linda Williamson</t>
  </si>
  <si>
    <t>001-249-335-2089x58773</t>
  </si>
  <si>
    <t>Pamela Duncan</t>
  </si>
  <si>
    <t>001-417-816-7737x7928</t>
  </si>
  <si>
    <t>Linda Cox</t>
  </si>
  <si>
    <t>808-724-4222</t>
  </si>
  <si>
    <t>Steven Ross</t>
  </si>
  <si>
    <t>678-414-9343x023</t>
  </si>
  <si>
    <t>Jennifer Serrano</t>
  </si>
  <si>
    <t>664.357.8616x7063</t>
  </si>
  <si>
    <t>Angela Black</t>
  </si>
  <si>
    <t>Toni Roy</t>
  </si>
  <si>
    <t>905-434-9487x7006</t>
  </si>
  <si>
    <t>Melvin Watson</t>
  </si>
  <si>
    <t>001-666-365-1210x74756</t>
  </si>
  <si>
    <t>Eric Garcia</t>
  </si>
  <si>
    <t>Keith Reed</t>
  </si>
  <si>
    <t>Belinda Perez</t>
  </si>
  <si>
    <t>Christopher Stewart</t>
  </si>
  <si>
    <t>(490)340-4695x156</t>
  </si>
  <si>
    <t>Eric Hale</t>
  </si>
  <si>
    <t>267-756-1802x55853</t>
  </si>
  <si>
    <t>Thomas Fitzpatrick</t>
  </si>
  <si>
    <t>338.314.4126</t>
  </si>
  <si>
    <t>Rebecca Leon</t>
  </si>
  <si>
    <t>(524)881-3823x33723</t>
  </si>
  <si>
    <t>Cameron Kaiser</t>
  </si>
  <si>
    <t>(627)837-2768x061</t>
  </si>
  <si>
    <t>Jon Lam</t>
  </si>
  <si>
    <t>001-661-404-5876x442</t>
  </si>
  <si>
    <t>Jeffrey French</t>
  </si>
  <si>
    <t>627-516-7006x77243</t>
  </si>
  <si>
    <t>Jeffery Banks</t>
  </si>
  <si>
    <t>(992)358-5464x2586</t>
  </si>
  <si>
    <t>Ruth Kirby</t>
  </si>
  <si>
    <t>+1-651-937-4507x528</t>
  </si>
  <si>
    <t>Brian Wade</t>
  </si>
  <si>
    <t>(828)374-4616x28621</t>
  </si>
  <si>
    <t>Jared Woodward</t>
  </si>
  <si>
    <t>+1-907-942-6415x556</t>
  </si>
  <si>
    <t>Christy Kelley</t>
  </si>
  <si>
    <t>730-312-2386x60686</t>
  </si>
  <si>
    <t>Brian Martin</t>
  </si>
  <si>
    <t>001-654-991-6457</t>
  </si>
  <si>
    <t>Lisa Anderson</t>
  </si>
  <si>
    <t>332-883-7944</t>
  </si>
  <si>
    <t>Crown Holdings</t>
  </si>
  <si>
    <t>{"Sector":"Packaging","Industry":"Packaging, Containers","City":"Tampa","State":"Florida","Zip":"33637","Website":"www.crowncork.com","Ticker":"CCK","CEO":"Timothy J. Donahue"}</t>
  </si>
  <si>
    <t>David Turner</t>
  </si>
  <si>
    <t>George Snyder</t>
  </si>
  <si>
    <t>(763)441-8388x11853</t>
  </si>
  <si>
    <t>Linda Farmer</t>
  </si>
  <si>
    <t>398.265.3078x3808</t>
  </si>
  <si>
    <t>TJX</t>
  </si>
  <si>
    <t>{"Sector":"Retail","Industry":"Specialty Retailers: Apparel","City":"Framingham","State":"Massachusetts","Zip":"1701","Website":"www.tjx.com","Ticker":"TJX","CEO":"Ernie L. Herrman"}</t>
  </si>
  <si>
    <t>Stephen Pace</t>
  </si>
  <si>
    <t>$65K-$93K</t>
  </si>
  <si>
    <t>Nancy Herring</t>
  </si>
  <si>
    <t>(544)705-1794</t>
  </si>
  <si>
    <t>Jessica Fry</t>
  </si>
  <si>
    <t>563-993-9452</t>
  </si>
  <si>
    <t>Nancy Elliott</t>
  </si>
  <si>
    <t>878-606-3530x7700</t>
  </si>
  <si>
    <t>Tim Hart</t>
  </si>
  <si>
    <t>001-851-438-8374x685</t>
  </si>
  <si>
    <t>Carolyn Brown</t>
  </si>
  <si>
    <t>Aaron Kennedy</t>
  </si>
  <si>
    <t>Colleen Young</t>
  </si>
  <si>
    <t>503.465.4958x10388</t>
  </si>
  <si>
    <t>Emily Mason</t>
  </si>
  <si>
    <t>(519)415-6123</t>
  </si>
  <si>
    <t>Mary Owens</t>
  </si>
  <si>
    <t>001-823-628-6308</t>
  </si>
  <si>
    <t>Julia Lawson</t>
  </si>
  <si>
    <t>306-471-3994x55405</t>
  </si>
  <si>
    <t>Robert Haynes</t>
  </si>
  <si>
    <t>001-423-786-5394x03986</t>
  </si>
  <si>
    <t>Jeffrey Humphrey</t>
  </si>
  <si>
    <t>791-569-4640x1726</t>
  </si>
  <si>
    <t>Leroy Goodwin</t>
  </si>
  <si>
    <t>(482)917-8487x47839</t>
  </si>
  <si>
    <t>Nicole Marshall</t>
  </si>
  <si>
    <t>461-790-0203x482</t>
  </si>
  <si>
    <t>Cody Flores</t>
  </si>
  <si>
    <t>001-604-878-6764x93120</t>
  </si>
  <si>
    <t>Randy Webster</t>
  </si>
  <si>
    <t>372.826.3610x47690</t>
  </si>
  <si>
    <t>Jasmine Anderson</t>
  </si>
  <si>
    <t>986.645.9480x60492</t>
  </si>
  <si>
    <t>Robert Lewis</t>
  </si>
  <si>
    <t>349-432-0310x34404</t>
  </si>
  <si>
    <t>Adobe</t>
  </si>
  <si>
    <t>{"Sector":"Technology","Industry":"Computer Software","City":"San Jose","State":"California","Zip":"95110","Website":"www.adobe.com","Ticker":"ADBE","CEO":"Shantanu Narayen"}</t>
  </si>
  <si>
    <t>Sandra Carter</t>
  </si>
  <si>
    <t>001-681-311-3774x889</t>
  </si>
  <si>
    <t>Christopher Wilson</t>
  </si>
  <si>
    <t>001-917-481-4564x69396</t>
  </si>
  <si>
    <t>Julia Miller</t>
  </si>
  <si>
    <t>Stephen Bartlett</t>
  </si>
  <si>
    <t>807.776.8202x93699</t>
  </si>
  <si>
    <t>Brian Moore</t>
  </si>
  <si>
    <t>513-632-5799</t>
  </si>
  <si>
    <t>Ronald Holloway</t>
  </si>
  <si>
    <t>+1-818-582-6516x895</t>
  </si>
  <si>
    <t>Alexandra Peterson</t>
  </si>
  <si>
    <t>832-457-1191x5163</t>
  </si>
  <si>
    <t>447.379.1863x981</t>
  </si>
  <si>
    <t>Leah Russo</t>
  </si>
  <si>
    <t>+1-664-643-5429x801</t>
  </si>
  <si>
    <t>Marcus Pitts</t>
  </si>
  <si>
    <t>798.512.4567x0427</t>
  </si>
  <si>
    <t>Jill Walker</t>
  </si>
  <si>
    <t>450.507.0302x50616</t>
  </si>
  <si>
    <t>Bruce Johnson</t>
  </si>
  <si>
    <t>878.794.3383</t>
  </si>
  <si>
    <t>Katie Black</t>
  </si>
  <si>
    <t>Seth Brooks</t>
  </si>
  <si>
    <t>001-334-830-3510x7933</t>
  </si>
  <si>
    <t>Melissa Davidson</t>
  </si>
  <si>
    <t>739-401-0390</t>
  </si>
  <si>
    <t>Whitney Meyers</t>
  </si>
  <si>
    <t>+1-251-207-2484x568</t>
  </si>
  <si>
    <t>Brandon Wood</t>
  </si>
  <si>
    <t>568.910.1742</t>
  </si>
  <si>
    <t>Linda Pineda</t>
  </si>
  <si>
    <t>Andrew Dickson</t>
  </si>
  <si>
    <t>+1-681-871-4061x6616</t>
  </si>
  <si>
    <t>Felicia Huff</t>
  </si>
  <si>
    <t>380.762.8424x9721</t>
  </si>
  <si>
    <t>Cassandra Mcneil</t>
  </si>
  <si>
    <t>913-985-2099</t>
  </si>
  <si>
    <t>David Alexander</t>
  </si>
  <si>
    <t>484.901.7859x0344</t>
  </si>
  <si>
    <t>Andrew Austin</t>
  </si>
  <si>
    <t>+1-530-224-3922x89020</t>
  </si>
  <si>
    <t>Lisa Wright</t>
  </si>
  <si>
    <t>Kyle Ball</t>
  </si>
  <si>
    <t>+1-512-884-0760x115</t>
  </si>
  <si>
    <t>Ronald Hicks</t>
  </si>
  <si>
    <t>001-431-617-6365x75089</t>
  </si>
  <si>
    <t>Cynthia Meadows</t>
  </si>
  <si>
    <t>001-498-380-4461x52819</t>
  </si>
  <si>
    <t>Deborah Kelly</t>
  </si>
  <si>
    <t>353-510-9075x10719</t>
  </si>
  <si>
    <t>Kayla Wright</t>
  </si>
  <si>
    <t>535.604.8621</t>
  </si>
  <si>
    <t>Jeremy Miller</t>
  </si>
  <si>
    <t>557-417-2000x13196</t>
  </si>
  <si>
    <t>Douglas Sherman</t>
  </si>
  <si>
    <t>222.219.3785x0666</t>
  </si>
  <si>
    <t>Aaron Neal</t>
  </si>
  <si>
    <t>Nicholas Ross</t>
  </si>
  <si>
    <t>Michelle Wilkins</t>
  </si>
  <si>
    <t>403-621-2027</t>
  </si>
  <si>
    <t>Kyle Baker</t>
  </si>
  <si>
    <t>630-370-5167</t>
  </si>
  <si>
    <t>Stacey Rowe</t>
  </si>
  <si>
    <t>723-897-9920</t>
  </si>
  <si>
    <t>Lindsey Gutierrez</t>
  </si>
  <si>
    <t>571-748-2455</t>
  </si>
  <si>
    <t>Paul Farmer</t>
  </si>
  <si>
    <t>(921)730-0784x56899</t>
  </si>
  <si>
    <t>Angela Robles</t>
  </si>
  <si>
    <t>Colleen Cummings</t>
  </si>
  <si>
    <t>001-277-784-8455x813</t>
  </si>
  <si>
    <t>Maureen Parker</t>
  </si>
  <si>
    <t>232.398.0076x12062</t>
  </si>
  <si>
    <t>John Rush</t>
  </si>
  <si>
    <t>283-372-8741x517</t>
  </si>
  <si>
    <t>Michael Ramirez</t>
  </si>
  <si>
    <t>(820)772-3285x46427</t>
  </si>
  <si>
    <t>001-796-646-8820x73793</t>
  </si>
  <si>
    <t>Lisa Young</t>
  </si>
  <si>
    <t>271-965-6802x743</t>
  </si>
  <si>
    <t>Denise Sims</t>
  </si>
  <si>
    <t>+1-770-563-8871x438</t>
  </si>
  <si>
    <t>Roberta Christensen</t>
  </si>
  <si>
    <t>479.435.6499x531</t>
  </si>
  <si>
    <t>Jerome Duncan</t>
  </si>
  <si>
    <t>290.347.6350x2690</t>
  </si>
  <si>
    <t>David Weeks</t>
  </si>
  <si>
    <t>+1-283-950-9727x55568</t>
  </si>
  <si>
    <t>Susan Beck</t>
  </si>
  <si>
    <t>+1-965-974-3471x2754</t>
  </si>
  <si>
    <t>Jon Cox</t>
  </si>
  <si>
    <t>001-942-425-2445</t>
  </si>
  <si>
    <t>443-496-6827x7896</t>
  </si>
  <si>
    <t>April Estrada</t>
  </si>
  <si>
    <t>+1-994-580-6350x97137</t>
  </si>
  <si>
    <t>James Price</t>
  </si>
  <si>
    <t>001-882-315-6457x860</t>
  </si>
  <si>
    <t>Molina Healthcare</t>
  </si>
  <si>
    <t>{"Sector":"Healthcare","Industry":"Health Care: Insurance and Managed Care","City":"Long Beach","State":"California","Zip":"90802","Website":"www.molinahealthcare.com","Ticker":"MOH","CEO":"Joseph M. Zubretsky"}</t>
  </si>
  <si>
    <t>Patricia Glover</t>
  </si>
  <si>
    <t>001-552-465-5972</t>
  </si>
  <si>
    <t>Tammy Rodriguez</t>
  </si>
  <si>
    <t>(498)764-3058</t>
  </si>
  <si>
    <t>Jennifer Moody</t>
  </si>
  <si>
    <t>001-962-572-5692</t>
  </si>
  <si>
    <t>Joseph Diaz</t>
  </si>
  <si>
    <t>(759)873-3466</t>
  </si>
  <si>
    <t>Ryan Riddle</t>
  </si>
  <si>
    <t>001-923-764-0257x55725</t>
  </si>
  <si>
    <t>Robin Flowers</t>
  </si>
  <si>
    <t>001-896-302-7430x72458</t>
  </si>
  <si>
    <t>Tara Smith</t>
  </si>
  <si>
    <t>001-421-569-7508x6279</t>
  </si>
  <si>
    <t>Jessica Owens</t>
  </si>
  <si>
    <t>966-256-7639x3050</t>
  </si>
  <si>
    <t>Erin Hall</t>
  </si>
  <si>
    <t>+1-767-987-6835x4097</t>
  </si>
  <si>
    <t>Howard Foster</t>
  </si>
  <si>
    <t>001-651-425-9323</t>
  </si>
  <si>
    <t>Christopher Williams</t>
  </si>
  <si>
    <t>499-415-2170x9693</t>
  </si>
  <si>
    <t>Jessica Johnson</t>
  </si>
  <si>
    <t>Perry Ramirez</t>
  </si>
  <si>
    <t>825.970.0373</t>
  </si>
  <si>
    <t>Catherine Garcia</t>
  </si>
  <si>
    <t>+1-324-695-3839x61454</t>
  </si>
  <si>
    <t>Mallory Bautista</t>
  </si>
  <si>
    <t>001-903-411-7766x7868</t>
  </si>
  <si>
    <t>Nicholas Young</t>
  </si>
  <si>
    <t>455.501.0054x4464</t>
  </si>
  <si>
    <t>Kathryn Hampton</t>
  </si>
  <si>
    <t>976.359.2663x3665</t>
  </si>
  <si>
    <t>Eric Duran</t>
  </si>
  <si>
    <t>(359)813-5306</t>
  </si>
  <si>
    <t>Trevor Ayers</t>
  </si>
  <si>
    <t>+1-578-218-7864x734</t>
  </si>
  <si>
    <t>Amy Sanchez</t>
  </si>
  <si>
    <t>995.494.5166x1251</t>
  </si>
  <si>
    <t>Stephen Adkins</t>
  </si>
  <si>
    <t>982-565-7147x00952</t>
  </si>
  <si>
    <t>Micro Focus International</t>
  </si>
  <si>
    <t>{"Sector":"Software and Technology","Industry":"Software","City":"Newbury","State":"N/A","Zip":"N/A","Website":"www.microfocus.com","Ticker":"MCRO.L","CEO":"Stephen Murdoch"}</t>
  </si>
  <si>
    <t>Jessica Reynolds</t>
  </si>
  <si>
    <t>(432)728-8843x12986</t>
  </si>
  <si>
    <t>Elizabeth Myers</t>
  </si>
  <si>
    <t>410-508-8932</t>
  </si>
  <si>
    <t>$62K-$109K</t>
  </si>
  <si>
    <t>Michael Payne</t>
  </si>
  <si>
    <t>340.439.8776</t>
  </si>
  <si>
    <t>Scott Duran</t>
  </si>
  <si>
    <t>001-688-826-7572x136</t>
  </si>
  <si>
    <t>Krystal Berger</t>
  </si>
  <si>
    <t>(299)998-4656x4386</t>
  </si>
  <si>
    <t>Maria Roth</t>
  </si>
  <si>
    <t>(908)272-1456</t>
  </si>
  <si>
    <t>Carla Best</t>
  </si>
  <si>
    <t>Thomas Jones</t>
  </si>
  <si>
    <t>Dennis Jacobs</t>
  </si>
  <si>
    <t>379-377-9056</t>
  </si>
  <si>
    <t>Sheryl Johnson</t>
  </si>
  <si>
    <t>(349)203-4165x3246</t>
  </si>
  <si>
    <t>Chad Torres</t>
  </si>
  <si>
    <t>820-998-7423</t>
  </si>
  <si>
    <t>Devin Carpenter</t>
  </si>
  <si>
    <t>(877)308-0383</t>
  </si>
  <si>
    <t>Cisco Systems</t>
  </si>
  <si>
    <t>{"Sector":"Technology","Industry":"Network and Other Communications Equipment","City":"San Jose","State":"California","Zip":"95134","Website":"www.cisco.com","Ticker":"CSCO","CEO":"Chuck Robbins"}</t>
  </si>
  <si>
    <t>Justin Hayes</t>
  </si>
  <si>
    <t>600-282-5410</t>
  </si>
  <si>
    <t>Paula Johnson</t>
  </si>
  <si>
    <t>(554)204-7334x9245</t>
  </si>
  <si>
    <t>Heather Gibson</t>
  </si>
  <si>
    <t>(273)738-4788x16131</t>
  </si>
  <si>
    <t>George Dyer</t>
  </si>
  <si>
    <t>292-412-0136</t>
  </si>
  <si>
    <t>Cody Richardson</t>
  </si>
  <si>
    <t>888-512-3113x3969</t>
  </si>
  <si>
    <t>C.H. Robinson Worldwide</t>
  </si>
  <si>
    <t>{"Sector":"Logistics","Industry":"Transportation and Logistics","City":"Eden Prairie","State":"Minnesota","Zip":"55347","Website":"www.chrobinson.com","Ticker":"CHRW","CEO":"Scott Anderson"}</t>
  </si>
  <si>
    <t>Christina Lloyd</t>
  </si>
  <si>
    <t>982-904-2335x10304</t>
  </si>
  <si>
    <t>Melissa Matthews</t>
  </si>
  <si>
    <t>001-767-389-1653x05102</t>
  </si>
  <si>
    <t>Benjamin Foster</t>
  </si>
  <si>
    <t>889-857-3742x80270</t>
  </si>
  <si>
    <t>Rhonda Farmer</t>
  </si>
  <si>
    <t>001-877-787-6418x631</t>
  </si>
  <si>
    <t>Andrea Goodwin</t>
  </si>
  <si>
    <t>001-522-339-0566x553</t>
  </si>
  <si>
    <t>Thomas Williams</t>
  </si>
  <si>
    <t>Stephen Hernandez</t>
  </si>
  <si>
    <t>John Cardenas</t>
  </si>
  <si>
    <t>+1-778-476-7512x7606</t>
  </si>
  <si>
    <t>Nathan Townsend</t>
  </si>
  <si>
    <t>786-416-2714x791</t>
  </si>
  <si>
    <t>Evelyn Hurst</t>
  </si>
  <si>
    <t>+1-409-385-4189x226</t>
  </si>
  <si>
    <t>Cynthia Merritt</t>
  </si>
  <si>
    <t>Nathan Ellis</t>
  </si>
  <si>
    <t>(358)679-1893</t>
  </si>
  <si>
    <t>Laura Jackson</t>
  </si>
  <si>
    <t>937-497-0499x5074</t>
  </si>
  <si>
    <t>Joshua Barrett</t>
  </si>
  <si>
    <t>Katherine Sheppard</t>
  </si>
  <si>
    <t>+1-271-462-7670x0385</t>
  </si>
  <si>
    <t>Diana Webster</t>
  </si>
  <si>
    <t>+1-810-298-7940x812</t>
  </si>
  <si>
    <t>Martha Austin</t>
  </si>
  <si>
    <t>227.359.6964x246</t>
  </si>
  <si>
    <t>+1-484-899-7755x81779</t>
  </si>
  <si>
    <t>David Shepherd</t>
  </si>
  <si>
    <t>386-611-0088</t>
  </si>
  <si>
    <t>Ariana Johnson</t>
  </si>
  <si>
    <t>Donald Stephenson</t>
  </si>
  <si>
    <t>748.539.5938</t>
  </si>
  <si>
    <t>Rebecca Nash</t>
  </si>
  <si>
    <t>870.402.9182x9297</t>
  </si>
  <si>
    <t>Zachary Diaz</t>
  </si>
  <si>
    <t>(604)935-5983</t>
  </si>
  <si>
    <t>Christian Hernandez</t>
  </si>
  <si>
    <t>001-793-308-1413</t>
  </si>
  <si>
    <t>Sprint Corporation</t>
  </si>
  <si>
    <t>{"Sector":"Telecommunications","Industry":"Telecommunications","City":"Overland Park","State":"KS","Zip":"66251","Website":"https://www.sprint.com/","Ticker":"S","CEO":"N/A"}</t>
  </si>
  <si>
    <t>Denise Garcia</t>
  </si>
  <si>
    <t>001-578-878-9626x2241</t>
  </si>
  <si>
    <t>Jonathan Williams</t>
  </si>
  <si>
    <t>+1-752-766-2643x36042</t>
  </si>
  <si>
    <t>Benjamin Price</t>
  </si>
  <si>
    <t>+1-585-619-6890x1246</t>
  </si>
  <si>
    <t>Olivia Hayes</t>
  </si>
  <si>
    <t>249.527.7675</t>
  </si>
  <si>
    <t>Paul Flores</t>
  </si>
  <si>
    <t>937-398-8699</t>
  </si>
  <si>
    <t>Mikayla Hurst</t>
  </si>
  <si>
    <t>001-359-846-3392x981</t>
  </si>
  <si>
    <t>Marc Kent</t>
  </si>
  <si>
    <t>(816)491-6178x1786</t>
  </si>
  <si>
    <t>Anna Walker</t>
  </si>
  <si>
    <t>001-245-879-1492x7946</t>
  </si>
  <si>
    <t>Jessica Spencer</t>
  </si>
  <si>
    <t>413-356-2243</t>
  </si>
  <si>
    <t>Jennifer Curtis</t>
  </si>
  <si>
    <t>439-449-1309x0402</t>
  </si>
  <si>
    <t>Julie Reynolds</t>
  </si>
  <si>
    <t>Audrey Thomas</t>
  </si>
  <si>
    <t>001-541-271-0939x1366</t>
  </si>
  <si>
    <t>Lee Solomon</t>
  </si>
  <si>
    <t>Weyerhaeuser</t>
  </si>
  <si>
    <t>{"Sector":"Timber &amp; Paper","Industry":"Forest and Paper Products","City":"Seattle","State":"Washington","Zip":"98104","Website":"www.weyerhaeuser.com","Ticker":"WY","CEO":"Devin W. Stockfish"}</t>
  </si>
  <si>
    <t>Darrell Lee</t>
  </si>
  <si>
    <t>(267)562-9296x465</t>
  </si>
  <si>
    <t>Lisa James</t>
  </si>
  <si>
    <t>(781)323-0385</t>
  </si>
  <si>
    <t>Melanie Lee</t>
  </si>
  <si>
    <t>001-809-618-1817</t>
  </si>
  <si>
    <t>Michelle Oconnell</t>
  </si>
  <si>
    <t>+1-831-818-5030x90514</t>
  </si>
  <si>
    <t>Carol Elliott</t>
  </si>
  <si>
    <t>001-703-486-6075</t>
  </si>
  <si>
    <t>Sandra Parks</t>
  </si>
  <si>
    <t>(777)679-6537</t>
  </si>
  <si>
    <t>Barbara Dunn</t>
  </si>
  <si>
    <t>(565)478-2643x548</t>
  </si>
  <si>
    <t>Katie Lopez</t>
  </si>
  <si>
    <t>+1-567-657-1331x63164</t>
  </si>
  <si>
    <t>Daniel Lambert</t>
  </si>
  <si>
    <t>232.863.9582</t>
  </si>
  <si>
    <t>Martha Hayden</t>
  </si>
  <si>
    <t>(926)816-7392</t>
  </si>
  <si>
    <t>Vulcan Materials</t>
  </si>
  <si>
    <t>{"Sector":"Materials","Industry":"Building Materials, Glass","City":"Birmingham","State":"Alabama","Zip":"35242","Website":"www.vulcanmaterials.com","Ticker":"VMC","CEO":"Thomas Hill"}</t>
  </si>
  <si>
    <t>Scott Huber</t>
  </si>
  <si>
    <t>(297)258-5706</t>
  </si>
  <si>
    <t>Natasha Bennett</t>
  </si>
  <si>
    <t>(696)604-5540x1363</t>
  </si>
  <si>
    <t>Barratt Developments</t>
  </si>
  <si>
    <t>{"Sector":"Real Estate","Industry":"Real Estate/Construction","City":"London","State":"N/A","Zip":"N/A","Website":"www.barrattdevelopments.co.uk","Ticker":"BDEV.L","CEO":"David Thomas"}</t>
  </si>
  <si>
    <t>$61K-$110K</t>
  </si>
  <si>
    <t>Judith Roberts</t>
  </si>
  <si>
    <t>+1-539-953-6655x658</t>
  </si>
  <si>
    <t>Joshua Tucker</t>
  </si>
  <si>
    <t>(205)207-8922x990</t>
  </si>
  <si>
    <t>Jeffrey Smith</t>
  </si>
  <si>
    <t>001-769-314-5989x996</t>
  </si>
  <si>
    <t>Deanna Spencer</t>
  </si>
  <si>
    <t>566.865.2347x1085</t>
  </si>
  <si>
    <t>Ashley Beard</t>
  </si>
  <si>
    <t>279-800-1906x950</t>
  </si>
  <si>
    <t>Northern Trust</t>
  </si>
  <si>
    <t>{"Sector":"Financial Services","Industry":"Commercial Banks","City":"Chicago","State":"Illinois","Zip":"60603","Website":"www.northerntrust.com","Ticker":"NTRS","CEO":"Michael G. O'Grady"}</t>
  </si>
  <si>
    <t>Jeffrey Cardenas</t>
  </si>
  <si>
    <t>469.901.2399x9869</t>
  </si>
  <si>
    <t>Jose Chung</t>
  </si>
  <si>
    <t>975-709-4863x354</t>
  </si>
  <si>
    <t>Jill Reyes</t>
  </si>
  <si>
    <t>707.573.8923x3428</t>
  </si>
  <si>
    <t>Laura Lopez</t>
  </si>
  <si>
    <t>001-839-608-0844x9265</t>
  </si>
  <si>
    <t>Ruth Bullock</t>
  </si>
  <si>
    <t>491.695.1022x63527</t>
  </si>
  <si>
    <t>Kelly Clark</t>
  </si>
  <si>
    <t>(244)742-1958</t>
  </si>
  <si>
    <t>Norwegian Cruise Line Holdings Ltd.</t>
  </si>
  <si>
    <t>{"Sector":"Travel/Cruise Lines","Industry":"Travel and Leisure - Cruises","City":"Miami","State":"FL","Zip":"33132","Website":"https://www.nclhltd.com/","Ticker":"NCLH","CEO":"Harry Sommer"}</t>
  </si>
  <si>
    <t>(862)385-8083x890</t>
  </si>
  <si>
    <t>Douglas Rodriguez</t>
  </si>
  <si>
    <t>(230)294-7684x2814</t>
  </si>
  <si>
    <t>Sheila Nichols</t>
  </si>
  <si>
    <t>589-794-8287x4115</t>
  </si>
  <si>
    <t>Andrea Lopez</t>
  </si>
  <si>
    <t>+1-752-340-0890x0934</t>
  </si>
  <si>
    <t>Yvonne Wilson</t>
  </si>
  <si>
    <t>001-291-942-0444x43214</t>
  </si>
  <si>
    <t>Larsen &amp; Toubro Infotech</t>
  </si>
  <si>
    <t>{"Sector":"Information Technology","Industry":"Information Technology Services","City":"Mumbai","State":"Maharashtra","Zip":"400063","Website":"https://www.lntinfotech.com/","Ticker":"LTI","CEO":"Sanjay Jalona"}</t>
  </si>
  <si>
    <t>Samuel Hudson</t>
  </si>
  <si>
    <t>001-355-325-2971</t>
  </si>
  <si>
    <t>Jessica Olson</t>
  </si>
  <si>
    <t>001-711-200-5434</t>
  </si>
  <si>
    <t>Joe Jones</t>
  </si>
  <si>
    <t>+1-452-326-1813x0060</t>
  </si>
  <si>
    <t>Mary Phillips</t>
  </si>
  <si>
    <t>(827)713-6953x05288</t>
  </si>
  <si>
    <t>307.682.4746x9618</t>
  </si>
  <si>
    <t>Veronica Cruz</t>
  </si>
  <si>
    <t>637.836.0060</t>
  </si>
  <si>
    <t>Robert Solis</t>
  </si>
  <si>
    <t>728-478-3502x0039</t>
  </si>
  <si>
    <t>Kayla Reynolds</t>
  </si>
  <si>
    <t>(772)891-6361x6166</t>
  </si>
  <si>
    <t>John Pitts</t>
  </si>
  <si>
    <t>811-757-2769x866</t>
  </si>
  <si>
    <t>Philip May</t>
  </si>
  <si>
    <t>(302)620-0595x04154</t>
  </si>
  <si>
    <t>Angel Warren</t>
  </si>
  <si>
    <t>848.685.8719x64767</t>
  </si>
  <si>
    <t>Patricia Dean</t>
  </si>
  <si>
    <t>(678)737-4095x8760</t>
  </si>
  <si>
    <t>Terri Blake</t>
  </si>
  <si>
    <t>Charles Miller</t>
  </si>
  <si>
    <t>001-540-233-8523x7028</t>
  </si>
  <si>
    <t>Anthony Jackson</t>
  </si>
  <si>
    <t>954-883-5358x3461</t>
  </si>
  <si>
    <t>Susan Howard</t>
  </si>
  <si>
    <t>(474)769-2203x3589</t>
  </si>
  <si>
    <t>Christopher Evans</t>
  </si>
  <si>
    <t>+1-277-854-8347x0540</t>
  </si>
  <si>
    <t>Kimberly Gentry</t>
  </si>
  <si>
    <t>(356)884-4281x540</t>
  </si>
  <si>
    <t>Betty Anderson</t>
  </si>
  <si>
    <t>771.299.0601</t>
  </si>
  <si>
    <t>Pamela Thomas</t>
  </si>
  <si>
    <t>(973)747-3454</t>
  </si>
  <si>
    <t>Gregory Watson</t>
  </si>
  <si>
    <t>(922)527-8457</t>
  </si>
  <si>
    <t>John King</t>
  </si>
  <si>
    <t>975.794.1738</t>
  </si>
  <si>
    <t>Janice Hill</t>
  </si>
  <si>
    <t>642.537.8016x539</t>
  </si>
  <si>
    <t>312-850-2783x872</t>
  </si>
  <si>
    <t>Angela Fritz</t>
  </si>
  <si>
    <t>Cheryl Ward</t>
  </si>
  <si>
    <t>217.226.3353x894</t>
  </si>
  <si>
    <t>Holly Day</t>
  </si>
  <si>
    <t>+1-426-506-3968x457</t>
  </si>
  <si>
    <t>Monique York</t>
  </si>
  <si>
    <t>001-787-359-5283x6785</t>
  </si>
  <si>
    <t>Natalie Brooks</t>
  </si>
  <si>
    <t>(498)360-2141</t>
  </si>
  <si>
    <t>David Irwin</t>
  </si>
  <si>
    <t>(290)453-3391x4400</t>
  </si>
  <si>
    <t>Joseph Rivera</t>
  </si>
  <si>
    <t>+1-557-430-5983x46163</t>
  </si>
  <si>
    <t>Leonard Ward</t>
  </si>
  <si>
    <t>599-559-5062x7619</t>
  </si>
  <si>
    <t>Wanda Ross</t>
  </si>
  <si>
    <t>847.800.9416x129</t>
  </si>
  <si>
    <t>Brett Campbell</t>
  </si>
  <si>
    <t>420.983.8351x523</t>
  </si>
  <si>
    <t>Monica Robinson</t>
  </si>
  <si>
    <t>776.382.2059x797</t>
  </si>
  <si>
    <t>Julie Warren</t>
  </si>
  <si>
    <t>442-215-1150x542</t>
  </si>
  <si>
    <t>Matthew Nelson</t>
  </si>
  <si>
    <t>+1-360-833-6123x1939</t>
  </si>
  <si>
    <t>David Morgan</t>
  </si>
  <si>
    <t>(287)865-6015x5724</t>
  </si>
  <si>
    <t>Christine Burgess</t>
  </si>
  <si>
    <t>(605)940-1626x3504</t>
  </si>
  <si>
    <t>Paul Price</t>
  </si>
  <si>
    <t>001-890-468-1586x003</t>
  </si>
  <si>
    <t>Crystal Jennings</t>
  </si>
  <si>
    <t>001-497-847-4230x6771</t>
  </si>
  <si>
    <t>Matthew Russell</t>
  </si>
  <si>
    <t>(981)821-8589</t>
  </si>
  <si>
    <t>Michael Wolf</t>
  </si>
  <si>
    <t>+1-674-422-7896x6455</t>
  </si>
  <si>
    <t>Douglas Merritt</t>
  </si>
  <si>
    <t>001-582-841-4041x8450</t>
  </si>
  <si>
    <t>Larry Fox</t>
  </si>
  <si>
    <t>Jonathan Whitaker</t>
  </si>
  <si>
    <t>+1-439-233-8670x72536</t>
  </si>
  <si>
    <t>001-205-212-4474x72504</t>
  </si>
  <si>
    <t>Christian Ramirez</t>
  </si>
  <si>
    <t>(205)646-0380x324</t>
  </si>
  <si>
    <t>Matthew Hudson</t>
  </si>
  <si>
    <t>803-933-2810x2069</t>
  </si>
  <si>
    <t>Jose Krueger</t>
  </si>
  <si>
    <t>281.304.2563x0030</t>
  </si>
  <si>
    <t>Lacey Clark</t>
  </si>
  <si>
    <t>+1-571-470-4597x0645</t>
  </si>
  <si>
    <t>Victoria Rodriguez</t>
  </si>
  <si>
    <t>902-785-6951</t>
  </si>
  <si>
    <t>Nicholas Wright</t>
  </si>
  <si>
    <t>+1-547-746-4058x1271</t>
  </si>
  <si>
    <t>Michelle Phillips</t>
  </si>
  <si>
    <t>(594)582-9828x0145</t>
  </si>
  <si>
    <t>David Hopkins</t>
  </si>
  <si>
    <t>224.200.5604</t>
  </si>
  <si>
    <t>641-399-3913</t>
  </si>
  <si>
    <t>William King</t>
  </si>
  <si>
    <t>288.295.7767</t>
  </si>
  <si>
    <t>Elaine Keith</t>
  </si>
  <si>
    <t>447.651.3345x97200</t>
  </si>
  <si>
    <t>Christine Rogers</t>
  </si>
  <si>
    <t>977.726.1875x6985</t>
  </si>
  <si>
    <t>Kayla Spencer</t>
  </si>
  <si>
    <t>Jacob Hamilton</t>
  </si>
  <si>
    <t>242-458-3089x580</t>
  </si>
  <si>
    <t>Courtney Parrish</t>
  </si>
  <si>
    <t>888-827-9727x8716</t>
  </si>
  <si>
    <t>Tyler Bond</t>
  </si>
  <si>
    <t>819-337-1210x976</t>
  </si>
  <si>
    <t>Stephanie Bell</t>
  </si>
  <si>
    <t>(641)409-5139</t>
  </si>
  <si>
    <t>Marc Snyder</t>
  </si>
  <si>
    <t>952-735-8804</t>
  </si>
  <si>
    <t>Andrew Garrett</t>
  </si>
  <si>
    <t>(572)923-2977x029</t>
  </si>
  <si>
    <t>Charles Frost</t>
  </si>
  <si>
    <t>+1-991-815-9971x449</t>
  </si>
  <si>
    <t>David Berry</t>
  </si>
  <si>
    <t>253.726.3423x38838</t>
  </si>
  <si>
    <t>001-537-401-1879x164</t>
  </si>
  <si>
    <t>Travis Crane</t>
  </si>
  <si>
    <t>Heidi Tran</t>
  </si>
  <si>
    <t>(403)560-9296</t>
  </si>
  <si>
    <t>Matthew Murphy</t>
  </si>
  <si>
    <t>+1-287-697-3860x3657</t>
  </si>
  <si>
    <t>Michelle Garcia</t>
  </si>
  <si>
    <t>001-950-824-7415x54032</t>
  </si>
  <si>
    <t>Sandra Lucas</t>
  </si>
  <si>
    <t>001-506-833-8537x9926</t>
  </si>
  <si>
    <t>David Jackson</t>
  </si>
  <si>
    <t>836-583-3504x42226</t>
  </si>
  <si>
    <t>Gordon Morgan</t>
  </si>
  <si>
    <t>578.838.3462x3511</t>
  </si>
  <si>
    <t>Sherri Brady</t>
  </si>
  <si>
    <t>Jose Mclaughlin</t>
  </si>
  <si>
    <t>+1-986-469-7841x87625</t>
  </si>
  <si>
    <t>Christine Silva</t>
  </si>
  <si>
    <t>652-419-4425</t>
  </si>
  <si>
    <t>Douglas Hansen</t>
  </si>
  <si>
    <t>Alicia Murphy</t>
  </si>
  <si>
    <t>+1-426-500-4212x35406</t>
  </si>
  <si>
    <t>Stacey Jones</t>
  </si>
  <si>
    <t>001-305-523-5350x76040</t>
  </si>
  <si>
    <t>John Roberts</t>
  </si>
  <si>
    <t>001-370-615-5693x8017</t>
  </si>
  <si>
    <t>David Sanders</t>
  </si>
  <si>
    <t>988.710.4180x4591</t>
  </si>
  <si>
    <t>Anthony Morales</t>
  </si>
  <si>
    <t>275-671-7629x566</t>
  </si>
  <si>
    <t>Jill Todd</t>
  </si>
  <si>
    <t>878.331.3874</t>
  </si>
  <si>
    <t>Nicole Clark</t>
  </si>
  <si>
    <t>+1-542-574-1604x60066</t>
  </si>
  <si>
    <t>Thomas Fox</t>
  </si>
  <si>
    <t>001-442-915-6927x616</t>
  </si>
  <si>
    <t>Kristen Mccarty</t>
  </si>
  <si>
    <t>001-265-600-8929x14324</t>
  </si>
  <si>
    <t>Margaret Nelson</t>
  </si>
  <si>
    <t>001-941-397-4818</t>
  </si>
  <si>
    <t>Drew Murphy</t>
  </si>
  <si>
    <t>+1-396-474-9656x3434</t>
  </si>
  <si>
    <t>Jeffrey Jordan</t>
  </si>
  <si>
    <t>Maria Bradley</t>
  </si>
  <si>
    <t>634-364-9128x261</t>
  </si>
  <si>
    <t>Mary Cooper</t>
  </si>
  <si>
    <t>001-892-937-5575</t>
  </si>
  <si>
    <t>Kendra Lawson</t>
  </si>
  <si>
    <t>(982)243-6370x02805</t>
  </si>
  <si>
    <t>Deanna Jordan</t>
  </si>
  <si>
    <t>(511)864-8514x91031</t>
  </si>
  <si>
    <t>John Bruce</t>
  </si>
  <si>
    <t>001-265-508-2988x667</t>
  </si>
  <si>
    <t>Melissa Crawford</t>
  </si>
  <si>
    <t>001-746-277-3286x93119</t>
  </si>
  <si>
    <t>396.322.4323x773</t>
  </si>
  <si>
    <t>Bruce Schroeder</t>
  </si>
  <si>
    <t>(510)809-6157x03369</t>
  </si>
  <si>
    <t>001-861-775-2541x7791</t>
  </si>
  <si>
    <t>Victoria Murphy</t>
  </si>
  <si>
    <t>001-874-408-5127x115</t>
  </si>
  <si>
    <t>Joshua Chung</t>
  </si>
  <si>
    <t>(356)624-7312x5536</t>
  </si>
  <si>
    <t>Janice Jones</t>
  </si>
  <si>
    <t>+1-365-827-2095x1656</t>
  </si>
  <si>
    <t>Kaitlyn Martinez</t>
  </si>
  <si>
    <t>680-562-8421x887</t>
  </si>
  <si>
    <t>John Bowman</t>
  </si>
  <si>
    <t>376.210.2854x816</t>
  </si>
  <si>
    <t>Jeffrey Valencia</t>
  </si>
  <si>
    <t>(560)526-9866x078</t>
  </si>
  <si>
    <t>Jason Dudley</t>
  </si>
  <si>
    <t>860-420-1770</t>
  </si>
  <si>
    <t>Joseph Schultz</t>
  </si>
  <si>
    <t>451-375-2301x1666</t>
  </si>
  <si>
    <t>Amber Hughes</t>
  </si>
  <si>
    <t>860.201.3396x084</t>
  </si>
  <si>
    <t>Roberto Hogan</t>
  </si>
  <si>
    <t>663.971.3061</t>
  </si>
  <si>
    <t>Courtney Shelton</t>
  </si>
  <si>
    <t>+1-226-285-0927x5505</t>
  </si>
  <si>
    <t>Debra Hanson</t>
  </si>
  <si>
    <t>(706)224-0264</t>
  </si>
  <si>
    <t>Bryan Hunt</t>
  </si>
  <si>
    <t>564-658-0384</t>
  </si>
  <si>
    <t>Susan Brock</t>
  </si>
  <si>
    <t>777.994.4631x5089</t>
  </si>
  <si>
    <t>Julie Jones</t>
  </si>
  <si>
    <t>(319)498-7034x40543</t>
  </si>
  <si>
    <t>Joshua Jenkins</t>
  </si>
  <si>
    <t>850.326.6724</t>
  </si>
  <si>
    <t>Kevin Clark</t>
  </si>
  <si>
    <t>367.646.8457x88307</t>
  </si>
  <si>
    <t>Melissa Benjamin</t>
  </si>
  <si>
    <t>(304)837-2319x450</t>
  </si>
  <si>
    <t>Joan Ingram</t>
  </si>
  <si>
    <t>001-761-851-7295</t>
  </si>
  <si>
    <t>Christopher King</t>
  </si>
  <si>
    <t>886-733-8571x0847</t>
  </si>
  <si>
    <t>Aaron Taylor</t>
  </si>
  <si>
    <t>+1-712-693-0788x4342</t>
  </si>
  <si>
    <t>David Jimenez</t>
  </si>
  <si>
    <t>666-751-9891x939</t>
  </si>
  <si>
    <t>Steven Thomas</t>
  </si>
  <si>
    <t>+1-427-841-3728x603</t>
  </si>
  <si>
    <t>Sarah Schultz</t>
  </si>
  <si>
    <t>329.479.5913x6417</t>
  </si>
  <si>
    <t>Edwin Sullivan</t>
  </si>
  <si>
    <t>+1-800-281-5425x56208</t>
  </si>
  <si>
    <t>Jacqueline Crawford</t>
  </si>
  <si>
    <t>001-260-416-3686</t>
  </si>
  <si>
    <t>Michael Woodard</t>
  </si>
  <si>
    <t>(884)280-7209</t>
  </si>
  <si>
    <t>Tracy Payne</t>
  </si>
  <si>
    <t>402.536.6559x83635</t>
  </si>
  <si>
    <t>Emerson Electric</t>
  </si>
  <si>
    <t>{"Sector":"Manufacturing","Industry":"Industrial Machinery","City":"St. Louis","State":"Montana","Zip":"63136","Website":"www.emerson.com","Ticker":"EMR","CEO":"Lal L. Karsanbhai"}</t>
  </si>
  <si>
    <t>Jacqueline Johnson</t>
  </si>
  <si>
    <t>(291)301-0144x684</t>
  </si>
  <si>
    <t>Amber Hall</t>
  </si>
  <si>
    <t>602-907-3639</t>
  </si>
  <si>
    <t>Brian Singleton</t>
  </si>
  <si>
    <t>001-224-675-7690x6190</t>
  </si>
  <si>
    <t>Charles Melendez</t>
  </si>
  <si>
    <t>Christopher Bryant</t>
  </si>
  <si>
    <t>001-444-274-6907x6490</t>
  </si>
  <si>
    <t>Brooke Hopkins</t>
  </si>
  <si>
    <t>001-446-898-2913x5892</t>
  </si>
  <si>
    <t>Cameron Robinson</t>
  </si>
  <si>
    <t>901-277-9085x05436</t>
  </si>
  <si>
    <t>Jennifer Oneal</t>
  </si>
  <si>
    <t>291-335-8981x855</t>
  </si>
  <si>
    <t>Alison Lam</t>
  </si>
  <si>
    <t>Sara Dunlap</t>
  </si>
  <si>
    <t>001-820-457-6603x9585</t>
  </si>
  <si>
    <t>Barbara Hernandez</t>
  </si>
  <si>
    <t>+1-545-870-6001x09337</t>
  </si>
  <si>
    <t>Melissa Castaneda</t>
  </si>
  <si>
    <t>448.865.7576</t>
  </si>
  <si>
    <t>Javier Duffy</t>
  </si>
  <si>
    <t>(767)854-0599</t>
  </si>
  <si>
    <t>Kyle Smith</t>
  </si>
  <si>
    <t>878-956-7371x4567</t>
  </si>
  <si>
    <t>Melissa Prince</t>
  </si>
  <si>
    <t>001-660-484-9016x706</t>
  </si>
  <si>
    <t>Denise Johnson</t>
  </si>
  <si>
    <t>001-743-342-3774x91004</t>
  </si>
  <si>
    <t>Shawn Miles</t>
  </si>
  <si>
    <t>Jacqueline Hernandez</t>
  </si>
  <si>
    <t>473.287.8663x1204</t>
  </si>
  <si>
    <t>Anna Nicholson</t>
  </si>
  <si>
    <t>352-377-0100x5598</t>
  </si>
  <si>
    <t>Joseph Munoz</t>
  </si>
  <si>
    <t>Lindsay Tucker</t>
  </si>
  <si>
    <t>452-800-8448</t>
  </si>
  <si>
    <t>Nathaniel Fields</t>
  </si>
  <si>
    <t>525-572-5356x602</t>
  </si>
  <si>
    <t>Raymond Collins</t>
  </si>
  <si>
    <t>911-227-8018x304</t>
  </si>
  <si>
    <t>+1-841-356-0351x730</t>
  </si>
  <si>
    <t>Brandi Ortega</t>
  </si>
  <si>
    <t>621.614.6065</t>
  </si>
  <si>
    <t>Teresa Jordan</t>
  </si>
  <si>
    <t>(966)642-8953</t>
  </si>
  <si>
    <t>UPL Limited</t>
  </si>
  <si>
    <t>{"Sector":"Agrochemicals","Industry":"Agrochemicals","City":"Mumbai","State":"MH","Zip":"400063","Website":"www.uplonline.com","Ticker":"UPL","CEO":"Jai Shroff"}</t>
  </si>
  <si>
    <t>Michael Downs</t>
  </si>
  <si>
    <t>(525)564-5795x2526</t>
  </si>
  <si>
    <t>Nicholas White</t>
  </si>
  <si>
    <t>+1-709-573-5722x8811</t>
  </si>
  <si>
    <t>Richard Cooper</t>
  </si>
  <si>
    <t>495-522-6032</t>
  </si>
  <si>
    <t>Crystal Lopez</t>
  </si>
  <si>
    <t>(546)737-1513</t>
  </si>
  <si>
    <t>Mary Walton</t>
  </si>
  <si>
    <t>(914)265-0873x67924</t>
  </si>
  <si>
    <t>Victor White</t>
  </si>
  <si>
    <t>+1-692-939-8292x39048</t>
  </si>
  <si>
    <t>Pamela White</t>
  </si>
  <si>
    <t>835-813-1194</t>
  </si>
  <si>
    <t>Paul Scott</t>
  </si>
  <si>
    <t>547.422.9327x7573</t>
  </si>
  <si>
    <t>001-998-542-3394</t>
  </si>
  <si>
    <t>Juan Anderson</t>
  </si>
  <si>
    <t>001-871-257-0513x454</t>
  </si>
  <si>
    <t>Crystal Hayden</t>
  </si>
  <si>
    <t>(325)332-3052</t>
  </si>
  <si>
    <t>+1-806-779-1062x18377</t>
  </si>
  <si>
    <t>Natasha Summers</t>
  </si>
  <si>
    <t>270-988-5053x68303</t>
  </si>
  <si>
    <t>Susan Klein</t>
  </si>
  <si>
    <t>+1-641-936-9920x4929</t>
  </si>
  <si>
    <t>Beth Soto</t>
  </si>
  <si>
    <t>001-962-606-1260x5034</t>
  </si>
  <si>
    <t>John Porter</t>
  </si>
  <si>
    <t>(343)378-6971x745</t>
  </si>
  <si>
    <t>Darren Williams</t>
  </si>
  <si>
    <t>(249)346-0882</t>
  </si>
  <si>
    <t>Andrea Ford</t>
  </si>
  <si>
    <t>427.284.2366x2620</t>
  </si>
  <si>
    <t>Whitney Chandler</t>
  </si>
  <si>
    <t>Lawrence Jenkins</t>
  </si>
  <si>
    <t>744.385.6860x835</t>
  </si>
  <si>
    <t>Paul Clayton</t>
  </si>
  <si>
    <t>001-465-383-4702x84985</t>
  </si>
  <si>
    <t>Terri Carson</t>
  </si>
  <si>
    <t>979.589.8922x49458</t>
  </si>
  <si>
    <t>Tamara Barr</t>
  </si>
  <si>
    <t>Phillips 66</t>
  </si>
  <si>
    <t>{"Sector":"Energy","Industry":"Petroleum Refining","City":"Houston","State":"Texas","Zip":"77042","Website":"www.phillips66.com","Ticker":"PSX","CEO":"Mark Lashier"}</t>
  </si>
  <si>
    <t>Nancy Peterson</t>
  </si>
  <si>
    <t>339.915.8567x5506</t>
  </si>
  <si>
    <t>Mia Hill</t>
  </si>
  <si>
    <t>(607)902-8605</t>
  </si>
  <si>
    <t>Jonathon Robinson</t>
  </si>
  <si>
    <t>001-619-417-2547x12229</t>
  </si>
  <si>
    <t>Richard Delgado</t>
  </si>
  <si>
    <t>+1-316-962-2973x23531</t>
  </si>
  <si>
    <t>Theresa Soto</t>
  </si>
  <si>
    <t>(686)795-2764</t>
  </si>
  <si>
    <t>Denise Gray</t>
  </si>
  <si>
    <t>Sarah Morgan</t>
  </si>
  <si>
    <t>Kristen Brown</t>
  </si>
  <si>
    <t>(528)784-3148x41267</t>
  </si>
  <si>
    <t>Megan Rivers</t>
  </si>
  <si>
    <t>(397)949-6249</t>
  </si>
  <si>
    <t>Jeffrey Mccoy</t>
  </si>
  <si>
    <t>221-670-9543</t>
  </si>
  <si>
    <t>Raymond Fitzpatrick</t>
  </si>
  <si>
    <t>(760)253-6919x98277</t>
  </si>
  <si>
    <t>Charles Murray</t>
  </si>
  <si>
    <t>839-870-7951x7645</t>
  </si>
  <si>
    <t>Jonathan Myers</t>
  </si>
  <si>
    <t>260-855-7402</t>
  </si>
  <si>
    <t>Angel Jones</t>
  </si>
  <si>
    <t>707-465-9431x9283</t>
  </si>
  <si>
    <t>Donald Taylor</t>
  </si>
  <si>
    <t>(447)662-5737</t>
  </si>
  <si>
    <t>Barbara Horton</t>
  </si>
  <si>
    <t>001-259-655-6817x2156</t>
  </si>
  <si>
    <t>Kimberly Colon</t>
  </si>
  <si>
    <t>828.589.6242x225</t>
  </si>
  <si>
    <t>Michael Franklin</t>
  </si>
  <si>
    <t>Sean Bell</t>
  </si>
  <si>
    <t>977.400.7281</t>
  </si>
  <si>
    <t>Shannon Dixon</t>
  </si>
  <si>
    <t>+1-788-302-1224x30376</t>
  </si>
  <si>
    <t>Hannah Taylor</t>
  </si>
  <si>
    <t>321.700.0238x176</t>
  </si>
  <si>
    <t>Destiny Young</t>
  </si>
  <si>
    <t>233-551-0543x2721</t>
  </si>
  <si>
    <t>Todd Franklin</t>
  </si>
  <si>
    <t>001-265-544-0868x8100</t>
  </si>
  <si>
    <t>Jessica Carson</t>
  </si>
  <si>
    <t>281-221-9262x9997</t>
  </si>
  <si>
    <t>Lori Sosa</t>
  </si>
  <si>
    <t>001-339-894-1404</t>
  </si>
  <si>
    <t>Francisco Conley</t>
  </si>
  <si>
    <t>+1-404-892-6048x081</t>
  </si>
  <si>
    <t>James Gomez</t>
  </si>
  <si>
    <t>001-477-532-2686x30628</t>
  </si>
  <si>
    <t>Henry Weber</t>
  </si>
  <si>
    <t>001-706-814-2209x1348</t>
  </si>
  <si>
    <t>Laura Ball</t>
  </si>
  <si>
    <t>001-741-646-6333x66479</t>
  </si>
  <si>
    <t>Lisa Todd</t>
  </si>
  <si>
    <t>508-907-1453</t>
  </si>
  <si>
    <t>Steven Hamilton</t>
  </si>
  <si>
    <t>+1-850-549-2833x793</t>
  </si>
  <si>
    <t>Sherry Richards</t>
  </si>
  <si>
    <t>780-457-6505</t>
  </si>
  <si>
    <t>Michael Thomas</t>
  </si>
  <si>
    <t>211-935-9878x542</t>
  </si>
  <si>
    <t>Emily Lopez</t>
  </si>
  <si>
    <t>Barbara Smith</t>
  </si>
  <si>
    <t>001-372-468-9956x998</t>
  </si>
  <si>
    <t>Andre Herring</t>
  </si>
  <si>
    <t>339.644.2631x5798</t>
  </si>
  <si>
    <t>Craig Evans</t>
  </si>
  <si>
    <t>+1-208-484-2127x31813</t>
  </si>
  <si>
    <t>Dalton Rojas</t>
  </si>
  <si>
    <t>507-932-3145x8693</t>
  </si>
  <si>
    <t>Marie Adams</t>
  </si>
  <si>
    <t>001-469-836-6860x70394</t>
  </si>
  <si>
    <t>Joshua Moore</t>
  </si>
  <si>
    <t>(738)490-9184x02367</t>
  </si>
  <si>
    <t>Emily Garza</t>
  </si>
  <si>
    <t>909.462.1586x85764</t>
  </si>
  <si>
    <t>Deborah Mendoza</t>
  </si>
  <si>
    <t>776-589-4931x8467</t>
  </si>
  <si>
    <t>Connie Buchanan</t>
  </si>
  <si>
    <t>730.422.3075</t>
  </si>
  <si>
    <t>Tommy Williams</t>
  </si>
  <si>
    <t>247-731-5237x6733</t>
  </si>
  <si>
    <t>Steve Simmons</t>
  </si>
  <si>
    <t>597.211.7653x35836</t>
  </si>
  <si>
    <t>Jesus Gray</t>
  </si>
  <si>
    <t>(766)852-8913x5979</t>
  </si>
  <si>
    <t>Melissa Houston</t>
  </si>
  <si>
    <t>001-845-876-5219x9643</t>
  </si>
  <si>
    <t>Joy Patton</t>
  </si>
  <si>
    <t>(838)355-9547</t>
  </si>
  <si>
    <t>David Murphy</t>
  </si>
  <si>
    <t>218.950.9617</t>
  </si>
  <si>
    <t>Erica Cook</t>
  </si>
  <si>
    <t>976-600-7312</t>
  </si>
  <si>
    <t>Transurban Group</t>
  </si>
  <si>
    <t>{"Sector":"Transportation/Infrastructure","Industry":"Transportation/Infrastructure","City":"Melbourne","State":"VIC","Zip":"3000","Website":"https://www.transurban.com/","Ticker":"TCL","CEO":"Scott Charlton"}</t>
  </si>
  <si>
    <t>Faith Jones</t>
  </si>
  <si>
    <t>242-237-5823</t>
  </si>
  <si>
    <t>(713)403-8911x4553</t>
  </si>
  <si>
    <t>Thomas Harris</t>
  </si>
  <si>
    <t>824-564-8434x83890</t>
  </si>
  <si>
    <t>Erin Clark</t>
  </si>
  <si>
    <t>962.337.8744</t>
  </si>
  <si>
    <t>Anthony Parker</t>
  </si>
  <si>
    <t>+1-601-331-1173x6472</t>
  </si>
  <si>
    <t>Dustin Williams</t>
  </si>
  <si>
    <t>+1-501-635-2033x7386</t>
  </si>
  <si>
    <t>Brianna Silva</t>
  </si>
  <si>
    <t>001-988-474-4544x5468</t>
  </si>
  <si>
    <t>Timothy Barr</t>
  </si>
  <si>
    <t>225-253-8106x2997</t>
  </si>
  <si>
    <t>Dorothy Miller</t>
  </si>
  <si>
    <t>633-925-8110x935</t>
  </si>
  <si>
    <t>David Owens</t>
  </si>
  <si>
    <t>432-264-6169x0121</t>
  </si>
  <si>
    <t>Richard Hamilton</t>
  </si>
  <si>
    <t>MasTec</t>
  </si>
  <si>
    <t>{"Sector":"Infrastructure","Industry":"Engineering &amp; Construction","City":"Coral Gables","State":"Florida","Zip":"33134","Website":"www.mastec.com","Ticker":"MTZ","CEO":"Jose R. Mas"}</t>
  </si>
  <si>
    <t>Mike Gilbert</t>
  </si>
  <si>
    <t>236-851-4591x743</t>
  </si>
  <si>
    <t>Christine Lucero</t>
  </si>
  <si>
    <t>Timothy Martinez</t>
  </si>
  <si>
    <t>491.457.1393x254</t>
  </si>
  <si>
    <t>Emily Freeman</t>
  </si>
  <si>
    <t>537.757.1192</t>
  </si>
  <si>
    <t>John Hunter</t>
  </si>
  <si>
    <t>001-344-615-8299</t>
  </si>
  <si>
    <t>Cassandra Rose</t>
  </si>
  <si>
    <t>546.690.0757x554</t>
  </si>
  <si>
    <t>Judith Jones</t>
  </si>
  <si>
    <t>001-503-484-9143x90904</t>
  </si>
  <si>
    <t>Bethany Smith</t>
  </si>
  <si>
    <t>898-971-3638x6581</t>
  </si>
  <si>
    <t>Jonathan Sullivan</t>
  </si>
  <si>
    <t>676.734.6065x333</t>
  </si>
  <si>
    <t>Larry Delgado</t>
  </si>
  <si>
    <t>001-752-750-5148x775</t>
  </si>
  <si>
    <t>Travis Ross</t>
  </si>
  <si>
    <t>365-898-9649</t>
  </si>
  <si>
    <t>Heather Mcgee</t>
  </si>
  <si>
    <t>(721)373-9638x613</t>
  </si>
  <si>
    <t>Laura Reese</t>
  </si>
  <si>
    <t>340-630-7846x07140</t>
  </si>
  <si>
    <t>Valerie Rodriguez</t>
  </si>
  <si>
    <t>(975)367-9051x02981</t>
  </si>
  <si>
    <t>Rebecca Bryant</t>
  </si>
  <si>
    <t>(941)362-5555</t>
  </si>
  <si>
    <t>Lindsay Lee</t>
  </si>
  <si>
    <t>684-963-4078</t>
  </si>
  <si>
    <t>Sarah Lang</t>
  </si>
  <si>
    <t>754.832.2757x331</t>
  </si>
  <si>
    <t>Vanessa Kaiser</t>
  </si>
  <si>
    <t>(435)800-3305</t>
  </si>
  <si>
    <t>Cole White</t>
  </si>
  <si>
    <t>Krista Choi</t>
  </si>
  <si>
    <t>721-665-5904</t>
  </si>
  <si>
    <t>Richard Vang</t>
  </si>
  <si>
    <t>(233)275-4358x20492</t>
  </si>
  <si>
    <t>Jonathan Curry</t>
  </si>
  <si>
    <t>(708)978-5451x1757</t>
  </si>
  <si>
    <t>Eileen White</t>
  </si>
  <si>
    <t>384-572-8921x6716</t>
  </si>
  <si>
    <t>Alicia Carroll</t>
  </si>
  <si>
    <t>655.230.3012</t>
  </si>
  <si>
    <t>Holly Anderson</t>
  </si>
  <si>
    <t>437-867-1273</t>
  </si>
  <si>
    <t>Jennifer Ortiz</t>
  </si>
  <si>
    <t>(437)667-0500x18271</t>
  </si>
  <si>
    <t>Kara Roman</t>
  </si>
  <si>
    <t>001-786-970-0713x671</t>
  </si>
  <si>
    <t>Christina Maxwell</t>
  </si>
  <si>
    <t>(460)334-9566</t>
  </si>
  <si>
    <t>Kimberly Edwards</t>
  </si>
  <si>
    <t>686-247-7824</t>
  </si>
  <si>
    <t>Cassandra Stewart</t>
  </si>
  <si>
    <t>Susan Wheeler</t>
  </si>
  <si>
    <t>+1-276-390-7785x20010</t>
  </si>
  <si>
    <t>$64K-$101K</t>
  </si>
  <si>
    <t>Sherry Cruz</t>
  </si>
  <si>
    <t>273.894.6892</t>
  </si>
  <si>
    <t>Betty Wise</t>
  </si>
  <si>
    <t>485.902.6369</t>
  </si>
  <si>
    <t>Melissa Strickland</t>
  </si>
  <si>
    <t>262.982.4101x395</t>
  </si>
  <si>
    <t>Heather Wilson</t>
  </si>
  <si>
    <t>001-719-356-2953</t>
  </si>
  <si>
    <t>001-939-983-1616x4556</t>
  </si>
  <si>
    <t>Stephanie Stewart</t>
  </si>
  <si>
    <t>+1-381-674-1738x17587</t>
  </si>
  <si>
    <t>Brandon Black</t>
  </si>
  <si>
    <t>(806)569-7862x03731</t>
  </si>
  <si>
    <t>Kristina Powell</t>
  </si>
  <si>
    <t>Rhonda Taylor</t>
  </si>
  <si>
    <t>907.739.0818x116</t>
  </si>
  <si>
    <t>Raymond Fisher</t>
  </si>
  <si>
    <t>671.775.4461x6257</t>
  </si>
  <si>
    <t>Zachary Green</t>
  </si>
  <si>
    <t>+1-683-482-5553x22732</t>
  </si>
  <si>
    <t>Danielle Chandler</t>
  </si>
  <si>
    <t>743-449-4545x1056</t>
  </si>
  <si>
    <t>Danielle Skinner</t>
  </si>
  <si>
    <t>001-304-279-0568x7253</t>
  </si>
  <si>
    <t>Carl Henry</t>
  </si>
  <si>
    <t>+1-229-937-6702x468</t>
  </si>
  <si>
    <t>Marc Wells</t>
  </si>
  <si>
    <t>001-689-547-6349</t>
  </si>
  <si>
    <t>Dana Walker</t>
  </si>
  <si>
    <t>Stephen Bowen</t>
  </si>
  <si>
    <t>805.526.2948</t>
  </si>
  <si>
    <t>Laura Riley</t>
  </si>
  <si>
    <t>+1-942-774-8197x86734</t>
  </si>
  <si>
    <t>James Mathis</t>
  </si>
  <si>
    <t>922-309-3718</t>
  </si>
  <si>
    <t>Jeffery Robertson</t>
  </si>
  <si>
    <t>+1-525-509-7418x7102</t>
  </si>
  <si>
    <t>Jennifer Mendoza</t>
  </si>
  <si>
    <t>497.596.5275</t>
  </si>
  <si>
    <t>Angela Howard</t>
  </si>
  <si>
    <t>861.672.8992x3370</t>
  </si>
  <si>
    <t>Ashley Reynolds</t>
  </si>
  <si>
    <t>+1-557-599-9385x280</t>
  </si>
  <si>
    <t>Scott Ellison</t>
  </si>
  <si>
    <t>605.542.5289x1854</t>
  </si>
  <si>
    <t>Kevin Benjamin</t>
  </si>
  <si>
    <t>357-333-6322</t>
  </si>
  <si>
    <t>Sarah Young</t>
  </si>
  <si>
    <t>001-801-472-0552</t>
  </si>
  <si>
    <t>Kristi Ibarra</t>
  </si>
  <si>
    <t>001-492-469-3619</t>
  </si>
  <si>
    <t>John Sheppard</t>
  </si>
  <si>
    <t>652-206-3240</t>
  </si>
  <si>
    <t>Steven Hawkins</t>
  </si>
  <si>
    <t>001-592-422-0059x82624</t>
  </si>
  <si>
    <t>Jodi Reeves</t>
  </si>
  <si>
    <t>+1-814-927-0802x69845</t>
  </si>
  <si>
    <t>Carrie Compton</t>
  </si>
  <si>
    <t>(493)493-2352</t>
  </si>
  <si>
    <t>Bonnie Johnson</t>
  </si>
  <si>
    <t>614-971-1270x760</t>
  </si>
  <si>
    <t>Amanda Delacruz</t>
  </si>
  <si>
    <t>928-483-9964x37666</t>
  </si>
  <si>
    <t>Paula Potts</t>
  </si>
  <si>
    <t>794.265.5575x941</t>
  </si>
  <si>
    <t>Jonathan Lee</t>
  </si>
  <si>
    <t>Sean Sanchez</t>
  </si>
  <si>
    <t>700.834.7100x582</t>
  </si>
  <si>
    <t>Timothy West</t>
  </si>
  <si>
    <t>+1-213-200-3967x1565</t>
  </si>
  <si>
    <t>Thomas Greene</t>
  </si>
  <si>
    <t>(311)998-0024</t>
  </si>
  <si>
    <t>Alicia Atkinson</t>
  </si>
  <si>
    <t>Connor Hernandez</t>
  </si>
  <si>
    <t>502.202.2766</t>
  </si>
  <si>
    <t>Bradley Steele</t>
  </si>
  <si>
    <t>(724)510-9302x6922</t>
  </si>
  <si>
    <t>Kendra Gray</t>
  </si>
  <si>
    <t>943-439-3296x0821</t>
  </si>
  <si>
    <t>Matthew Green</t>
  </si>
  <si>
    <t>(621)658-9087x828</t>
  </si>
  <si>
    <t>Daniel Williams</t>
  </si>
  <si>
    <t>001-380-645-6427x8877</t>
  </si>
  <si>
    <t>Tricia Perry</t>
  </si>
  <si>
    <t>001-528-365-7357x1574</t>
  </si>
  <si>
    <t>Chad Rodriguez</t>
  </si>
  <si>
    <t>(262)424-1950</t>
  </si>
  <si>
    <t>Eaton Corporation plc</t>
  </si>
  <si>
    <t>{"Sector":"Electrical/Industrial","Industry":"Manufacturing - Electrical Equipment","City":"Dublin, Ireland","State":"N/A","Zip":"N/A","Website":"https://www.eaton.com/","Ticker":"ETN","CEO":"Craig Arnold"}</t>
  </si>
  <si>
    <t>Regina Morris</t>
  </si>
  <si>
    <t>(746)581-6791x866</t>
  </si>
  <si>
    <t>Victoria Conner</t>
  </si>
  <si>
    <t>387-890-7930</t>
  </si>
  <si>
    <t>Renee Mccarty</t>
  </si>
  <si>
    <t>Brandi Jackson</t>
  </si>
  <si>
    <t>760.499.4393x37514</t>
  </si>
  <si>
    <t>Melissa Smith</t>
  </si>
  <si>
    <t>520.970.5873x6880</t>
  </si>
  <si>
    <t>Regina Wolfe</t>
  </si>
  <si>
    <t>470-336-4082</t>
  </si>
  <si>
    <t>Teresa Rhodes</t>
  </si>
  <si>
    <t>Christopher Hernandez</t>
  </si>
  <si>
    <t>001-710-849-5117</t>
  </si>
  <si>
    <t>Jasmine Preston</t>
  </si>
  <si>
    <t>(842)983-7659x114</t>
  </si>
  <si>
    <t>Mary Schaefer</t>
  </si>
  <si>
    <t>886.865.2437x203</t>
  </si>
  <si>
    <t>Marcus Hall</t>
  </si>
  <si>
    <t>(974)269-5031x29249</t>
  </si>
  <si>
    <t>Michael Riddle</t>
  </si>
  <si>
    <t>Robert Murphy</t>
  </si>
  <si>
    <t>823-302-9373</t>
  </si>
  <si>
    <t>Maria Randall</t>
  </si>
  <si>
    <t>(993)824-7225</t>
  </si>
  <si>
    <t>Amanda Farley</t>
  </si>
  <si>
    <t>977.688.4505x247</t>
  </si>
  <si>
    <t>Todd Roberts</t>
  </si>
  <si>
    <t>(819)488-2481</t>
  </si>
  <si>
    <t>Luke Crawford</t>
  </si>
  <si>
    <t>548.915.6563x933</t>
  </si>
  <si>
    <t>Daniel Torres</t>
  </si>
  <si>
    <t>(914)226-1243</t>
  </si>
  <si>
    <t>Julia Richardson</t>
  </si>
  <si>
    <t>(421)288-7787</t>
  </si>
  <si>
    <t>Katherine Serrano</t>
  </si>
  <si>
    <t>550-383-0633</t>
  </si>
  <si>
    <t>London Stock Exchange Group</t>
  </si>
  <si>
    <t>{"Sector":"Financial Services","Industry":"Financial Services - Investment","City":"London","State":"England","Zip":"EC2N 1HQ","Website":"https://www.lseg.com/","Ticker":"LSEG","CEO":"David Schwimmer"}</t>
  </si>
  <si>
    <t>Erin Smith</t>
  </si>
  <si>
    <t>(869)490-4081x217</t>
  </si>
  <si>
    <t>Sharon Salinas</t>
  </si>
  <si>
    <t>Karen Hayes</t>
  </si>
  <si>
    <t>+1-416-374-4501x80694</t>
  </si>
  <si>
    <t>Rachel Parker</t>
  </si>
  <si>
    <t>(581)463-3652x3771</t>
  </si>
  <si>
    <t>Gail Mclaughlin</t>
  </si>
  <si>
    <t>Jose Smith</t>
  </si>
  <si>
    <t>001-523-657-6759x4568</t>
  </si>
  <si>
    <t>Jacqueline Vasquez</t>
  </si>
  <si>
    <t>540.579.6441x7525</t>
  </si>
  <si>
    <t>Michael Hamilton</t>
  </si>
  <si>
    <t>001-443-365-5561</t>
  </si>
  <si>
    <t>Jerry Porter</t>
  </si>
  <si>
    <t>(500)243-8982</t>
  </si>
  <si>
    <t>Elizabeth Austin</t>
  </si>
  <si>
    <t>+1-602-411-1180x6076</t>
  </si>
  <si>
    <t>Timothy Newman</t>
  </si>
  <si>
    <t>212.802.9913x3664</t>
  </si>
  <si>
    <t>Stephanie Neal</t>
  </si>
  <si>
    <t>309.328.0067</t>
  </si>
  <si>
    <t>Builders FirstSource</t>
  </si>
  <si>
    <t>{"Sector":"Construction","Industry":"Building Materials, Glass","City":"Dallas","State":"Texas","Zip":"75201","Website":"www.bldr.com","Ticker":"BLDR","CEO":"Dave Rush"}</t>
  </si>
  <si>
    <t>Edward Combs</t>
  </si>
  <si>
    <t>785.225.0838</t>
  </si>
  <si>
    <t>Anna Mclaughlin</t>
  </si>
  <si>
    <t>(437)771-3660</t>
  </si>
  <si>
    <t>Jennifer Lewis</t>
  </si>
  <si>
    <t>Amy Luna</t>
  </si>
  <si>
    <t>001-319-314-6259</t>
  </si>
  <si>
    <t>Kelly Little</t>
  </si>
  <si>
    <t>Sarah Gordon</t>
  </si>
  <si>
    <t>384.800.4660x83842</t>
  </si>
  <si>
    <t>Jenna Patterson</t>
  </si>
  <si>
    <t>497-399-2300</t>
  </si>
  <si>
    <t>Carrie West</t>
  </si>
  <si>
    <t>497-295-8659</t>
  </si>
  <si>
    <t>Tracy Patel</t>
  </si>
  <si>
    <t>298-499-1436x1533</t>
  </si>
  <si>
    <t>Christine Gonzalez</t>
  </si>
  <si>
    <t>(545)971-5322x1190</t>
  </si>
  <si>
    <t>James Walker</t>
  </si>
  <si>
    <t>Wanda Dunlap</t>
  </si>
  <si>
    <t>(997)369-8121</t>
  </si>
  <si>
    <t>296.804.2613x5649</t>
  </si>
  <si>
    <t>Jeffrey Allen</t>
  </si>
  <si>
    <t>001-946-639-5276x70243</t>
  </si>
  <si>
    <t>882.807.5574</t>
  </si>
  <si>
    <t>Jeffery Boyd</t>
  </si>
  <si>
    <t>533.382.2013</t>
  </si>
  <si>
    <t>Brooke Adams</t>
  </si>
  <si>
    <t>208-708-5982</t>
  </si>
  <si>
    <t>Wesley Clark</t>
  </si>
  <si>
    <t>361-489-0720</t>
  </si>
  <si>
    <t>Elizabeth Pratt</t>
  </si>
  <si>
    <t>+1-384-713-7206x5977</t>
  </si>
  <si>
    <t>Dominic Mills</t>
  </si>
  <si>
    <t>001-490-926-7126x708</t>
  </si>
  <si>
    <t>Alyssa Park</t>
  </si>
  <si>
    <t>+1-345-460-9400x4757</t>
  </si>
  <si>
    <t>Brian Hamilton</t>
  </si>
  <si>
    <t>(270)236-5169</t>
  </si>
  <si>
    <t>Angel Landry</t>
  </si>
  <si>
    <t>001-493-890-1895x53025</t>
  </si>
  <si>
    <t>Cynthia Foster</t>
  </si>
  <si>
    <t>810-386-7852x92792</t>
  </si>
  <si>
    <t>Derrick Richardson</t>
  </si>
  <si>
    <t>928-947-7013</t>
  </si>
  <si>
    <t>Lauren Walker</t>
  </si>
  <si>
    <t>275.527.4062x0890</t>
  </si>
  <si>
    <t>Jeremy Tran</t>
  </si>
  <si>
    <t>290.225.3410x27058</t>
  </si>
  <si>
    <t>Jackson Baker</t>
  </si>
  <si>
    <t>953-475-6172x80718</t>
  </si>
  <si>
    <t>Yolanda Hill</t>
  </si>
  <si>
    <t>909.802.6127x1181</t>
  </si>
  <si>
    <t>Sarah Robertson</t>
  </si>
  <si>
    <t>Brian Jordan</t>
  </si>
  <si>
    <t>946-978-4913x585</t>
  </si>
  <si>
    <t>Karl King</t>
  </si>
  <si>
    <t>639-986-4230</t>
  </si>
  <si>
    <t>Charles Preston</t>
  </si>
  <si>
    <t>+1-694-487-9823x30494</t>
  </si>
  <si>
    <t>Lindsay Brown</t>
  </si>
  <si>
    <t>+1-286-726-3675x630</t>
  </si>
  <si>
    <t>Allison Bush</t>
  </si>
  <si>
    <t>764-817-8325</t>
  </si>
  <si>
    <t>Cindy Stewart</t>
  </si>
  <si>
    <t>Deborah Newton</t>
  </si>
  <si>
    <t>(732)394-8904</t>
  </si>
  <si>
    <t>Amanda Campbell</t>
  </si>
  <si>
    <t>(874)983-4241</t>
  </si>
  <si>
    <t>001-477-832-6227x103</t>
  </si>
  <si>
    <t>James Allen</t>
  </si>
  <si>
    <t>655.256.6579x33665</t>
  </si>
  <si>
    <t>Jeffrey Bennett</t>
  </si>
  <si>
    <t>813-819-6365x10870</t>
  </si>
  <si>
    <t>Brandy Johnson</t>
  </si>
  <si>
    <t>001-952-626-2082x75636</t>
  </si>
  <si>
    <t>Kayla Williamson</t>
  </si>
  <si>
    <t>988-643-1529x40376</t>
  </si>
  <si>
    <t>Kevin Hubbard</t>
  </si>
  <si>
    <t>771.292.4324</t>
  </si>
  <si>
    <t>Patrick Miller</t>
  </si>
  <si>
    <t>001-929-584-0359</t>
  </si>
  <si>
    <t>Richard Herring</t>
  </si>
  <si>
    <t>001-543-649-5742</t>
  </si>
  <si>
    <t>Anthony Noble</t>
  </si>
  <si>
    <t>Victor Cruz</t>
  </si>
  <si>
    <t>+1-211-729-9862x29228</t>
  </si>
  <si>
    <t>Antonio Gonzales</t>
  </si>
  <si>
    <t>Ashley Ibarra</t>
  </si>
  <si>
    <t>274.249.8632</t>
  </si>
  <si>
    <t>John Wolfe</t>
  </si>
  <si>
    <t>974-617-7297x1684</t>
  </si>
  <si>
    <t>Dawn Miller</t>
  </si>
  <si>
    <t>(729)661-8170</t>
  </si>
  <si>
    <t>$63K-$112K</t>
  </si>
  <si>
    <t>Stephen Carroll</t>
  </si>
  <si>
    <t>991.824.1690</t>
  </si>
  <si>
    <t>Stacy Smith</t>
  </si>
  <si>
    <t>(871)231-3504x109</t>
  </si>
  <si>
    <t>Nicole Lewis</t>
  </si>
  <si>
    <t>585-917-3224</t>
  </si>
  <si>
    <t>Ashley Sanchez</t>
  </si>
  <si>
    <t>+1-468-411-5712x7710</t>
  </si>
  <si>
    <t>James Miller</t>
  </si>
  <si>
    <t>001-859-520-9491</t>
  </si>
  <si>
    <t>Holly Nelson</t>
  </si>
  <si>
    <t>928-588-4299x698</t>
  </si>
  <si>
    <t>Aaron Smith</t>
  </si>
  <si>
    <t>+1-452-519-7364x099</t>
  </si>
  <si>
    <t>Andrew Taylor</t>
  </si>
  <si>
    <t>985.354.2792</t>
  </si>
  <si>
    <t>241-894-2044</t>
  </si>
  <si>
    <t>Garrett Clay</t>
  </si>
  <si>
    <t>Jason Galloway</t>
  </si>
  <si>
    <t>Joy Fischer</t>
  </si>
  <si>
    <t>Adrian Bernard</t>
  </si>
  <si>
    <t>+1-853-850-8979x848</t>
  </si>
  <si>
    <t>Robert Rodriguez</t>
  </si>
  <si>
    <t>717-960-3439</t>
  </si>
  <si>
    <t>Hector Case</t>
  </si>
  <si>
    <t>733.570.0176x44423</t>
  </si>
  <si>
    <t>Lisa Bennett</t>
  </si>
  <si>
    <t>+1-615-972-8747x4190</t>
  </si>
  <si>
    <t>Zachary Gonzalez</t>
  </si>
  <si>
    <t>001-928-601-0506x568</t>
  </si>
  <si>
    <t>Tracy Perez</t>
  </si>
  <si>
    <t>001-225-627-4748x20281</t>
  </si>
  <si>
    <t>Dana Rodriguez</t>
  </si>
  <si>
    <t>931.710.0237</t>
  </si>
  <si>
    <t>Joseph Graves</t>
  </si>
  <si>
    <t>Shane Madden</t>
  </si>
  <si>
    <t>798.653.7870x657</t>
  </si>
  <si>
    <t>Elizabeth White</t>
  </si>
  <si>
    <t>001-758-421-2660</t>
  </si>
  <si>
    <t>Scott Ramos</t>
  </si>
  <si>
    <t>001-899-533-5639x83093</t>
  </si>
  <si>
    <t>Christina Schmidt</t>
  </si>
  <si>
    <t>379.497.8971x294</t>
  </si>
  <si>
    <t>Bradley Moore</t>
  </si>
  <si>
    <t>+1-649-554-8901x7692</t>
  </si>
  <si>
    <t>Patrick Burgess</t>
  </si>
  <si>
    <t>Leah Smith</t>
  </si>
  <si>
    <t>(954)503-8585</t>
  </si>
  <si>
    <t>Bradley Murphy</t>
  </si>
  <si>
    <t>901.421.9968</t>
  </si>
  <si>
    <t>William Butler</t>
  </si>
  <si>
    <t>329.578.8939</t>
  </si>
  <si>
    <t>David Barnett</t>
  </si>
  <si>
    <t>(260)493-6276x98677</t>
  </si>
  <si>
    <t>Sydney Schwartz</t>
  </si>
  <si>
    <t>334-979-5076x2983</t>
  </si>
  <si>
    <t>Mark Boyd</t>
  </si>
  <si>
    <t>Carrie Jones</t>
  </si>
  <si>
    <t>780.369.3352</t>
  </si>
  <si>
    <t>Tanner Huffman</t>
  </si>
  <si>
    <t>(577)510-7332</t>
  </si>
  <si>
    <t>William Myers</t>
  </si>
  <si>
    <t>783.785.7148x524</t>
  </si>
  <si>
    <t>Amy Diaz</t>
  </si>
  <si>
    <t>001-911-326-9345x312</t>
  </si>
  <si>
    <t>Tracy Higgins</t>
  </si>
  <si>
    <t>402.698.8429</t>
  </si>
  <si>
    <t>Kelly Zhang</t>
  </si>
  <si>
    <t>(692)881-1851x4585</t>
  </si>
  <si>
    <t>001-557-513-5623x57368</t>
  </si>
  <si>
    <t>John Griffin</t>
  </si>
  <si>
    <t>561.439.8268</t>
  </si>
  <si>
    <t>David Carroll</t>
  </si>
  <si>
    <t>(703)531-1939x2004</t>
  </si>
  <si>
    <t>Jesse Brown</t>
  </si>
  <si>
    <t>Danielle Montes</t>
  </si>
  <si>
    <t>550-915-3697</t>
  </si>
  <si>
    <t>Keith Rowe</t>
  </si>
  <si>
    <t>001-641-443-6176</t>
  </si>
  <si>
    <t>John Jones</t>
  </si>
  <si>
    <t>+1-911-505-5230x55275</t>
  </si>
  <si>
    <t>Darius Sellers</t>
  </si>
  <si>
    <t>479-898-8837x727</t>
  </si>
  <si>
    <t>Tracy Garcia</t>
  </si>
  <si>
    <t>920-613-8290x779</t>
  </si>
  <si>
    <t>Carrie Galloway</t>
  </si>
  <si>
    <t>741.961.1882</t>
  </si>
  <si>
    <t>(526)396-8587x802</t>
  </si>
  <si>
    <t>Robert Campos</t>
  </si>
  <si>
    <t>378.632.9421x812</t>
  </si>
  <si>
    <t>Jack Hamilton</t>
  </si>
  <si>
    <t>(368)801-4474</t>
  </si>
  <si>
    <t>Jeremy Saunders</t>
  </si>
  <si>
    <t>+1-244-899-5900x091</t>
  </si>
  <si>
    <t>Savannah Boyer</t>
  </si>
  <si>
    <t>247.734.3280</t>
  </si>
  <si>
    <t>+1-864-762-0916x2806</t>
  </si>
  <si>
    <t>Kevin Marshall</t>
  </si>
  <si>
    <t>540-831-9251</t>
  </si>
  <si>
    <t>Elizabeth Simon</t>
  </si>
  <si>
    <t>837.747.9623</t>
  </si>
  <si>
    <t>Amber Kramer</t>
  </si>
  <si>
    <t>Public Service Enterprise Group</t>
  </si>
  <si>
    <t>{"Sector":"Utilities","Industry":"Utilities: Gas and Electric","City":"Newark","State":"New Jersey","Zip":"7102","Website":"www.pseg.com","Ticker":"PEG","CEO":"Ralph A. Larossa"}</t>
  </si>
  <si>
    <t>Rebecca Galloway</t>
  </si>
  <si>
    <t>+1-319-837-3578x22080</t>
  </si>
  <si>
    <t>Cory Roberts</t>
  </si>
  <si>
    <t>Breanna Turner</t>
  </si>
  <si>
    <t>662.313.6892x495</t>
  </si>
  <si>
    <t>Stephen Lynch</t>
  </si>
  <si>
    <t>(717)278-1273</t>
  </si>
  <si>
    <t>Gloria Campbell</t>
  </si>
  <si>
    <t>(369)514-2566x7048</t>
  </si>
  <si>
    <t>Brooke Mason</t>
  </si>
  <si>
    <t>619-397-0002</t>
  </si>
  <si>
    <t>Charles Fowler</t>
  </si>
  <si>
    <t>001-683-920-1264x29975</t>
  </si>
  <si>
    <t>Kurt Ramirez</t>
  </si>
  <si>
    <t>627.441.7188x698</t>
  </si>
  <si>
    <t>Alicia Gonzalez</t>
  </si>
  <si>
    <t>625.571.7444</t>
  </si>
  <si>
    <t>Jose Reese</t>
  </si>
  <si>
    <t>645.308.0597</t>
  </si>
  <si>
    <t>Alicia Woods</t>
  </si>
  <si>
    <t>+1-907-676-6719x0331</t>
  </si>
  <si>
    <t>Kimberly Moran</t>
  </si>
  <si>
    <t>(925)847-8130x995</t>
  </si>
  <si>
    <t>Leon Beck</t>
  </si>
  <si>
    <t>560-315-9869x90495</t>
  </si>
  <si>
    <t>Freddie Mac</t>
  </si>
  <si>
    <t>{"Sector":"Financial Services","Industry":"Diversified Financials","City":"McLean","State":"Virginia","Zip":"22102","Website":"www.freddiemac.com","Ticker":"FMCC","CEO":"Michael Devito"}</t>
  </si>
  <si>
    <t>Derek Riley</t>
  </si>
  <si>
    <t>(495)637-4302x801</t>
  </si>
  <si>
    <t>Carlos Taylor</t>
  </si>
  <si>
    <t>349-847-6810</t>
  </si>
  <si>
    <t>Teresa White</t>
  </si>
  <si>
    <t>(488)288-6821x357</t>
  </si>
  <si>
    <t>Nicholas Bennett</t>
  </si>
  <si>
    <t>001-397-240-0293x757</t>
  </si>
  <si>
    <t>Breanna Stephens</t>
  </si>
  <si>
    <t>878.910.0818x50503</t>
  </si>
  <si>
    <t>Julia Mcfarland</t>
  </si>
  <si>
    <t>+1-589-925-5987x339</t>
  </si>
  <si>
    <t>Erica Silva</t>
  </si>
  <si>
    <t>+1-568-754-5199x268</t>
  </si>
  <si>
    <t>Christopher Davis</t>
  </si>
  <si>
    <t>001-720-221-4396x3199</t>
  </si>
  <si>
    <t>Lee Sparks</t>
  </si>
  <si>
    <t>(264)347-3143</t>
  </si>
  <si>
    <t>Melanie Levine</t>
  </si>
  <si>
    <t>+1-725-247-2207x009</t>
  </si>
  <si>
    <t>Zachary Munoz</t>
  </si>
  <si>
    <t>441-554-2525x8363</t>
  </si>
  <si>
    <t>Ashley Harvey</t>
  </si>
  <si>
    <t>209-214-2635</t>
  </si>
  <si>
    <t>David Rivera</t>
  </si>
  <si>
    <t>339-242-5776x020</t>
  </si>
  <si>
    <t>Joseph Gill</t>
  </si>
  <si>
    <t>512.551.9275</t>
  </si>
  <si>
    <t>Tonya Taylor</t>
  </si>
  <si>
    <t>251-427-7952</t>
  </si>
  <si>
    <t>Alexis Faulkner</t>
  </si>
  <si>
    <t>967-396-0700x149</t>
  </si>
  <si>
    <t>Laura Mckenzie</t>
  </si>
  <si>
    <t>(359)800-7015x4229</t>
  </si>
  <si>
    <t>Tammy Bonilla</t>
  </si>
  <si>
    <t>224.805.5997x5559</t>
  </si>
  <si>
    <t>Richard Davis</t>
  </si>
  <si>
    <t>203.948.1030x3190</t>
  </si>
  <si>
    <t>Nathan Castillo</t>
  </si>
  <si>
    <t>658.881.0151x6381</t>
  </si>
  <si>
    <t>Kevin Livingston</t>
  </si>
  <si>
    <t>(303)611-9739x3386</t>
  </si>
  <si>
    <t>Justin Bryant</t>
  </si>
  <si>
    <t>467-308-8306</t>
  </si>
  <si>
    <t>Charles Rush</t>
  </si>
  <si>
    <t>722.237.1562</t>
  </si>
  <si>
    <t>$55K-$122K</t>
  </si>
  <si>
    <t>Teresa Harris</t>
  </si>
  <si>
    <t>(957)821-5807</t>
  </si>
  <si>
    <t>Travis Murphy</t>
  </si>
  <si>
    <t>Deborah Schwartz</t>
  </si>
  <si>
    <t>001-338-802-5558x48012</t>
  </si>
  <si>
    <t>Jerry Padilla</t>
  </si>
  <si>
    <t>838-217-4761</t>
  </si>
  <si>
    <t>Lisa Butler</t>
  </si>
  <si>
    <t>+1-613-467-6305x54118</t>
  </si>
  <si>
    <t>Rhonda Burns</t>
  </si>
  <si>
    <t>Gerald Davis</t>
  </si>
  <si>
    <t>001-251-976-3284x553</t>
  </si>
  <si>
    <t>Robert Bell</t>
  </si>
  <si>
    <t>272-583-4900</t>
  </si>
  <si>
    <t>Occidental Petroleum</t>
  </si>
  <si>
    <t>{"Sector":"Energy","Industry":"Mining, Crude-Oil Production","City":"Houston","State":"Texas","Zip":"77046","Website":"www.oxy.com","Ticker":"OXY","CEO":"Vicki Hollub"}</t>
  </si>
  <si>
    <t>Paul Martinez</t>
  </si>
  <si>
    <t>001-279-551-8075x07911</t>
  </si>
  <si>
    <t>Kevin Esparza</t>
  </si>
  <si>
    <t>354-267-5242</t>
  </si>
  <si>
    <t>Emily Lambert</t>
  </si>
  <si>
    <t>Heidi Alvarez</t>
  </si>
  <si>
    <t>001-676-313-0918x52558</t>
  </si>
  <si>
    <t>Paula Gray</t>
  </si>
  <si>
    <t>(652)439-8448</t>
  </si>
  <si>
    <t>Melissa Walter</t>
  </si>
  <si>
    <t>001-671-834-2092x9168</t>
  </si>
  <si>
    <t>Joseph Rowland</t>
  </si>
  <si>
    <t>Matthew Munoz</t>
  </si>
  <si>
    <t>001-586-293-9816</t>
  </si>
  <si>
    <t>Joann Gonzalez</t>
  </si>
  <si>
    <t>(741)771-2467x540</t>
  </si>
  <si>
    <t>Vincent Trujillo</t>
  </si>
  <si>
    <t>001-420-938-3500x4862</t>
  </si>
  <si>
    <t>Anna Weaver</t>
  </si>
  <si>
    <t>(280)974-3471x79475</t>
  </si>
  <si>
    <t>Jessica Nicholson</t>
  </si>
  <si>
    <t>240.630.3780x34165</t>
  </si>
  <si>
    <t>Katherine Young</t>
  </si>
  <si>
    <t>(531)459-1629</t>
  </si>
  <si>
    <t>William Fuentes</t>
  </si>
  <si>
    <t>684-861-9121</t>
  </si>
  <si>
    <t>Michael Odom</t>
  </si>
  <si>
    <t>277-293-8852x86003</t>
  </si>
  <si>
    <t>Joseph Harris</t>
  </si>
  <si>
    <t>534-617-0869</t>
  </si>
  <si>
    <t>Nicholas Giles</t>
  </si>
  <si>
    <t>(368)471-5826x7097</t>
  </si>
  <si>
    <t>Amanda Garcia</t>
  </si>
  <si>
    <t>(283)408-3215x442</t>
  </si>
  <si>
    <t>Debra Leonard</t>
  </si>
  <si>
    <t>+1-489-727-6258x0936</t>
  </si>
  <si>
    <t>518-518-9444x2491</t>
  </si>
  <si>
    <t>Steven Hernandez</t>
  </si>
  <si>
    <t>586.654.8219</t>
  </si>
  <si>
    <t>001-648-768-4367x778</t>
  </si>
  <si>
    <t>Samuel Jones</t>
  </si>
  <si>
    <t>(749)899-8857x894</t>
  </si>
  <si>
    <t>Billy Gomez</t>
  </si>
  <si>
    <t>(255)374-9498</t>
  </si>
  <si>
    <t>Karl Benjamin</t>
  </si>
  <si>
    <t>313.683.2806</t>
  </si>
  <si>
    <t>Adam Kennedy</t>
  </si>
  <si>
    <t>Ryan Roberson</t>
  </si>
  <si>
    <t>+1-614-446-4209x78019</t>
  </si>
  <si>
    <t>James Nolan</t>
  </si>
  <si>
    <t>575-398-8744x6071</t>
  </si>
  <si>
    <t>Coterra Energy</t>
  </si>
  <si>
    <t>{"Sector":"Energy","Industry":"Mining, Crude-Oil Production","City":"Houston","State":"Texas","Zip":"77024","Website":"www.coterra.com","Ticker":"CTRA","CEO":"Thomas E. Jorden"}</t>
  </si>
  <si>
    <t>Duane Rosales</t>
  </si>
  <si>
    <t>+1-555-979-4708x90813</t>
  </si>
  <si>
    <t>Curtis Velez</t>
  </si>
  <si>
    <t>001-644-506-8047x321</t>
  </si>
  <si>
    <t>Ian Giles</t>
  </si>
  <si>
    <t>(488)240-8920</t>
  </si>
  <si>
    <t>William Yoder</t>
  </si>
  <si>
    <t>342.481.1162x74560</t>
  </si>
  <si>
    <t>Elizabeth Contreras</t>
  </si>
  <si>
    <t>603-919-1989x2225</t>
  </si>
  <si>
    <t>Lisa Brown</t>
  </si>
  <si>
    <t>469.447.6055x862</t>
  </si>
  <si>
    <t>Natalie Jacobs</t>
  </si>
  <si>
    <t>(351)639-5903x65204</t>
  </si>
  <si>
    <t>(767)703-8889x0290</t>
  </si>
  <si>
    <t>Daniel Diaz</t>
  </si>
  <si>
    <t>Peter Smith</t>
  </si>
  <si>
    <t>551-302-0790x20963</t>
  </si>
  <si>
    <t>Juan Clark</t>
  </si>
  <si>
    <t>231.643.2438</t>
  </si>
  <si>
    <t>Erin Davis</t>
  </si>
  <si>
    <t>Richard Gallagher</t>
  </si>
  <si>
    <t>001-665-236-2545x932</t>
  </si>
  <si>
    <t>Tammy Robbins</t>
  </si>
  <si>
    <t>001-998-939-7083x13776</t>
  </si>
  <si>
    <t>Jeremy Ruiz</t>
  </si>
  <si>
    <t>554-400-6557x201</t>
  </si>
  <si>
    <t>(596)297-5007x8472</t>
  </si>
  <si>
    <t>Michele Durham</t>
  </si>
  <si>
    <t>001-790-890-5050x2252</t>
  </si>
  <si>
    <t>Stephen Jimenez</t>
  </si>
  <si>
    <t>001-995-673-1670x21255</t>
  </si>
  <si>
    <t>Tanya Oneal</t>
  </si>
  <si>
    <t>Christopher White</t>
  </si>
  <si>
    <t>+1-563-437-4431x84659</t>
  </si>
  <si>
    <t>Christopher Price</t>
  </si>
  <si>
    <t>001-244-945-6067x3506</t>
  </si>
  <si>
    <t>Veronica Bryant</t>
  </si>
  <si>
    <t>001-934-568-0364x05324</t>
  </si>
  <si>
    <t>Crystal Robertson</t>
  </si>
  <si>
    <t>Matthew Arias</t>
  </si>
  <si>
    <t>001-771-310-0161x7213</t>
  </si>
  <si>
    <t>Juan Pierce</t>
  </si>
  <si>
    <t>001-479-545-9426x9786</t>
  </si>
  <si>
    <t>Cynthia Dorsey</t>
  </si>
  <si>
    <t>+1-912-301-0051x69755</t>
  </si>
  <si>
    <t>Wendy Lopez</t>
  </si>
  <si>
    <t>+1-562-370-9482x711</t>
  </si>
  <si>
    <t>Noah Tucker</t>
  </si>
  <si>
    <t>552-639-5054x67877</t>
  </si>
  <si>
    <t>Kimberly Torres</t>
  </si>
  <si>
    <t>001-774-885-3508x3723</t>
  </si>
  <si>
    <t>Samuel Kramer</t>
  </si>
  <si>
    <t>Marie Giles</t>
  </si>
  <si>
    <t>+1-812-993-8987x99878</t>
  </si>
  <si>
    <t>Cynthia Munoz</t>
  </si>
  <si>
    <t>001-754-733-0125x4208</t>
  </si>
  <si>
    <t>Michelle Walker</t>
  </si>
  <si>
    <t>001-718-965-4360</t>
  </si>
  <si>
    <t>Nicholas Walton</t>
  </si>
  <si>
    <t>001-924-771-1685</t>
  </si>
  <si>
    <t>Stephanie Webster</t>
  </si>
  <si>
    <t>001-420-359-0067</t>
  </si>
  <si>
    <t>Russell Reed</t>
  </si>
  <si>
    <t>307-963-8992</t>
  </si>
  <si>
    <t>Tammie Clark</t>
  </si>
  <si>
    <t>001-520-641-5436x36530</t>
  </si>
  <si>
    <t>827-727-9836</t>
  </si>
  <si>
    <t>Rachel Tanner</t>
  </si>
  <si>
    <t>Raymond Dyer</t>
  </si>
  <si>
    <t>Amy Lynn</t>
  </si>
  <si>
    <t>793-258-8250x69379</t>
  </si>
  <si>
    <t>Thomas Suarez</t>
  </si>
  <si>
    <t>(733)679-6029</t>
  </si>
  <si>
    <t>David Smith</t>
  </si>
  <si>
    <t>318.546.8708x6553</t>
  </si>
  <si>
    <t>Guardian Life Ins. Co. of America</t>
  </si>
  <si>
    <t>{"Sector":"Insurance","Industry":"Insurance: Life, Health (Mutual)","City":"New York","State":"New York","Zip":"10001","Website":"www.guardianlife.com","Ticker":"","CEO":"Andrew J. Mcmahon"}</t>
  </si>
  <si>
    <t>Gloria Anderson</t>
  </si>
  <si>
    <t>333-731-1583x0739</t>
  </si>
  <si>
    <t>Michelle Barton</t>
  </si>
  <si>
    <t>557-558-2710x312</t>
  </si>
  <si>
    <t>Brian Rodriguez</t>
  </si>
  <si>
    <t>521.496.6075x9275</t>
  </si>
  <si>
    <t>Indian Oil Corporation</t>
  </si>
  <si>
    <t>{"Sector":"Oil &amp; Gas","Industry":"Oil and Gas","City":"New Delhi","State":"Delhi","Zip":"110001","Website":"https://www.iocl.com/","Ticker":"IOC","CEO":"Shrikant Madhav Vaidya"}</t>
  </si>
  <si>
    <t>James Adkins</t>
  </si>
  <si>
    <t>(933)953-3326</t>
  </si>
  <si>
    <t>John Martinez</t>
  </si>
  <si>
    <t>295.933.5234</t>
  </si>
  <si>
    <t>John Phillips</t>
  </si>
  <si>
    <t>(575)379-3303x737</t>
  </si>
  <si>
    <t>Renee Scott</t>
  </si>
  <si>
    <t>001-701-799-2084</t>
  </si>
  <si>
    <t>Joseph Kline</t>
  </si>
  <si>
    <t>(210)889-2577</t>
  </si>
  <si>
    <t>Jessica Flores</t>
  </si>
  <si>
    <t>573-615-6568x337</t>
  </si>
  <si>
    <t>Midea Group</t>
  </si>
  <si>
    <t>{"Sector":"Appliances and Electronics","Industry":"Electronics &amp; Appliances","City":"Foshan","State":"N/A","Zip":"N/A","Website":"https://www.midea.com/","Ticker":"333","CEO":"Paul Fang"}</t>
  </si>
  <si>
    <t>Evan Johnson</t>
  </si>
  <si>
    <t>001-315-261-5589</t>
  </si>
  <si>
    <t>655.533.7865x765</t>
  </si>
  <si>
    <t>Patricia Brown</t>
  </si>
  <si>
    <t>(821)252-4882x360</t>
  </si>
  <si>
    <t>Lucas Oconnor</t>
  </si>
  <si>
    <t>(466)973-6027</t>
  </si>
  <si>
    <t>Ashley Walker</t>
  </si>
  <si>
    <t>714.501.8767x823</t>
  </si>
  <si>
    <t>Tonya White</t>
  </si>
  <si>
    <t>+1-378-966-2278x76648</t>
  </si>
  <si>
    <t>Amy Herman</t>
  </si>
  <si>
    <t>565.782.0188x7970</t>
  </si>
  <si>
    <t>Edward Lee</t>
  </si>
  <si>
    <t>+1-950-728-3090x37001</t>
  </si>
  <si>
    <t>Adam Mcbride</t>
  </si>
  <si>
    <t>Michael Ali</t>
  </si>
  <si>
    <t>001-976-546-2158</t>
  </si>
  <si>
    <t>Kristina Khan</t>
  </si>
  <si>
    <t>+1-793-601-5753x0959</t>
  </si>
  <si>
    <t>Jacob Torres</t>
  </si>
  <si>
    <t>346-623-0490</t>
  </si>
  <si>
    <t>Rachel Williams</t>
  </si>
  <si>
    <t>(345)384-4801</t>
  </si>
  <si>
    <t>Matthew Martin</t>
  </si>
  <si>
    <t>Amanda Sandoval</t>
  </si>
  <si>
    <t>943-782-3240x2422</t>
  </si>
  <si>
    <t>Michelle Grant</t>
  </si>
  <si>
    <t>+1-554-671-3397x054</t>
  </si>
  <si>
    <t>Sierra Fletcher</t>
  </si>
  <si>
    <t>582.279.4104x1372</t>
  </si>
  <si>
    <t>Shannon Gonzalez</t>
  </si>
  <si>
    <t>001-202-428-8355x01789</t>
  </si>
  <si>
    <t>509-694-1225x8944</t>
  </si>
  <si>
    <t>Eric James</t>
  </si>
  <si>
    <t>001-354-954-2205x1505</t>
  </si>
  <si>
    <t>Mary Campbell</t>
  </si>
  <si>
    <t>629.730.6566x661</t>
  </si>
  <si>
    <t>Jennifer Simmons</t>
  </si>
  <si>
    <t>(379)842-7761x360</t>
  </si>
  <si>
    <t>Catherine Franco</t>
  </si>
  <si>
    <t>971-585-9939x2069</t>
  </si>
  <si>
    <t>Calvin Decker</t>
  </si>
  <si>
    <t>Ronnie Garcia</t>
  </si>
  <si>
    <t>230-490-6132</t>
  </si>
  <si>
    <t>Elizabeth Green</t>
  </si>
  <si>
    <t>438.421.0636x48630</t>
  </si>
  <si>
    <t>Sara Perez</t>
  </si>
  <si>
    <t>001-299-611-0989</t>
  </si>
  <si>
    <t>Suzanne Newman</t>
  </si>
  <si>
    <t>(682)468-2934x414</t>
  </si>
  <si>
    <t>Katherine Bradley</t>
  </si>
  <si>
    <t>208.226.1167</t>
  </si>
  <si>
    <t>Timothy Baker</t>
  </si>
  <si>
    <t>001-392-427-3128x0133</t>
  </si>
  <si>
    <t>Spencer Pena</t>
  </si>
  <si>
    <t>+1-538-800-9096x22861</t>
  </si>
  <si>
    <t>Melissa Burnett</t>
  </si>
  <si>
    <t>470.617.5149</t>
  </si>
  <si>
    <t>Cindy Kirby</t>
  </si>
  <si>
    <t>236-848-8097x950</t>
  </si>
  <si>
    <t>Kim Green</t>
  </si>
  <si>
    <t>(808)279-1604x600</t>
  </si>
  <si>
    <t>Christopher Brown</t>
  </si>
  <si>
    <t>Michael Russell</t>
  </si>
  <si>
    <t>(213)880-1636x473</t>
  </si>
  <si>
    <t>Elizabeth Rhodes</t>
  </si>
  <si>
    <t>(929)357-3129x12742</t>
  </si>
  <si>
    <t>Susan Gray</t>
  </si>
  <si>
    <t>(402)967-1576</t>
  </si>
  <si>
    <t>Timothy Calderon</t>
  </si>
  <si>
    <t>+1-929-337-1892x446</t>
  </si>
  <si>
    <t>Tractor Supply</t>
  </si>
  <si>
    <t>{"Sector":"Retail","Industry":"Specialty Retailers: Other","City":"Brentwood","State":"Tennessee","Zip":"37027","Website":"www.tractorsupply.com","Ticker":"TSCO","CEO":"Harry A. Lawton Iii"}</t>
  </si>
  <si>
    <t>Tracy Williamson</t>
  </si>
  <si>
    <t>932.252.6672</t>
  </si>
  <si>
    <t>Jonathan Hodges</t>
  </si>
  <si>
    <t>307-490-9177</t>
  </si>
  <si>
    <t>Ethan Allison</t>
  </si>
  <si>
    <t>(906)763-9814x954</t>
  </si>
  <si>
    <t>James Fitzgerald</t>
  </si>
  <si>
    <t>539.749.7674</t>
  </si>
  <si>
    <t>Patricia Henry</t>
  </si>
  <si>
    <t>+1-870-814-6672x6421</t>
  </si>
  <si>
    <t>Pamela Terry</t>
  </si>
  <si>
    <t>714-558-2299x8401</t>
  </si>
  <si>
    <t>Rebecca Robertson</t>
  </si>
  <si>
    <t>001-471-282-7603x852</t>
  </si>
  <si>
    <t>Jeremy Conner</t>
  </si>
  <si>
    <t>David Nguyen</t>
  </si>
  <si>
    <t>001-315-680-0752x4163</t>
  </si>
  <si>
    <t>Jacqueline Campbell</t>
  </si>
  <si>
    <t>(660)687-1946x91769</t>
  </si>
  <si>
    <t>Stephanie Benton</t>
  </si>
  <si>
    <t>(595)359-1151</t>
  </si>
  <si>
    <t>Vincent Russell</t>
  </si>
  <si>
    <t>Michelle Rodriguez</t>
  </si>
  <si>
    <t>660-672-9198</t>
  </si>
  <si>
    <t>(357)217-6794x40724</t>
  </si>
  <si>
    <t>Benjamin Murphy</t>
  </si>
  <si>
    <t>Victor Adams</t>
  </si>
  <si>
    <t>+1-929-387-8188x04980</t>
  </si>
  <si>
    <t>(930)288-7975x99363</t>
  </si>
  <si>
    <t>Natalie Thomas</t>
  </si>
  <si>
    <t>(263)283-2891x6842</t>
  </si>
  <si>
    <t>Erica Woods</t>
  </si>
  <si>
    <t>(228)369-2778</t>
  </si>
  <si>
    <t>Alexis Marshall</t>
  </si>
  <si>
    <t>+1-649-765-5013x425</t>
  </si>
  <si>
    <t>Joshua Martinez</t>
  </si>
  <si>
    <t>Kathryn Lee</t>
  </si>
  <si>
    <t>217-450-0712x490</t>
  </si>
  <si>
    <t>Veronica Crawford</t>
  </si>
  <si>
    <t>(543)557-7410x765</t>
  </si>
  <si>
    <t>Michelle Leblanc</t>
  </si>
  <si>
    <t>310-838-9001x5523</t>
  </si>
  <si>
    <t>Wendy Lee</t>
  </si>
  <si>
    <t>469.255.6947</t>
  </si>
  <si>
    <t>Hikvision</t>
  </si>
  <si>
    <t>{"Sector":"Technology and Security","Industry":"Technology &amp; Security","City":"Hangzhou","State":"N/A","Zip":"N/A","Website":"https://www.hikvision.com/","Ticker":"2415","CEO":"Chen Zongnian"}</t>
  </si>
  <si>
    <t>Troy Hill</t>
  </si>
  <si>
    <t>Felicia Murray</t>
  </si>
  <si>
    <t>384.281.0802</t>
  </si>
  <si>
    <t>Crystal Jordan</t>
  </si>
  <si>
    <t>Shannon Miller</t>
  </si>
  <si>
    <t>818.756.9965x4893</t>
  </si>
  <si>
    <t>Lori Adams</t>
  </si>
  <si>
    <t>651.920.8176x093</t>
  </si>
  <si>
    <t>James Black</t>
  </si>
  <si>
    <t>+1-413-556-8684x47532</t>
  </si>
  <si>
    <t>Kathy Klein</t>
  </si>
  <si>
    <t>(489)753-2145x64881</t>
  </si>
  <si>
    <t>Maria Stephens</t>
  </si>
  <si>
    <t>Kiara Kidd</t>
  </si>
  <si>
    <t>001-349-820-6835x4358</t>
  </si>
  <si>
    <t>Alexander Brown</t>
  </si>
  <si>
    <t>927.836.6914</t>
  </si>
  <si>
    <t>Latoya Bryant</t>
  </si>
  <si>
    <t>587-897-1529x65287</t>
  </si>
  <si>
    <t>Thomas Rice</t>
  </si>
  <si>
    <t>802.708.7418x7889</t>
  </si>
  <si>
    <t>Melanie Russell</t>
  </si>
  <si>
    <t>+1-229-887-6506x674</t>
  </si>
  <si>
    <t>Brandi Schroeder</t>
  </si>
  <si>
    <t>981.734.1593</t>
  </si>
  <si>
    <t>Emily Adams</t>
  </si>
  <si>
    <t>822-232-7824x377</t>
  </si>
  <si>
    <t>Corey Martinez</t>
  </si>
  <si>
    <t>(670)585-1366</t>
  </si>
  <si>
    <t>James Pena</t>
  </si>
  <si>
    <t>001-626-392-6398x97140</t>
  </si>
  <si>
    <t>Katie Dixon</t>
  </si>
  <si>
    <t>(831)904-9209x263</t>
  </si>
  <si>
    <t>(765)738-0141x449</t>
  </si>
  <si>
    <t>Angela Garcia</t>
  </si>
  <si>
    <t>439.601.1966x748</t>
  </si>
  <si>
    <t>Stephanie Tate</t>
  </si>
  <si>
    <t>993-617-1361x8087</t>
  </si>
  <si>
    <t>James Wood</t>
  </si>
  <si>
    <t>(475)904-4222</t>
  </si>
  <si>
    <t>633-761-9485x71931</t>
  </si>
  <si>
    <t>Kelli Patton</t>
  </si>
  <si>
    <t>Abigail Smith</t>
  </si>
  <si>
    <t>+1-672-591-9642x968</t>
  </si>
  <si>
    <t>Patrick Villarreal</t>
  </si>
  <si>
    <t>500-241-2511x506</t>
  </si>
  <si>
    <t>Ronald Griffin</t>
  </si>
  <si>
    <t>573.371.0614</t>
  </si>
  <si>
    <t>Mary Miller</t>
  </si>
  <si>
    <t>675.657.3800x7366</t>
  </si>
  <si>
    <t>Michelle Fox</t>
  </si>
  <si>
    <t>552.206.0831x843</t>
  </si>
  <si>
    <t>Sarah Silva</t>
  </si>
  <si>
    <t>389-241-2930</t>
  </si>
  <si>
    <t>Justin Barber</t>
  </si>
  <si>
    <t>David Evans</t>
  </si>
  <si>
    <t>Cadila Healthcare</t>
  </si>
  <si>
    <t>{"Sector":"Pharmaceuticals","Industry":"Pharmaceuticals","City":"Ahmedabad","State":"Gujarat","Zip":"380 009","Website":"www.zyduscadila.com","Ticker":"CADILAHC","CEO":"Sharvil P. Patel"}</t>
  </si>
  <si>
    <t>Shari Gordon</t>
  </si>
  <si>
    <t>496-255-7102</t>
  </si>
  <si>
    <t>Matthew Williams</t>
  </si>
  <si>
    <t>703-815-0395</t>
  </si>
  <si>
    <t>Raymond Coleman</t>
  </si>
  <si>
    <t>(556)721-4766x6924</t>
  </si>
  <si>
    <t>Cheryl Watkins</t>
  </si>
  <si>
    <t>687-965-4225x756</t>
  </si>
  <si>
    <t>Elizabeth Price</t>
  </si>
  <si>
    <t>+1-743-935-6233x60845</t>
  </si>
  <si>
    <t>Jacob Johnson</t>
  </si>
  <si>
    <t>Kenneth Stewart</t>
  </si>
  <si>
    <t>(774)822-0494x381</t>
  </si>
  <si>
    <t>Ocado Group</t>
  </si>
  <si>
    <t>{"Sector":"E-commerce","Industry":"E-commerce/Technology","City":"Hatfield","State":"N/A","Zip":"N/A","Website":"www.ocadogroup.com","Ticker":"OCDO.L","CEO":"Tim Steiner"}</t>
  </si>
  <si>
    <t>Julie Brooks</t>
  </si>
  <si>
    <t>001-971-791-0831x260</t>
  </si>
  <si>
    <t>Tony Morrison</t>
  </si>
  <si>
    <t>468-975-1111x94884</t>
  </si>
  <si>
    <t>Kimberly Chaney</t>
  </si>
  <si>
    <t>(654)244-4972</t>
  </si>
  <si>
    <t>Kristopher Browning</t>
  </si>
  <si>
    <t>527.463.1409x77917</t>
  </si>
  <si>
    <t>Connie Rodriguez</t>
  </si>
  <si>
    <t>001-950-753-7659x8860</t>
  </si>
  <si>
    <t>Anthony Jones</t>
  </si>
  <si>
    <t>+1-900-217-9738x76494</t>
  </si>
  <si>
    <t>Lawrence Cunningham</t>
  </si>
  <si>
    <t>001-638-556-5062x56697</t>
  </si>
  <si>
    <t>Benjamin Sanchez</t>
  </si>
  <si>
    <t>Jonathan Pena</t>
  </si>
  <si>
    <t>286.357.7639</t>
  </si>
  <si>
    <t>Dennis Rowe</t>
  </si>
  <si>
    <t>374.849.2350</t>
  </si>
  <si>
    <t>Amy Padilla</t>
  </si>
  <si>
    <t>(440)202-1905</t>
  </si>
  <si>
    <t>Ashley Jordan</t>
  </si>
  <si>
    <t>Amy Melton</t>
  </si>
  <si>
    <t>829.463.2642x102</t>
  </si>
  <si>
    <t>United Natural Foods</t>
  </si>
  <si>
    <t>{"Sector":"Food and Beverage","Industry":"Wholesalers: Food and Grocery","City":"Providence","State":"Rhose Island","Zip":"2908","Website":"www.unfi.com","Ticker":"UNFI","CEO":"Sandy Douglas"}</t>
  </si>
  <si>
    <t>Andrew Mckay</t>
  </si>
  <si>
    <t>(307)437-4770x28334</t>
  </si>
  <si>
    <t>Larry Bishop</t>
  </si>
  <si>
    <t>(462)283-5427x46033</t>
  </si>
  <si>
    <t>Penny Riggs</t>
  </si>
  <si>
    <t>John Pham</t>
  </si>
  <si>
    <t>001-510-658-6362x91312</t>
  </si>
  <si>
    <t>Gary Harper</t>
  </si>
  <si>
    <t>593-444-3550</t>
  </si>
  <si>
    <t>Jonathan Henderson</t>
  </si>
  <si>
    <t>257-534-2116x03685</t>
  </si>
  <si>
    <t>Angela Ellison</t>
  </si>
  <si>
    <t>(395)224-1679</t>
  </si>
  <si>
    <t>Michael Evans</t>
  </si>
  <si>
    <t>Dawn Tanner</t>
  </si>
  <si>
    <t>910.943.1586x2565</t>
  </si>
  <si>
    <t>Barbara Harris</t>
  </si>
  <si>
    <t>Kristi West</t>
  </si>
  <si>
    <t>742.622.3976x95040</t>
  </si>
  <si>
    <t>Wanda Miller</t>
  </si>
  <si>
    <t>001-485-716-8334x6335</t>
  </si>
  <si>
    <t>Cynthia Herrera</t>
  </si>
  <si>
    <t>Matthew Smith</t>
  </si>
  <si>
    <t>416-207-3345x35598</t>
  </si>
  <si>
    <t>Lauren Edwards</t>
  </si>
  <si>
    <t>(789)428-6182x1057</t>
  </si>
  <si>
    <t>Angela Brown</t>
  </si>
  <si>
    <t>926.857.5468x47306</t>
  </si>
  <si>
    <t>Gregory Castillo</t>
  </si>
  <si>
    <t>Roberto Blackwell</t>
  </si>
  <si>
    <t>821.253.8015</t>
  </si>
  <si>
    <t>Shawn Gordon</t>
  </si>
  <si>
    <t>Crystal Baker</t>
  </si>
  <si>
    <t>Shannon Mccarthy</t>
  </si>
  <si>
    <t>(898)925-8904</t>
  </si>
  <si>
    <t>Bradley Sanchez</t>
  </si>
  <si>
    <t>626-329-2381x693</t>
  </si>
  <si>
    <t>Jennifer Pope</t>
  </si>
  <si>
    <t>William Morse</t>
  </si>
  <si>
    <t>680-357-4844x7105</t>
  </si>
  <si>
    <t>Susan Smith</t>
  </si>
  <si>
    <t>Jay Dickson</t>
  </si>
  <si>
    <t>001-270-284-0224x5207</t>
  </si>
  <si>
    <t>David Lambert</t>
  </si>
  <si>
    <t>001-322-227-5385x995</t>
  </si>
  <si>
    <t>(708)658-3303</t>
  </si>
  <si>
    <t>Ebony Walsh</t>
  </si>
  <si>
    <t>(339)748-0757x6294</t>
  </si>
  <si>
    <t>Kristy Hopkins</t>
  </si>
  <si>
    <t>849.733.9851x013</t>
  </si>
  <si>
    <t>Robin Tanner</t>
  </si>
  <si>
    <t>+1-984-775-7858x91337</t>
  </si>
  <si>
    <t>Lindsay Anderson</t>
  </si>
  <si>
    <t>456-386-8004</t>
  </si>
  <si>
    <t>Jaime Myers</t>
  </si>
  <si>
    <t>261-384-7912</t>
  </si>
  <si>
    <t>Adam Fields</t>
  </si>
  <si>
    <t>694.862.8266x870</t>
  </si>
  <si>
    <t>Theresa Miller</t>
  </si>
  <si>
    <t>001-454-497-1840</t>
  </si>
  <si>
    <t>Larry Coleman</t>
  </si>
  <si>
    <t>Samuel Wallace</t>
  </si>
  <si>
    <t>602-973-7189x94570</t>
  </si>
  <si>
    <t>Denise Collins</t>
  </si>
  <si>
    <t>211.285.5697</t>
  </si>
  <si>
    <t>Christopher Gomez</t>
  </si>
  <si>
    <t>206.991.9891</t>
  </si>
  <si>
    <t>Thomas Jackson</t>
  </si>
  <si>
    <t>001-305-573-7362x787</t>
  </si>
  <si>
    <t>Julia Bailey</t>
  </si>
  <si>
    <t>+1-963-527-7952x0253</t>
  </si>
  <si>
    <t>Evan Cross</t>
  </si>
  <si>
    <t>+1-770-931-3546x6008</t>
  </si>
  <si>
    <t>Amanda Hoffman</t>
  </si>
  <si>
    <t>913-683-7328x58202</t>
  </si>
  <si>
    <t>Michael Chen</t>
  </si>
  <si>
    <t>(442)205-9085</t>
  </si>
  <si>
    <t>$61K-$102K</t>
  </si>
  <si>
    <t>Allison Smith</t>
  </si>
  <si>
    <t>869.882.1307x535</t>
  </si>
  <si>
    <t>+1-562-648-0026x900</t>
  </si>
  <si>
    <t>Dalton Collins</t>
  </si>
  <si>
    <t>(859)387-3044</t>
  </si>
  <si>
    <t>Kristina Peterson</t>
  </si>
  <si>
    <t>763-807-6934x921</t>
  </si>
  <si>
    <t>Colton Coleman</t>
  </si>
  <si>
    <t>582-917-6931x72206</t>
  </si>
  <si>
    <t>Brittany Chang</t>
  </si>
  <si>
    <t>(661)336-7251</t>
  </si>
  <si>
    <t>792-692-1882x54925</t>
  </si>
  <si>
    <t>Sarah Hernandez</t>
  </si>
  <si>
    <t>(431)690-7910x2123</t>
  </si>
  <si>
    <t>Mary Moore</t>
  </si>
  <si>
    <t>323-424-6985x2476</t>
  </si>
  <si>
    <t>Joseph Ramirez</t>
  </si>
  <si>
    <t>344.460.5271</t>
  </si>
  <si>
    <t>Lisa Morris</t>
  </si>
  <si>
    <t>(322)674-5805x384</t>
  </si>
  <si>
    <t>Holly Dominguez</t>
  </si>
  <si>
    <t>001-746-457-9079x323</t>
  </si>
  <si>
    <t>+1-461-465-5518x25904</t>
  </si>
  <si>
    <t>Kaitlyn Martin</t>
  </si>
  <si>
    <t>(879)509-8818x57597</t>
  </si>
  <si>
    <t>Dave Richardson</t>
  </si>
  <si>
    <t>888-472-3106x7567</t>
  </si>
  <si>
    <t>Aaron Turner</t>
  </si>
  <si>
    <t>694.664.0307x3585</t>
  </si>
  <si>
    <t>Bryan Harper</t>
  </si>
  <si>
    <t>900-483-2958</t>
  </si>
  <si>
    <t>Brett Montgomery</t>
  </si>
  <si>
    <t>+1-699-476-1767x64504</t>
  </si>
  <si>
    <t>Jerome Garrett</t>
  </si>
  <si>
    <t>(707)609-6726x153</t>
  </si>
  <si>
    <t>Eric Reyes</t>
  </si>
  <si>
    <t>747.637.6146x097</t>
  </si>
  <si>
    <t>Billy Higgins</t>
  </si>
  <si>
    <t>(689)566-1208</t>
  </si>
  <si>
    <t>Brian Shaw</t>
  </si>
  <si>
    <t>684.885.2926x84874</t>
  </si>
  <si>
    <t>Joseph Sullivan</t>
  </si>
  <si>
    <t>(514)397-7229x0718</t>
  </si>
  <si>
    <t>James Smith</t>
  </si>
  <si>
    <t>(269)953-8029x56288</t>
  </si>
  <si>
    <t>Matthew Chambers</t>
  </si>
  <si>
    <t>(913)746-5500x67994</t>
  </si>
  <si>
    <t>Bobby Powers</t>
  </si>
  <si>
    <t>001-278-299-3318</t>
  </si>
  <si>
    <t>Daniel Adams</t>
  </si>
  <si>
    <t>001-253-610-2356</t>
  </si>
  <si>
    <t>Michael Stewart</t>
  </si>
  <si>
    <t>+1-549-623-7621x4318</t>
  </si>
  <si>
    <t>John Baxter</t>
  </si>
  <si>
    <t>+1-603-839-8626x0577</t>
  </si>
  <si>
    <t>Sarah Davidson</t>
  </si>
  <si>
    <t>001-316-525-4823x8112</t>
  </si>
  <si>
    <t>Ana Gonzalez</t>
  </si>
  <si>
    <t>501.376.2046</t>
  </si>
  <si>
    <t>Jeff Johns</t>
  </si>
  <si>
    <t>001-534-807-3617</t>
  </si>
  <si>
    <t>Jenny Carson</t>
  </si>
  <si>
    <t>Richard Smith</t>
  </si>
  <si>
    <t>(852)549-6533</t>
  </si>
  <si>
    <t>Theresa Long</t>
  </si>
  <si>
    <t>Brett Spencer</t>
  </si>
  <si>
    <t>001-469-778-9540x2622</t>
  </si>
  <si>
    <t>Wesley Perez</t>
  </si>
  <si>
    <t>758-319-2505x711</t>
  </si>
  <si>
    <t>+1-330-418-3521x549</t>
  </si>
  <si>
    <t>Carla Smith</t>
  </si>
  <si>
    <t>001-619-310-8417x17150</t>
  </si>
  <si>
    <t>Andre Neal</t>
  </si>
  <si>
    <t>Alison Vazquez</t>
  </si>
  <si>
    <t>684.256.2852x59592</t>
  </si>
  <si>
    <t>Ryan Houston</t>
  </si>
  <si>
    <t>001-769-924-8060x5954</t>
  </si>
  <si>
    <t>Melissa Montoya</t>
  </si>
  <si>
    <t>560.983.2718</t>
  </si>
  <si>
    <t>Brenda Clark</t>
  </si>
  <si>
    <t>530-216-1649x313</t>
  </si>
  <si>
    <t>Justin Green</t>
  </si>
  <si>
    <t>+1-797-614-9227x7929</t>
  </si>
  <si>
    <t>Emily Duke</t>
  </si>
  <si>
    <t>001-934-205-4073x87870</t>
  </si>
  <si>
    <t>Benjamin Costa</t>
  </si>
  <si>
    <t>001-236-798-8831</t>
  </si>
  <si>
    <t>Stephen Knight</t>
  </si>
  <si>
    <t>405-981-9456x0336</t>
  </si>
  <si>
    <t>Ariel Myers</t>
  </si>
  <si>
    <t>001-419-442-4715x43132</t>
  </si>
  <si>
    <t>Teresa Cook</t>
  </si>
  <si>
    <t>902-646-3452x6519</t>
  </si>
  <si>
    <t>Taylor Hill</t>
  </si>
  <si>
    <t>913-598-6951x63653</t>
  </si>
  <si>
    <t>(366)917-2094</t>
  </si>
  <si>
    <t>Amy Haley</t>
  </si>
  <si>
    <t>001-434-674-7115x008</t>
  </si>
  <si>
    <t>Kenneth Dudley</t>
  </si>
  <si>
    <t>(409)455-6198x809</t>
  </si>
  <si>
    <t>Michelle Kennedy</t>
  </si>
  <si>
    <t>288-361-5777</t>
  </si>
  <si>
    <t>Sandra Gonzalez</t>
  </si>
  <si>
    <t>+1-405-276-1647x90511</t>
  </si>
  <si>
    <t>Christopher Morrow</t>
  </si>
  <si>
    <t>Darryl Smith</t>
  </si>
  <si>
    <t>930-337-7476x6116</t>
  </si>
  <si>
    <t>Allen Watson</t>
  </si>
  <si>
    <t>+1-739-760-1934x83521</t>
  </si>
  <si>
    <t>Donald Lopez</t>
  </si>
  <si>
    <t>498.676.4697</t>
  </si>
  <si>
    <t>Calvin Lopez</t>
  </si>
  <si>
    <t>203-252-4500</t>
  </si>
  <si>
    <t>Jennifer Fisher</t>
  </si>
  <si>
    <t>(313)749-6167x031</t>
  </si>
  <si>
    <t>664.274.1228x03228</t>
  </si>
  <si>
    <t>Eric Patrick</t>
  </si>
  <si>
    <t>001-603-992-9114</t>
  </si>
  <si>
    <t>Kimberly Hood</t>
  </si>
  <si>
    <t>+1-515-676-4530x340</t>
  </si>
  <si>
    <t>Katelyn Martin</t>
  </si>
  <si>
    <t>893-763-9316x892</t>
  </si>
  <si>
    <t>Sherry Ramos</t>
  </si>
  <si>
    <t>001-261-638-5711</t>
  </si>
  <si>
    <t>Ian Berry</t>
  </si>
  <si>
    <t>+1-601-259-8073x693</t>
  </si>
  <si>
    <t>Jason Wells</t>
  </si>
  <si>
    <t>509.955.7229</t>
  </si>
  <si>
    <t>Jack Lara</t>
  </si>
  <si>
    <t>(735)238-2466x8626</t>
  </si>
  <si>
    <t>Sonya Moore</t>
  </si>
  <si>
    <t>001-731-665-7767x5075</t>
  </si>
  <si>
    <t>Robert Calderon</t>
  </si>
  <si>
    <t>(605)495-2028x33368</t>
  </si>
  <si>
    <t>John Davidson</t>
  </si>
  <si>
    <t>718.267.3796</t>
  </si>
  <si>
    <t>Bianca Howard</t>
  </si>
  <si>
    <t>Kimberly Serrano</t>
  </si>
  <si>
    <t>Rebecca Morrison</t>
  </si>
  <si>
    <t>(422)279-7379x85559</t>
  </si>
  <si>
    <t>Mary Martin</t>
  </si>
  <si>
    <t>001-803-999-3940x59948</t>
  </si>
  <si>
    <t>Michael Richardson</t>
  </si>
  <si>
    <t>816-893-1585</t>
  </si>
  <si>
    <t>Vincent Nguyen</t>
  </si>
  <si>
    <t>+1-598-738-3960x231</t>
  </si>
  <si>
    <t>Angela Jackson</t>
  </si>
  <si>
    <t>(557)410-1349x07790</t>
  </si>
  <si>
    <t>Karen Goodman</t>
  </si>
  <si>
    <t>Amanda Herman</t>
  </si>
  <si>
    <t>Elizabeth Powell</t>
  </si>
  <si>
    <t>851-362-6298x723</t>
  </si>
  <si>
    <t>Gregory Stout</t>
  </si>
  <si>
    <t>979.532.5005x71837</t>
  </si>
  <si>
    <t>Nicholas Marsh</t>
  </si>
  <si>
    <t>PepsiCo</t>
  </si>
  <si>
    <t>{"Sector":"Food and Beverage","Industry":"Food Consumer Products","City":"Purchase","State":"New York","Zip":"10577","Website":"www.pepsico.com","Ticker":"PEP","CEO":"Ramon L. Laguarta"}</t>
  </si>
  <si>
    <t>Melissa Evans</t>
  </si>
  <si>
    <t>001-735-262-2845x04610</t>
  </si>
  <si>
    <t>(270)678-1116x3848</t>
  </si>
  <si>
    <t>Susan Miranda</t>
  </si>
  <si>
    <t>Heather Thompson</t>
  </si>
  <si>
    <t>001-683-278-3392</t>
  </si>
  <si>
    <t>Angela Kirby</t>
  </si>
  <si>
    <t>638.619.4070</t>
  </si>
  <si>
    <t>Christina Watson</t>
  </si>
  <si>
    <t>001-538-440-3079x075</t>
  </si>
  <si>
    <t>Jimmy Tucker</t>
  </si>
  <si>
    <t>001-254-951-1177x2428</t>
  </si>
  <si>
    <t>Martha Alexander</t>
  </si>
  <si>
    <t>890-914-7315x35427</t>
  </si>
  <si>
    <t>Gabriel Estes</t>
  </si>
  <si>
    <t>(828)793-3011</t>
  </si>
  <si>
    <t>James Cox</t>
  </si>
  <si>
    <t>(467)884-0286x87553</t>
  </si>
  <si>
    <t>Earl Torres</t>
  </si>
  <si>
    <t>(841)691-2877</t>
  </si>
  <si>
    <t>Jessica Barber</t>
  </si>
  <si>
    <t>831.224.2620</t>
  </si>
  <si>
    <t>001-561-567-6378x3457</t>
  </si>
  <si>
    <t>Carly Martinez</t>
  </si>
  <si>
    <t>665-545-0260x70465</t>
  </si>
  <si>
    <t>Veronica Sanchez</t>
  </si>
  <si>
    <t>Jessica Murray</t>
  </si>
  <si>
    <t>497-312-8259x43503</t>
  </si>
  <si>
    <t>Amy Gutierrez</t>
  </si>
  <si>
    <t>001-286-288-4325</t>
  </si>
  <si>
    <t>Kyle Carter</t>
  </si>
  <si>
    <t>870-283-5446x1709</t>
  </si>
  <si>
    <t>Marissa Torres</t>
  </si>
  <si>
    <t>(780)228-3957x49576</t>
  </si>
  <si>
    <t>Autumn Massey</t>
  </si>
  <si>
    <t>+1-535-762-1221x32068</t>
  </si>
  <si>
    <t>Jason Jensen</t>
  </si>
  <si>
    <t>307.317.4372</t>
  </si>
  <si>
    <t>Julie Dixon</t>
  </si>
  <si>
    <t>715.866.3687x1382</t>
  </si>
  <si>
    <t>Adrienne Wagner</t>
  </si>
  <si>
    <t>(672)540-9584x3751</t>
  </si>
  <si>
    <t>Tiffany Callahan</t>
  </si>
  <si>
    <t>750.829.2129x2169</t>
  </si>
  <si>
    <t>Melinda Dunn</t>
  </si>
  <si>
    <t>Christine Wallace</t>
  </si>
  <si>
    <t>324.570.0850x633</t>
  </si>
  <si>
    <t>Christina Simpson</t>
  </si>
  <si>
    <t>318.245.2772x5959</t>
  </si>
  <si>
    <t>Stephanie Ryan</t>
  </si>
  <si>
    <t>445.654.5594</t>
  </si>
  <si>
    <t>Kimberly Wood</t>
  </si>
  <si>
    <t>711-615-7011x30675</t>
  </si>
  <si>
    <t>Justin Price</t>
  </si>
  <si>
    <t>(874)333-5358</t>
  </si>
  <si>
    <t>Michele Hill</t>
  </si>
  <si>
    <t>001-985-539-5796x785</t>
  </si>
  <si>
    <t>Jason Thomas</t>
  </si>
  <si>
    <t>(520)355-1106</t>
  </si>
  <si>
    <t>001-367-281-0501x3080</t>
  </si>
  <si>
    <t>Anna Perry</t>
  </si>
  <si>
    <t>Jennifer Chavez</t>
  </si>
  <si>
    <t>632-944-9208</t>
  </si>
  <si>
    <t>Kayla Nguyen</t>
  </si>
  <si>
    <t>394-519-1816x689</t>
  </si>
  <si>
    <t>Thomas King</t>
  </si>
  <si>
    <t>(263)877-7623x453</t>
  </si>
  <si>
    <t>Melissa Campbell</t>
  </si>
  <si>
    <t>Laura Higgins</t>
  </si>
  <si>
    <t>320-666-8574</t>
  </si>
  <si>
    <t>Edward Santana</t>
  </si>
  <si>
    <t>234.856.6944x058</t>
  </si>
  <si>
    <t>Andre Reilly</t>
  </si>
  <si>
    <t>(890)378-6862x9561</t>
  </si>
  <si>
    <t>Laurie Hill</t>
  </si>
  <si>
    <t>270-546-0798</t>
  </si>
  <si>
    <t>Kelly Turner</t>
  </si>
  <si>
    <t>966-417-7131</t>
  </si>
  <si>
    <t>Taylor Spencer</t>
  </si>
  <si>
    <t>520.358.1015</t>
  </si>
  <si>
    <t>Erik Gallagher</t>
  </si>
  <si>
    <t>670-345-2602</t>
  </si>
  <si>
    <t>Beth Hall</t>
  </si>
  <si>
    <t>446.210.5408x8768</t>
  </si>
  <si>
    <t>Pamela Lee</t>
  </si>
  <si>
    <t>507-963-9398x4586</t>
  </si>
  <si>
    <t>Alexis Porter</t>
  </si>
  <si>
    <t>709.450.5584x307</t>
  </si>
  <si>
    <t>(526)528-0646x460</t>
  </si>
  <si>
    <t>Richard Rosario</t>
  </si>
  <si>
    <t>001-214-281-0802x98772</t>
  </si>
  <si>
    <t>Matthew Cummings</t>
  </si>
  <si>
    <t>(970)979-7476</t>
  </si>
  <si>
    <t>James Salazar</t>
  </si>
  <si>
    <t>+1-481-543-4480x32353</t>
  </si>
  <si>
    <t>Breanna Miller</t>
  </si>
  <si>
    <t>Arthur Simon</t>
  </si>
  <si>
    <t>+1-616-743-7102x955</t>
  </si>
  <si>
    <t>Michelle Allen</t>
  </si>
  <si>
    <t>Cindy Larsen</t>
  </si>
  <si>
    <t>(919)670-1924x00122</t>
  </si>
  <si>
    <t>David Taylor</t>
  </si>
  <si>
    <t>001-227-261-4136x60957</t>
  </si>
  <si>
    <t>Tonya Williams</t>
  </si>
  <si>
    <t>(310)295-9830x4685</t>
  </si>
  <si>
    <t>Travis Steele</t>
  </si>
  <si>
    <t>986-614-3436x65156</t>
  </si>
  <si>
    <t>Doris Smith</t>
  </si>
  <si>
    <t>985-907-4990x4607</t>
  </si>
  <si>
    <t>Nicholas Kaiser</t>
  </si>
  <si>
    <t>(520)629-5547</t>
  </si>
  <si>
    <t>Jeremy Edwards</t>
  </si>
  <si>
    <t>001-709-926-1203x2333</t>
  </si>
  <si>
    <t>Donna Dixon</t>
  </si>
  <si>
    <t>484-606-6930</t>
  </si>
  <si>
    <t>William Taylor</t>
  </si>
  <si>
    <t>(751)566-0856x58290</t>
  </si>
  <si>
    <t>Charles Powell</t>
  </si>
  <si>
    <t>+1-651-745-3002x149</t>
  </si>
  <si>
    <t>Erica Wagner</t>
  </si>
  <si>
    <t>913-407-5498x163</t>
  </si>
  <si>
    <t>John Bennett</t>
  </si>
  <si>
    <t>215.827.8034x43875</t>
  </si>
  <si>
    <t>Andre Tate</t>
  </si>
  <si>
    <t>001-548-585-8242</t>
  </si>
  <si>
    <t>Kathy Perry</t>
  </si>
  <si>
    <t>392-303-5687</t>
  </si>
  <si>
    <t>Wanda Salazar</t>
  </si>
  <si>
    <t>+1-418-905-1858x599</t>
  </si>
  <si>
    <t>Kevin Heath</t>
  </si>
  <si>
    <t>(675)893-8991x951</t>
  </si>
  <si>
    <t>Gregg Bean</t>
  </si>
  <si>
    <t>(626)906-6781x871</t>
  </si>
  <si>
    <t>Jeffrey Bass</t>
  </si>
  <si>
    <t>499-958-3642x3376</t>
  </si>
  <si>
    <t>Susan Cook</t>
  </si>
  <si>
    <t>624-274-0917x323</t>
  </si>
  <si>
    <t>Corey Rodriguez</t>
  </si>
  <si>
    <t>434.553.0769</t>
  </si>
  <si>
    <t>Michelle Reeves</t>
  </si>
  <si>
    <t>318.674.6905x832</t>
  </si>
  <si>
    <t>Jennifer Boone</t>
  </si>
  <si>
    <t>353-336-0031x0526</t>
  </si>
  <si>
    <t>Spencer Kemp</t>
  </si>
  <si>
    <t>Elizabeth Flores</t>
  </si>
  <si>
    <t>271-253-3360x183</t>
  </si>
  <si>
    <t>Ryan Kennedy</t>
  </si>
  <si>
    <t>832.281.5319</t>
  </si>
  <si>
    <t>Christina King</t>
  </si>
  <si>
    <t>001-679-387-9295x91829</t>
  </si>
  <si>
    <t>Michael Montes</t>
  </si>
  <si>
    <t>(582)633-9918x79546</t>
  </si>
  <si>
    <t>Kimberly Watkins</t>
  </si>
  <si>
    <t>+1-789-586-0844x959</t>
  </si>
  <si>
    <t>Ann White</t>
  </si>
  <si>
    <t>Alexander White</t>
  </si>
  <si>
    <t>Alyssa Miller</t>
  </si>
  <si>
    <t>883.644.3660</t>
  </si>
  <si>
    <t>Teresa Diaz</t>
  </si>
  <si>
    <t>252-975-8627x2236</t>
  </si>
  <si>
    <t>David Williams</t>
  </si>
  <si>
    <t>645.950.9484x6947</t>
  </si>
  <si>
    <t>Erin Martinez</t>
  </si>
  <si>
    <t>491.895.3494x743</t>
  </si>
  <si>
    <t>Elizabeth Martin</t>
  </si>
  <si>
    <t>401.571.3517x61751</t>
  </si>
  <si>
    <t>Joshua Stewart</t>
  </si>
  <si>
    <t>+1-239-838-1482x91047</t>
  </si>
  <si>
    <t>Andrew Barker</t>
  </si>
  <si>
    <t>233.725.6531</t>
  </si>
  <si>
    <t>+1-810-476-2777x033</t>
  </si>
  <si>
    <t>Cassandra Greene</t>
  </si>
  <si>
    <t>396-689-3305x431</t>
  </si>
  <si>
    <t>Suzanne Acevedo</t>
  </si>
  <si>
    <t>Donald Nichols</t>
  </si>
  <si>
    <t>(646)566-1819</t>
  </si>
  <si>
    <t>Seth Cunningham</t>
  </si>
  <si>
    <t>(322)610-3149x09182</t>
  </si>
  <si>
    <t>Ryan Patel</t>
  </si>
  <si>
    <t>Anthony Vaughan</t>
  </si>
  <si>
    <t>(918)481-0030x13745</t>
  </si>
  <si>
    <t>Bradley Daugherty</t>
  </si>
  <si>
    <t>001-733-467-9442x63670</t>
  </si>
  <si>
    <t>Robert Erickson</t>
  </si>
  <si>
    <t>Brandon Adams</t>
  </si>
  <si>
    <t>367-807-8438x42942</t>
  </si>
  <si>
    <t>Debbie Velazquez</t>
  </si>
  <si>
    <t>963.421.6177</t>
  </si>
  <si>
    <t>William Lawrence</t>
  </si>
  <si>
    <t>Drew Pope</t>
  </si>
  <si>
    <t>001-649-632-5867x21983</t>
  </si>
  <si>
    <t>Shelly Smith</t>
  </si>
  <si>
    <t>001-540-567-4497x3682</t>
  </si>
  <si>
    <t>Kristin Hays</t>
  </si>
  <si>
    <t>Dawn Wilkinson</t>
  </si>
  <si>
    <t>559.906.9862</t>
  </si>
  <si>
    <t>Marcia Coleman</t>
  </si>
  <si>
    <t>230.432.4950</t>
  </si>
  <si>
    <t>Bryan Gregory</t>
  </si>
  <si>
    <t>001-241-401-7846</t>
  </si>
  <si>
    <t>Dylan Reese</t>
  </si>
  <si>
    <t>Jesse Arroyo</t>
  </si>
  <si>
    <t>(309)369-9018x6910</t>
  </si>
  <si>
    <t>Tara Conley</t>
  </si>
  <si>
    <t>(323)420-6401x09456</t>
  </si>
  <si>
    <t>Brian Logan</t>
  </si>
  <si>
    <t>John Casey</t>
  </si>
  <si>
    <t>662.509.4766</t>
  </si>
  <si>
    <t>Marie Salas</t>
  </si>
  <si>
    <t>001-983-846-2666</t>
  </si>
  <si>
    <t>Samantha Harrison</t>
  </si>
  <si>
    <t>(718)583-4287x00367</t>
  </si>
  <si>
    <t>Jennifer Lambert</t>
  </si>
  <si>
    <t>+1-639-992-0479x088</t>
  </si>
  <si>
    <t>Maria Sharp</t>
  </si>
  <si>
    <t>398-875-9709</t>
  </si>
  <si>
    <t>Katie Carey</t>
  </si>
  <si>
    <t>001-389-392-1222</t>
  </si>
  <si>
    <t>Anna Franklin</t>
  </si>
  <si>
    <t>(645)629-8260</t>
  </si>
  <si>
    <t>Samantha Murray</t>
  </si>
  <si>
    <t>269.862.7634</t>
  </si>
  <si>
    <t>James Stewart</t>
  </si>
  <si>
    <t>820-754-1607x83358</t>
  </si>
  <si>
    <t>James Merritt</t>
  </si>
  <si>
    <t>Todd Carson</t>
  </si>
  <si>
    <t>001-443-934-7005</t>
  </si>
  <si>
    <t>Debra Rivera</t>
  </si>
  <si>
    <t>001-906-906-7002x4014</t>
  </si>
  <si>
    <t>Benjamin Johnson</t>
  </si>
  <si>
    <t>251.514.8641</t>
  </si>
  <si>
    <t>Jacqueline Nelson</t>
  </si>
  <si>
    <t>479-902-0234x10210</t>
  </si>
  <si>
    <t>Courtney James</t>
  </si>
  <si>
    <t>289-884-5364x3792</t>
  </si>
  <si>
    <t>Jessica Wyatt</t>
  </si>
  <si>
    <t>+1-931-572-8194x7366</t>
  </si>
  <si>
    <t>Julie Garcia</t>
  </si>
  <si>
    <t>(777)419-6855</t>
  </si>
  <si>
    <t>Gregory Beck</t>
  </si>
  <si>
    <t>+1-747-335-0957x10333</t>
  </si>
  <si>
    <t>Sara James</t>
  </si>
  <si>
    <t>878-683-1377x06901</t>
  </si>
  <si>
    <t>Nicholas Gregory</t>
  </si>
  <si>
    <t>(440)252-7493</t>
  </si>
  <si>
    <t>Alexis Tran</t>
  </si>
  <si>
    <t>789-987-2714x43713</t>
  </si>
  <si>
    <t>Chelsea Griffith</t>
  </si>
  <si>
    <t>(608)257-0123</t>
  </si>
  <si>
    <t>Marie Henderson</t>
  </si>
  <si>
    <t>(470)903-3937x114</t>
  </si>
  <si>
    <t>Suzanne Smith</t>
  </si>
  <si>
    <t>Sandra Gray</t>
  </si>
  <si>
    <t>001-646-387-7635x9826</t>
  </si>
  <si>
    <t>Christine Franklin</t>
  </si>
  <si>
    <t>398-457-6937</t>
  </si>
  <si>
    <t>Rebecca Williams</t>
  </si>
  <si>
    <t>449.743.6800</t>
  </si>
  <si>
    <t>James Bennett</t>
  </si>
  <si>
    <t>(240)841-4751</t>
  </si>
  <si>
    <t>Jane Moran</t>
  </si>
  <si>
    <t>(263)770-0752</t>
  </si>
  <si>
    <t>Chris Woods</t>
  </si>
  <si>
    <t>(475)777-2358</t>
  </si>
  <si>
    <t>Megan Lopez</t>
  </si>
  <si>
    <t>Megan Beck</t>
  </si>
  <si>
    <t>001-595-950-9945x1968</t>
  </si>
  <si>
    <t>Amanda Green</t>
  </si>
  <si>
    <t>+1-408-228-5158x5513</t>
  </si>
  <si>
    <t>Elizabeth Evans</t>
  </si>
  <si>
    <t>+1-309-375-6192x0047</t>
  </si>
  <si>
    <t>Paige Holt</t>
  </si>
  <si>
    <t>537-396-7845x529</t>
  </si>
  <si>
    <t>Rebecca Travis</t>
  </si>
  <si>
    <t>001-343-523-6288x58289</t>
  </si>
  <si>
    <t>Monique Newman</t>
  </si>
  <si>
    <t>463.217.0222x952</t>
  </si>
  <si>
    <t>Alisha Mcdonald</t>
  </si>
  <si>
    <t>001-508-354-3209x7278</t>
  </si>
  <si>
    <t>Jonathan Doyle</t>
  </si>
  <si>
    <t>664.574.4152x422</t>
  </si>
  <si>
    <t>Danny Cooper</t>
  </si>
  <si>
    <t>+1-962-959-9589x8569</t>
  </si>
  <si>
    <t>Amanda Shelton</t>
  </si>
  <si>
    <t>001-664-646-9218</t>
  </si>
  <si>
    <t>Kimberly Woodward</t>
  </si>
  <si>
    <t>001-255-450-1873</t>
  </si>
  <si>
    <t>Erik Brooks</t>
  </si>
  <si>
    <t>+1-329-805-8749x37908</t>
  </si>
  <si>
    <t>Elizabeth Johnson</t>
  </si>
  <si>
    <t>753-775-2640</t>
  </si>
  <si>
    <t>Heidi Johnson</t>
  </si>
  <si>
    <t>683.247.9185</t>
  </si>
  <si>
    <t>Frank Warner</t>
  </si>
  <si>
    <t>001-817-581-3523x2021</t>
  </si>
  <si>
    <t>Jacqueline Thomas</t>
  </si>
  <si>
    <t>522-707-8923</t>
  </si>
  <si>
    <t>Scott Torres</t>
  </si>
  <si>
    <t>333.568.0139</t>
  </si>
  <si>
    <t>Ian Davidson</t>
  </si>
  <si>
    <t>001-734-347-0546x33945</t>
  </si>
  <si>
    <t>Ebony York</t>
  </si>
  <si>
    <t>476-500-1636</t>
  </si>
  <si>
    <t>Raymond Miller</t>
  </si>
  <si>
    <t>729-615-3112</t>
  </si>
  <si>
    <t>Bryan Morton</t>
  </si>
  <si>
    <t>454.297.7018</t>
  </si>
  <si>
    <t>Anna Vasquez</t>
  </si>
  <si>
    <t>851-700-2378</t>
  </si>
  <si>
    <t>Jamie Walker</t>
  </si>
  <si>
    <t>(716)883-6247x43228</t>
  </si>
  <si>
    <t>Robert Martin</t>
  </si>
  <si>
    <t>Tina Shelton</t>
  </si>
  <si>
    <t>881-377-6238</t>
  </si>
  <si>
    <t>Amanda Paul</t>
  </si>
  <si>
    <t>(796)351-6659x7957</t>
  </si>
  <si>
    <t>Lisa Lowery</t>
  </si>
  <si>
    <t>(881)502-3000x652</t>
  </si>
  <si>
    <t>Carol Schneider</t>
  </si>
  <si>
    <t>431-862-7711</t>
  </si>
  <si>
    <t>Rebecca Johnson</t>
  </si>
  <si>
    <t>Katherine Clark</t>
  </si>
  <si>
    <t>351.944.2553x1349</t>
  </si>
  <si>
    <t>James Jones</t>
  </si>
  <si>
    <t>001-540-205-1978x049</t>
  </si>
  <si>
    <t>Kirk Carter</t>
  </si>
  <si>
    <t>(364)588-1065x5360</t>
  </si>
  <si>
    <t>Tiffany Bradley</t>
  </si>
  <si>
    <t>(673)914-5196</t>
  </si>
  <si>
    <t>Kimberly Blevins</t>
  </si>
  <si>
    <t>550-546-5525x334</t>
  </si>
  <si>
    <t>Amy Gardner</t>
  </si>
  <si>
    <t>+1-841-215-7290x746</t>
  </si>
  <si>
    <t>Meghan Murphy</t>
  </si>
  <si>
    <t>958-959-6512x2863</t>
  </si>
  <si>
    <t>Virginia Lopez</t>
  </si>
  <si>
    <t>(472)537-2647</t>
  </si>
  <si>
    <t>Jermaine Fry</t>
  </si>
  <si>
    <t>001-898-776-7100x31726</t>
  </si>
  <si>
    <t>John Taylor</t>
  </si>
  <si>
    <t>763.782.5539x30882</t>
  </si>
  <si>
    <t>Wayne Williams</t>
  </si>
  <si>
    <t>(737)428-8426x59942</t>
  </si>
  <si>
    <t>Matthew Bryant</t>
  </si>
  <si>
    <t>324-802-4240x6213</t>
  </si>
  <si>
    <t>Thomas Potter</t>
  </si>
  <si>
    <t>874-839-0847x77810</t>
  </si>
  <si>
    <t>McCormick &amp; Company, Incorporated</t>
  </si>
  <si>
    <t>{"Sector":"Food and Beverage/Spices","Industry":"Food Manufacturing","City":"Hunt Valley","State":"MD","Zip":"21031","Website":"https://www.mccormickcorporation.com/","Ticker":"MKC","CEO":"Lawrence E. Kurzius"}</t>
  </si>
  <si>
    <t>Michael Beck</t>
  </si>
  <si>
    <t>589.475.8374</t>
  </si>
  <si>
    <t>Jon Chapman</t>
  </si>
  <si>
    <t>+1-552-455-6222x0408</t>
  </si>
  <si>
    <t>Victoria Bradley</t>
  </si>
  <si>
    <t>303-839-5174</t>
  </si>
  <si>
    <t>Kevin Sandoval</t>
  </si>
  <si>
    <t>588.421.1213</t>
  </si>
  <si>
    <t>Anthony Burke</t>
  </si>
  <si>
    <t>851.739.0050x300</t>
  </si>
  <si>
    <t>Kimberly Benjamin</t>
  </si>
  <si>
    <t>585-875-7936</t>
  </si>
  <si>
    <t>Parker Green</t>
  </si>
  <si>
    <t>+1-308-391-8253x86939</t>
  </si>
  <si>
    <t>Julia Sanchez</t>
  </si>
  <si>
    <t>(508)361-8908x83707</t>
  </si>
  <si>
    <t>Joshua Adkins</t>
  </si>
  <si>
    <t>697-892-0205x198</t>
  </si>
  <si>
    <t>Denise Contreras</t>
  </si>
  <si>
    <t>570.498.1563</t>
  </si>
  <si>
    <t>Douglas Mcintosh</t>
  </si>
  <si>
    <t>Joe Fields</t>
  </si>
  <si>
    <t>(246)535-3350</t>
  </si>
  <si>
    <t>Paula Anderson</t>
  </si>
  <si>
    <t>+1-379-597-1999x384</t>
  </si>
  <si>
    <t>Michael Olson</t>
  </si>
  <si>
    <t>001-756-274-8892x99034</t>
  </si>
  <si>
    <t>Jessica Wilson</t>
  </si>
  <si>
    <t>Tyler Wells</t>
  </si>
  <si>
    <t>267.393.1467x62616</t>
  </si>
  <si>
    <t>Frank Cunningham</t>
  </si>
  <si>
    <t>780.750.9848</t>
  </si>
  <si>
    <t>Elizabeth Farmer</t>
  </si>
  <si>
    <t>645-694-5131</t>
  </si>
  <si>
    <t>Steven Henson</t>
  </si>
  <si>
    <t>765.982.5605</t>
  </si>
  <si>
    <t>Julie Randall</t>
  </si>
  <si>
    <t>+1-666-448-9456x329</t>
  </si>
  <si>
    <t>Jason Cameron</t>
  </si>
  <si>
    <t>(757)379-0663</t>
  </si>
  <si>
    <t>Cathy Ramirez</t>
  </si>
  <si>
    <t>771.907.0989x611</t>
  </si>
  <si>
    <t>Scott Alexander</t>
  </si>
  <si>
    <t>001-575-704-9612x31454</t>
  </si>
  <si>
    <t>Todd Jennings</t>
  </si>
  <si>
    <t>942.205.4431</t>
  </si>
  <si>
    <t>Susan Duke</t>
  </si>
  <si>
    <t>413-713-6312</t>
  </si>
  <si>
    <t>Olivia Carter</t>
  </si>
  <si>
    <t>Mary Waller</t>
  </si>
  <si>
    <t>(228)445-1180x37786</t>
  </si>
  <si>
    <t>Cynthia King</t>
  </si>
  <si>
    <t>(627)294-1571</t>
  </si>
  <si>
    <t>Justin Nelson</t>
  </si>
  <si>
    <t>241-868-5121x8539</t>
  </si>
  <si>
    <t>Anthony Fields</t>
  </si>
  <si>
    <t>+1-786-631-0024x427</t>
  </si>
  <si>
    <t>Alexandra Taylor</t>
  </si>
  <si>
    <t>621.407.0295</t>
  </si>
  <si>
    <t>Heather Davenport</t>
  </si>
  <si>
    <t>+1-863-564-1665x136</t>
  </si>
  <si>
    <t>Amanda Mcdonald</t>
  </si>
  <si>
    <t>+1-890-801-5006x0067</t>
  </si>
  <si>
    <t>Jennifer Dixon</t>
  </si>
  <si>
    <t>Diane Gaines</t>
  </si>
  <si>
    <t>001-862-431-5255</t>
  </si>
  <si>
    <t>Louis Stone</t>
  </si>
  <si>
    <t>+1-944-444-1005x885</t>
  </si>
  <si>
    <t>Stacey Taylor</t>
  </si>
  <si>
    <t>(348)660-3909</t>
  </si>
  <si>
    <t>Michele Jacobson</t>
  </si>
  <si>
    <t>706-584-2150</t>
  </si>
  <si>
    <t>Ricardo Padilla</t>
  </si>
  <si>
    <t>809.459.9401x8967</t>
  </si>
  <si>
    <t>Aaron Collier</t>
  </si>
  <si>
    <t>230-314-6146x128</t>
  </si>
  <si>
    <t>Willie Warren</t>
  </si>
  <si>
    <t>(688)896-7410x236</t>
  </si>
  <si>
    <t>Eric Thompson</t>
  </si>
  <si>
    <t>719.625.1632</t>
  </si>
  <si>
    <t>Paul Fischer</t>
  </si>
  <si>
    <t>Stephanie Schmitt</t>
  </si>
  <si>
    <t>(653)877-7981</t>
  </si>
  <si>
    <t>Howard Stevenson</t>
  </si>
  <si>
    <t>307-299-1435</t>
  </si>
  <si>
    <t>Carrie Figueroa</t>
  </si>
  <si>
    <t>001-970-561-4744x80211</t>
  </si>
  <si>
    <t>Origin Energy</t>
  </si>
  <si>
    <t>{"Sector":"Energy/Oil and Gas","Industry":"Energy","City":"Sydney","State":"NSW","Zip":"2000","Website":"https://www.originenergy.com.au/","Ticker":"ORG","CEO":"Frank Calabria"}</t>
  </si>
  <si>
    <t>Tara Phillips</t>
  </si>
  <si>
    <t>001-395-589-9089x556</t>
  </si>
  <si>
    <t>Sarah Bell</t>
  </si>
  <si>
    <t>225-355-4795</t>
  </si>
  <si>
    <t>Andrew Hunt</t>
  </si>
  <si>
    <t>David Powers</t>
  </si>
  <si>
    <t>349-947-4924x9478</t>
  </si>
  <si>
    <t>Michelle Martin</t>
  </si>
  <si>
    <t>(517)576-6089</t>
  </si>
  <si>
    <t>Tammy Warren</t>
  </si>
  <si>
    <t>Jamie Johnson</t>
  </si>
  <si>
    <t>001-977-366-7715x115</t>
  </si>
  <si>
    <t>Kirsten Wilson</t>
  </si>
  <si>
    <t>630-577-8785x5866</t>
  </si>
  <si>
    <t>Jennifer Mccormick</t>
  </si>
  <si>
    <t>+1-268-539-4287x6912</t>
  </si>
  <si>
    <t>Michael Richards</t>
  </si>
  <si>
    <t>001-624-639-3269x7553</t>
  </si>
  <si>
    <t>Justin Jimenez</t>
  </si>
  <si>
    <t>256-840-9451x32381</t>
  </si>
  <si>
    <t>Susan Chapman</t>
  </si>
  <si>
    <t>639-294-9682</t>
  </si>
  <si>
    <t>001-412-996-0450x0503</t>
  </si>
  <si>
    <t>Carolyn Perry</t>
  </si>
  <si>
    <t>+1-539-817-5145x192</t>
  </si>
  <si>
    <t>Cynthia Hall</t>
  </si>
  <si>
    <t>(628)965-7432x0178</t>
  </si>
  <si>
    <t>Shannon Lambert</t>
  </si>
  <si>
    <t>976.668.0607</t>
  </si>
  <si>
    <t>Kristin Hunter</t>
  </si>
  <si>
    <t>749.341.9717</t>
  </si>
  <si>
    <t>Tiffany Bates</t>
  </si>
  <si>
    <t>(796)729-3592x378</t>
  </si>
  <si>
    <t>Alan Day</t>
  </si>
  <si>
    <t>Christopher Rodriguez</t>
  </si>
  <si>
    <t>650-305-8953x3807</t>
  </si>
  <si>
    <t>Sarah Thompson</t>
  </si>
  <si>
    <t>(918)497-0362x033</t>
  </si>
  <si>
    <t>Stephen Barnes</t>
  </si>
  <si>
    <t>(810)923-7345</t>
  </si>
  <si>
    <t>James Callahan</t>
  </si>
  <si>
    <t>610.975.4070</t>
  </si>
  <si>
    <t>Pamela Brown</t>
  </si>
  <si>
    <t>001-469-345-3564x18642</t>
  </si>
  <si>
    <t>Brenda Guerra</t>
  </si>
  <si>
    <t>(883)361-4562</t>
  </si>
  <si>
    <t>Phillip Riley</t>
  </si>
  <si>
    <t>001-946-628-0687x2924</t>
  </si>
  <si>
    <t>Lauren Campos</t>
  </si>
  <si>
    <t>567-811-2680</t>
  </si>
  <si>
    <t>Kevin Rivera</t>
  </si>
  <si>
    <t>(492)702-4819</t>
  </si>
  <si>
    <t>Felicia Bennett</t>
  </si>
  <si>
    <t>212-931-6977</t>
  </si>
  <si>
    <t>Steve Malone</t>
  </si>
  <si>
    <t>(428)244-4334x33438</t>
  </si>
  <si>
    <t>Nathan Robles</t>
  </si>
  <si>
    <t>Timothy Goodwin</t>
  </si>
  <si>
    <t>470-883-6822x9656</t>
  </si>
  <si>
    <t>Jeanne Howe</t>
  </si>
  <si>
    <t>508.726.4948</t>
  </si>
  <si>
    <t>Isaac Torres</t>
  </si>
  <si>
    <t>+1-597-408-7607x096</t>
  </si>
  <si>
    <t>Stephen Le</t>
  </si>
  <si>
    <t>(520)941-1571</t>
  </si>
  <si>
    <t>Brenda Kennedy</t>
  </si>
  <si>
    <t>Amanda Solomon</t>
  </si>
  <si>
    <t>001-429-383-4434x303</t>
  </si>
  <si>
    <t>Jacob Werner</t>
  </si>
  <si>
    <t>442-637-4930</t>
  </si>
  <si>
    <t>Hannah Sullivan</t>
  </si>
  <si>
    <t>001-376-631-6273x718</t>
  </si>
  <si>
    <t>Michael Walker</t>
  </si>
  <si>
    <t>001-420-259-0762</t>
  </si>
  <si>
    <t>Stephen Lopez</t>
  </si>
  <si>
    <t>785-436-1237x6749</t>
  </si>
  <si>
    <t>David Weiss</t>
  </si>
  <si>
    <t>William Randolph</t>
  </si>
  <si>
    <t>267-945-1639x46850</t>
  </si>
  <si>
    <t>Nicholas Bray</t>
  </si>
  <si>
    <t>+1-510-816-9022x64846</t>
  </si>
  <si>
    <t>Anna Bennett</t>
  </si>
  <si>
    <t>(275)313-4021x1923</t>
  </si>
  <si>
    <t>Kaitlyn Guzman</t>
  </si>
  <si>
    <t>Latoya Mullins</t>
  </si>
  <si>
    <t>(605)291-3579</t>
  </si>
  <si>
    <t>Nicole Weaver</t>
  </si>
  <si>
    <t>(700)834-8204x3585</t>
  </si>
  <si>
    <t>Larry Cantu</t>
  </si>
  <si>
    <t>Diane Brown</t>
  </si>
  <si>
    <t>403.618.8420x309</t>
  </si>
  <si>
    <t>Jacob Flores</t>
  </si>
  <si>
    <t>Amy Lopez</t>
  </si>
  <si>
    <t>760-427-9221</t>
  </si>
  <si>
    <t>Rachel Mason</t>
  </si>
  <si>
    <t>(376)626-1809x9727</t>
  </si>
  <si>
    <t>Rebecca Morris</t>
  </si>
  <si>
    <t>612.538.6991x38522</t>
  </si>
  <si>
    <t>Pamela Clark</t>
  </si>
  <si>
    <t>001-943-323-9011x66594</t>
  </si>
  <si>
    <t>Joshua Pierce</t>
  </si>
  <si>
    <t>723.348.9574</t>
  </si>
  <si>
    <t>Mary Parker</t>
  </si>
  <si>
    <t>Sinopec</t>
  </si>
  <si>
    <t>{"Sector":"Oil and Gas","Industry":"Energy - Oil &amp; Gas Exploration &amp; Production","City":"Beijing","State":"N/A","Zip":"N/A","Website":"https://www.sinopecgroup.com/","Ticker":"0386.HK","CEO":"Zhang Yuzhuo"}</t>
  </si>
  <si>
    <t>Johnny Carlson</t>
  </si>
  <si>
    <t>001-863-990-2809x7378</t>
  </si>
  <si>
    <t>Olivia Lane</t>
  </si>
  <si>
    <t>(687)448-3393x40824</t>
  </si>
  <si>
    <t>Paul Hays</t>
  </si>
  <si>
    <t>001-240-877-5052x960</t>
  </si>
  <si>
    <t>Wanda Olson</t>
  </si>
  <si>
    <t>(540)763-2225x3961</t>
  </si>
  <si>
    <t>Taylor Black</t>
  </si>
  <si>
    <t>001-330-255-1162x3973</t>
  </si>
  <si>
    <t>Linda Scott</t>
  </si>
  <si>
    <t>001-879-721-9676x186</t>
  </si>
  <si>
    <t>Christian Mcgee</t>
  </si>
  <si>
    <t>(357)740-6431</t>
  </si>
  <si>
    <t>Samantha Hughes</t>
  </si>
  <si>
    <t>001-480-522-3430x8866</t>
  </si>
  <si>
    <t>Robert Lee</t>
  </si>
  <si>
    <t>+1-947-247-6301x25014</t>
  </si>
  <si>
    <t>Jack Schneider</t>
  </si>
  <si>
    <t>(518)870-6722x5822</t>
  </si>
  <si>
    <t>Shaun Mcclain</t>
  </si>
  <si>
    <t>(608)595-8096</t>
  </si>
  <si>
    <t>David Lynch</t>
  </si>
  <si>
    <t>001-483-468-2062x415</t>
  </si>
  <si>
    <t>+1-730-246-0548x081</t>
  </si>
  <si>
    <t>Matthew Bowen</t>
  </si>
  <si>
    <t>(546)266-6608x342</t>
  </si>
  <si>
    <t>Tony Smith</t>
  </si>
  <si>
    <t>698.456.5527x1294</t>
  </si>
  <si>
    <t>Charles George</t>
  </si>
  <si>
    <t>+1-430-818-4408x83071</t>
  </si>
  <si>
    <t>Eric Anderson</t>
  </si>
  <si>
    <t>(338)646-7598x7441</t>
  </si>
  <si>
    <t>Thomas Marquez</t>
  </si>
  <si>
    <t>Jason Dillon</t>
  </si>
  <si>
    <t>Michael Stout</t>
  </si>
  <si>
    <t>Melanie Banks</t>
  </si>
  <si>
    <t>552-950-2015x49753</t>
  </si>
  <si>
    <t>Brianna Wilkins</t>
  </si>
  <si>
    <t>859-890-1146x9056</t>
  </si>
  <si>
    <t>Jerry Martin</t>
  </si>
  <si>
    <t>+1-404-576-8093x9946</t>
  </si>
  <si>
    <t>Chad Carr</t>
  </si>
  <si>
    <t>(791)546-0753</t>
  </si>
  <si>
    <t>Benjamin Warner</t>
  </si>
  <si>
    <t>001-721-921-6847x779</t>
  </si>
  <si>
    <t>Joanna Murphy</t>
  </si>
  <si>
    <t>001-425-480-8137x874</t>
  </si>
  <si>
    <t>Nicholas Jenkins</t>
  </si>
  <si>
    <t>(538)355-3769x44706</t>
  </si>
  <si>
    <t>Alexandra Brooks</t>
  </si>
  <si>
    <t>(918)807-6855</t>
  </si>
  <si>
    <t>Nancy Watts</t>
  </si>
  <si>
    <t>(922)723-6967</t>
  </si>
  <si>
    <t>Alyssa Butler</t>
  </si>
  <si>
    <t>228-312-1047x22458</t>
  </si>
  <si>
    <t>Thomas Ferguson</t>
  </si>
  <si>
    <t>593-936-7796x20376</t>
  </si>
  <si>
    <t>Angela Hughes</t>
  </si>
  <si>
    <t>(681)841-1781</t>
  </si>
  <si>
    <t>Ian Grant</t>
  </si>
  <si>
    <t>948-653-8590</t>
  </si>
  <si>
    <t>Robert Parsons</t>
  </si>
  <si>
    <t>300-686-0422</t>
  </si>
  <si>
    <t>Eric Sutton</t>
  </si>
  <si>
    <t>001-283-502-3813</t>
  </si>
  <si>
    <t>Shane Matthews</t>
  </si>
  <si>
    <t>+1-935-293-5006x78987</t>
  </si>
  <si>
    <t>Wayne Martinez</t>
  </si>
  <si>
    <t>(806)707-7380x567</t>
  </si>
  <si>
    <t>Darrell Orozco</t>
  </si>
  <si>
    <t>001-439-774-8947x90637</t>
  </si>
  <si>
    <t>John Miller</t>
  </si>
  <si>
    <t>001-846-335-2623x723</t>
  </si>
  <si>
    <t>Kathleen Sutton</t>
  </si>
  <si>
    <t>440-496-9179</t>
  </si>
  <si>
    <t>Alexis Robertson</t>
  </si>
  <si>
    <t>(299)443-0952x839</t>
  </si>
  <si>
    <t>Hannah Conner</t>
  </si>
  <si>
    <t>(751)603-3761x300</t>
  </si>
  <si>
    <t>John Sexton</t>
  </si>
  <si>
    <t>622-571-2744x46270</t>
  </si>
  <si>
    <t>Gabriella Henry</t>
  </si>
  <si>
    <t>568-427-4234x4855</t>
  </si>
  <si>
    <t>Susan Johnson</t>
  </si>
  <si>
    <t>448-998-4297x33209</t>
  </si>
  <si>
    <t>Matthew Melton</t>
  </si>
  <si>
    <t>323.737.4464</t>
  </si>
  <si>
    <t>Anna Brock</t>
  </si>
  <si>
    <t>(495)936-5982x336</t>
  </si>
  <si>
    <t>Timothy Wilson</t>
  </si>
  <si>
    <t>686.292.5986x468</t>
  </si>
  <si>
    <t>Dawn Bailey</t>
  </si>
  <si>
    <t>271-611-0277</t>
  </si>
  <si>
    <t>Jonathan Smith</t>
  </si>
  <si>
    <t>871-309-0402x116</t>
  </si>
  <si>
    <t>Tamara Phillips</t>
  </si>
  <si>
    <t>001-776-434-9928x376</t>
  </si>
  <si>
    <t>Kimberly Wilson</t>
  </si>
  <si>
    <t>461-923-0194x800</t>
  </si>
  <si>
    <t>(240)767-4913</t>
  </si>
  <si>
    <t>Katie Haynes</t>
  </si>
  <si>
    <t>(755)385-3932x58070</t>
  </si>
  <si>
    <t>Jennifer Johnson</t>
  </si>
  <si>
    <t>678-724-7678</t>
  </si>
  <si>
    <t>Matthew Parks</t>
  </si>
  <si>
    <t>Tanya Moore</t>
  </si>
  <si>
    <t>Karl Ward</t>
  </si>
  <si>
    <t>690.706.0821</t>
  </si>
  <si>
    <t>Laura King</t>
  </si>
  <si>
    <t>Robyn Roy</t>
  </si>
  <si>
    <t>418.463.4572x175</t>
  </si>
  <si>
    <t>Danielle Hall</t>
  </si>
  <si>
    <t>669-204-6060x69131</t>
  </si>
  <si>
    <t>Kevin Hurley</t>
  </si>
  <si>
    <t>+1-518-656-8165x3655</t>
  </si>
  <si>
    <t>Timothy Smith</t>
  </si>
  <si>
    <t>001-616-678-7642x97009</t>
  </si>
  <si>
    <t>Cynthia Stevens</t>
  </si>
  <si>
    <t>509-321-3443</t>
  </si>
  <si>
    <t>Ashley Melton</t>
  </si>
  <si>
    <t>345.204.3594x266</t>
  </si>
  <si>
    <t>William Jackson</t>
  </si>
  <si>
    <t>001-425-966-3961x26059</t>
  </si>
  <si>
    <t>William Ward</t>
  </si>
  <si>
    <t>263.232.5344x936</t>
  </si>
  <si>
    <t>Kathleen Ruiz</t>
  </si>
  <si>
    <t>001-836-367-5575</t>
  </si>
  <si>
    <t>Patricia Lewis</t>
  </si>
  <si>
    <t>Hayden Barry</t>
  </si>
  <si>
    <t>(813)278-0098</t>
  </si>
  <si>
    <t>Jeffery Smith</t>
  </si>
  <si>
    <t>Amanda Smith</t>
  </si>
  <si>
    <t>587.438.5753</t>
  </si>
  <si>
    <t>Natalie Conrad</t>
  </si>
  <si>
    <t>559-627-5865</t>
  </si>
  <si>
    <t>Stephanie Stevens</t>
  </si>
  <si>
    <t>(231)909-9864</t>
  </si>
  <si>
    <t>Scott Fitzgerald</t>
  </si>
  <si>
    <t>001-820-491-8513x925</t>
  </si>
  <si>
    <t>Shawn Thompson</t>
  </si>
  <si>
    <t>(875)255-3057x0659</t>
  </si>
  <si>
    <t>Rebecca Knox</t>
  </si>
  <si>
    <t>522.647.2806x03429</t>
  </si>
  <si>
    <t>Katherine Gray</t>
  </si>
  <si>
    <t>001-326-988-6727x80755</t>
  </si>
  <si>
    <t>Carrie Gutierrez</t>
  </si>
  <si>
    <t>+1-756-359-9265x6224</t>
  </si>
  <si>
    <t>Raymond Hill</t>
  </si>
  <si>
    <t>Nicole Smith</t>
  </si>
  <si>
    <t>465-373-4943x2803</t>
  </si>
  <si>
    <t>Dana Terry</t>
  </si>
  <si>
    <t>(601)421-1856x648</t>
  </si>
  <si>
    <t>Stephanie Johnson</t>
  </si>
  <si>
    <t>Melissa Ortiz</t>
  </si>
  <si>
    <t>930.929.3375x64399</t>
  </si>
  <si>
    <t>Lisa Moses</t>
  </si>
  <si>
    <t>001-317-979-0585x248</t>
  </si>
  <si>
    <t>Theodore Martinez</t>
  </si>
  <si>
    <t>001-363-436-0779x1227</t>
  </si>
  <si>
    <t>Deborah Lewis</t>
  </si>
  <si>
    <t>Glenda Vargas</t>
  </si>
  <si>
    <t>+1-221-636-4487x11290</t>
  </si>
  <si>
    <t>Frank Mendez</t>
  </si>
  <si>
    <t>Steven Lewis</t>
  </si>
  <si>
    <t>(256)313-4222x003</t>
  </si>
  <si>
    <t>Michael Aguilar</t>
  </si>
  <si>
    <t>Dana Skinner</t>
  </si>
  <si>
    <t>677.290.7777</t>
  </si>
  <si>
    <t>Tanya Martinez</t>
  </si>
  <si>
    <t>001-850-640-8323x7693</t>
  </si>
  <si>
    <t>Alexis Johnson</t>
  </si>
  <si>
    <t>(314)407-2554</t>
  </si>
  <si>
    <t>Michael Choi</t>
  </si>
  <si>
    <t>001-234-534-5937x7576</t>
  </si>
  <si>
    <t>Raymond Anderson</t>
  </si>
  <si>
    <t>470-707-9396x43495</t>
  </si>
  <si>
    <t>Anthony Phillips</t>
  </si>
  <si>
    <t>212-748-8648x0628</t>
  </si>
  <si>
    <t>Christopher Moon</t>
  </si>
  <si>
    <t>652-847-7896x5137</t>
  </si>
  <si>
    <t>Marissa Molina</t>
  </si>
  <si>
    <t>+1-321-452-9387x531</t>
  </si>
  <si>
    <t>Tammie Jennings</t>
  </si>
  <si>
    <t>711-835-5877</t>
  </si>
  <si>
    <t>Amy Shaw</t>
  </si>
  <si>
    <t>865-222-2938x4611</t>
  </si>
  <si>
    <t>Robert Chambers</t>
  </si>
  <si>
    <t>+1-512-786-4062x0069</t>
  </si>
  <si>
    <t>Caleb Castillo</t>
  </si>
  <si>
    <t>001-431-819-6802x694</t>
  </si>
  <si>
    <t>Kimberly Mosley</t>
  </si>
  <si>
    <t>(946)638-0244</t>
  </si>
  <si>
    <t>Bobby Brown</t>
  </si>
  <si>
    <t>001-416-954-8131x464</t>
  </si>
  <si>
    <t>Cindy Reid</t>
  </si>
  <si>
    <t>731.295.8037x357</t>
  </si>
  <si>
    <t>Kathleen Allen</t>
  </si>
  <si>
    <t>689-259-5788x643</t>
  </si>
  <si>
    <t>Alexandria Nolan</t>
  </si>
  <si>
    <t>(224)738-5180x06936</t>
  </si>
  <si>
    <t>Jeremy Robinson</t>
  </si>
  <si>
    <t>001-817-661-6058x80653</t>
  </si>
  <si>
    <t>Kathleen Robinson</t>
  </si>
  <si>
    <t>(861)308-9745</t>
  </si>
  <si>
    <t>Jasmine Davis</t>
  </si>
  <si>
    <t>631-651-7894x22806</t>
  </si>
  <si>
    <t>Lisa Giles</t>
  </si>
  <si>
    <t>(394)686-0974x310</t>
  </si>
  <si>
    <t>Jessica Lynn</t>
  </si>
  <si>
    <t>553-321-6747x728</t>
  </si>
  <si>
    <t>Jane Carter</t>
  </si>
  <si>
    <t>729.562.0016</t>
  </si>
  <si>
    <t>Sarah Robles</t>
  </si>
  <si>
    <t>001-371-394-2139x58701</t>
  </si>
  <si>
    <t>Michael Cook</t>
  </si>
  <si>
    <t>964.500.1633x897</t>
  </si>
  <si>
    <t>Craig Lara</t>
  </si>
  <si>
    <t>468-517-0529</t>
  </si>
  <si>
    <t>Kristina Browning</t>
  </si>
  <si>
    <t>001-787-454-5788x48933</t>
  </si>
  <si>
    <t>Eric Rios</t>
  </si>
  <si>
    <t>(631)558-7801x3853</t>
  </si>
  <si>
    <t>Tanya Morgan</t>
  </si>
  <si>
    <t>001-336-939-8803x132</t>
  </si>
  <si>
    <t>+1-415-324-7512x4017</t>
  </si>
  <si>
    <t>Elizabeth Alexander</t>
  </si>
  <si>
    <t>(586)830-9899</t>
  </si>
  <si>
    <t>307.489.1900x600</t>
  </si>
  <si>
    <t>Bailey Petersen</t>
  </si>
  <si>
    <t>Aaron Blackburn</t>
  </si>
  <si>
    <t>001-913-918-5040x601</t>
  </si>
  <si>
    <t>Patricia Duncan</t>
  </si>
  <si>
    <t>553-416-4295x430</t>
  </si>
  <si>
    <t>Charlotte Moore</t>
  </si>
  <si>
    <t>(804)405-8532x39001</t>
  </si>
  <si>
    <t>Lauren Johnson</t>
  </si>
  <si>
    <t>583-477-3007x075</t>
  </si>
  <si>
    <t>Megan Moyer</t>
  </si>
  <si>
    <t>932.667.1217x22146</t>
  </si>
  <si>
    <t>Maria Tran</t>
  </si>
  <si>
    <t>Jason Ramos</t>
  </si>
  <si>
    <t>218.534.3956</t>
  </si>
  <si>
    <t>Jennifer Nicholson</t>
  </si>
  <si>
    <t>(944)420-1580x14659</t>
  </si>
  <si>
    <t>Jessica Jones</t>
  </si>
  <si>
    <t>001-605-410-8782x9319</t>
  </si>
  <si>
    <t>(377)206-4708</t>
  </si>
  <si>
    <t>Megan Combs</t>
  </si>
  <si>
    <t>459.786.8611</t>
  </si>
  <si>
    <t>Rachel Anderson</t>
  </si>
  <si>
    <t>+1-542-626-8881x83776</t>
  </si>
  <si>
    <t>Joshua Thomas</t>
  </si>
  <si>
    <t>001-871-711-6680x431</t>
  </si>
  <si>
    <t>Vincent Anderson</t>
  </si>
  <si>
    <t>(734)528-3643x1017</t>
  </si>
  <si>
    <t>Shelly Dunn</t>
  </si>
  <si>
    <t>641.404.6853x16829</t>
  </si>
  <si>
    <t>Steven Briggs</t>
  </si>
  <si>
    <t>397.728.7431x712</t>
  </si>
  <si>
    <t>Logan Walker</t>
  </si>
  <si>
    <t>+1-320-204-6443x71160</t>
  </si>
  <si>
    <t>Benjamin Ramirez</t>
  </si>
  <si>
    <t>Joel Lowery</t>
  </si>
  <si>
    <t>Sharon Bailey</t>
  </si>
  <si>
    <t>(472)696-3151</t>
  </si>
  <si>
    <t>Lawrence Phillips</t>
  </si>
  <si>
    <t>+1-671-907-3876x0728</t>
  </si>
  <si>
    <t>Kevin White</t>
  </si>
  <si>
    <t>455-617-1669</t>
  </si>
  <si>
    <t>Christopher Powell</t>
  </si>
  <si>
    <t>+1-795-474-3880x89682</t>
  </si>
  <si>
    <t>Katelyn Lane</t>
  </si>
  <si>
    <t>001-318-204-4078x99276</t>
  </si>
  <si>
    <t>Angela West</t>
  </si>
  <si>
    <t>(872)251-1048x59991</t>
  </si>
  <si>
    <t>Sean Obrien</t>
  </si>
  <si>
    <t>+1-254-275-4463x2312</t>
  </si>
  <si>
    <t>Christine Johnson</t>
  </si>
  <si>
    <t>207.721.3499x2162</t>
  </si>
  <si>
    <t>Donald Goodman</t>
  </si>
  <si>
    <t>(202)949-7606x91177</t>
  </si>
  <si>
    <t>Brian Bridges</t>
  </si>
  <si>
    <t>+1-663-260-1826x25647</t>
  </si>
  <si>
    <t>Christopher Saunders</t>
  </si>
  <si>
    <t>756-904-8418x39039</t>
  </si>
  <si>
    <t>Nicole Frost</t>
  </si>
  <si>
    <t>928.953.2210x8225</t>
  </si>
  <si>
    <t>+1-960-730-3081x43118</t>
  </si>
  <si>
    <t>Larry Sanchez</t>
  </si>
  <si>
    <t>Jennifer Rivera</t>
  </si>
  <si>
    <t>(491)342-0865x785</t>
  </si>
  <si>
    <t>Stephanie Moore</t>
  </si>
  <si>
    <t>481.955.7108</t>
  </si>
  <si>
    <t>James Sanchez</t>
  </si>
  <si>
    <t>Timothy Johnson</t>
  </si>
  <si>
    <t>557.649.1444</t>
  </si>
  <si>
    <t>Mark Gutierrez</t>
  </si>
  <si>
    <t>(209)720-2663x4029</t>
  </si>
  <si>
    <t>Carla Weaver</t>
  </si>
  <si>
    <t>+1-932-610-7172x14728</t>
  </si>
  <si>
    <t>Jonathon Smith</t>
  </si>
  <si>
    <t>(884)695-3567</t>
  </si>
  <si>
    <t>Rachel Garza</t>
  </si>
  <si>
    <t>486.745.3162x247</t>
  </si>
  <si>
    <t>Megan Rice</t>
  </si>
  <si>
    <t>960-679-3213x681</t>
  </si>
  <si>
    <t>Matthew Johnson</t>
  </si>
  <si>
    <t>974.723.4475x46639</t>
  </si>
  <si>
    <t>William Green</t>
  </si>
  <si>
    <t>001-291-211-4577x919</t>
  </si>
  <si>
    <t>Stephanie Irwin</t>
  </si>
  <si>
    <t>251.835.5970x69854</t>
  </si>
  <si>
    <t>Michael Berger</t>
  </si>
  <si>
    <t>532-986-0212x1009</t>
  </si>
  <si>
    <t>574-614-1091x346</t>
  </si>
  <si>
    <t>Johnny Jackson</t>
  </si>
  <si>
    <t>(761)529-0612</t>
  </si>
  <si>
    <t>Christopher Glover</t>
  </si>
  <si>
    <t>+1-826-261-7204x902</t>
  </si>
  <si>
    <t>Kenneth Gutierrez</t>
  </si>
  <si>
    <t>238-837-5452</t>
  </si>
  <si>
    <t>Ann Evans</t>
  </si>
  <si>
    <t>702.777.6542x6464</t>
  </si>
  <si>
    <t>Nancy Cobb</t>
  </si>
  <si>
    <t>852.746.4734</t>
  </si>
  <si>
    <t>Vanessa Paul</t>
  </si>
  <si>
    <t>001-782-695-9137</t>
  </si>
  <si>
    <t>Dillon Garcia</t>
  </si>
  <si>
    <t>(883)290-5667x034</t>
  </si>
  <si>
    <t>Veronica Strong</t>
  </si>
  <si>
    <t>(315)576-7234x8440</t>
  </si>
  <si>
    <t>Corey Hunt</t>
  </si>
  <si>
    <t>(979)479-9001</t>
  </si>
  <si>
    <t>Darrell Evans</t>
  </si>
  <si>
    <t>Lisa Barnett</t>
  </si>
  <si>
    <t>Stephanie Peterson</t>
  </si>
  <si>
    <t>001-797-556-2109x7023</t>
  </si>
  <si>
    <t>Debra Lambert</t>
  </si>
  <si>
    <t>+1-294-548-7188x88541</t>
  </si>
  <si>
    <t>Robert Young</t>
  </si>
  <si>
    <t>001-849-760-1211x18426</t>
  </si>
  <si>
    <t>Andrew Garcia</t>
  </si>
  <si>
    <t>(419)239-7887x38204</t>
  </si>
  <si>
    <t>Julia Harper</t>
  </si>
  <si>
    <t>405.674.6279x97284</t>
  </si>
  <si>
    <t>Priscilla Henderson</t>
  </si>
  <si>
    <t>(716)353-4208x10968</t>
  </si>
  <si>
    <t>Ashley Clark</t>
  </si>
  <si>
    <t>001-583-847-0837x6921</t>
  </si>
  <si>
    <t>Sharon Edwards</t>
  </si>
  <si>
    <t>215.421.1294</t>
  </si>
  <si>
    <t>Jason Bullock</t>
  </si>
  <si>
    <t>Chris Hodges</t>
  </si>
  <si>
    <t>(576)750-8634x486</t>
  </si>
  <si>
    <t>Danielle Hoffman</t>
  </si>
  <si>
    <t>838-896-8766</t>
  </si>
  <si>
    <t>Daniel Peterson</t>
  </si>
  <si>
    <t>(255)940-4178x884</t>
  </si>
  <si>
    <t>Nicole Wilkinson</t>
  </si>
  <si>
    <t>Amber Johnson</t>
  </si>
  <si>
    <t>Mark Alexander</t>
  </si>
  <si>
    <t>001-959-544-6724x49900</t>
  </si>
  <si>
    <t>Deborah Jackson</t>
  </si>
  <si>
    <t>(987)598-1096</t>
  </si>
  <si>
    <t>Sylvia Campos</t>
  </si>
  <si>
    <t>525.765.8299</t>
  </si>
  <si>
    <t>Debra Garcia</t>
  </si>
  <si>
    <t>+1-581-808-9507x39109</t>
  </si>
  <si>
    <t>Amy Keller</t>
  </si>
  <si>
    <t>Stacy Kelly</t>
  </si>
  <si>
    <t>(311)895-5457x76841</t>
  </si>
  <si>
    <t>Bobby Wright</t>
  </si>
  <si>
    <t>971.704.7578x968</t>
  </si>
  <si>
    <t>Devin Trevino</t>
  </si>
  <si>
    <t>Kristin Jones</t>
  </si>
  <si>
    <t>341-986-4156x6797</t>
  </si>
  <si>
    <t>Victoria Martin</t>
  </si>
  <si>
    <t>Daniel Waters</t>
  </si>
  <si>
    <t>785.956.3573</t>
  </si>
  <si>
    <t>Nicholas Woods</t>
  </si>
  <si>
    <t>001-916-483-3428</t>
  </si>
  <si>
    <t>Diane Morgan</t>
  </si>
  <si>
    <t>770-546-6174x220</t>
  </si>
  <si>
    <t>Brianna Mccarty</t>
  </si>
  <si>
    <t>589-539-5111</t>
  </si>
  <si>
    <t>Emily Rogers</t>
  </si>
  <si>
    <t>(448)522-0581x24442</t>
  </si>
  <si>
    <t>Kevin Stone</t>
  </si>
  <si>
    <t>516-408-3944x5900</t>
  </si>
  <si>
    <t>Donna Roberts</t>
  </si>
  <si>
    <t>001-782-883-1232</t>
  </si>
  <si>
    <t>Brittany Chapman</t>
  </si>
  <si>
    <t>Kathleen Snyder</t>
  </si>
  <si>
    <t>(868)301-0843</t>
  </si>
  <si>
    <t>Teresa Cooper</t>
  </si>
  <si>
    <t>001-818-364-8597x47014</t>
  </si>
  <si>
    <t>William Gonzalez</t>
  </si>
  <si>
    <t>+1-258-479-2369x464</t>
  </si>
  <si>
    <t>Allison Jones</t>
  </si>
  <si>
    <t>809-709-1749x3658</t>
  </si>
  <si>
    <t>Don Brown</t>
  </si>
  <si>
    <t>(465)970-6774x454</t>
  </si>
  <si>
    <t>Linda Martinez</t>
  </si>
  <si>
    <t>(455)322-2614x8118</t>
  </si>
  <si>
    <t>Phillip Elliott</t>
  </si>
  <si>
    <t>Gabriel Stokes</t>
  </si>
  <si>
    <t>Samuel Price</t>
  </si>
  <si>
    <t>707-768-8162x067</t>
  </si>
  <si>
    <t>Melissa Kaiser</t>
  </si>
  <si>
    <t>(943)240-8759x481</t>
  </si>
  <si>
    <t>Stephen Weiss</t>
  </si>
  <si>
    <t>407-813-4899x0880</t>
  </si>
  <si>
    <t>Shawn Rush</t>
  </si>
  <si>
    <t>(561)845-9372x939</t>
  </si>
  <si>
    <t>Karen James</t>
  </si>
  <si>
    <t>+1-475-604-0802x45969</t>
  </si>
  <si>
    <t>Chelsey Cervantes</t>
  </si>
  <si>
    <t>001-581-353-2247x47125</t>
  </si>
  <si>
    <t>Jasmine Horn</t>
  </si>
  <si>
    <t>+1-362-523-5334x283</t>
  </si>
  <si>
    <t>Angela Miller</t>
  </si>
  <si>
    <t>(219)374-5530</t>
  </si>
  <si>
    <t>Jessica Cox</t>
  </si>
  <si>
    <t>467-563-9897x09604</t>
  </si>
  <si>
    <t>Laura Harris</t>
  </si>
  <si>
    <t>(278)603-2789</t>
  </si>
  <si>
    <t>Charles Wilson</t>
  </si>
  <si>
    <t>802-267-3891</t>
  </si>
  <si>
    <t>Hannah Weber</t>
  </si>
  <si>
    <t>237.659.0737x9410</t>
  </si>
  <si>
    <t>Sandra Griffin</t>
  </si>
  <si>
    <t>346.941.5896</t>
  </si>
  <si>
    <t>Shawn Craig</t>
  </si>
  <si>
    <t>001-825-714-6100x10673</t>
  </si>
  <si>
    <t>Charles Williams</t>
  </si>
  <si>
    <t>001-536-453-5922x469</t>
  </si>
  <si>
    <t>Linda Howell</t>
  </si>
  <si>
    <t>983.579.9475</t>
  </si>
  <si>
    <t>Andrea Berg</t>
  </si>
  <si>
    <t>001-902-486-0499</t>
  </si>
  <si>
    <t>Stacy Townsend</t>
  </si>
  <si>
    <t>(684)413-9227x7808</t>
  </si>
  <si>
    <t>Maria Oliver</t>
  </si>
  <si>
    <t>(803)673-7615</t>
  </si>
  <si>
    <t>Sean Ruiz</t>
  </si>
  <si>
    <t>(562)665-8808x9727</t>
  </si>
  <si>
    <t>Sara Branch</t>
  </si>
  <si>
    <t>676.766.8999x93058</t>
  </si>
  <si>
    <t>Melissa Floyd</t>
  </si>
  <si>
    <t>231.786.7893x6193</t>
  </si>
  <si>
    <t>Crystal Welch</t>
  </si>
  <si>
    <t>(553)830-6932x990</t>
  </si>
  <si>
    <t>Ronald Williams</t>
  </si>
  <si>
    <t>344.216.4740x085</t>
  </si>
  <si>
    <t>Justin Bauer</t>
  </si>
  <si>
    <t>001-433-761-5139x767</t>
  </si>
  <si>
    <t>Alexander Meza</t>
  </si>
  <si>
    <t>(960)671-7728x778</t>
  </si>
  <si>
    <t>Antonio Coleman</t>
  </si>
  <si>
    <t>(961)996-1179</t>
  </si>
  <si>
    <t>Danielle Richardson</t>
  </si>
  <si>
    <t>247-608-8375</t>
  </si>
  <si>
    <t>Bryce Cooper</t>
  </si>
  <si>
    <t>001-790-415-5239x1608</t>
  </si>
  <si>
    <t>Alexis Rogers</t>
  </si>
  <si>
    <t>464.633.2708</t>
  </si>
  <si>
    <t>Delek US Holdings</t>
  </si>
  <si>
    <t>{"Sector":"Energy","Industry":"Petroleum Refining","City":"Brentwood","State":"Tennessee","Zip":"37027","Website":"www.delekus.com","Ticker":"DK","CEO":"Avigal Soreq"}</t>
  </si>
  <si>
    <t>Mark Fuller</t>
  </si>
  <si>
    <t>Samantha Alvarado</t>
  </si>
  <si>
    <t>599-834-0960</t>
  </si>
  <si>
    <t>Cody Myers</t>
  </si>
  <si>
    <t>001-474-210-8697</t>
  </si>
  <si>
    <t>James Reed</t>
  </si>
  <si>
    <t>001-884-620-6808x63655</t>
  </si>
  <si>
    <t>Jasmine Wilkins</t>
  </si>
  <si>
    <t>868-479-3374</t>
  </si>
  <si>
    <t>Alexandra Rice</t>
  </si>
  <si>
    <t>869.639.2726</t>
  </si>
  <si>
    <t>Susan Garcia</t>
  </si>
  <si>
    <t>711-512-5028</t>
  </si>
  <si>
    <t>Faith Sweeney</t>
  </si>
  <si>
    <t>777.299.5596x643</t>
  </si>
  <si>
    <t>Stacie Miller</t>
  </si>
  <si>
    <t>856.828.7567x517</t>
  </si>
  <si>
    <t>Karen Roberts</t>
  </si>
  <si>
    <t>001-676-383-6913x82754</t>
  </si>
  <si>
    <t>Vanessa Taylor</t>
  </si>
  <si>
    <t>001-496-802-6802x2060</t>
  </si>
  <si>
    <t>Amber Roberts</t>
  </si>
  <si>
    <t>001-371-688-6771x376</t>
  </si>
  <si>
    <t>Carrie Hodges</t>
  </si>
  <si>
    <t>Christina Jones</t>
  </si>
  <si>
    <t>846-925-4775x25904</t>
  </si>
  <si>
    <t>Michael Foster</t>
  </si>
  <si>
    <t>422-553-8803x857</t>
  </si>
  <si>
    <t>Michael Torres</t>
  </si>
  <si>
    <t>+1-656-949-5307x2005</t>
  </si>
  <si>
    <t>Brett Hayden</t>
  </si>
  <si>
    <t>Ariel Wheeler</t>
  </si>
  <si>
    <t>392.735.3675x0514</t>
  </si>
  <si>
    <t>Alexis Garcia</t>
  </si>
  <si>
    <t>+1-960-918-4923x8873</t>
  </si>
  <si>
    <t>Adam Lee</t>
  </si>
  <si>
    <t>299-310-6532x6229</t>
  </si>
  <si>
    <t>Crystal Thompson</t>
  </si>
  <si>
    <t>+1-751-967-6933x1252</t>
  </si>
  <si>
    <t>Robin Acosta</t>
  </si>
  <si>
    <t>362.614.8479</t>
  </si>
  <si>
    <t>Ellen Mitchell</t>
  </si>
  <si>
    <t>869-361-7488</t>
  </si>
  <si>
    <t>Travis Church</t>
  </si>
  <si>
    <t>607-559-0866x922</t>
  </si>
  <si>
    <t>Grace Johnson</t>
  </si>
  <si>
    <t>001-710-699-3543x757</t>
  </si>
  <si>
    <t>425-977-4725x8912</t>
  </si>
  <si>
    <t>Lisa Kelly</t>
  </si>
  <si>
    <t>001-291-291-9227x0122</t>
  </si>
  <si>
    <t>Valerie Lozano</t>
  </si>
  <si>
    <t>939-703-8224</t>
  </si>
  <si>
    <t>Jesse Hickman</t>
  </si>
  <si>
    <t>+1-710-904-3510x378</t>
  </si>
  <si>
    <t>Pamela Bolton</t>
  </si>
  <si>
    <t>287-697-7590x53268</t>
  </si>
  <si>
    <t>William Williams</t>
  </si>
  <si>
    <t>411-933-2277x3355</t>
  </si>
  <si>
    <t>John Guzman</t>
  </si>
  <si>
    <t>(278)445-9350</t>
  </si>
  <si>
    <t>609.784.4056x9757</t>
  </si>
  <si>
    <t>Kathy Gomez</t>
  </si>
  <si>
    <t>513.954.3544</t>
  </si>
  <si>
    <t>Samuel Pruitt</t>
  </si>
  <si>
    <t>(926)864-3682x41288</t>
  </si>
  <si>
    <t>Kayla Rice</t>
  </si>
  <si>
    <t>235-760-3944</t>
  </si>
  <si>
    <t>Christopher Johnson</t>
  </si>
  <si>
    <t>565-447-3154</t>
  </si>
  <si>
    <t>Todd Gay</t>
  </si>
  <si>
    <t>805-932-1797x32087</t>
  </si>
  <si>
    <t>Cassandra Acosta</t>
  </si>
  <si>
    <t>409.273.4953x6454</t>
  </si>
  <si>
    <t>Julia Avery</t>
  </si>
  <si>
    <t>Victoria Lane</t>
  </si>
  <si>
    <t>001-653-912-2278</t>
  </si>
  <si>
    <t>Gene Reed</t>
  </si>
  <si>
    <t>961-968-5542x483</t>
  </si>
  <si>
    <t>Matthew Leonard</t>
  </si>
  <si>
    <t>212-407-5786x88642</t>
  </si>
  <si>
    <t>Alex Russell</t>
  </si>
  <si>
    <t>576.646.3813</t>
  </si>
  <si>
    <t>Jason Stephens</t>
  </si>
  <si>
    <t>+1-694-409-1160x619</t>
  </si>
  <si>
    <t>Haley Moore</t>
  </si>
  <si>
    <t>001-319-287-0782x177</t>
  </si>
  <si>
    <t>David Preston</t>
  </si>
  <si>
    <t>+1-795-601-6488x4746</t>
  </si>
  <si>
    <t>Melissa Cabrera</t>
  </si>
  <si>
    <t>001-547-402-5400x8609</t>
  </si>
  <si>
    <t>Michael Cross</t>
  </si>
  <si>
    <t>001-841-783-0251x961</t>
  </si>
  <si>
    <t>Charles Ortiz</t>
  </si>
  <si>
    <t>Lori Smith</t>
  </si>
  <si>
    <t>001-860-497-4689x0280</t>
  </si>
  <si>
    <t>Tammy Erickson</t>
  </si>
  <si>
    <t>575-207-1167x342</t>
  </si>
  <si>
    <t>Regina Thornton</t>
  </si>
  <si>
    <t>Samuel Lee</t>
  </si>
  <si>
    <t>(236)428-0124</t>
  </si>
  <si>
    <t>Brittney Khan</t>
  </si>
  <si>
    <t>001-389-561-8226</t>
  </si>
  <si>
    <t>Jacob Phillips</t>
  </si>
  <si>
    <t>931-756-8310</t>
  </si>
  <si>
    <t>Patricia Archer</t>
  </si>
  <si>
    <t>603-639-4481</t>
  </si>
  <si>
    <t>Randall Morrison</t>
  </si>
  <si>
    <t>Andrea Henry</t>
  </si>
  <si>
    <t>+1-550-313-6654x5407</t>
  </si>
  <si>
    <t>+1-865-626-2960x4992</t>
  </si>
  <si>
    <t>Jeanne Trujillo</t>
  </si>
  <si>
    <t>681.924.1864</t>
  </si>
  <si>
    <t>Michelle Cooper</t>
  </si>
  <si>
    <t>441-772-5503</t>
  </si>
  <si>
    <t>Brent Shaffer</t>
  </si>
  <si>
    <t>001-740-902-3943x9640</t>
  </si>
  <si>
    <t>Nathan Mullen</t>
  </si>
  <si>
    <t>(659)696-8802x734</t>
  </si>
  <si>
    <t>April Edwards</t>
  </si>
  <si>
    <t>(368)947-9889</t>
  </si>
  <si>
    <t>Robert Alexander</t>
  </si>
  <si>
    <t>Todd Long</t>
  </si>
  <si>
    <t>(403)697-8482x02803</t>
  </si>
  <si>
    <t>Julie Walker</t>
  </si>
  <si>
    <t>650-992-4309x607</t>
  </si>
  <si>
    <t>John Watson</t>
  </si>
  <si>
    <t>(391)993-3690x38081</t>
  </si>
  <si>
    <t>Stephen Delacruz</t>
  </si>
  <si>
    <t>+1-890-768-9393x80426</t>
  </si>
  <si>
    <t>Anthony Goodman</t>
  </si>
  <si>
    <t>632-355-5942</t>
  </si>
  <si>
    <t>Joyce Robertson</t>
  </si>
  <si>
    <t>969-927-5834x07195</t>
  </si>
  <si>
    <t>Stephanie Martinez</t>
  </si>
  <si>
    <t>001-883-363-1343</t>
  </si>
  <si>
    <t>Andrea Cowan</t>
  </si>
  <si>
    <t>001-624-677-8353</t>
  </si>
  <si>
    <t>Christina Johnson</t>
  </si>
  <si>
    <t>+1-525-461-0396x404</t>
  </si>
  <si>
    <t>Jennifer Ferrell</t>
  </si>
  <si>
    <t>272.847.4121x990</t>
  </si>
  <si>
    <t>231-501-7876x94225</t>
  </si>
  <si>
    <t>Jennifer Cox</t>
  </si>
  <si>
    <t>Catherine Glass</t>
  </si>
  <si>
    <t>(392)326-6132</t>
  </si>
  <si>
    <t>Danielle Perry</t>
  </si>
  <si>
    <t>(758)676-8881x15520</t>
  </si>
  <si>
    <t>ZTE Corporation</t>
  </si>
  <si>
    <t>{"Sector":"Technology and Telecommunications","Industry":"Technology &amp; Telecommunications","City":"Shenzhen","State":"N/A","Zip":"N/A","Website":"https://www.zte.com.cn/","Ticker":"0763.HK","CEO":"Li Zixue"}</t>
  </si>
  <si>
    <t>Joy Wells</t>
  </si>
  <si>
    <t>(825)573-9492x906</t>
  </si>
  <si>
    <t>Rebecca Ho</t>
  </si>
  <si>
    <t>001-918-821-9482</t>
  </si>
  <si>
    <t>Justin Simon</t>
  </si>
  <si>
    <t>001-278-646-2065x026</t>
  </si>
  <si>
    <t>John Russell</t>
  </si>
  <si>
    <t>(987)765-1566x08608</t>
  </si>
  <si>
    <t>Deborah Garcia</t>
  </si>
  <si>
    <t>(826)529-2760x30333</t>
  </si>
  <si>
    <t>Jennifer Dickerson</t>
  </si>
  <si>
    <t>(627)656-0018</t>
  </si>
  <si>
    <t>Martin Jackson</t>
  </si>
  <si>
    <t>724-469-4227</t>
  </si>
  <si>
    <t>Selena Hernandez</t>
  </si>
  <si>
    <t>(681)464-1696x30245</t>
  </si>
  <si>
    <t>Jonathan Green</t>
  </si>
  <si>
    <t>+1-912-530-7275x32515</t>
  </si>
  <si>
    <t>(865)805-0602x9331</t>
  </si>
  <si>
    <t>Goodyear Tire &amp; Rubber</t>
  </si>
  <si>
    <t>{"Sector":"Automotive","Industry":"Motor Vehicles &amp; Parts","City":"Akron","State":"Ohio","Zip":"44316","Website":"www.goodyear.com","Ticker":"GT","CEO":"Richard J. Kramer"}</t>
  </si>
  <si>
    <t>Michael Fox</t>
  </si>
  <si>
    <t>(305)407-2622x841</t>
  </si>
  <si>
    <t>Megan Freeman</t>
  </si>
  <si>
    <t>001-718-875-1644x701</t>
  </si>
  <si>
    <t>Miranda Cunningham</t>
  </si>
  <si>
    <t>567.281.6915</t>
  </si>
  <si>
    <t>Shelley Baker</t>
  </si>
  <si>
    <t>573.815.5926</t>
  </si>
  <si>
    <t>Jenna Duncan</t>
  </si>
  <si>
    <t>461-748-5118x67446</t>
  </si>
  <si>
    <t>Brittany Short</t>
  </si>
  <si>
    <t>655-454-5325x3862</t>
  </si>
  <si>
    <t>Jason Harper</t>
  </si>
  <si>
    <t>001-612-414-1816x321</t>
  </si>
  <si>
    <t>Rhonda Hayes</t>
  </si>
  <si>
    <t>727-551-8552x13825</t>
  </si>
  <si>
    <t>(278)613-3610x99440</t>
  </si>
  <si>
    <t>Amanda Black</t>
  </si>
  <si>
    <t>001-274-540-4152x597</t>
  </si>
  <si>
    <t>Lindsey Stephenson</t>
  </si>
  <si>
    <t>001-212-789-2992x900</t>
  </si>
  <si>
    <t>Samantha Carpenter</t>
  </si>
  <si>
    <t>Rhonda Valentine</t>
  </si>
  <si>
    <t>001-986-408-2175</t>
  </si>
  <si>
    <t>Megan Barnes</t>
  </si>
  <si>
    <t>880.882.4056</t>
  </si>
  <si>
    <t>Jose Jones</t>
  </si>
  <si>
    <t>+1-309-371-6115x02317</t>
  </si>
  <si>
    <t>Veronica Berry</t>
  </si>
  <si>
    <t>(720)221-1347x470</t>
  </si>
  <si>
    <t>Steven Oliver</t>
  </si>
  <si>
    <t>001-479-761-9615x9879</t>
  </si>
  <si>
    <t>Douglas Castro</t>
  </si>
  <si>
    <t>001-409-317-7412</t>
  </si>
  <si>
    <t>Jacqueline Montgomery</t>
  </si>
  <si>
    <t>353.917.4547</t>
  </si>
  <si>
    <t>Cassandra Petersen</t>
  </si>
  <si>
    <t>001-312-490-7314x66891</t>
  </si>
  <si>
    <t>Joseph Wright</t>
  </si>
  <si>
    <t>559-898-0554x377</t>
  </si>
  <si>
    <t>Diana Collins</t>
  </si>
  <si>
    <t>787-596-1464x68259</t>
  </si>
  <si>
    <t>Ronald White</t>
  </si>
  <si>
    <t>722.620.9930x787</t>
  </si>
  <si>
    <t>Robert Nguyen</t>
  </si>
  <si>
    <t>548.276.0063</t>
  </si>
  <si>
    <t>+1-936-597-4555x5959</t>
  </si>
  <si>
    <t>Jessica Roberts</t>
  </si>
  <si>
    <t>(384)858-5484x489</t>
  </si>
  <si>
    <t>Jean Kelley</t>
  </si>
  <si>
    <t>(667)966-3852x438</t>
  </si>
  <si>
    <t>Alexandra Lee</t>
  </si>
  <si>
    <t>442-942-6708</t>
  </si>
  <si>
    <t>David Massey</t>
  </si>
  <si>
    <t>John Carter</t>
  </si>
  <si>
    <t>226.506.7133x51404</t>
  </si>
  <si>
    <t>Bruce Warner</t>
  </si>
  <si>
    <t>+1-260-365-7081x5760</t>
  </si>
  <si>
    <t>Phillip Wolfe</t>
  </si>
  <si>
    <t>(669)885-7993x460</t>
  </si>
  <si>
    <t>Scott Reynolds</t>
  </si>
  <si>
    <t>001-862-510-0813x597</t>
  </si>
  <si>
    <t>Ronald Lawrence</t>
  </si>
  <si>
    <t>454-280-0028x14080</t>
  </si>
  <si>
    <t>Victoria Duffy</t>
  </si>
  <si>
    <t>363.558.1086x547</t>
  </si>
  <si>
    <t>Denise May</t>
  </si>
  <si>
    <t>001-338-414-0120</t>
  </si>
  <si>
    <t>Robert Petty</t>
  </si>
  <si>
    <t>550.645.0829x277</t>
  </si>
  <si>
    <t>Sean Washington</t>
  </si>
  <si>
    <t>Amber Brown</t>
  </si>
  <si>
    <t>(320)512-2759x336</t>
  </si>
  <si>
    <t>Rose Jacobs</t>
  </si>
  <si>
    <t>240.498.1329x241</t>
  </si>
  <si>
    <t>Jonathan Jimenez</t>
  </si>
  <si>
    <t>001-306-849-5163</t>
  </si>
  <si>
    <t>Aaron Hughes</t>
  </si>
  <si>
    <t>001-363-438-0597x49262</t>
  </si>
  <si>
    <t>Paula Ellis</t>
  </si>
  <si>
    <t>766.347.5203</t>
  </si>
  <si>
    <t>Anna Macdonald</t>
  </si>
  <si>
    <t>674-303-6032x7410</t>
  </si>
  <si>
    <t>Terry Dominguez</t>
  </si>
  <si>
    <t>+1-552-588-6667x901</t>
  </si>
  <si>
    <t>Brenda Smith</t>
  </si>
  <si>
    <t>+1-731-396-9246x102</t>
  </si>
  <si>
    <t>Mohawk Industries</t>
  </si>
  <si>
    <t>{"Sector":"Flooring","Industry":"Home Equipment, Furnishings","City":"Calhoun","State":"Georgia","Zip":"30701","Website":"www.mohawkind.com","Ticker":"MHK","CEO":"Jeffrey S. Lorberbaum"}</t>
  </si>
  <si>
    <t>Corey Hernandez</t>
  </si>
  <si>
    <t>001-431-330-7874x8008</t>
  </si>
  <si>
    <t>Francisco Snyder</t>
  </si>
  <si>
    <t>Annette Bishop</t>
  </si>
  <si>
    <t>392.967.7442x25367</t>
  </si>
  <si>
    <t>Anthony Collins</t>
  </si>
  <si>
    <t>700-708-1512x7536</t>
  </si>
  <si>
    <t>Christy Moses</t>
  </si>
  <si>
    <t>001-936-312-8240x1135</t>
  </si>
  <si>
    <t>Shane Allen</t>
  </si>
  <si>
    <t>(862)919-3516x88802</t>
  </si>
  <si>
    <t>Tyler Mata</t>
  </si>
  <si>
    <t>Zachary Rios</t>
  </si>
  <si>
    <t>235.600.9495x8560</t>
  </si>
  <si>
    <t>Deborah Moran</t>
  </si>
  <si>
    <t>806-717-0146x41418</t>
  </si>
  <si>
    <t>Jose Knapp</t>
  </si>
  <si>
    <t>(708)281-8088x24843</t>
  </si>
  <si>
    <t>Michael Lee</t>
  </si>
  <si>
    <t>Andrew Ayala</t>
  </si>
  <si>
    <t>273.997.3246x97965</t>
  </si>
  <si>
    <t>Robert Singh</t>
  </si>
  <si>
    <t>+1-395-411-0499x87766</t>
  </si>
  <si>
    <t>(999)447-9454x93668</t>
  </si>
  <si>
    <t>Jennifer James</t>
  </si>
  <si>
    <t>(201)914-5005</t>
  </si>
  <si>
    <t>Lisa Nichols</t>
  </si>
  <si>
    <t>+1-719-479-5199x4573</t>
  </si>
  <si>
    <t>Scott Ruiz</t>
  </si>
  <si>
    <t>+1-904-246-1885x4488</t>
  </si>
  <si>
    <t>John Johnson</t>
  </si>
  <si>
    <t>529.216.8149x970</t>
  </si>
  <si>
    <t>Madeline Rosales</t>
  </si>
  <si>
    <t>764.809.0455</t>
  </si>
  <si>
    <t>Jacob Burns</t>
  </si>
  <si>
    <t>(908)561-8401</t>
  </si>
  <si>
    <t>John Hill</t>
  </si>
  <si>
    <t>+1-743-294-9485x89690</t>
  </si>
  <si>
    <t>Michael Bates</t>
  </si>
  <si>
    <t>(253)291-5432</t>
  </si>
  <si>
    <t>Patricia Nielsen</t>
  </si>
  <si>
    <t>001-429-960-7805x982</t>
  </si>
  <si>
    <t>Anna Scott</t>
  </si>
  <si>
    <t>Kayla Smith</t>
  </si>
  <si>
    <t>+1-320-602-1543x118</t>
  </si>
  <si>
    <t>Charles Shields</t>
  </si>
  <si>
    <t>+1-492-801-2023x317</t>
  </si>
  <si>
    <t>Randy Allen</t>
  </si>
  <si>
    <t>226.812.5614x74622</t>
  </si>
  <si>
    <t>Brittany Kelly</t>
  </si>
  <si>
    <t>(262)528-4708</t>
  </si>
  <si>
    <t>359.833.2795x579</t>
  </si>
  <si>
    <t>Michael Hutchinson</t>
  </si>
  <si>
    <t>(321)999-3144x7519</t>
  </si>
  <si>
    <t>Nicole Gomez</t>
  </si>
  <si>
    <t>Abigail Allen</t>
  </si>
  <si>
    <t>(285)547-7410x37905</t>
  </si>
  <si>
    <t>Jesse Holmes</t>
  </si>
  <si>
    <t>265-323-6694x2385</t>
  </si>
  <si>
    <t>Lisa Hatfield</t>
  </si>
  <si>
    <t>342-615-4905x55391</t>
  </si>
  <si>
    <t>Sarah Mccormick</t>
  </si>
  <si>
    <t>525.416.0118x689</t>
  </si>
  <si>
    <t>Penny Lawson</t>
  </si>
  <si>
    <t>+1-294-690-5523x2040</t>
  </si>
  <si>
    <t>Ivan Perez</t>
  </si>
  <si>
    <t>001-748-294-3737x814</t>
  </si>
  <si>
    <t>Victoria Estrada</t>
  </si>
  <si>
    <t>515.596.8062x9776</t>
  </si>
  <si>
    <t>Heather Franklin</t>
  </si>
  <si>
    <t>Colleen Phillips</t>
  </si>
  <si>
    <t>001-579-631-4504x8499</t>
  </si>
  <si>
    <t>Lori Hamilton</t>
  </si>
  <si>
    <t>001-873-948-3455x33343</t>
  </si>
  <si>
    <t>Margaret Berg</t>
  </si>
  <si>
    <t>001-268-377-6879</t>
  </si>
  <si>
    <t>Paul Blair</t>
  </si>
  <si>
    <t>(228)923-3929</t>
  </si>
  <si>
    <t>Robert Half International</t>
  </si>
  <si>
    <t>{"Sector":"Industrials","Industry":"Temporary Help","City":"Menlo Park","State":"California","Zip":"94025","Website":"www.roberthalf.com","Ticker":"RHI","CEO":"Keith Waddell"}</t>
  </si>
  <si>
    <t>Tina Ortega</t>
  </si>
  <si>
    <t>760.978.5325x7378</t>
  </si>
  <si>
    <t>Joan Diaz</t>
  </si>
  <si>
    <t>+1-801-724-7353x8357</t>
  </si>
  <si>
    <t>Christopher Macdonald</t>
  </si>
  <si>
    <t>(368)550-5749x79872</t>
  </si>
  <si>
    <t>Jason Allen</t>
  </si>
  <si>
    <t>Shawn Pacheco</t>
  </si>
  <si>
    <t>305-658-3767x12932</t>
  </si>
  <si>
    <t>Morgan Wise</t>
  </si>
  <si>
    <t>550.323.1591x32415</t>
  </si>
  <si>
    <t>Mary Choi</t>
  </si>
  <si>
    <t>+1-274-789-5395x89035</t>
  </si>
  <si>
    <t>Amanda Pope</t>
  </si>
  <si>
    <t>946-765-4674x278</t>
  </si>
  <si>
    <t>Derek House</t>
  </si>
  <si>
    <t>(212)822-3624x834</t>
  </si>
  <si>
    <t>Emily Sanders</t>
  </si>
  <si>
    <t>400-671-9788x7902</t>
  </si>
  <si>
    <t>Angela Smith</t>
  </si>
  <si>
    <t>+1-830-735-3016x218</t>
  </si>
  <si>
    <t>(250)913-6891x0484</t>
  </si>
  <si>
    <t>Kelly Thompson</t>
  </si>
  <si>
    <t>(287)568-9634</t>
  </si>
  <si>
    <t>Kristy Beck</t>
  </si>
  <si>
    <t>Courtney Henry</t>
  </si>
  <si>
    <t>357.847.6873x206</t>
  </si>
  <si>
    <t>Jennifer Hayes</t>
  </si>
  <si>
    <t>882-936-3618x3453</t>
  </si>
  <si>
    <t>Sean Lee</t>
  </si>
  <si>
    <t>(855)463-8097x7849</t>
  </si>
  <si>
    <t>Chelsea Krueger</t>
  </si>
  <si>
    <t>+1-941-814-4882x5791</t>
  </si>
  <si>
    <t>(513)888-5296</t>
  </si>
  <si>
    <t>Adrian Barker</t>
  </si>
  <si>
    <t>936.820.2488x3475</t>
  </si>
  <si>
    <t>James Johnson</t>
  </si>
  <si>
    <t>407.939.2895</t>
  </si>
  <si>
    <t>Tamara Rogers</t>
  </si>
  <si>
    <t>209-808-3538</t>
  </si>
  <si>
    <t>Richard Wolf</t>
  </si>
  <si>
    <t>794.466.4753</t>
  </si>
  <si>
    <t>James Wu</t>
  </si>
  <si>
    <t>(458)302-8540x82294</t>
  </si>
  <si>
    <t>Dave Perez</t>
  </si>
  <si>
    <t>(228)807-1381</t>
  </si>
  <si>
    <t>Juan Estrada</t>
  </si>
  <si>
    <t>618.960.5295</t>
  </si>
  <si>
    <t>Kristina Carney</t>
  </si>
  <si>
    <t>255.227.3308x5667</t>
  </si>
  <si>
    <t>David Carter</t>
  </si>
  <si>
    <t>(637)767-7979x16483</t>
  </si>
  <si>
    <t>Tiffany Fisher</t>
  </si>
  <si>
    <t>+1-915-469-0793x262</t>
  </si>
  <si>
    <t>Lindsay Johnson</t>
  </si>
  <si>
    <t>+1-579-268-9103x91401</t>
  </si>
  <si>
    <t>Michelle Rasmussen</t>
  </si>
  <si>
    <t>Margaret Spencer</t>
  </si>
  <si>
    <t>001-405-321-7490</t>
  </si>
  <si>
    <t>Yolanda Watson</t>
  </si>
  <si>
    <t>+1-228-761-6329x0689</t>
  </si>
  <si>
    <t>Joshua Harmon</t>
  </si>
  <si>
    <t>(318)754-3206x927</t>
  </si>
  <si>
    <t>929.221.9964x720</t>
  </si>
  <si>
    <t>Kimberly Howard</t>
  </si>
  <si>
    <t>Brittany Johnson</t>
  </si>
  <si>
    <t>001-376-355-4966x3881</t>
  </si>
  <si>
    <t>Elizabeth Dougherty</t>
  </si>
  <si>
    <t>001-608-223-5163</t>
  </si>
  <si>
    <t>Deborah Mills</t>
  </si>
  <si>
    <t>(215)345-3254x78092</t>
  </si>
  <si>
    <t>Anna Howard</t>
  </si>
  <si>
    <t>+1-714-249-8919x110</t>
  </si>
  <si>
    <t>Heather Dunn</t>
  </si>
  <si>
    <t>001-841-321-2542x3691</t>
  </si>
  <si>
    <t>Anthony Pearson</t>
  </si>
  <si>
    <t>(756)767-9342x5943</t>
  </si>
  <si>
    <t>Kelsey Hunter</t>
  </si>
  <si>
    <t>001-587-567-3870x242</t>
  </si>
  <si>
    <t>Julie Vargas</t>
  </si>
  <si>
    <t>361-554-7941x97509</t>
  </si>
  <si>
    <t>Curtis Foster</t>
  </si>
  <si>
    <t>362-752-1020</t>
  </si>
  <si>
    <t>Brandi Ponce</t>
  </si>
  <si>
    <t>721.354.5401</t>
  </si>
  <si>
    <t>Richard Russell</t>
  </si>
  <si>
    <t>Thomas Rose</t>
  </si>
  <si>
    <t>893.755.3875</t>
  </si>
  <si>
    <t>Caroline Farrell</t>
  </si>
  <si>
    <t>(502)836-3350</t>
  </si>
  <si>
    <t>Craig Parker</t>
  </si>
  <si>
    <t>(805)231-1931</t>
  </si>
  <si>
    <t>James Zuniga</t>
  </si>
  <si>
    <t>(340)530-1464x2078</t>
  </si>
  <si>
    <t>Hannah Johnson</t>
  </si>
  <si>
    <t>+1-802-806-2832x27343</t>
  </si>
  <si>
    <t>Eric Salas</t>
  </si>
  <si>
    <t>+1-336-788-6059x23633</t>
  </si>
  <si>
    <t>Sean Strong</t>
  </si>
  <si>
    <t>349.260.7545</t>
  </si>
  <si>
    <t>Jonathan Cunningham</t>
  </si>
  <si>
    <t>001-350-532-5914x670</t>
  </si>
  <si>
    <t>Lauren Pratt</t>
  </si>
  <si>
    <t>457-454-9483x35265</t>
  </si>
  <si>
    <t>Mackenzie Henderson</t>
  </si>
  <si>
    <t>001-569-645-3877x868</t>
  </si>
  <si>
    <t>Veronica Kennedy</t>
  </si>
  <si>
    <t>686.366.4354</t>
  </si>
  <si>
    <t>Jeffrey Torres</t>
  </si>
  <si>
    <t>824.278.0651</t>
  </si>
  <si>
    <t>Anita Richards</t>
  </si>
  <si>
    <t>623.982.3874x442</t>
  </si>
  <si>
    <t>Joel Carter</t>
  </si>
  <si>
    <t>455.935.4965x520</t>
  </si>
  <si>
    <t>815.341.9423</t>
  </si>
  <si>
    <t>Marcia Blackburn</t>
  </si>
  <si>
    <t>(731)425-8305</t>
  </si>
  <si>
    <t>Robert Hunt</t>
  </si>
  <si>
    <t>277.915.4138x494</t>
  </si>
  <si>
    <t>Robert Martinez</t>
  </si>
  <si>
    <t>387-436-6696x36624</t>
  </si>
  <si>
    <t>(340)617-3572</t>
  </si>
  <si>
    <t>Janet Harris</t>
  </si>
  <si>
    <t>275.701.1017x495</t>
  </si>
  <si>
    <t>Destiny Douglas</t>
  </si>
  <si>
    <t>+1-278-950-6974x1107</t>
  </si>
  <si>
    <t>Kelly Myers</t>
  </si>
  <si>
    <t>001-631-750-0496</t>
  </si>
  <si>
    <t>Deutsche Bank AG</t>
  </si>
  <si>
    <t>{"Sector":"Financial Services","Industry":"Banking &amp; Financial Services","City":"Frankfurt","State":"N/A","Zip":"N/A","Website":"www.db.com","Ticker":"DBK","CEO":"Christian Sewing"}</t>
  </si>
  <si>
    <t>Angela Sanders</t>
  </si>
  <si>
    <t>(567)605-8585</t>
  </si>
  <si>
    <t>Mallory Owens</t>
  </si>
  <si>
    <t>852-628-6976x5172</t>
  </si>
  <si>
    <t>Jeffrey Wilson</t>
  </si>
  <si>
    <t>001-689-817-9580x3418</t>
  </si>
  <si>
    <t>Sharon Terry</t>
  </si>
  <si>
    <t>(965)675-1894x724</t>
  </si>
  <si>
    <t>Kevin Luna</t>
  </si>
  <si>
    <t>001-999-632-2903x77970</t>
  </si>
  <si>
    <t>Christine Long</t>
  </si>
  <si>
    <t>+1-626-762-8199x701</t>
  </si>
  <si>
    <t>Mary Andersen</t>
  </si>
  <si>
    <t>+1-445-860-7984x31501</t>
  </si>
  <si>
    <t>Lori Underwood</t>
  </si>
  <si>
    <t>+1-875-932-8112x554</t>
  </si>
  <si>
    <t>Christina Goodwin</t>
  </si>
  <si>
    <t>001-670-699-7952</t>
  </si>
  <si>
    <t>David Bell</t>
  </si>
  <si>
    <t>+1-273-528-0333x1559</t>
  </si>
  <si>
    <t>Kenneth Vincent</t>
  </si>
  <si>
    <t>+1-369-499-3714x87905</t>
  </si>
  <si>
    <t>Carlos Garrett</t>
  </si>
  <si>
    <t>265-633-7712x08173</t>
  </si>
  <si>
    <t>Lisa Huff</t>
  </si>
  <si>
    <t>Caitlin Wade</t>
  </si>
  <si>
    <t>(385)632-6127x01181</t>
  </si>
  <si>
    <t>Stephen Fisher</t>
  </si>
  <si>
    <t>001-400-651-6057x457</t>
  </si>
  <si>
    <t>Christina Wyatt</t>
  </si>
  <si>
    <t>001-983-968-4505x5504</t>
  </si>
  <si>
    <t>James Burke</t>
  </si>
  <si>
    <t>791.942.6923x40705</t>
  </si>
  <si>
    <t>Phyllis Reid</t>
  </si>
  <si>
    <t>(835)863-1717x03796</t>
  </si>
  <si>
    <t>Michelle Cruz</t>
  </si>
  <si>
    <t>233-672-6191x702</t>
  </si>
  <si>
    <t>Monica Aguilar</t>
  </si>
  <si>
    <t>(569)519-3832</t>
  </si>
  <si>
    <t>Rebecca James</t>
  </si>
  <si>
    <t>Julie Watson</t>
  </si>
  <si>
    <t>001-569-539-2423x54137</t>
  </si>
  <si>
    <t>(917)420-0528x945</t>
  </si>
  <si>
    <t>Michele Carney</t>
  </si>
  <si>
    <t>(335)649-8600x88633</t>
  </si>
  <si>
    <t>James Phillips</t>
  </si>
  <si>
    <t>001-443-237-0793x60417</t>
  </si>
  <si>
    <t>Connie Moreno</t>
  </si>
  <si>
    <t>+1-465-825-7393x5524</t>
  </si>
  <si>
    <t>001-965-836-7695x7377</t>
  </si>
  <si>
    <t>Judith Kennedy</t>
  </si>
  <si>
    <t>(442)700-0246</t>
  </si>
  <si>
    <t>370-550-1615x46258</t>
  </si>
  <si>
    <t>Vincent Johnson</t>
  </si>
  <si>
    <t>265.575.1280x406</t>
  </si>
  <si>
    <t>Vanessa Sandoval</t>
  </si>
  <si>
    <t>Matthew Castillo</t>
  </si>
  <si>
    <t>Martin Tanner</t>
  </si>
  <si>
    <t>222-626-6094x22085</t>
  </si>
  <si>
    <t>Barbara Richards</t>
  </si>
  <si>
    <t>001-219-807-3752x2017</t>
  </si>
  <si>
    <t>Michael Hogan</t>
  </si>
  <si>
    <t>+1-537-554-3138x4919</t>
  </si>
  <si>
    <t>Larry Robertson</t>
  </si>
  <si>
    <t>(812)329-9072</t>
  </si>
  <si>
    <t>Megan Powell</t>
  </si>
  <si>
    <t>Heather Barnes</t>
  </si>
  <si>
    <t>001-555-824-2205x995</t>
  </si>
  <si>
    <t>Craig Skinner</t>
  </si>
  <si>
    <t>777.542.2495x18691</t>
  </si>
  <si>
    <t>(480)306-3978x2869</t>
  </si>
  <si>
    <t>Gabriel Sloan</t>
  </si>
  <si>
    <t>001-920-871-7931x301</t>
  </si>
  <si>
    <t>Briana Williams</t>
  </si>
  <si>
    <t>667.686.3641</t>
  </si>
  <si>
    <t>Heather Vang</t>
  </si>
  <si>
    <t>278.237.0602x524</t>
  </si>
  <si>
    <t>James Burns</t>
  </si>
  <si>
    <t>001-665-496-8891</t>
  </si>
  <si>
    <t>David Johnson</t>
  </si>
  <si>
    <t>David Fields</t>
  </si>
  <si>
    <t>+1-847-837-2396x050</t>
  </si>
  <si>
    <t>Melissa Yates</t>
  </si>
  <si>
    <t>(694)934-9259x92671</t>
  </si>
  <si>
    <t>Michael Dyer</t>
  </si>
  <si>
    <t>+1-426-898-9633x353</t>
  </si>
  <si>
    <t>Christina Martin</t>
  </si>
  <si>
    <t>507-939-1130</t>
  </si>
  <si>
    <t>Jeffrey Yoder</t>
  </si>
  <si>
    <t>419.249.1531</t>
  </si>
  <si>
    <t>Bryce Miller</t>
  </si>
  <si>
    <t>851-279-0262</t>
  </si>
  <si>
    <t>Alexander Castillo</t>
  </si>
  <si>
    <t>282-670-3774</t>
  </si>
  <si>
    <t>Kimberly Richardson</t>
  </si>
  <si>
    <t>+1-457-917-9163x007</t>
  </si>
  <si>
    <t>Eric Brown</t>
  </si>
  <si>
    <t>(744)352-6805x91562</t>
  </si>
  <si>
    <t>Bryce Castillo</t>
  </si>
  <si>
    <t>Charles Patrick</t>
  </si>
  <si>
    <t>(889)794-3043x59171</t>
  </si>
  <si>
    <t>Heather Long</t>
  </si>
  <si>
    <t>Leslie Burns</t>
  </si>
  <si>
    <t>876-213-1738x998</t>
  </si>
  <si>
    <t>Lisa Arias</t>
  </si>
  <si>
    <t>(441)348-8366x77870</t>
  </si>
  <si>
    <t>Jennifer Watson</t>
  </si>
  <si>
    <t>802-772-7743</t>
  </si>
  <si>
    <t>Aaron Woodard</t>
  </si>
  <si>
    <t>882-798-9218</t>
  </si>
  <si>
    <t>Kyle Thomas</t>
  </si>
  <si>
    <t>001-846-524-0253x9486</t>
  </si>
  <si>
    <t>Stephanie Lara</t>
  </si>
  <si>
    <t>(883)488-7234x35826</t>
  </si>
  <si>
    <t>Margaret Johnson</t>
  </si>
  <si>
    <t>Jasmine Kramer</t>
  </si>
  <si>
    <t>461.453.4210</t>
  </si>
  <si>
    <t>James Kane</t>
  </si>
  <si>
    <t>Mary Carter</t>
  </si>
  <si>
    <t>Ryan Taylor</t>
  </si>
  <si>
    <t>001-452-939-5552x664</t>
  </si>
  <si>
    <t>Tyler Davis</t>
  </si>
  <si>
    <t>Amber Garrison</t>
  </si>
  <si>
    <t>389.637.4292</t>
  </si>
  <si>
    <t>Mary Clark</t>
  </si>
  <si>
    <t>578.200.0033</t>
  </si>
  <si>
    <t>Julie Roberson</t>
  </si>
  <si>
    <t>001-465-279-3370x0815</t>
  </si>
  <si>
    <t>Jennifer Simpson</t>
  </si>
  <si>
    <t>608.627.0420</t>
  </si>
  <si>
    <t>Steven Leon</t>
  </si>
  <si>
    <t>668.277.1951x49153</t>
  </si>
  <si>
    <t>Daisy Wilson</t>
  </si>
  <si>
    <t>612.922.8801</t>
  </si>
  <si>
    <t>Seth Gomez</t>
  </si>
  <si>
    <t>701.658.7250x95753</t>
  </si>
  <si>
    <t>Monica Huff</t>
  </si>
  <si>
    <t>699.987.6901x57376</t>
  </si>
  <si>
    <t>Jack Morse</t>
  </si>
  <si>
    <t>320.303.6100</t>
  </si>
  <si>
    <t>Christopher Jackson</t>
  </si>
  <si>
    <t>888.316.0648</t>
  </si>
  <si>
    <t>(813)531-1336</t>
  </si>
  <si>
    <t>Thomas Torres</t>
  </si>
  <si>
    <t>001-665-905-3484x2633</t>
  </si>
  <si>
    <t>Susan Mora</t>
  </si>
  <si>
    <t>+1-717-253-9162x2915</t>
  </si>
  <si>
    <t>Sara Rosales</t>
  </si>
  <si>
    <t>719.867.2871</t>
  </si>
  <si>
    <t>Diana Porter</t>
  </si>
  <si>
    <t>(571)737-0463x76411</t>
  </si>
  <si>
    <t>(921)930-0896x464</t>
  </si>
  <si>
    <t>Stephanie Sutton</t>
  </si>
  <si>
    <t>001-469-650-4120x079</t>
  </si>
  <si>
    <t>001-974-795-2865x001</t>
  </si>
  <si>
    <t>Kelly Thomas</t>
  </si>
  <si>
    <t>001-791-847-3737x5659</t>
  </si>
  <si>
    <t>Mariah Juarez</t>
  </si>
  <si>
    <t>405-691-7994x9906</t>
  </si>
  <si>
    <t>Tina Hayes</t>
  </si>
  <si>
    <t>423-525-8066</t>
  </si>
  <si>
    <t>Elizabeth Gonzales</t>
  </si>
  <si>
    <t>442-879-4619x548</t>
  </si>
  <si>
    <t>Mark Young</t>
  </si>
  <si>
    <t>+1-217-929-8304x5034</t>
  </si>
  <si>
    <t>Rachel Cox</t>
  </si>
  <si>
    <t>001-441-709-9588x849</t>
  </si>
  <si>
    <t>Jared Kane</t>
  </si>
  <si>
    <t>Brian Tyler</t>
  </si>
  <si>
    <t>001-475-279-3728x13854</t>
  </si>
  <si>
    <t>Kimberly Woodard</t>
  </si>
  <si>
    <t>671-968-3969x535</t>
  </si>
  <si>
    <t>David Ware</t>
  </si>
  <si>
    <t>526-704-9085</t>
  </si>
  <si>
    <t>Rodney Hill</t>
  </si>
  <si>
    <t>Carolyn Hamilton</t>
  </si>
  <si>
    <t>289.444.5342</t>
  </si>
  <si>
    <t>Amber Jackson</t>
  </si>
  <si>
    <t>001-735-831-7928x53963</t>
  </si>
  <si>
    <t>Heather Davila</t>
  </si>
  <si>
    <t>001-623-799-9475</t>
  </si>
  <si>
    <t>Travis Hahn</t>
  </si>
  <si>
    <t>775.248.3555</t>
  </si>
  <si>
    <t>Karen Giles</t>
  </si>
  <si>
    <t>862.467.6529</t>
  </si>
  <si>
    <t>Jonathan Harrell</t>
  </si>
  <si>
    <t>+1-643-204-5129x959</t>
  </si>
  <si>
    <t>Lisa Lee</t>
  </si>
  <si>
    <t>+1-210-310-2405x37623</t>
  </si>
  <si>
    <t>(323)968-1652x69626</t>
  </si>
  <si>
    <t>Karen Stanley</t>
  </si>
  <si>
    <t>593-392-2278x2644</t>
  </si>
  <si>
    <t>Monica Valencia</t>
  </si>
  <si>
    <t>001-907-421-2928</t>
  </si>
  <si>
    <t>Jessica Hogan</t>
  </si>
  <si>
    <t>Adam Walker</t>
  </si>
  <si>
    <t>001-682-699-0093x1792</t>
  </si>
  <si>
    <t>Tara Hoffman</t>
  </si>
  <si>
    <t>001-741-671-2903x20788</t>
  </si>
  <si>
    <t>Kevin Stewart</t>
  </si>
  <si>
    <t>001-951-285-7525x529</t>
  </si>
  <si>
    <t>Cynthia Rivas</t>
  </si>
  <si>
    <t>Nicole White</t>
  </si>
  <si>
    <t>823.380.8074x18771</t>
  </si>
  <si>
    <t>Javier Prince</t>
  </si>
  <si>
    <t>Jeffrey Dixon</t>
  </si>
  <si>
    <t>001-905-306-7325</t>
  </si>
  <si>
    <t>Julie Matthews</t>
  </si>
  <si>
    <t>001-362-845-6098x2890</t>
  </si>
  <si>
    <t>Gregory Smith</t>
  </si>
  <si>
    <t>Michael Terry</t>
  </si>
  <si>
    <t>Mark Blackwell</t>
  </si>
  <si>
    <t>284-301-0218x46767</t>
  </si>
  <si>
    <t>Tammy Gonzalez</t>
  </si>
  <si>
    <t>483.523.3589x0369</t>
  </si>
  <si>
    <t>Mary Lowery</t>
  </si>
  <si>
    <t>+1-734-392-6619x39823</t>
  </si>
  <si>
    <t>Lisa Cabrera</t>
  </si>
  <si>
    <t>(424)527-9463x264</t>
  </si>
  <si>
    <t>Elizabeth Carr</t>
  </si>
  <si>
    <t>+1-408-832-1382x70653</t>
  </si>
  <si>
    <t>Chloe Bailey</t>
  </si>
  <si>
    <t>001-583-961-2032x300</t>
  </si>
  <si>
    <t>Mark Schwartz</t>
  </si>
  <si>
    <t>554.628.6612x954</t>
  </si>
  <si>
    <t>Christina Jackson</t>
  </si>
  <si>
    <t>580.235.0885x40108</t>
  </si>
  <si>
    <t>Catherine Lewis</t>
  </si>
  <si>
    <t>001-725-964-3085x5311</t>
  </si>
  <si>
    <t>Sharon Stanley</t>
  </si>
  <si>
    <t>+1-655-529-3728x6171</t>
  </si>
  <si>
    <t>Kimberly Hall</t>
  </si>
  <si>
    <t>(787)532-2069x355</t>
  </si>
  <si>
    <t>Carrie Cortez</t>
  </si>
  <si>
    <t>727-364-9921x3774</t>
  </si>
  <si>
    <t>Chad Gay</t>
  </si>
  <si>
    <t>001-353-244-3964x709</t>
  </si>
  <si>
    <t>Kristina Lowe</t>
  </si>
  <si>
    <t>+1-281-237-9796x16696</t>
  </si>
  <si>
    <t>+1-962-474-9342x871</t>
  </si>
  <si>
    <t>Wesley Thomas</t>
  </si>
  <si>
    <t>Julia Ortiz</t>
  </si>
  <si>
    <t>823-880-7527x41057</t>
  </si>
  <si>
    <t>Daniel Pittman</t>
  </si>
  <si>
    <t>(677)759-6753</t>
  </si>
  <si>
    <t>Karen Duarte</t>
  </si>
  <si>
    <t>(315)380-3027x0498</t>
  </si>
  <si>
    <t>Matthew Reilly</t>
  </si>
  <si>
    <t>(859)866-3611x832</t>
  </si>
  <si>
    <t>Natasha Johnson</t>
  </si>
  <si>
    <t>+1-591-218-8869x175</t>
  </si>
  <si>
    <t>Kevin Walker</t>
  </si>
  <si>
    <t>415.276.0813x13992</t>
  </si>
  <si>
    <t>Joseph Costa</t>
  </si>
  <si>
    <t>647.442.1764x0017</t>
  </si>
  <si>
    <t>Micheal Willis</t>
  </si>
  <si>
    <t>327.820.5266</t>
  </si>
  <si>
    <t>Laura Jensen</t>
  </si>
  <si>
    <t>884.327.8329</t>
  </si>
  <si>
    <t>Devon Santos</t>
  </si>
  <si>
    <t>225.695.4897</t>
  </si>
  <si>
    <t>Timothy Bates</t>
  </si>
  <si>
    <t>527-768-4088x651</t>
  </si>
  <si>
    <t>Richard Jones</t>
  </si>
  <si>
    <t>001-336-584-7429x5360</t>
  </si>
  <si>
    <t>Ashley Jones</t>
  </si>
  <si>
    <t>(813)973-3235x742</t>
  </si>
  <si>
    <t>Ronald Garcia</t>
  </si>
  <si>
    <t>418.202.7125</t>
  </si>
  <si>
    <t>Amanda Eaton</t>
  </si>
  <si>
    <t>+1-457-512-2357x20860</t>
  </si>
  <si>
    <t>Timothy Bowman</t>
  </si>
  <si>
    <t>001-920-992-2993x9280</t>
  </si>
  <si>
    <t>John Scott</t>
  </si>
  <si>
    <t>001-442-680-9459x87586</t>
  </si>
  <si>
    <t>Matthew Salazar</t>
  </si>
  <si>
    <t>(832)524-6665x097</t>
  </si>
  <si>
    <t>Jennifer Maldonado</t>
  </si>
  <si>
    <t>(859)330-1087x7797</t>
  </si>
  <si>
    <t>Kevin Foster</t>
  </si>
  <si>
    <t>271-479-9982x9880</t>
  </si>
  <si>
    <t>(497)870-3332</t>
  </si>
  <si>
    <t>Brenda Tate</t>
  </si>
  <si>
    <t>627.986.4246</t>
  </si>
  <si>
    <t>Caitlin Jones</t>
  </si>
  <si>
    <t>001-820-985-7125</t>
  </si>
  <si>
    <t>Connie Keller</t>
  </si>
  <si>
    <t>701-532-1083</t>
  </si>
  <si>
    <t>Samantha Morris</t>
  </si>
  <si>
    <t>(234)798-2165x03091</t>
  </si>
  <si>
    <t>Mary Cline</t>
  </si>
  <si>
    <t>David Lowe</t>
  </si>
  <si>
    <t>+1-311-664-9260x710</t>
  </si>
  <si>
    <t>Alison Page</t>
  </si>
  <si>
    <t>001-320-655-0844</t>
  </si>
  <si>
    <t>Eugene Watkins</t>
  </si>
  <si>
    <t>Jesse Osborn</t>
  </si>
  <si>
    <t>(909)942-6842</t>
  </si>
  <si>
    <t>Audrey Peterson</t>
  </si>
  <si>
    <t>(257)860-0692x000</t>
  </si>
  <si>
    <t>Holly Lopez</t>
  </si>
  <si>
    <t>347.338.9646</t>
  </si>
  <si>
    <t>Sarah Vasquez</t>
  </si>
  <si>
    <t>001-433-360-6412x9285</t>
  </si>
  <si>
    <t>Robert Bray</t>
  </si>
  <si>
    <t>442.275.0265x66707</t>
  </si>
  <si>
    <t>Tammy Gilbert</t>
  </si>
  <si>
    <t>330-684-2527</t>
  </si>
  <si>
    <t>Roger Franklin</t>
  </si>
  <si>
    <t>970.626.8760x24557</t>
  </si>
  <si>
    <t>Chelsea Fischer</t>
  </si>
  <si>
    <t>670-810-3636x9993</t>
  </si>
  <si>
    <t>Steven Larsen</t>
  </si>
  <si>
    <t>976-358-5210</t>
  </si>
  <si>
    <t>Monica Nelson</t>
  </si>
  <si>
    <t>Janice Davis</t>
  </si>
  <si>
    <t>(360)447-2645x0555</t>
  </si>
  <si>
    <t>Matthew Evans</t>
  </si>
  <si>
    <t>307-564-2267</t>
  </si>
  <si>
    <t>Emily Page</t>
  </si>
  <si>
    <t>(749)962-9554</t>
  </si>
  <si>
    <t>Kimberly Palmer</t>
  </si>
  <si>
    <t>(934)801-5055</t>
  </si>
  <si>
    <t>Amanda Fletcher</t>
  </si>
  <si>
    <t>875.576.0854x59811</t>
  </si>
  <si>
    <t>Jennifer Flores</t>
  </si>
  <si>
    <t>001-743-803-8450</t>
  </si>
  <si>
    <t>Mary Munoz</t>
  </si>
  <si>
    <t>584.901.1349x08977</t>
  </si>
  <si>
    <t>Tyler Weaver</t>
  </si>
  <si>
    <t>+1-474-222-4537x696</t>
  </si>
  <si>
    <t>(231)411-0748</t>
  </si>
  <si>
    <t>Heidi Davis</t>
  </si>
  <si>
    <t>850-521-1761x192</t>
  </si>
  <si>
    <t>Kelly Alexander</t>
  </si>
  <si>
    <t>001-758-896-7950x269</t>
  </si>
  <si>
    <t>Shane Newman</t>
  </si>
  <si>
    <t>(602)553-8922</t>
  </si>
  <si>
    <t>Deborah Sawyer</t>
  </si>
  <si>
    <t>+1-860-732-0664x4130</t>
  </si>
  <si>
    <t>679-442-4426x9905</t>
  </si>
  <si>
    <t>Nathan Kelly</t>
  </si>
  <si>
    <t>970.753.9848</t>
  </si>
  <si>
    <t>Monique Fleming</t>
  </si>
  <si>
    <t>(979)409-4917x5909</t>
  </si>
  <si>
    <t>Peter Thompson</t>
  </si>
  <si>
    <t>830-621-5339x5505</t>
  </si>
  <si>
    <t>Ashley Harrison</t>
  </si>
  <si>
    <t>(371)470-1438</t>
  </si>
  <si>
    <t>Mary Sanchez</t>
  </si>
  <si>
    <t>(595)562-8860x341</t>
  </si>
  <si>
    <t>Brandi King</t>
  </si>
  <si>
    <t>347-362-0917</t>
  </si>
  <si>
    <t>Audrey Robinson</t>
  </si>
  <si>
    <t>650.696.3432x64135</t>
  </si>
  <si>
    <t>Danielle Lopez</t>
  </si>
  <si>
    <t>+1-516-717-5438x41358</t>
  </si>
  <si>
    <t>Randy Bryant</t>
  </si>
  <si>
    <t>001-796-726-2084x122</t>
  </si>
  <si>
    <t>Julian Davis</t>
  </si>
  <si>
    <t>(793)280-6856x95626</t>
  </si>
  <si>
    <t>Jeremy Adkins</t>
  </si>
  <si>
    <t>+1-646-390-5203x6034</t>
  </si>
  <si>
    <t>Carrie Cobb</t>
  </si>
  <si>
    <t>639-407-3308x84208</t>
  </si>
  <si>
    <t>Daniel Ochoa</t>
  </si>
  <si>
    <t>+1-652-260-7312x36939</t>
  </si>
  <si>
    <t>Leslie Anderson</t>
  </si>
  <si>
    <t>+1-346-585-1337x4000</t>
  </si>
  <si>
    <t>302-649-2283x96993</t>
  </si>
  <si>
    <t>Bradley King</t>
  </si>
  <si>
    <t>455-791-4743</t>
  </si>
  <si>
    <t>Taylor Hughes</t>
  </si>
  <si>
    <t>+1-737-850-9401x191</t>
  </si>
  <si>
    <t>Jessica Martin</t>
  </si>
  <si>
    <t>Ashley Norton</t>
  </si>
  <si>
    <t>+1-927-927-6888x083</t>
  </si>
  <si>
    <t>Matthew Pena</t>
  </si>
  <si>
    <t>001-791-766-6215x59009</t>
  </si>
  <si>
    <t>Karen Taylor</t>
  </si>
  <si>
    <t>853-640-2947x1651</t>
  </si>
  <si>
    <t>Jody Thompson</t>
  </si>
  <si>
    <t>(769)500-2049x95059</t>
  </si>
  <si>
    <t>Austin Smith</t>
  </si>
  <si>
    <t>(414)494-2377x118</t>
  </si>
  <si>
    <t>Melissa Haley</t>
  </si>
  <si>
    <t>001-816-995-0476x71840</t>
  </si>
  <si>
    <t>990.678.8095x2145</t>
  </si>
  <si>
    <t>001-247-424-2706x596</t>
  </si>
  <si>
    <t>Tabitha Williamson</t>
  </si>
  <si>
    <t>Cindy Patel</t>
  </si>
  <si>
    <t>Karina Johnson</t>
  </si>
  <si>
    <t>001-398-690-2184x9189</t>
  </si>
  <si>
    <t>Jennifer Mccall</t>
  </si>
  <si>
    <t>751.285.5749x33872</t>
  </si>
  <si>
    <t>Stephen Elliott</t>
  </si>
  <si>
    <t>935-376-1488</t>
  </si>
  <si>
    <t>Richard White</t>
  </si>
  <si>
    <t>+1-800-551-2549x25053</t>
  </si>
  <si>
    <t>Gerald Baker</t>
  </si>
  <si>
    <t>337-988-0029</t>
  </si>
  <si>
    <t>Michael Carter</t>
  </si>
  <si>
    <t>605.658.8229x62987</t>
  </si>
  <si>
    <t>Anna Jimenez</t>
  </si>
  <si>
    <t>237-381-8548</t>
  </si>
  <si>
    <t>Beth Perez</t>
  </si>
  <si>
    <t>+1-958-358-9763x5844</t>
  </si>
  <si>
    <t>Evan English</t>
  </si>
  <si>
    <t>585-523-6557</t>
  </si>
  <si>
    <t>Aaron Garcia</t>
  </si>
  <si>
    <t>+1-570-650-4175x300</t>
  </si>
  <si>
    <t>Allison Ray</t>
  </si>
  <si>
    <t>334.315.4401x99571</t>
  </si>
  <si>
    <t>Keith Lopez</t>
  </si>
  <si>
    <t>864.373.0186</t>
  </si>
  <si>
    <t>Mary Garcia</t>
  </si>
  <si>
    <t>(760)404-8091</t>
  </si>
  <si>
    <t>Ann Martin</t>
  </si>
  <si>
    <t>Andre Murphy</t>
  </si>
  <si>
    <t>518.655.5557</t>
  </si>
  <si>
    <t>Eric Gutierrez</t>
  </si>
  <si>
    <t>Samuel Smith</t>
  </si>
  <si>
    <t>692.766.0190</t>
  </si>
  <si>
    <t>George Robertson</t>
  </si>
  <si>
    <t>001-753-726-2352x5560</t>
  </si>
  <si>
    <t>Leslie Reyes</t>
  </si>
  <si>
    <t>+1-502-941-9208x55000</t>
  </si>
  <si>
    <t>Raymond Sanchez</t>
  </si>
  <si>
    <t>689-219-2685x561</t>
  </si>
  <si>
    <t>Courtney Davis</t>
  </si>
  <si>
    <t>+1-272-888-8224x896</t>
  </si>
  <si>
    <t>Wendy Rowe</t>
  </si>
  <si>
    <t>610-447-8553x61650</t>
  </si>
  <si>
    <t>Felicia Smith</t>
  </si>
  <si>
    <t>+1-624-207-8717x0747</t>
  </si>
  <si>
    <t>Steve Rodriguez</t>
  </si>
  <si>
    <t>658.964.6299x77488</t>
  </si>
  <si>
    <t>Alicia Palmer</t>
  </si>
  <si>
    <t>829-881-9439x56683</t>
  </si>
  <si>
    <t>Lori Martin</t>
  </si>
  <si>
    <t>001-755-913-5272x40253</t>
  </si>
  <si>
    <t>Adam George</t>
  </si>
  <si>
    <t>Katherine Johnson</t>
  </si>
  <si>
    <t>+1-610-315-5775x92331</t>
  </si>
  <si>
    <t>Kathleen Rodgers</t>
  </si>
  <si>
    <t>623.812.9106x6329</t>
  </si>
  <si>
    <t>Alex Coleman</t>
  </si>
  <si>
    <t>755.813.9796</t>
  </si>
  <si>
    <t>Matthew Simmons</t>
  </si>
  <si>
    <t>001-488-809-6614x4544</t>
  </si>
  <si>
    <t>William Winters</t>
  </si>
  <si>
    <t>884-463-1774x47922</t>
  </si>
  <si>
    <t>420-610-2808x0448</t>
  </si>
  <si>
    <t>Randall Flores</t>
  </si>
  <si>
    <t>001-911-861-6822x0040</t>
  </si>
  <si>
    <t>Marcus Smith</t>
  </si>
  <si>
    <t>001-769-959-7226</t>
  </si>
  <si>
    <t>Pamela Hawkins</t>
  </si>
  <si>
    <t>906-364-7026x7908</t>
  </si>
  <si>
    <t>Nathaniel Craig</t>
  </si>
  <si>
    <t>325.421.7483x58999</t>
  </si>
  <si>
    <t>Laurie Stone</t>
  </si>
  <si>
    <t>001-804-867-4101x543</t>
  </si>
  <si>
    <t>Denise Clark</t>
  </si>
  <si>
    <t>(749)897-7047x634</t>
  </si>
  <si>
    <t>Kenneth Russell</t>
  </si>
  <si>
    <t>(412)215-8661</t>
  </si>
  <si>
    <t>Mary Oconnell</t>
  </si>
  <si>
    <t>356.628.7317x5145</t>
  </si>
  <si>
    <t>Matthew Singleton</t>
  </si>
  <si>
    <t>545-516-7479</t>
  </si>
  <si>
    <t>Randy Andrade</t>
  </si>
  <si>
    <t>520.298.0960x2665</t>
  </si>
  <si>
    <t>James Lowery</t>
  </si>
  <si>
    <t>+1-768-942-8077x664</t>
  </si>
  <si>
    <t>Ruben Combs</t>
  </si>
  <si>
    <t>759-409-2322x05975</t>
  </si>
  <si>
    <t>357-236-6391x585</t>
  </si>
  <si>
    <t>Alice Randall</t>
  </si>
  <si>
    <t>Katherine Thornton</t>
  </si>
  <si>
    <t>Luis Gonzalez</t>
  </si>
  <si>
    <t>(277)422-4349x155</t>
  </si>
  <si>
    <t>Kevin Lambert</t>
  </si>
  <si>
    <t>001-964-508-7613</t>
  </si>
  <si>
    <t>Laura Ramirez</t>
  </si>
  <si>
    <t>001-660-250-6596</t>
  </si>
  <si>
    <t>Pamela Carrillo</t>
  </si>
  <si>
    <t>212.485.1199x34511</t>
  </si>
  <si>
    <t>Diane Melton</t>
  </si>
  <si>
    <t>James Brown</t>
  </si>
  <si>
    <t>001-638-620-2161x640</t>
  </si>
  <si>
    <t>Barbara Davis</t>
  </si>
  <si>
    <t>647.921.4072</t>
  </si>
  <si>
    <t>David King</t>
  </si>
  <si>
    <t>(237)437-3777x2376</t>
  </si>
  <si>
    <t>526-486-7906x1243</t>
  </si>
  <si>
    <t>Justin Thomas</t>
  </si>
  <si>
    <t>334-447-2749x2504</t>
  </si>
  <si>
    <t>Terri Hill</t>
  </si>
  <si>
    <t>(409)222-8586x48440</t>
  </si>
  <si>
    <t>Courtney Martinez</t>
  </si>
  <si>
    <t>001-450-464-2103</t>
  </si>
  <si>
    <t>Laurie Dennis</t>
  </si>
  <si>
    <t>820.894.7823</t>
  </si>
  <si>
    <t>Chad Morales</t>
  </si>
  <si>
    <t>Seth Clark</t>
  </si>
  <si>
    <t>Joe Tran</t>
  </si>
  <si>
    <t>+1-969-661-3336x57901</t>
  </si>
  <si>
    <t>Cynthia Campbell</t>
  </si>
  <si>
    <t>(278)291-8931x06653</t>
  </si>
  <si>
    <t>Valerie Young</t>
  </si>
  <si>
    <t>943.296.4780</t>
  </si>
  <si>
    <t>Katherine Wright</t>
  </si>
  <si>
    <t>+1-421-325-6633x483</t>
  </si>
  <si>
    <t>Jessica Turner</t>
  </si>
  <si>
    <t>573-957-0289</t>
  </si>
  <si>
    <t>Christine Andrade</t>
  </si>
  <si>
    <t>(471)401-9829</t>
  </si>
  <si>
    <t>Arthur Phillips</t>
  </si>
  <si>
    <t>531-251-8036x665</t>
  </si>
  <si>
    <t>Abigail Meyer</t>
  </si>
  <si>
    <t>(499)747-6883</t>
  </si>
  <si>
    <t>Catherine Ramirez</t>
  </si>
  <si>
    <t>001-824-785-7092x722</t>
  </si>
  <si>
    <t>Kathryn Cortez</t>
  </si>
  <si>
    <t>307.926.2009</t>
  </si>
  <si>
    <t>Melissa Reeves</t>
  </si>
  <si>
    <t>(389)769-0641x1581</t>
  </si>
  <si>
    <t>Seth Alvarado</t>
  </si>
  <si>
    <t>+1-832-391-5820x978</t>
  </si>
  <si>
    <t>Kerri Andrews</t>
  </si>
  <si>
    <t>(337)327-1075x9184</t>
  </si>
  <si>
    <t>Cynthia Taylor</t>
  </si>
  <si>
    <t>001-737-645-3932</t>
  </si>
  <si>
    <t>Michael Strickland</t>
  </si>
  <si>
    <t>807-837-7445x5198</t>
  </si>
  <si>
    <t>Amy Garcia</t>
  </si>
  <si>
    <t>963-916-9977x25807</t>
  </si>
  <si>
    <t>Jessica Jordan</t>
  </si>
  <si>
    <t>(579)241-1418</t>
  </si>
  <si>
    <t>David Beasley</t>
  </si>
  <si>
    <t>001-820-317-8263x933</t>
  </si>
  <si>
    <t>James Stevenson</t>
  </si>
  <si>
    <t>(271)385-8839x822</t>
  </si>
  <si>
    <t>Alexander Braun</t>
  </si>
  <si>
    <t>(317)585-7274x11888</t>
  </si>
  <si>
    <t>Kevin Donovan</t>
  </si>
  <si>
    <t>James Adams</t>
  </si>
  <si>
    <t>931.439.1980x433</t>
  </si>
  <si>
    <t>Jessica Martinez</t>
  </si>
  <si>
    <t>(798)444-6996x43377</t>
  </si>
  <si>
    <t>Rachel Wells</t>
  </si>
  <si>
    <t>(244)275-1182x68920</t>
  </si>
  <si>
    <t>Denise Thompson</t>
  </si>
  <si>
    <t>001-212-342-5507</t>
  </si>
  <si>
    <t>Hannah Hughes</t>
  </si>
  <si>
    <t>Amy Bradshaw</t>
  </si>
  <si>
    <t>Michael Waller</t>
  </si>
  <si>
    <t>001-284-367-4603x0538</t>
  </si>
  <si>
    <t>Melanie Ortiz</t>
  </si>
  <si>
    <t>989.479.7145</t>
  </si>
  <si>
    <t>Brian Nelson</t>
  </si>
  <si>
    <t>836-312-6576x5662</t>
  </si>
  <si>
    <t>James Gonzales</t>
  </si>
  <si>
    <t>917.455.9708x402</t>
  </si>
  <si>
    <t>Brittney Hall</t>
  </si>
  <si>
    <t>+1-253-481-1387x5280</t>
  </si>
  <si>
    <t>William Craig</t>
  </si>
  <si>
    <t>250.339.7486x3455</t>
  </si>
  <si>
    <t>James Knapp</t>
  </si>
  <si>
    <t>001-419-992-1590x6806</t>
  </si>
  <si>
    <t>Stephanie Clark</t>
  </si>
  <si>
    <t>+1-265-464-2031x0022</t>
  </si>
  <si>
    <t>Holly Shaffer</t>
  </si>
  <si>
    <t>238.369.0684x8925</t>
  </si>
  <si>
    <t>George Jenkins</t>
  </si>
  <si>
    <t>679-691-6447</t>
  </si>
  <si>
    <t>Sean White</t>
  </si>
  <si>
    <t>832.710.6595</t>
  </si>
  <si>
    <t>Lori Meyer</t>
  </si>
  <si>
    <t>283.915.4594</t>
  </si>
  <si>
    <t>Brian Williams</t>
  </si>
  <si>
    <t>(211)432-5714x879</t>
  </si>
  <si>
    <t>Stacy Boyd</t>
  </si>
  <si>
    <t>001-714-691-4899x147</t>
  </si>
  <si>
    <t>Joel Zuniga</t>
  </si>
  <si>
    <t>454-303-8021</t>
  </si>
  <si>
    <t>Steven Gonzalez</t>
  </si>
  <si>
    <t>+1-690-482-6568x206</t>
  </si>
  <si>
    <t>Travis Perkins</t>
  </si>
  <si>
    <t>{"Sector":"Construction and Engineering","Industry":"Distribution/Wholesale","City":"Northampton","State":"N/A","Zip":"N/A","Website":"www.travisperkinsplc.co.uk","Ticker":"TPK.L","CEO":"Nick Roberts"}</t>
  </si>
  <si>
    <t>Susan Short</t>
  </si>
  <si>
    <t>448-965-0432</t>
  </si>
  <si>
    <t>Colleen Sims</t>
  </si>
  <si>
    <t>(994)217-1488</t>
  </si>
  <si>
    <t>Shannon Gray</t>
  </si>
  <si>
    <t>(433)706-9749x27723</t>
  </si>
  <si>
    <t>Sheila Green</t>
  </si>
  <si>
    <t>Louis Shelton</t>
  </si>
  <si>
    <t>657.971.3388x23205</t>
  </si>
  <si>
    <t>Autumn Harris</t>
  </si>
  <si>
    <t>Michael Robinson</t>
  </si>
  <si>
    <t>+1-944-835-8143x765</t>
  </si>
  <si>
    <t>Angel Schneider</t>
  </si>
  <si>
    <t>+1-292-323-8488x0260</t>
  </si>
  <si>
    <t>Dustin Mcdaniel</t>
  </si>
  <si>
    <t>+1-903-908-8128x244</t>
  </si>
  <si>
    <t>Chad Foster</t>
  </si>
  <si>
    <t>766.389.4983x8801</t>
  </si>
  <si>
    <t>Tina Park</t>
  </si>
  <si>
    <t>001-974-796-2284x7260</t>
  </si>
  <si>
    <t>Joseph Lang</t>
  </si>
  <si>
    <t>773.826.8058</t>
  </si>
  <si>
    <t>Zachary Orozco</t>
  </si>
  <si>
    <t>Albert Stewart</t>
  </si>
  <si>
    <t>+1-663-650-9128x51766</t>
  </si>
  <si>
    <t>514-496-0122x33502</t>
  </si>
  <si>
    <t>Jasmine Russell</t>
  </si>
  <si>
    <t>+1-734-520-6797x21516</t>
  </si>
  <si>
    <t>Jennifer Wong</t>
  </si>
  <si>
    <t>534.768.5256</t>
  </si>
  <si>
    <t>Anthony Garcia</t>
  </si>
  <si>
    <t>900-683-6281x033</t>
  </si>
  <si>
    <t>Mario Williams</t>
  </si>
  <si>
    <t>300-653-3751x0260</t>
  </si>
  <si>
    <t>001-402-952-7259x14277</t>
  </si>
  <si>
    <t>Katie Hudson</t>
  </si>
  <si>
    <t>715.866.4217x05536</t>
  </si>
  <si>
    <t>Jose Miller</t>
  </si>
  <si>
    <t>(335)521-7401x1866</t>
  </si>
  <si>
    <t>Crystal Nelson</t>
  </si>
  <si>
    <t>Linda Bowman</t>
  </si>
  <si>
    <t>+1-563-373-8291x5584</t>
  </si>
  <si>
    <t>Robert Patterson</t>
  </si>
  <si>
    <t>656-539-0842</t>
  </si>
  <si>
    <t>Jon Roth</t>
  </si>
  <si>
    <t>001-408-297-5262</t>
  </si>
  <si>
    <t>Maria Gibbs</t>
  </si>
  <si>
    <t>+1-533-853-6238x7185</t>
  </si>
  <si>
    <t>982.671.9022x96817</t>
  </si>
  <si>
    <t>Glenn Stokes</t>
  </si>
  <si>
    <t>(363)614-1886</t>
  </si>
  <si>
    <t>Samantha Wu</t>
  </si>
  <si>
    <t>751.318.5267</t>
  </si>
  <si>
    <t>001-557-880-6065x3194</t>
  </si>
  <si>
    <t>Candace Bryant</t>
  </si>
  <si>
    <t>217.832.5317x48432</t>
  </si>
  <si>
    <t>Philip Garza</t>
  </si>
  <si>
    <t>001-970-893-5737x3509</t>
  </si>
  <si>
    <t>George Mcdonald</t>
  </si>
  <si>
    <t>414.829.3198x2747</t>
  </si>
  <si>
    <t>(775)614-5003</t>
  </si>
  <si>
    <t>Christian Mcdonald</t>
  </si>
  <si>
    <t>724.560.7002</t>
  </si>
  <si>
    <t>380.727.5191</t>
  </si>
  <si>
    <t>Christian Stout</t>
  </si>
  <si>
    <t>001-640-729-3229</t>
  </si>
  <si>
    <t>Stacey Dougherty</t>
  </si>
  <si>
    <t>(770)732-9609x3471</t>
  </si>
  <si>
    <t>Amanda Thompson</t>
  </si>
  <si>
    <t>383-432-1112x7209</t>
  </si>
  <si>
    <t>Andrew Jordan</t>
  </si>
  <si>
    <t>+1-345-923-3846x7079</t>
  </si>
  <si>
    <t>Kristy Hicks</t>
  </si>
  <si>
    <t>Mckenzie Bryan</t>
  </si>
  <si>
    <t>+1-599-365-2927x297</t>
  </si>
  <si>
    <t>(603)246-9581</t>
  </si>
  <si>
    <t>Melinda Webb</t>
  </si>
  <si>
    <t>+1-949-607-8623x1428</t>
  </si>
  <si>
    <t>Javier Cardenas</t>
  </si>
  <si>
    <t>(335)362-3165</t>
  </si>
  <si>
    <t>Anna Pena</t>
  </si>
  <si>
    <t>001-914-636-4712</t>
  </si>
  <si>
    <t>Lee Petty</t>
  </si>
  <si>
    <t>379.405.3815x19165</t>
  </si>
  <si>
    <t>Rebecca Patterson</t>
  </si>
  <si>
    <t>+1-563-625-4182x00579</t>
  </si>
  <si>
    <t>Anna Austin</t>
  </si>
  <si>
    <t>939.719.7910</t>
  </si>
  <si>
    <t>Jonathan Hodge</t>
  </si>
  <si>
    <t>001-576-312-4451x7182</t>
  </si>
  <si>
    <t>Mark Rivera</t>
  </si>
  <si>
    <t>001-291-422-4551x77044</t>
  </si>
  <si>
    <t>Kathleen Taylor</t>
  </si>
  <si>
    <t>522.805.7742x78906</t>
  </si>
  <si>
    <t>Logan Simon</t>
  </si>
  <si>
    <t>453.384.0042x68941</t>
  </si>
  <si>
    <t>Christina Kelly</t>
  </si>
  <si>
    <t>218.601.8085x290</t>
  </si>
  <si>
    <t>Todd Armstrong</t>
  </si>
  <si>
    <t>(963)580-5905x71927</t>
  </si>
  <si>
    <t>Michelle Anderson</t>
  </si>
  <si>
    <t>Maria Humphrey</t>
  </si>
  <si>
    <t>001-777-636-7894x75309</t>
  </si>
  <si>
    <t>Ruth Barrett</t>
  </si>
  <si>
    <t>+1-880-471-9980x195</t>
  </si>
  <si>
    <t>Sara Johnson</t>
  </si>
  <si>
    <t>(477)721-2339x38586</t>
  </si>
  <si>
    <t>Nicholas Ramirez</t>
  </si>
  <si>
    <t>(717)336-9643x73434</t>
  </si>
  <si>
    <t>Cory Thomas</t>
  </si>
  <si>
    <t>470-903-1539x822</t>
  </si>
  <si>
    <t>Denise Carroll</t>
  </si>
  <si>
    <t>Mark Avila</t>
  </si>
  <si>
    <t>001-573-996-9931x3796</t>
  </si>
  <si>
    <t>Cristian Clark</t>
  </si>
  <si>
    <t>438-425-4852x024</t>
  </si>
  <si>
    <t>Zachary Holt</t>
  </si>
  <si>
    <t>928.444.5999x57081</t>
  </si>
  <si>
    <t>Laura Kirk</t>
  </si>
  <si>
    <t>634-283-0302</t>
  </si>
  <si>
    <t>001-270-657-7482x1035</t>
  </si>
  <si>
    <t>293.836.4513</t>
  </si>
  <si>
    <t>Dawn Vasquez</t>
  </si>
  <si>
    <t>842.474.0049</t>
  </si>
  <si>
    <t>Crystal Blevins</t>
  </si>
  <si>
    <t>781.429.4794x00433</t>
  </si>
  <si>
    <t>Joanna Huang</t>
  </si>
  <si>
    <t>+1-715-779-5539x2823</t>
  </si>
  <si>
    <t>Laura Gray</t>
  </si>
  <si>
    <t>(956)461-5486</t>
  </si>
  <si>
    <t>Joshua Odonnell</t>
  </si>
  <si>
    <t>336-717-5603</t>
  </si>
  <si>
    <t>Sharon Franklin</t>
  </si>
  <si>
    <t>001-814-558-8859x868</t>
  </si>
  <si>
    <t>Juan Scott</t>
  </si>
  <si>
    <t>Nicholas Rangel</t>
  </si>
  <si>
    <t>479-796-2013</t>
  </si>
  <si>
    <t>Christine White</t>
  </si>
  <si>
    <t>001-704-390-5418x1486</t>
  </si>
  <si>
    <t>Elizabeth Moore</t>
  </si>
  <si>
    <t>+1-719-723-6903x1600</t>
  </si>
  <si>
    <t>Deborah Barker</t>
  </si>
  <si>
    <t>418-680-0283</t>
  </si>
  <si>
    <t>Valerie Smith</t>
  </si>
  <si>
    <t>956.998.4739</t>
  </si>
  <si>
    <t>001-324-594-9310</t>
  </si>
  <si>
    <t>Brittany Sullivan</t>
  </si>
  <si>
    <t>461-627-7044</t>
  </si>
  <si>
    <t>Debra Mcintosh</t>
  </si>
  <si>
    <t>689-210-3895x66336</t>
  </si>
  <si>
    <t>Anita Best</t>
  </si>
  <si>
    <t>(907)265-9275</t>
  </si>
  <si>
    <t>Stephen Smith</t>
  </si>
  <si>
    <t>(315)635-9705</t>
  </si>
  <si>
    <t>Laurie Shelton</t>
  </si>
  <si>
    <t>(582)589-9367</t>
  </si>
  <si>
    <t>Kelly Khan</t>
  </si>
  <si>
    <t>233-455-4494x64744</t>
  </si>
  <si>
    <t>Andrew Schroeder</t>
  </si>
  <si>
    <t>377-854-6494x912</t>
  </si>
  <si>
    <t>Elizabeth Cisneros</t>
  </si>
  <si>
    <t>(242)544-5643x0758</t>
  </si>
  <si>
    <t>Kristin Moreno</t>
  </si>
  <si>
    <t>(658)301-3351</t>
  </si>
  <si>
    <t>Kathryn Rivera</t>
  </si>
  <si>
    <t>Amanda Hopkins</t>
  </si>
  <si>
    <t>001-899-536-2121x3346</t>
  </si>
  <si>
    <t>William Donaldson</t>
  </si>
  <si>
    <t>Debbie Hernandez</t>
  </si>
  <si>
    <t>(964)742-7744</t>
  </si>
  <si>
    <t>Sara Butler</t>
  </si>
  <si>
    <t>942.820.5450x3142</t>
  </si>
  <si>
    <t>Jeanne Garcia</t>
  </si>
  <si>
    <t>411.708.8547</t>
  </si>
  <si>
    <t>Debra Mclaughlin</t>
  </si>
  <si>
    <t>878-220-1347x833</t>
  </si>
  <si>
    <t>Denise Vargas</t>
  </si>
  <si>
    <t>Ashley Garcia</t>
  </si>
  <si>
    <t>001-965-788-2211</t>
  </si>
  <si>
    <t>Ralph Mcclain</t>
  </si>
  <si>
    <t>849.499.0755</t>
  </si>
  <si>
    <t>Douglas Baxter</t>
  </si>
  <si>
    <t>001-428-577-8927</t>
  </si>
  <si>
    <t>001-569-846-4572</t>
  </si>
  <si>
    <t>Kevin Stark</t>
  </si>
  <si>
    <t>001-672-282-9659x9649</t>
  </si>
  <si>
    <t>Allen Oliver</t>
  </si>
  <si>
    <t>(693)201-4567</t>
  </si>
  <si>
    <t>Carmen Smith</t>
  </si>
  <si>
    <t>805-706-0107x061</t>
  </si>
  <si>
    <t>870.580.8415</t>
  </si>
  <si>
    <t>Timothy Fitzgerald</t>
  </si>
  <si>
    <t>645.755.1411x8526</t>
  </si>
  <si>
    <t>Gregory Williams</t>
  </si>
  <si>
    <t>+1-520-283-5264x57998</t>
  </si>
  <si>
    <t>Oscar Walker</t>
  </si>
  <si>
    <t>(517)422-8140x64548</t>
  </si>
  <si>
    <t>Air Products &amp; Chemicals</t>
  </si>
  <si>
    <t>{"Sector":"Chemicals","Industry":"Chemicals","City":"Allentown","State":"Pennsylvania","Zip":"18106","Website":"www.airproducts.com","Ticker":"APD","CEO":"Seifi Ghasemi"}</t>
  </si>
  <si>
    <t>Paul Nielsen</t>
  </si>
  <si>
    <t>561.889.7732x9873</t>
  </si>
  <si>
    <t>Dawn Hale</t>
  </si>
  <si>
    <t>(838)254-9039x177</t>
  </si>
  <si>
    <t>David Farmer</t>
  </si>
  <si>
    <t>+1-608-721-8921x285</t>
  </si>
  <si>
    <t>Angela Dennis</t>
  </si>
  <si>
    <t>Courtney Wilson</t>
  </si>
  <si>
    <t>996-232-1110x12520</t>
  </si>
  <si>
    <t>Todd Rodriguez</t>
  </si>
  <si>
    <t>429.866.5708x19959</t>
  </si>
  <si>
    <t>Daniel Page</t>
  </si>
  <si>
    <t>+1-490-561-4982x9312</t>
  </si>
  <si>
    <t>Michelle Evans</t>
  </si>
  <si>
    <t>+1-850-280-4908x14063</t>
  </si>
  <si>
    <t>Nancy Alvarado</t>
  </si>
  <si>
    <t>734.738.8201x920</t>
  </si>
  <si>
    <t>Kimberly Dixon</t>
  </si>
  <si>
    <t>(506)483-7357x4515</t>
  </si>
  <si>
    <t>Candice Morrison</t>
  </si>
  <si>
    <t>494.565.2122x462</t>
  </si>
  <si>
    <t>Kelly Guzman</t>
  </si>
  <si>
    <t>(495)714-8683x086</t>
  </si>
  <si>
    <t>(348)962-9560</t>
  </si>
  <si>
    <t>Michelle Velez</t>
  </si>
  <si>
    <t>(442)927-0044x1601</t>
  </si>
  <si>
    <t>Samuel Castro</t>
  </si>
  <si>
    <t>001-275-521-1627x78028</t>
  </si>
  <si>
    <t>Kimberly Rivera</t>
  </si>
  <si>
    <t>(442)834-6664</t>
  </si>
  <si>
    <t>(642)572-5380x934</t>
  </si>
  <si>
    <t>Laurie Hancock</t>
  </si>
  <si>
    <t>394.241.7709x744</t>
  </si>
  <si>
    <t>Nicole Pham</t>
  </si>
  <si>
    <t>331.849.5960x499</t>
  </si>
  <si>
    <t>Zachary Richardson</t>
  </si>
  <si>
    <t>719-301-4504</t>
  </si>
  <si>
    <t>Brandon Lee</t>
  </si>
  <si>
    <t>001-269-912-4129</t>
  </si>
  <si>
    <t>Amber Banks</t>
  </si>
  <si>
    <t>Julie Davis</t>
  </si>
  <si>
    <t>Adam Ellis</t>
  </si>
  <si>
    <t>(352)497-4845x37884</t>
  </si>
  <si>
    <t>Vanessa Burton</t>
  </si>
  <si>
    <t>526.308.0412</t>
  </si>
  <si>
    <t>Melissa Austin</t>
  </si>
  <si>
    <t>718-708-0004x071</t>
  </si>
  <si>
    <t>Kristina Johnson</t>
  </si>
  <si>
    <t>+1-675-343-8709x6583</t>
  </si>
  <si>
    <t>Daryl Jordan</t>
  </si>
  <si>
    <t>001-322-532-1839x27135</t>
  </si>
  <si>
    <t>Eric Kim</t>
  </si>
  <si>
    <t>254-796-3167x237</t>
  </si>
  <si>
    <t>Amy Arellano</t>
  </si>
  <si>
    <t>+1-812-913-5280x120</t>
  </si>
  <si>
    <t>David Cole</t>
  </si>
  <si>
    <t>245-584-3074</t>
  </si>
  <si>
    <t>Luis Keith</t>
  </si>
  <si>
    <t>637-877-6976</t>
  </si>
  <si>
    <t>Jeffery Rodriguez</t>
  </si>
  <si>
    <t>001-433-629-4243x4384</t>
  </si>
  <si>
    <t>Tiffany Underwood</t>
  </si>
  <si>
    <t>559-724-8656</t>
  </si>
  <si>
    <t>Jim Doyle</t>
  </si>
  <si>
    <t>486.209.2481x2489</t>
  </si>
  <si>
    <t>Phyllis Cooke</t>
  </si>
  <si>
    <t>464.327.9799x241</t>
  </si>
  <si>
    <t>Jonathan Rivas</t>
  </si>
  <si>
    <t>001-993-216-1110x51354</t>
  </si>
  <si>
    <t>Terri Meyer</t>
  </si>
  <si>
    <t>(958)206-8478x76915</t>
  </si>
  <si>
    <t>(278)510-5725x96192</t>
  </si>
  <si>
    <t>Matthew Atkins</t>
  </si>
  <si>
    <t>Jaime Dean</t>
  </si>
  <si>
    <t>870-908-9272</t>
  </si>
  <si>
    <t>Isabella Hunter</t>
  </si>
  <si>
    <t>Donna Rice</t>
  </si>
  <si>
    <t>661.594.6349x2170</t>
  </si>
  <si>
    <t>Sean Evans</t>
  </si>
  <si>
    <t>Susan Powell</t>
  </si>
  <si>
    <t>592.636.1972x76758</t>
  </si>
  <si>
    <t>Natasha Stewart</t>
  </si>
  <si>
    <t>714.247.5826x26435</t>
  </si>
  <si>
    <t>Scott Oconnell</t>
  </si>
  <si>
    <t>(234)489-1184x52936</t>
  </si>
  <si>
    <t>Stephanie Gallegos</t>
  </si>
  <si>
    <t>547.419.6527x704</t>
  </si>
  <si>
    <t>(594)235-1724</t>
  </si>
  <si>
    <t>Jennifer Montgomery</t>
  </si>
  <si>
    <t>869-722-8382</t>
  </si>
  <si>
    <t>Jesus Weaver</t>
  </si>
  <si>
    <t>(315)482-7287</t>
  </si>
  <si>
    <t>Lisa Woodward</t>
  </si>
  <si>
    <t>001-885-538-4629x2245</t>
  </si>
  <si>
    <t>Kevin Gill</t>
  </si>
  <si>
    <t>Cheryl Blackwell</t>
  </si>
  <si>
    <t>633.410.9049x37852</t>
  </si>
  <si>
    <t>Leonard Rosales</t>
  </si>
  <si>
    <t>(322)433-6007x4353</t>
  </si>
  <si>
    <t>Travis Mathews</t>
  </si>
  <si>
    <t>Brian Mason</t>
  </si>
  <si>
    <t>(550)853-9415x0045</t>
  </si>
  <si>
    <t>Daniel Hansen</t>
  </si>
  <si>
    <t>546.714.5467x956</t>
  </si>
  <si>
    <t>Glenda Schwartz</t>
  </si>
  <si>
    <t>(723)563-8883x26228</t>
  </si>
  <si>
    <t>Patrick Scott</t>
  </si>
  <si>
    <t>(246)677-1475x53734</t>
  </si>
  <si>
    <t>Christopher Burgess</t>
  </si>
  <si>
    <t>754-820-0800x316</t>
  </si>
  <si>
    <t>Daniel Simmons</t>
  </si>
  <si>
    <t>(985)694-0425</t>
  </si>
  <si>
    <t>Amy Adams</t>
  </si>
  <si>
    <t>(966)636-0367x7046</t>
  </si>
  <si>
    <t>Robert Robertson</t>
  </si>
  <si>
    <t>994-584-4195</t>
  </si>
  <si>
    <t>Hunter Jones</t>
  </si>
  <si>
    <t>355-705-2264x672</t>
  </si>
  <si>
    <t>Mario Gonzalez</t>
  </si>
  <si>
    <t>582.256.4647</t>
  </si>
  <si>
    <t>Michael Daniels</t>
  </si>
  <si>
    <t>871-355-5560x6273</t>
  </si>
  <si>
    <t>Lauren Ingram</t>
  </si>
  <si>
    <t>440.709.0073x2182</t>
  </si>
  <si>
    <t>John Shaffer</t>
  </si>
  <si>
    <t>409-442-1006</t>
  </si>
  <si>
    <t>Michele Becker</t>
  </si>
  <si>
    <t>+1-320-951-6745x09244</t>
  </si>
  <si>
    <t>Chad Pearson</t>
  </si>
  <si>
    <t>+1-466-850-5752x86268</t>
  </si>
  <si>
    <t>Jeffery Harvey</t>
  </si>
  <si>
    <t>+1-366-565-4095x2213</t>
  </si>
  <si>
    <t>Joan Hughes</t>
  </si>
  <si>
    <t>(978)446-1082</t>
  </si>
  <si>
    <t>Troy Mason</t>
  </si>
  <si>
    <t>001-491-724-0078x7511</t>
  </si>
  <si>
    <t>Patricia Potter</t>
  </si>
  <si>
    <t>885-664-5053x3316</t>
  </si>
  <si>
    <t>Shelly Green</t>
  </si>
  <si>
    <t>(304)764-8021x269</t>
  </si>
  <si>
    <t>Russell Maxwell</t>
  </si>
  <si>
    <t>+1-575-344-3737x40681</t>
  </si>
  <si>
    <t>William Zavala</t>
  </si>
  <si>
    <t>001-617-428-1884x90091</t>
  </si>
  <si>
    <t>Sabrina Downs</t>
  </si>
  <si>
    <t>Connie Bailey</t>
  </si>
  <si>
    <t>373.838.2483x695</t>
  </si>
  <si>
    <t>Valerie Cook</t>
  </si>
  <si>
    <t>(454)635-3074x245</t>
  </si>
  <si>
    <t>Cathy Bolton</t>
  </si>
  <si>
    <t>001-463-597-7941x71373</t>
  </si>
  <si>
    <t>Gina Sweeney</t>
  </si>
  <si>
    <t>(908)547-2082</t>
  </si>
  <si>
    <t>John Boone</t>
  </si>
  <si>
    <t>780-641-5653</t>
  </si>
  <si>
    <t>Kyle Henderson</t>
  </si>
  <si>
    <t>(893)216-8749x72470</t>
  </si>
  <si>
    <t>Jennifer Sosa</t>
  </si>
  <si>
    <t>David Golden</t>
  </si>
  <si>
    <t>758.707.0036x63595</t>
  </si>
  <si>
    <t>Taylor Brown</t>
  </si>
  <si>
    <t>Whitney Wright</t>
  </si>
  <si>
    <t>+1-463-376-0734x312</t>
  </si>
  <si>
    <t>Billy Montgomery</t>
  </si>
  <si>
    <t>862-317-1826x379</t>
  </si>
  <si>
    <t>Gina Davis</t>
  </si>
  <si>
    <t>575.200.7561x4725</t>
  </si>
  <si>
    <t>Michael Sandoval</t>
  </si>
  <si>
    <t>(622)858-3991</t>
  </si>
  <si>
    <t>Jeffrey Jones</t>
  </si>
  <si>
    <t>001-748-539-4604x88030</t>
  </si>
  <si>
    <t>Corey Ramirez</t>
  </si>
  <si>
    <t>(995)822-4898x3417</t>
  </si>
  <si>
    <t>Paul Collins</t>
  </si>
  <si>
    <t>(553)652-2597x56653</t>
  </si>
  <si>
    <t>Chelsea Wilson</t>
  </si>
  <si>
    <t>David Lin</t>
  </si>
  <si>
    <t>622.313.3270x537</t>
  </si>
  <si>
    <t>Stanley Sanders</t>
  </si>
  <si>
    <t>+1-428-874-7706x05937</t>
  </si>
  <si>
    <t>Joel Sherman</t>
  </si>
  <si>
    <t>(524)737-3984x1771</t>
  </si>
  <si>
    <t>Michael Mccarthy</t>
  </si>
  <si>
    <t>(725)207-9250x0585</t>
  </si>
  <si>
    <t>Andrea Sullivan</t>
  </si>
  <si>
    <t>238-356-5286x4444</t>
  </si>
  <si>
    <t>Maria Perez</t>
  </si>
  <si>
    <t>+1-642-360-3773x81994</t>
  </si>
  <si>
    <t>Christopher Best</t>
  </si>
  <si>
    <t>001-842-626-2085x30416</t>
  </si>
  <si>
    <t>Juan Chambers</t>
  </si>
  <si>
    <t>+1-370-275-3890x936</t>
  </si>
  <si>
    <t>Stacy Frost</t>
  </si>
  <si>
    <t>(575)644-8333x058</t>
  </si>
  <si>
    <t>Deanna Ortiz</t>
  </si>
  <si>
    <t>Susan Patterson</t>
  </si>
  <si>
    <t>689.733.4273x0920</t>
  </si>
  <si>
    <t>Samantha Chapman</t>
  </si>
  <si>
    <t>Pamela Harris</t>
  </si>
  <si>
    <t>+1-201-723-8279x7386</t>
  </si>
  <si>
    <t>Randy Romero</t>
  </si>
  <si>
    <t>+1-487-312-0260x968</t>
  </si>
  <si>
    <t>Ryan Clay</t>
  </si>
  <si>
    <t>+1-415-449-2903x3534</t>
  </si>
  <si>
    <t>Thomas Smith</t>
  </si>
  <si>
    <t>(398)784-6617</t>
  </si>
  <si>
    <t>249.759.4402x890</t>
  </si>
  <si>
    <t>Amy Duncan</t>
  </si>
  <si>
    <t>001-865-364-7125x1317</t>
  </si>
  <si>
    <t>Jacob Nelson</t>
  </si>
  <si>
    <t>698-614-4734x506</t>
  </si>
  <si>
    <t>Kristen Conway</t>
  </si>
  <si>
    <t>Robert Wolfe</t>
  </si>
  <si>
    <t>487-682-5327x2048</t>
  </si>
  <si>
    <t>Dustin Murphy</t>
  </si>
  <si>
    <t>Dakota Elliott</t>
  </si>
  <si>
    <t>(719)797-6037x58412</t>
  </si>
  <si>
    <t>Bruce Hendrix</t>
  </si>
  <si>
    <t>001-598-639-9250x15374</t>
  </si>
  <si>
    <t>Ashley Robles</t>
  </si>
  <si>
    <t>489.636.1098x907</t>
  </si>
  <si>
    <t>George Santos</t>
  </si>
  <si>
    <t>+1-859-390-1360x376</t>
  </si>
  <si>
    <t>Janet Aguilar</t>
  </si>
  <si>
    <t>+1-391-486-3587x5675</t>
  </si>
  <si>
    <t>Carl Nichols</t>
  </si>
  <si>
    <t>(813)276-0949x62828</t>
  </si>
  <si>
    <t>Annette Welch</t>
  </si>
  <si>
    <t>(778)264-5451</t>
  </si>
  <si>
    <t>Brendan Pena</t>
  </si>
  <si>
    <t>+1-509-431-1434x9940</t>
  </si>
  <si>
    <t>Emily Lee</t>
  </si>
  <si>
    <t>369.774.0483</t>
  </si>
  <si>
    <t>Terri Mitchell</t>
  </si>
  <si>
    <t>001-883-410-6881x10208</t>
  </si>
  <si>
    <t>Megan Hudson</t>
  </si>
  <si>
    <t>(958)325-5171x260</t>
  </si>
  <si>
    <t>Brian Gutierrez</t>
  </si>
  <si>
    <t>001-512-541-8766x362</t>
  </si>
  <si>
    <t>Nicholas Sanders</t>
  </si>
  <si>
    <t>(804)530-5489</t>
  </si>
  <si>
    <t>Joann Schmidt</t>
  </si>
  <si>
    <t>001-316-572-4719x52019</t>
  </si>
  <si>
    <t>Theodore Hill</t>
  </si>
  <si>
    <t>001-265-928-2790x68909</t>
  </si>
  <si>
    <t>Michael Lopez</t>
  </si>
  <si>
    <t>455.820.5408</t>
  </si>
  <si>
    <t>Ryan Kline</t>
  </si>
  <si>
    <t>481.456.5850</t>
  </si>
  <si>
    <t>Morgan Cowan</t>
  </si>
  <si>
    <t>355-567-3533x45123</t>
  </si>
  <si>
    <t>David Grant</t>
  </si>
  <si>
    <t>+1-285-692-0257x79374</t>
  </si>
  <si>
    <t>Bonnie Frost</t>
  </si>
  <si>
    <t>308.376.3625</t>
  </si>
  <si>
    <t>Ana Hale</t>
  </si>
  <si>
    <t>+1-516-428-0746x191</t>
  </si>
  <si>
    <t>Sarah Wilson</t>
  </si>
  <si>
    <t>(786)531-3505x8302</t>
  </si>
  <si>
    <t>James Velazquez</t>
  </si>
  <si>
    <t>(580)253-2945x18482</t>
  </si>
  <si>
    <t>Shawn Crawford</t>
  </si>
  <si>
    <t>838.632.1151x35787</t>
  </si>
  <si>
    <t>Thomas Hill</t>
  </si>
  <si>
    <t>Robert Villegas</t>
  </si>
  <si>
    <t>+1-984-369-9743x760</t>
  </si>
  <si>
    <t>Joseph Bates</t>
  </si>
  <si>
    <t>(874)326-4357x15242</t>
  </si>
  <si>
    <t>Bobby Jackson</t>
  </si>
  <si>
    <t>001-526-391-3541x98848</t>
  </si>
  <si>
    <t>Samuel Mckenzie</t>
  </si>
  <si>
    <t>+1-633-507-5803x6580</t>
  </si>
  <si>
    <t>Michael Curtis</t>
  </si>
  <si>
    <t>001-329-812-3901</t>
  </si>
  <si>
    <t>Jacob Reese</t>
  </si>
  <si>
    <t>(754)433-9287x67859</t>
  </si>
  <si>
    <t>Benjamin Wong</t>
  </si>
  <si>
    <t>406-963-9081x80309</t>
  </si>
  <si>
    <t>Jimmy Hicks</t>
  </si>
  <si>
    <t>(523)384-5707</t>
  </si>
  <si>
    <t>Jeremiah Thompson</t>
  </si>
  <si>
    <t>+1-268-384-5509x64077</t>
  </si>
  <si>
    <t>Connie Butler</t>
  </si>
  <si>
    <t>001-596-396-3214x331</t>
  </si>
  <si>
    <t>Mark Curtis</t>
  </si>
  <si>
    <t>212.201.7423x061</t>
  </si>
  <si>
    <t>Anna Hodge</t>
  </si>
  <si>
    <t>933-873-3844x97889</t>
  </si>
  <si>
    <t>Joann Tran</t>
  </si>
  <si>
    <t>(653)463-1368</t>
  </si>
  <si>
    <t>Jessica Williams</t>
  </si>
  <si>
    <t>840.220.8001x4386</t>
  </si>
  <si>
    <t>Meredith Wood</t>
  </si>
  <si>
    <t>(384)654-2895x443</t>
  </si>
  <si>
    <t>Theresa Anderson</t>
  </si>
  <si>
    <t>589-847-9500</t>
  </si>
  <si>
    <t>Roberto Reeves</t>
  </si>
  <si>
    <t>001-986-566-7270</t>
  </si>
  <si>
    <t>Victoria Valenzuela</t>
  </si>
  <si>
    <t>Brittany Moore</t>
  </si>
  <si>
    <t>001-639-629-7324x97113</t>
  </si>
  <si>
    <t>Charles Mcpherson</t>
  </si>
  <si>
    <t>(541)816-2376x1271</t>
  </si>
  <si>
    <t>Melissa George</t>
  </si>
  <si>
    <t>554.501.9828x401</t>
  </si>
  <si>
    <t>Connie Thomas</t>
  </si>
  <si>
    <t>483-597-1765</t>
  </si>
  <si>
    <t>Cheryl Lopez</t>
  </si>
  <si>
    <t>491.266.7946</t>
  </si>
  <si>
    <t>Ronald Horn</t>
  </si>
  <si>
    <t>215.919.9133x0646</t>
  </si>
  <si>
    <t>Gabrielle Snow</t>
  </si>
  <si>
    <t>+1-363-725-4870x6509</t>
  </si>
  <si>
    <t>David Alvarez</t>
  </si>
  <si>
    <t>541.881.9400x8362</t>
  </si>
  <si>
    <t>Deborah Campbell</t>
  </si>
  <si>
    <t>440-619-6564x940</t>
  </si>
  <si>
    <t>+1-318-206-6522x7385</t>
  </si>
  <si>
    <t>Matthew Ortiz</t>
  </si>
  <si>
    <t>001-522-499-8578x6142</t>
  </si>
  <si>
    <t>Megan Torres</t>
  </si>
  <si>
    <t>(633)504-4983x3328</t>
  </si>
  <si>
    <t>Michael Johnston</t>
  </si>
  <si>
    <t>455-485-9495x783</t>
  </si>
  <si>
    <t>Jennifer Frank</t>
  </si>
  <si>
    <t>001-512-603-8298x6885</t>
  </si>
  <si>
    <t>Wyatt Mckinney</t>
  </si>
  <si>
    <t>001-654-990-7659</t>
  </si>
  <si>
    <t>Amy Pugh</t>
  </si>
  <si>
    <t>Makayla Morrison</t>
  </si>
  <si>
    <t>(980)941-3482</t>
  </si>
  <si>
    <t>Tonya Wagner</t>
  </si>
  <si>
    <t>932-245-3063x3322</t>
  </si>
  <si>
    <t>Daniel Stevens</t>
  </si>
  <si>
    <t>644.510.6284</t>
  </si>
  <si>
    <t>Taylor Bradley</t>
  </si>
  <si>
    <t>290.766.7801</t>
  </si>
  <si>
    <t>Hannah Elliott</t>
  </si>
  <si>
    <t>776.795.7759x50304</t>
  </si>
  <si>
    <t>Dylan White</t>
  </si>
  <si>
    <t>Heather Quinn</t>
  </si>
  <si>
    <t>461-926-3248x13487</t>
  </si>
  <si>
    <t>Daniel Alvarado</t>
  </si>
  <si>
    <t>330-998-4532</t>
  </si>
  <si>
    <t>Steven Zhang</t>
  </si>
  <si>
    <t>Mark Molina</t>
  </si>
  <si>
    <t>(801)460-9817x044</t>
  </si>
  <si>
    <t>Elizabeth Miller</t>
  </si>
  <si>
    <t>Brittany Edwards</t>
  </si>
  <si>
    <t>324.844.4867x8909</t>
  </si>
  <si>
    <t>Mike Morrison</t>
  </si>
  <si>
    <t>001-605-809-1651x2223</t>
  </si>
  <si>
    <t>Nicholas Rodriguez</t>
  </si>
  <si>
    <t>712.489.4768</t>
  </si>
  <si>
    <t>Charles Conley</t>
  </si>
  <si>
    <t>878.316.2421</t>
  </si>
  <si>
    <t>Karen Pham</t>
  </si>
  <si>
    <t>593-670-6825x368</t>
  </si>
  <si>
    <t>Denise Mcdonald</t>
  </si>
  <si>
    <t>232.296.1055</t>
  </si>
  <si>
    <t>Mark Crosby</t>
  </si>
  <si>
    <t>525.810.6171</t>
  </si>
  <si>
    <t>Eric Henry</t>
  </si>
  <si>
    <t>429-611-4777x27262</t>
  </si>
  <si>
    <t>David Jones</t>
  </si>
  <si>
    <t>373.891.3214</t>
  </si>
  <si>
    <t>Sheryl Macias</t>
  </si>
  <si>
    <t>+1-956-452-8917x5556</t>
  </si>
  <si>
    <t>Brandy Tyler</t>
  </si>
  <si>
    <t>461.776.7074x409</t>
  </si>
  <si>
    <t>Colleen Ayala</t>
  </si>
  <si>
    <t>(595)229-4145x4901</t>
  </si>
  <si>
    <t>Lisa Miller</t>
  </si>
  <si>
    <t>Cheryl Riley</t>
  </si>
  <si>
    <t>(975)955-6265x39722</t>
  </si>
  <si>
    <t>Calvin Marsh</t>
  </si>
  <si>
    <t>600.312.0182</t>
  </si>
  <si>
    <t>Julie Rodgers</t>
  </si>
  <si>
    <t>406-834-9160x0474</t>
  </si>
  <si>
    <t>David Stokes</t>
  </si>
  <si>
    <t>(236)211-4626</t>
  </si>
  <si>
    <t>Donald Ford</t>
  </si>
  <si>
    <t>(428)351-7128x413</t>
  </si>
  <si>
    <t>Robert Jackson</t>
  </si>
  <si>
    <t>+1-555-702-6396x80710</t>
  </si>
  <si>
    <t>Matthew Moore</t>
  </si>
  <si>
    <t>Brandon Walls</t>
  </si>
  <si>
    <t>671.948.9165</t>
  </si>
  <si>
    <t>Randy Lloyd</t>
  </si>
  <si>
    <t>(206)263-6205x153</t>
  </si>
  <si>
    <t>Justin Graham</t>
  </si>
  <si>
    <t>576.213.5242</t>
  </si>
  <si>
    <t>Kenneth Adams</t>
  </si>
  <si>
    <t>614.967.5397</t>
  </si>
  <si>
    <t>Benjamin Bender</t>
  </si>
  <si>
    <t>292.727.0858x07425</t>
  </si>
  <si>
    <t>Amber Vasquez</t>
  </si>
  <si>
    <t>(572)807-3351x3747</t>
  </si>
  <si>
    <t>Michael Combs</t>
  </si>
  <si>
    <t>726.899.2251x0139</t>
  </si>
  <si>
    <t>Albert Burnett</t>
  </si>
  <si>
    <t>266-884-3697</t>
  </si>
  <si>
    <t>Sharon Joseph</t>
  </si>
  <si>
    <t>846.896.5707</t>
  </si>
  <si>
    <t>204.457.4284x7409</t>
  </si>
  <si>
    <t>Scott Singh</t>
  </si>
  <si>
    <t>467.799.3076x594</t>
  </si>
  <si>
    <t>Anthony Howell</t>
  </si>
  <si>
    <t>736-877-4823x07332</t>
  </si>
  <si>
    <t>Stephen Cooke</t>
  </si>
  <si>
    <t>262.847.2174x2952</t>
  </si>
  <si>
    <t>Andrew Lawrence</t>
  </si>
  <si>
    <t>939.477.0804x033</t>
  </si>
  <si>
    <t>Kevin Higgins</t>
  </si>
  <si>
    <t>392-667-0869x113</t>
  </si>
  <si>
    <t>647-201-5732</t>
  </si>
  <si>
    <t>Nicholas Obrien</t>
  </si>
  <si>
    <t>Jeffrey Mckenzie</t>
  </si>
  <si>
    <t>(436)932-7964x182</t>
  </si>
  <si>
    <t>Raymond Ray</t>
  </si>
  <si>
    <t>628.913.4840x622</t>
  </si>
  <si>
    <t>Jessica Matthews</t>
  </si>
  <si>
    <t>(458)582-6487</t>
  </si>
  <si>
    <t>Robin Rogers</t>
  </si>
  <si>
    <t>Katie Gilbert</t>
  </si>
  <si>
    <t>Daniel Bell</t>
  </si>
  <si>
    <t>336.790.4877</t>
  </si>
  <si>
    <t>Gregory Little</t>
  </si>
  <si>
    <t>001-368-806-8231x7347</t>
  </si>
  <si>
    <t>Lee Pacheco</t>
  </si>
  <si>
    <t>(974)841-6417x837</t>
  </si>
  <si>
    <t>April Morrison</t>
  </si>
  <si>
    <t>+1-730-835-2313x4132</t>
  </si>
  <si>
    <t>Sonia Molina</t>
  </si>
  <si>
    <t>Alicia Richardson</t>
  </si>
  <si>
    <t>(957)293-8269</t>
  </si>
  <si>
    <t>Mitchell Smith</t>
  </si>
  <si>
    <t>670-861-9495</t>
  </si>
  <si>
    <t>Danielle Bell</t>
  </si>
  <si>
    <t>(472)841-0428x3353</t>
  </si>
  <si>
    <t>Alan Evans</t>
  </si>
  <si>
    <t>(820)208-8491x440</t>
  </si>
  <si>
    <t>Laurie Dalton</t>
  </si>
  <si>
    <t>+1-979-482-3865x8634</t>
  </si>
  <si>
    <t>Eric Oconnor</t>
  </si>
  <si>
    <t>818-404-5535x9781</t>
  </si>
  <si>
    <t>Cody Carpenter</t>
  </si>
  <si>
    <t>001-884-971-4755</t>
  </si>
  <si>
    <t>Rebecca Adkins</t>
  </si>
  <si>
    <t>280-512-3812x808</t>
  </si>
  <si>
    <t>Robert Mcdaniel</t>
  </si>
  <si>
    <t>684-295-1235x301</t>
  </si>
  <si>
    <t>Christopher Scott</t>
  </si>
  <si>
    <t>001-832-596-3270x9633</t>
  </si>
  <si>
    <t>Carla Schroeder</t>
  </si>
  <si>
    <t>001-730-461-7333x356</t>
  </si>
  <si>
    <t>Ann Kelly</t>
  </si>
  <si>
    <t>+1-410-716-8622x832</t>
  </si>
  <si>
    <t>Adam Perry</t>
  </si>
  <si>
    <t>Matthew Blevins</t>
  </si>
  <si>
    <t>001-868-294-0144x5561</t>
  </si>
  <si>
    <t>$57K-$123K</t>
  </si>
  <si>
    <t>Craig Peterson</t>
  </si>
  <si>
    <t>355-297-7969</t>
  </si>
  <si>
    <t>Francisco Wagner</t>
  </si>
  <si>
    <t>001-980-359-0310</t>
  </si>
  <si>
    <t>565-519-0725</t>
  </si>
  <si>
    <t>Janice Gordon</t>
  </si>
  <si>
    <t>Charles Briggs</t>
  </si>
  <si>
    <t>+1-222-295-0226x306</t>
  </si>
  <si>
    <t>Vincent Stewart</t>
  </si>
  <si>
    <t>001-912-953-9375x1551</t>
  </si>
  <si>
    <t>Peter Anderson</t>
  </si>
  <si>
    <t>+1-658-738-4742x415</t>
  </si>
  <si>
    <t>001-922-660-3372</t>
  </si>
  <si>
    <t>Daniel Morris</t>
  </si>
  <si>
    <t>985-933-6373x68889</t>
  </si>
  <si>
    <t>Kenneth Conrad</t>
  </si>
  <si>
    <t>(496)448-8615x59210</t>
  </si>
  <si>
    <t>Gina Reed</t>
  </si>
  <si>
    <t>+1-703-654-5365x54412</t>
  </si>
  <si>
    <t>David Harvey</t>
  </si>
  <si>
    <t>927-513-8539x49582</t>
  </si>
  <si>
    <t>886.991.6995x9530</t>
  </si>
  <si>
    <t>Eric Barron</t>
  </si>
  <si>
    <t>001-800-647-6728x27941</t>
  </si>
  <si>
    <t>Cynthia Henry</t>
  </si>
  <si>
    <t>Susan Wilson</t>
  </si>
  <si>
    <t>+1-576-450-0380x51604</t>
  </si>
  <si>
    <t>Mike Jackson</t>
  </si>
  <si>
    <t>+1-985-623-0950x418</t>
  </si>
  <si>
    <t>Caitlin Cervantes</t>
  </si>
  <si>
    <t>Michael Chandler</t>
  </si>
  <si>
    <t>341.586.4909</t>
  </si>
  <si>
    <t>Brenda Guerrero</t>
  </si>
  <si>
    <t>(753)789-5713x485</t>
  </si>
  <si>
    <t>Phillip Williams</t>
  </si>
  <si>
    <t>001-848-625-6236x44748</t>
  </si>
  <si>
    <t>Michelle Harrison</t>
  </si>
  <si>
    <t>(780)501-7383</t>
  </si>
  <si>
    <t>Jason Hart</t>
  </si>
  <si>
    <t>Sandra Hansen</t>
  </si>
  <si>
    <t>447-854-8915x72107</t>
  </si>
  <si>
    <t>Rebecca Erickson</t>
  </si>
  <si>
    <t>(350)846-2595</t>
  </si>
  <si>
    <t>Andrew Smith</t>
  </si>
  <si>
    <t>Catherine Jones</t>
  </si>
  <si>
    <t>383.982.1585x41909</t>
  </si>
  <si>
    <t>740.489.9798</t>
  </si>
  <si>
    <t>Anna Smith</t>
  </si>
  <si>
    <t>001-960-913-1214x23849</t>
  </si>
  <si>
    <t>Scott Bennett</t>
  </si>
  <si>
    <t>+1-802-203-7720x18265</t>
  </si>
  <si>
    <t>346.875.5404x97652</t>
  </si>
  <si>
    <t>Michael Cole</t>
  </si>
  <si>
    <t>+1-686-672-7551x22599</t>
  </si>
  <si>
    <t>Nicholas Hardin</t>
  </si>
  <si>
    <t>505-911-3980</t>
  </si>
  <si>
    <t>Christopher Nelson</t>
  </si>
  <si>
    <t>(598)444-6670x642</t>
  </si>
  <si>
    <t>Michelle Gill</t>
  </si>
  <si>
    <t>928.969.7112x259</t>
  </si>
  <si>
    <t>Nancy Matthews</t>
  </si>
  <si>
    <t>612-515-8268x8730</t>
  </si>
  <si>
    <t>Kendra Medina</t>
  </si>
  <si>
    <t>492-405-7242x26401</t>
  </si>
  <si>
    <t>Brittany Dawson</t>
  </si>
  <si>
    <t>001-924-968-4787x75728</t>
  </si>
  <si>
    <t>Katie Mckenzie</t>
  </si>
  <si>
    <t>251.499.0233x330</t>
  </si>
  <si>
    <t>Regina Kim</t>
  </si>
  <si>
    <t>Steve Smith</t>
  </si>
  <si>
    <t>001-671-386-7192x488</t>
  </si>
  <si>
    <t>Steven Mcclain</t>
  </si>
  <si>
    <t>001-790-436-4777x683</t>
  </si>
  <si>
    <t>Brandi Ochoa</t>
  </si>
  <si>
    <t>Julia Brooks</t>
  </si>
  <si>
    <t>001-280-957-7704x423</t>
  </si>
  <si>
    <t>Beverly Anderson</t>
  </si>
  <si>
    <t>505.528.2110x9819</t>
  </si>
  <si>
    <t>Charles Thomas</t>
  </si>
  <si>
    <t>(984)422-5771x279</t>
  </si>
  <si>
    <t>Robert Kane</t>
  </si>
  <si>
    <t>678.609.2605x5637</t>
  </si>
  <si>
    <t>Lori Carpenter</t>
  </si>
  <si>
    <t>+1-530-658-7173x91951</t>
  </si>
  <si>
    <t>(672)707-5203x81350</t>
  </si>
  <si>
    <t>Pedro Harris</t>
  </si>
  <si>
    <t>445-963-1401</t>
  </si>
  <si>
    <t>David Walker</t>
  </si>
  <si>
    <t>363.696.9683</t>
  </si>
  <si>
    <t>Ann Gross</t>
  </si>
  <si>
    <t>487.312.3322x4588</t>
  </si>
  <si>
    <t>Ashley Lloyd</t>
  </si>
  <si>
    <t>786.634.6250x31609</t>
  </si>
  <si>
    <t>Frank Beck</t>
  </si>
  <si>
    <t>524-202-4305x976</t>
  </si>
  <si>
    <t>Joe Buchanan</t>
  </si>
  <si>
    <t>(742)840-0243</t>
  </si>
  <si>
    <t>Kara Turner</t>
  </si>
  <si>
    <t>846-306-1390</t>
  </si>
  <si>
    <t>Amanda Barber</t>
  </si>
  <si>
    <t>+1-629-481-5227x1240</t>
  </si>
  <si>
    <t>Luis Moore</t>
  </si>
  <si>
    <t>477-200-7367x3635</t>
  </si>
  <si>
    <t>Michael House</t>
  </si>
  <si>
    <t>(837)453-3451x25488</t>
  </si>
  <si>
    <t>Juan Medina</t>
  </si>
  <si>
    <t>702-218-7580x50962</t>
  </si>
  <si>
    <t>906.866.7678</t>
  </si>
  <si>
    <t>877.620.2299</t>
  </si>
  <si>
    <t>Debra Molina</t>
  </si>
  <si>
    <t>277.563.0286</t>
  </si>
  <si>
    <t>Taylor Wolfe</t>
  </si>
  <si>
    <t>754-598-4978x40524</t>
  </si>
  <si>
    <t>Alexander Chan</t>
  </si>
  <si>
    <t>+1-893-552-7324x4034</t>
  </si>
  <si>
    <t>Elizabeth Rodriguez</t>
  </si>
  <si>
    <t>640.201.4854x0552</t>
  </si>
  <si>
    <t>Christopher Griffin</t>
  </si>
  <si>
    <t>800-598-1799x42463</t>
  </si>
  <si>
    <t>Mercedes Fuller</t>
  </si>
  <si>
    <t>443-701-4877x8136</t>
  </si>
  <si>
    <t>Marie Cohen</t>
  </si>
  <si>
    <t>Tanya Carrillo</t>
  </si>
  <si>
    <t>001-763-257-8457x9622</t>
  </si>
  <si>
    <t>Kevin Weber</t>
  </si>
  <si>
    <t>990-541-9588x82221</t>
  </si>
  <si>
    <t>Matthew Hardy</t>
  </si>
  <si>
    <t>001-754-603-4111x076</t>
  </si>
  <si>
    <t>Zachary Wright</t>
  </si>
  <si>
    <t>Jeffrey Berg</t>
  </si>
  <si>
    <t>Gloria Sanders</t>
  </si>
  <si>
    <t>+1-860-735-7844x716</t>
  </si>
  <si>
    <t>Caitlin Tapia</t>
  </si>
  <si>
    <t>+1-269-280-0848x09155</t>
  </si>
  <si>
    <t>Matthew Brown</t>
  </si>
  <si>
    <t>621-776-2771</t>
  </si>
  <si>
    <t>Anthony Smith</t>
  </si>
  <si>
    <t>218.697.3896x18039</t>
  </si>
  <si>
    <t>Riley Jackson</t>
  </si>
  <si>
    <t>(679)646-8986x437</t>
  </si>
  <si>
    <t>Robert Kirby</t>
  </si>
  <si>
    <t>+1-537-740-2747x88531</t>
  </si>
  <si>
    <t>Lindsey Clark</t>
  </si>
  <si>
    <t>935-939-6626x990</t>
  </si>
  <si>
    <t>Barbara Boyd</t>
  </si>
  <si>
    <t>+1-515-654-2872x413</t>
  </si>
  <si>
    <t>Katelyn Barnett</t>
  </si>
  <si>
    <t>+1-650-885-2241x8623</t>
  </si>
  <si>
    <t>Hannah Orr</t>
  </si>
  <si>
    <t>211-314-5312x492</t>
  </si>
  <si>
    <t>001-409-247-9556x507</t>
  </si>
  <si>
    <t>Diane Hansen</t>
  </si>
  <si>
    <t>(578)625-4986</t>
  </si>
  <si>
    <t>Amanda Jones</t>
  </si>
  <si>
    <t>536.782.5823x264</t>
  </si>
  <si>
    <t>Philip Avila</t>
  </si>
  <si>
    <t>(214)438-9398x7990</t>
  </si>
  <si>
    <t>Mary Thomas</t>
  </si>
  <si>
    <t>751-756-3541</t>
  </si>
  <si>
    <t>William Wilson</t>
  </si>
  <si>
    <t>+1-657-769-8236x30803</t>
  </si>
  <si>
    <t>Alexis Chan</t>
  </si>
  <si>
    <t>+1-460-370-5052x27885</t>
  </si>
  <si>
    <t>Matthew Mora</t>
  </si>
  <si>
    <t>PI Industries</t>
  </si>
  <si>
    <t>{"Sector":"Chemicals","Industry":"Chemicals","City":"Udaipur","State":"Rajasthan","Zip":"313 003","Website":"www.piindustries.com","Ticker":"PIIND","CEO":"Mayank Singhal"}</t>
  </si>
  <si>
    <t>Brian Rosario</t>
  </si>
  <si>
    <t>001-323-763-6004</t>
  </si>
  <si>
    <t>Kathleen Smith</t>
  </si>
  <si>
    <t>861-273-4008x864</t>
  </si>
  <si>
    <t>Karen Stevens</t>
  </si>
  <si>
    <t>779.954.3268</t>
  </si>
  <si>
    <t>Jimmy Clark</t>
  </si>
  <si>
    <t>+1-826-748-6044x684</t>
  </si>
  <si>
    <t>Melvin Hess</t>
  </si>
  <si>
    <t>001-511-613-4829x92714</t>
  </si>
  <si>
    <t>David Miller</t>
  </si>
  <si>
    <t>+1-914-683-0482x2268</t>
  </si>
  <si>
    <t>Karen Davis</t>
  </si>
  <si>
    <t>882-599-5886x145</t>
  </si>
  <si>
    <t>Anthony Carey</t>
  </si>
  <si>
    <t>+1-213-804-2093x0933</t>
  </si>
  <si>
    <t>Charles Fleming</t>
  </si>
  <si>
    <t>001-804-925-5709x34322</t>
  </si>
  <si>
    <t>Douglas Nelson</t>
  </si>
  <si>
    <t>+1-448-324-4464x700</t>
  </si>
  <si>
    <t>Curtis Jones</t>
  </si>
  <si>
    <t>(905)229-8226x000</t>
  </si>
  <si>
    <t>Amy Lee</t>
  </si>
  <si>
    <t>Samantha Warren</t>
  </si>
  <si>
    <t>001-710-523-7138x6861</t>
  </si>
  <si>
    <t>Bill Vazquez</t>
  </si>
  <si>
    <t>484-970-5135</t>
  </si>
  <si>
    <t>Rebecca Harris</t>
  </si>
  <si>
    <t>919.419.2470x82214</t>
  </si>
  <si>
    <t>Gregory Allen</t>
  </si>
  <si>
    <t>(953)556-1774x01063</t>
  </si>
  <si>
    <t>Lee Walker</t>
  </si>
  <si>
    <t>Jason Graham</t>
  </si>
  <si>
    <t>(255)894-0656x1561</t>
  </si>
  <si>
    <t>Lee Fitzpatrick</t>
  </si>
  <si>
    <t>001-284-280-0643x2461</t>
  </si>
  <si>
    <t>Crystal Palmer</t>
  </si>
  <si>
    <t>370-240-6257x9873</t>
  </si>
  <si>
    <t>Dillon Perez</t>
  </si>
  <si>
    <t>723-416-2015</t>
  </si>
  <si>
    <t>Mary Kirby</t>
  </si>
  <si>
    <t>+1-530-875-7783x3198</t>
  </si>
  <si>
    <t>Catherine Perez</t>
  </si>
  <si>
    <t>757.543.6937x07773</t>
  </si>
  <si>
    <t>Linda Nelson</t>
  </si>
  <si>
    <t>251-844-5791x631</t>
  </si>
  <si>
    <t>Teresa Smith</t>
  </si>
  <si>
    <t>001-747-347-1286x6195</t>
  </si>
  <si>
    <t>Glen Hodges</t>
  </si>
  <si>
    <t>(987)618-5826x4097</t>
  </si>
  <si>
    <t>Holly Williams</t>
  </si>
  <si>
    <t>001-263-955-1902x354</t>
  </si>
  <si>
    <t>Jonathan Santana</t>
  </si>
  <si>
    <t>925-487-9264</t>
  </si>
  <si>
    <t>Patrick King</t>
  </si>
  <si>
    <t>001-823-352-0789x561</t>
  </si>
  <si>
    <t>Christina Paul</t>
  </si>
  <si>
    <t>264-712-9217</t>
  </si>
  <si>
    <t>Sarah Le</t>
  </si>
  <si>
    <t>873-777-3554</t>
  </si>
  <si>
    <t>Collin Hebert</t>
  </si>
  <si>
    <t>001-355-765-3023</t>
  </si>
  <si>
    <t>Shannon Sims</t>
  </si>
  <si>
    <t>217.537.2411</t>
  </si>
  <si>
    <t>Rhonda Kelly</t>
  </si>
  <si>
    <t>(684)768-2593</t>
  </si>
  <si>
    <t>661-234-1604</t>
  </si>
  <si>
    <t>Justin Clark</t>
  </si>
  <si>
    <t>(721)710-4796x5308</t>
  </si>
  <si>
    <t>Jacqueline Green</t>
  </si>
  <si>
    <t>799.309.4295x5014</t>
  </si>
  <si>
    <t>Martin Lyons</t>
  </si>
  <si>
    <t>389-517-5675</t>
  </si>
  <si>
    <t>Nancy Taylor</t>
  </si>
  <si>
    <t>593.668.8351</t>
  </si>
  <si>
    <t>Steven Meza</t>
  </si>
  <si>
    <t>717-228-7659</t>
  </si>
  <si>
    <t>Tony Lynch</t>
  </si>
  <si>
    <t>Courtney Little</t>
  </si>
  <si>
    <t>Rachel Hernandez</t>
  </si>
  <si>
    <t>+1-332-525-9213x0486</t>
  </si>
  <si>
    <t>Samantha Kirk</t>
  </si>
  <si>
    <t>Dustin Edwards</t>
  </si>
  <si>
    <t>(650)608-3911x033</t>
  </si>
  <si>
    <t>Derek Brooks</t>
  </si>
  <si>
    <t>001-455-954-1738x7588</t>
  </si>
  <si>
    <t>Ryan Avery</t>
  </si>
  <si>
    <t>+1-219-360-5749x16516</t>
  </si>
  <si>
    <t>Eric Klein</t>
  </si>
  <si>
    <t>+1-627-516-2368x799</t>
  </si>
  <si>
    <t>George Duncan</t>
  </si>
  <si>
    <t>324.966.8809x7714</t>
  </si>
  <si>
    <t>Paula Morales</t>
  </si>
  <si>
    <t>555.854.0148</t>
  </si>
  <si>
    <t>001-937-508-7469x652</t>
  </si>
  <si>
    <t>William Johnson</t>
  </si>
  <si>
    <t>Christina Stanton</t>
  </si>
  <si>
    <t>205.717.9069x9109</t>
  </si>
  <si>
    <t>Kurt Montoya</t>
  </si>
  <si>
    <t>Nathan Jackson</t>
  </si>
  <si>
    <t>801-720-7935x86481</t>
  </si>
  <si>
    <t>Douglas Weaver</t>
  </si>
  <si>
    <t>(216)726-5475x381</t>
  </si>
  <si>
    <t>Johnathan Hardy</t>
  </si>
  <si>
    <t>946-729-4083</t>
  </si>
  <si>
    <t>Paul Jackson</t>
  </si>
  <si>
    <t>805-735-4322x049</t>
  </si>
  <si>
    <t>Steven Morgan</t>
  </si>
  <si>
    <t>(278)564-2291x653</t>
  </si>
  <si>
    <t>Breanna Nunez</t>
  </si>
  <si>
    <t>439.605.6373x4876</t>
  </si>
  <si>
    <t>Megan Wang</t>
  </si>
  <si>
    <t>(344)446-4486</t>
  </si>
  <si>
    <t>Dawn Ramirez</t>
  </si>
  <si>
    <t>(354)747-9947</t>
  </si>
  <si>
    <t>Paula Edwards</t>
  </si>
  <si>
    <t>001-997-486-4552x575</t>
  </si>
  <si>
    <t>Tony Torres</t>
  </si>
  <si>
    <t>(663)874-5837</t>
  </si>
  <si>
    <t>Jill Best</t>
  </si>
  <si>
    <t>(319)779-6628x7261</t>
  </si>
  <si>
    <t>Michelle Duncan</t>
  </si>
  <si>
    <t>738-729-1155x41629</t>
  </si>
  <si>
    <t>Jason Warren</t>
  </si>
  <si>
    <t>001-894-960-0532x7674</t>
  </si>
  <si>
    <t>Lucas Johnson</t>
  </si>
  <si>
    <t>229-977-6686x443</t>
  </si>
  <si>
    <t>Nathan Clark</t>
  </si>
  <si>
    <t>+1-459-205-1790x370</t>
  </si>
  <si>
    <t>David Hoffman</t>
  </si>
  <si>
    <t>001-971-981-4900x70304</t>
  </si>
  <si>
    <t>Kayla Orozco</t>
  </si>
  <si>
    <t>501-268-8850</t>
  </si>
  <si>
    <t>Steve Gutierrez</t>
  </si>
  <si>
    <t>Michael Kelly</t>
  </si>
  <si>
    <t>001-588-967-4997</t>
  </si>
  <si>
    <t>Jacob Taylor</t>
  </si>
  <si>
    <t>001-721-652-3550x975</t>
  </si>
  <si>
    <t>James Craig</t>
  </si>
  <si>
    <t>216-985-9200x459</t>
  </si>
  <si>
    <t>Brittany Johnston</t>
  </si>
  <si>
    <t>+1-650-807-8361x7692</t>
  </si>
  <si>
    <t>Jocelyn Miller</t>
  </si>
  <si>
    <t>+1-824-439-4774x786</t>
  </si>
  <si>
    <t>Joseph Guzman</t>
  </si>
  <si>
    <t>821-972-5203x695</t>
  </si>
  <si>
    <t>Cynthia Perry</t>
  </si>
  <si>
    <t>573.777.4285</t>
  </si>
  <si>
    <t>Blake Lewis</t>
  </si>
  <si>
    <t>+1-474-529-2151x195</t>
  </si>
  <si>
    <t>Ryan Huff</t>
  </si>
  <si>
    <t>001-571-466-7883x58305</t>
  </si>
  <si>
    <t>Katherine Hanson</t>
  </si>
  <si>
    <t>001-755-382-3763x244</t>
  </si>
  <si>
    <t>John Acevedo</t>
  </si>
  <si>
    <t>(800)969-2084</t>
  </si>
  <si>
    <t>Alicia Gibson</t>
  </si>
  <si>
    <t>390-955-8422x18419</t>
  </si>
  <si>
    <t>211.769.7171</t>
  </si>
  <si>
    <t>Stephanie Wright</t>
  </si>
  <si>
    <t>(571)646-8698</t>
  </si>
  <si>
    <t>Kyle Evans</t>
  </si>
  <si>
    <t>+1-912-507-5405x34260</t>
  </si>
  <si>
    <t>Donald Juarez</t>
  </si>
  <si>
    <t>Scott Dean</t>
  </si>
  <si>
    <t>001-321-436-9916x70321</t>
  </si>
  <si>
    <t>Thomas Gibson</t>
  </si>
  <si>
    <t>614-959-9473x93458</t>
  </si>
  <si>
    <t>001-834-639-1078x597</t>
  </si>
  <si>
    <t>Austin Velazquez</t>
  </si>
  <si>
    <t>848.666.7893</t>
  </si>
  <si>
    <t>249.984.3412x51800</t>
  </si>
  <si>
    <t>Beverly Holland</t>
  </si>
  <si>
    <t>905-745-1154x671</t>
  </si>
  <si>
    <t>Sonya Chang</t>
  </si>
  <si>
    <t>415.944.0749x71848</t>
  </si>
  <si>
    <t>Mackenzie Bowman</t>
  </si>
  <si>
    <t>Nicholas Pena</t>
  </si>
  <si>
    <t>(254)516-7091x46142</t>
  </si>
  <si>
    <t>Kathy Henson</t>
  </si>
  <si>
    <t>632.864.8795x46822</t>
  </si>
  <si>
    <t>Brandon Terrell</t>
  </si>
  <si>
    <t>001-924-864-7996</t>
  </si>
  <si>
    <t>James James</t>
  </si>
  <si>
    <t>375-957-4279</t>
  </si>
  <si>
    <t>Brady Smith</t>
  </si>
  <si>
    <t>(443)273-3424x68127</t>
  </si>
  <si>
    <t>Jenny Bradley</t>
  </si>
  <si>
    <t>589-963-9784x3528</t>
  </si>
  <si>
    <t>629-767-6374</t>
  </si>
  <si>
    <t>Charlene Hernandez</t>
  </si>
  <si>
    <t>001-843-401-7567</t>
  </si>
  <si>
    <t>Patricia Dominguez</t>
  </si>
  <si>
    <t>793-761-3689x4484</t>
  </si>
  <si>
    <t>Kayla Frey</t>
  </si>
  <si>
    <t>(758)314-1028x08037</t>
  </si>
  <si>
    <t>Katherine Joseph</t>
  </si>
  <si>
    <t>669-923-7627x0014</t>
  </si>
  <si>
    <t>Shelly Parsons</t>
  </si>
  <si>
    <t>988-854-6945</t>
  </si>
  <si>
    <t>Lisa Smith</t>
  </si>
  <si>
    <t>400-251-4234x992</t>
  </si>
  <si>
    <t>Cynthia Miller</t>
  </si>
  <si>
    <t>470-746-0083</t>
  </si>
  <si>
    <t>Debra Bush</t>
  </si>
  <si>
    <t>986-919-3632</t>
  </si>
  <si>
    <t>Mark May</t>
  </si>
  <si>
    <t>Alison Wilson</t>
  </si>
  <si>
    <t>(760)498-5864x3215</t>
  </si>
  <si>
    <t>Robert Conway</t>
  </si>
  <si>
    <t>001-933-229-0459x596</t>
  </si>
  <si>
    <t>Sean Lewis</t>
  </si>
  <si>
    <t>505.310.7694x49138</t>
  </si>
  <si>
    <t>Tina Cooke</t>
  </si>
  <si>
    <t>436.998.9326</t>
  </si>
  <si>
    <t>James Lee</t>
  </si>
  <si>
    <t>623.783.9517</t>
  </si>
  <si>
    <t>Andrea Walker</t>
  </si>
  <si>
    <t>+1-894-664-9669x1924</t>
  </si>
  <si>
    <t>Ryan Clarke</t>
  </si>
  <si>
    <t>993-558-2322</t>
  </si>
  <si>
    <t>Amanda Fisher</t>
  </si>
  <si>
    <t>001-950-720-3920x6853</t>
  </si>
  <si>
    <t>Brandon Browning</t>
  </si>
  <si>
    <t>289.349.8798x7657</t>
  </si>
  <si>
    <t>Angela Davila</t>
  </si>
  <si>
    <t>Jade Allen</t>
  </si>
  <si>
    <t>371-596-4033</t>
  </si>
  <si>
    <t>Steven Bell</t>
  </si>
  <si>
    <t>(395)961-1092x9414</t>
  </si>
  <si>
    <t>Alicia Lopez</t>
  </si>
  <si>
    <t>593.674.2666x11506</t>
  </si>
  <si>
    <t>Cameron Townsend</t>
  </si>
  <si>
    <t>Katherine Morrow</t>
  </si>
  <si>
    <t>David Simmons</t>
  </si>
  <si>
    <t>(785)479-3386x20875</t>
  </si>
  <si>
    <t>Taylor Lozano</t>
  </si>
  <si>
    <t>(605)695-4749</t>
  </si>
  <si>
    <t>Christopher Moore</t>
  </si>
  <si>
    <t>330-682-2051</t>
  </si>
  <si>
    <t>Elizabeth Heath</t>
  </si>
  <si>
    <t>378-940-5699</t>
  </si>
  <si>
    <t>Jason Jones</t>
  </si>
  <si>
    <t>(666)873-7861x600</t>
  </si>
  <si>
    <t>Christopher Ortiz</t>
  </si>
  <si>
    <t>804-733-2455x696</t>
  </si>
  <si>
    <t>662.279.4956x70134</t>
  </si>
  <si>
    <t>Kathleen Davies</t>
  </si>
  <si>
    <t>(727)956-8826x52533</t>
  </si>
  <si>
    <t>George Jones</t>
  </si>
  <si>
    <t>700-882-5223</t>
  </si>
  <si>
    <t>001-557-803-0600x63913</t>
  </si>
  <si>
    <t>Lori Jimenez</t>
  </si>
  <si>
    <t>474.519.1243x4376</t>
  </si>
  <si>
    <t>377-744-7051x067</t>
  </si>
  <si>
    <t>Jessica Rodriguez</t>
  </si>
  <si>
    <t>+1-527-404-5687x07668</t>
  </si>
  <si>
    <t>Stephen Mccormick</t>
  </si>
  <si>
    <t>883.593.8151x89601</t>
  </si>
  <si>
    <t>Tanya Hunter</t>
  </si>
  <si>
    <t>Alexander Berg</t>
  </si>
  <si>
    <t>(743)565-6036x24698</t>
  </si>
  <si>
    <t>Craig Kemp</t>
  </si>
  <si>
    <t>(476)307-2694</t>
  </si>
  <si>
    <t>Stanley Allen</t>
  </si>
  <si>
    <t>001-590-552-0658</t>
  </si>
  <si>
    <t>Brandon Diaz</t>
  </si>
  <si>
    <t>+1-692-766-2952x87452</t>
  </si>
  <si>
    <t>Nicole Bernard</t>
  </si>
  <si>
    <t>(409)296-2736x861</t>
  </si>
  <si>
    <t>Scott Hurley</t>
  </si>
  <si>
    <t>(603)533-5767</t>
  </si>
  <si>
    <t>Christina Cooke</t>
  </si>
  <si>
    <t>Greg Wilson</t>
  </si>
  <si>
    <t>Kristopher Williams</t>
  </si>
  <si>
    <t>834.572.3757x87085</t>
  </si>
  <si>
    <t>Leon Gonzalez</t>
  </si>
  <si>
    <t>828-360-8648</t>
  </si>
  <si>
    <t>Melinda Garcia</t>
  </si>
  <si>
    <t>470.980.2001x2235</t>
  </si>
  <si>
    <t>Nancy Marshall</t>
  </si>
  <si>
    <t>838.817.6166x18002</t>
  </si>
  <si>
    <t>Maria Mccarthy</t>
  </si>
  <si>
    <t>Desiree Garcia</t>
  </si>
  <si>
    <t>001-825-957-8393x157</t>
  </si>
  <si>
    <t>Mackenzie Mitchell</t>
  </si>
  <si>
    <t>(256)321-0734x67294</t>
  </si>
  <si>
    <t>Jennifer Casey</t>
  </si>
  <si>
    <t>(529)386-0796x456</t>
  </si>
  <si>
    <t>Jason Wilson</t>
  </si>
  <si>
    <t>447-220-8604</t>
  </si>
  <si>
    <t>Samantha King</t>
  </si>
  <si>
    <t>663-612-3239</t>
  </si>
  <si>
    <t>840.772.1083</t>
  </si>
  <si>
    <t>Kimberly Cooley</t>
  </si>
  <si>
    <t>001-420-567-3025x5373</t>
  </si>
  <si>
    <t>Amanda Carney</t>
  </si>
  <si>
    <t>399.333.6712</t>
  </si>
  <si>
    <t>Julie Wright</t>
  </si>
  <si>
    <t>001-976-774-6771x590</t>
  </si>
  <si>
    <t>Timothy Day</t>
  </si>
  <si>
    <t>920-692-6424x426</t>
  </si>
  <si>
    <t>Christopher Rhodes</t>
  </si>
  <si>
    <t>623.617.5621</t>
  </si>
  <si>
    <t>Victoria Scott</t>
  </si>
  <si>
    <t>682.389.6415x5685</t>
  </si>
  <si>
    <t>Jeremy Daugherty</t>
  </si>
  <si>
    <t>(207)487-3997</t>
  </si>
  <si>
    <t>Jeff Cobb</t>
  </si>
  <si>
    <t>+1-930-580-0728x050</t>
  </si>
  <si>
    <t>+1-580-247-9401x375</t>
  </si>
  <si>
    <t>Michael Jackson</t>
  </si>
  <si>
    <t>890.398.4159</t>
  </si>
  <si>
    <t>David Benson</t>
  </si>
  <si>
    <t>+1-750-266-4297x20171</t>
  </si>
  <si>
    <t>Sydney Kennedy</t>
  </si>
  <si>
    <t>Johnny Alexander</t>
  </si>
  <si>
    <t>+1-256-906-2420x50666</t>
  </si>
  <si>
    <t>973.810.7914x531</t>
  </si>
  <si>
    <t>Gina Beck</t>
  </si>
  <si>
    <t>335.990.4404x321</t>
  </si>
  <si>
    <t>822-733-0418</t>
  </si>
  <si>
    <t>Amanda Watkins</t>
  </si>
  <si>
    <t>(283)818-5704x102</t>
  </si>
  <si>
    <t>Kathryn Thompson</t>
  </si>
  <si>
    <t>+1-549-597-4347x700</t>
  </si>
  <si>
    <t>Tommy James</t>
  </si>
  <si>
    <t>772-426-6312</t>
  </si>
  <si>
    <t>Cassandra Santiago</t>
  </si>
  <si>
    <t>+1-814-988-8472x21650</t>
  </si>
  <si>
    <t>John Mays</t>
  </si>
  <si>
    <t>875.563.7730x403</t>
  </si>
  <si>
    <t>Christopher Kirk</t>
  </si>
  <si>
    <t>(431)916-2858</t>
  </si>
  <si>
    <t>Elizabeth Weaver</t>
  </si>
  <si>
    <t>(782)657-7578x2314</t>
  </si>
  <si>
    <t>Melissa Johnson</t>
  </si>
  <si>
    <t>001-240-709-1897x4876</t>
  </si>
  <si>
    <t>Joshua Rogers</t>
  </si>
  <si>
    <t>895.264.2345x411</t>
  </si>
  <si>
    <t>Kenneth Mccoy</t>
  </si>
  <si>
    <t>582.747.6371x118</t>
  </si>
  <si>
    <t>Christina Owen</t>
  </si>
  <si>
    <t>779.372.2069</t>
  </si>
  <si>
    <t>Dean Maldonado</t>
  </si>
  <si>
    <t>+1-546-423-9854x7136</t>
  </si>
  <si>
    <t>Anthony Moore</t>
  </si>
  <si>
    <t>001-918-475-1018</t>
  </si>
  <si>
    <t>Robert Mooney</t>
  </si>
  <si>
    <t>001-828-663-0479x460</t>
  </si>
  <si>
    <t>Loretta Griffin</t>
  </si>
  <si>
    <t>001-220-619-4162</t>
  </si>
  <si>
    <t>Daniel Taylor</t>
  </si>
  <si>
    <t>(200)490-1950x3194</t>
  </si>
  <si>
    <t>Rebecca Hartman</t>
  </si>
  <si>
    <t>314-521-2880</t>
  </si>
  <si>
    <t>Joshua Mckay</t>
  </si>
  <si>
    <t>377.801.7408</t>
  </si>
  <si>
    <t>Tiffany Coleman</t>
  </si>
  <si>
    <t>(527)255-3855x19429</t>
  </si>
  <si>
    <t>Angelica Ferrell</t>
  </si>
  <si>
    <t>+1-290-361-1515x06075</t>
  </si>
  <si>
    <t>John Lane</t>
  </si>
  <si>
    <t>465-413-0773</t>
  </si>
  <si>
    <t>Margaret Anderson</t>
  </si>
  <si>
    <t>943.659.9249</t>
  </si>
  <si>
    <t>Derek Villarreal</t>
  </si>
  <si>
    <t>001-586-725-6015x720</t>
  </si>
  <si>
    <t>Brett Pierce</t>
  </si>
  <si>
    <t>(948)463-2215x74536</t>
  </si>
  <si>
    <t>Randy Adams</t>
  </si>
  <si>
    <t>622.576.2097</t>
  </si>
  <si>
    <t>Gerald Nguyen</t>
  </si>
  <si>
    <t>+1-659-237-0006x346</t>
  </si>
  <si>
    <t>Tamara Anderson</t>
  </si>
  <si>
    <t>Jason Moreno</t>
  </si>
  <si>
    <t>259.258.9422</t>
  </si>
  <si>
    <t>Susan Lee</t>
  </si>
  <si>
    <t>+1-260-815-0299x4270</t>
  </si>
  <si>
    <t>+1-329-420-6934x744</t>
  </si>
  <si>
    <t>Denise Allen</t>
  </si>
  <si>
    <t>(296)722-9315x696</t>
  </si>
  <si>
    <t>Jessica Watson</t>
  </si>
  <si>
    <t>+1-242-742-5640x915</t>
  </si>
  <si>
    <t>Charles Villanueva</t>
  </si>
  <si>
    <t>Patricia Ingram</t>
  </si>
  <si>
    <t>+1-920-365-7840x8240</t>
  </si>
  <si>
    <t>Daniel Miller</t>
  </si>
  <si>
    <t>+1-833-462-2872x12323</t>
  </si>
  <si>
    <t>Mark Aguirre</t>
  </si>
  <si>
    <t>+1-313-685-2302x7849</t>
  </si>
  <si>
    <t>Austin Reynolds</t>
  </si>
  <si>
    <t>262.807.2180</t>
  </si>
  <si>
    <t>Olivia Rice</t>
  </si>
  <si>
    <t>224.738.8606x897</t>
  </si>
  <si>
    <t>Gloria Andrews</t>
  </si>
  <si>
    <t>+1-391-943-3500x9698</t>
  </si>
  <si>
    <t>Stephen Kane</t>
  </si>
  <si>
    <t>666-718-8976</t>
  </si>
  <si>
    <t>Debbie Vargas</t>
  </si>
  <si>
    <t>Eric Lee</t>
  </si>
  <si>
    <t>499.239.3008</t>
  </si>
  <si>
    <t>Paula Jackson</t>
  </si>
  <si>
    <t>215-729-6708x949</t>
  </si>
  <si>
    <t>Nicole Vargas</t>
  </si>
  <si>
    <t>(624)507-4947x8097</t>
  </si>
  <si>
    <t>Amy Benson</t>
  </si>
  <si>
    <t>001-602-940-2469x68432</t>
  </si>
  <si>
    <t>Debra Ross</t>
  </si>
  <si>
    <t>391.773.6252</t>
  </si>
  <si>
    <t>Nathan Carter</t>
  </si>
  <si>
    <t>Robert Schultz</t>
  </si>
  <si>
    <t>+1-328-731-6574x310</t>
  </si>
  <si>
    <t>Christy Torres</t>
  </si>
  <si>
    <t>001-343-484-2154x70831</t>
  </si>
  <si>
    <t>Karl Allison</t>
  </si>
  <si>
    <t>(856)844-1712x216</t>
  </si>
  <si>
    <t>Deborah Eaton</t>
  </si>
  <si>
    <t>001-313-619-8469x3580</t>
  </si>
  <si>
    <t>Andrew Lewis</t>
  </si>
  <si>
    <t>Katherine Watts</t>
  </si>
  <si>
    <t>Jennifer Riley</t>
  </si>
  <si>
    <t>491.964.6671</t>
  </si>
  <si>
    <t>Stephanie Cooley</t>
  </si>
  <si>
    <t>241-451-4514x50393</t>
  </si>
  <si>
    <t>Derek Perez</t>
  </si>
  <si>
    <t>Jane Marshall</t>
  </si>
  <si>
    <t>Elizabeth Jackson</t>
  </si>
  <si>
    <t>(809)364-8984x312</t>
  </si>
  <si>
    <t>Matthew Hampton</t>
  </si>
  <si>
    <t>001-850-502-1178x594</t>
  </si>
  <si>
    <t>Joel Mcknight</t>
  </si>
  <si>
    <t>(976)886-1601</t>
  </si>
  <si>
    <t>Michael Gibson</t>
  </si>
  <si>
    <t>001-368-518-4080</t>
  </si>
  <si>
    <t>Kevin Hart</t>
  </si>
  <si>
    <t>702.590.6908x8159</t>
  </si>
  <si>
    <t>Anthony Simmons</t>
  </si>
  <si>
    <t>764-805-9845</t>
  </si>
  <si>
    <t>Patricia Kelly</t>
  </si>
  <si>
    <t>(586)385-6077x01534</t>
  </si>
  <si>
    <t>Robert Kaufman</t>
  </si>
  <si>
    <t>Shannon Howe</t>
  </si>
  <si>
    <t>740-730-3902x712</t>
  </si>
  <si>
    <t>Erik Chang</t>
  </si>
  <si>
    <t>(340)561-3542</t>
  </si>
  <si>
    <t>Brian Collins</t>
  </si>
  <si>
    <t>(514)640-4356</t>
  </si>
  <si>
    <t>Anthony Massey</t>
  </si>
  <si>
    <t>001-908-683-2363x840</t>
  </si>
  <si>
    <t>Lori Johnson</t>
  </si>
  <si>
    <t>223.622.9818</t>
  </si>
  <si>
    <t>Heather Valencia</t>
  </si>
  <si>
    <t>+1-615-488-3935x6112</t>
  </si>
  <si>
    <t>Elizabeth Morris</t>
  </si>
  <si>
    <t>504-226-5231</t>
  </si>
  <si>
    <t>Virginia Wallace</t>
  </si>
  <si>
    <t>(313)758-4446x264</t>
  </si>
  <si>
    <t>948.743.7925</t>
  </si>
  <si>
    <t>Edward Flynn</t>
  </si>
  <si>
    <t>(425)977-0152</t>
  </si>
  <si>
    <t>Debra Wilson</t>
  </si>
  <si>
    <t>001-428-892-4573x227</t>
  </si>
  <si>
    <t>830.490.0140</t>
  </si>
  <si>
    <t>Gerald Maldonado</t>
  </si>
  <si>
    <t>283.891.1587</t>
  </si>
  <si>
    <t>Dana Hernandez</t>
  </si>
  <si>
    <t>+1-447-785-0977x790</t>
  </si>
  <si>
    <t>Sarah Hill</t>
  </si>
  <si>
    <t>(839)577-8411</t>
  </si>
  <si>
    <t>Amanda Andrews</t>
  </si>
  <si>
    <t>+1-238-564-1256x00987</t>
  </si>
  <si>
    <t>Marissa Monroe</t>
  </si>
  <si>
    <t>556-264-1618</t>
  </si>
  <si>
    <t>Jacob Mcdonald</t>
  </si>
  <si>
    <t>815.666.7317</t>
  </si>
  <si>
    <t>Angela Jenkins</t>
  </si>
  <si>
    <t>Sherry Benson</t>
  </si>
  <si>
    <t>001-605-481-0472x46826</t>
  </si>
  <si>
    <t>Michelle Kelly</t>
  </si>
  <si>
    <t>728.568.5902x08985</t>
  </si>
  <si>
    <t>Ricky Jensen</t>
  </si>
  <si>
    <t>773.622.2899</t>
  </si>
  <si>
    <t>Amanda Diaz</t>
  </si>
  <si>
    <t>580.477.4095x606</t>
  </si>
  <si>
    <t>Sheila Marsh</t>
  </si>
  <si>
    <t>416-457-0699</t>
  </si>
  <si>
    <t>Ryan Garcia</t>
  </si>
  <si>
    <t>(636)211-4470</t>
  </si>
  <si>
    <t>Edward Santiago</t>
  </si>
  <si>
    <t>001-420-541-4090x5297</t>
  </si>
  <si>
    <t>Jessica Huynh</t>
  </si>
  <si>
    <t>+1-250-793-8952x651</t>
  </si>
  <si>
    <t>Kevin Brown</t>
  </si>
  <si>
    <t>(648)690-0115</t>
  </si>
  <si>
    <t>Andrea Bright</t>
  </si>
  <si>
    <t>654-913-6956x31397</t>
  </si>
  <si>
    <t>Paul James</t>
  </si>
  <si>
    <t>Sherry Gonzalez</t>
  </si>
  <si>
    <t>(672)804-3517x5591</t>
  </si>
  <si>
    <t>Shirley Reyes</t>
  </si>
  <si>
    <t>001-802-603-4437x8144</t>
  </si>
  <si>
    <t>Frank Lee</t>
  </si>
  <si>
    <t>(536)206-5224x826</t>
  </si>
  <si>
    <t>Rebecca Miller</t>
  </si>
  <si>
    <t>534.527.1288</t>
  </si>
  <si>
    <t>Mark Perez</t>
  </si>
  <si>
    <t>(645)376-3502x64856</t>
  </si>
  <si>
    <t>Derek Garza</t>
  </si>
  <si>
    <t>001-358-955-9616x2406</t>
  </si>
  <si>
    <t>Elizabeth Calhoun</t>
  </si>
  <si>
    <t>839.465.4357</t>
  </si>
  <si>
    <t>Jordan Wright</t>
  </si>
  <si>
    <t>+1-870-851-5528x72728</t>
  </si>
  <si>
    <t>Dorothy Long</t>
  </si>
  <si>
    <t>837-371-8159</t>
  </si>
  <si>
    <t>Krystal Blackwell</t>
  </si>
  <si>
    <t>001-220-791-8451x429</t>
  </si>
  <si>
    <t>Holly Garza</t>
  </si>
  <si>
    <t>001-375-978-3992x51061</t>
  </si>
  <si>
    <t>Spencer Pearson</t>
  </si>
  <si>
    <t>510-431-8979x5002</t>
  </si>
  <si>
    <t>Amber Sawyer</t>
  </si>
  <si>
    <t>Brian Hatfield</t>
  </si>
  <si>
    <t>679-443-8659x0907</t>
  </si>
  <si>
    <t>205.512.8324</t>
  </si>
  <si>
    <t>+1-760-457-8324x1860</t>
  </si>
  <si>
    <t>Kimberly Williams</t>
  </si>
  <si>
    <t>699-869-8754</t>
  </si>
  <si>
    <t>Jessica Salas</t>
  </si>
  <si>
    <t>001-842-619-0404</t>
  </si>
  <si>
    <t>Amy Hernandez</t>
  </si>
  <si>
    <t>753.377.7448x6844</t>
  </si>
  <si>
    <t>Kevin Thomas</t>
  </si>
  <si>
    <t>(200)874-0619x7178</t>
  </si>
  <si>
    <t>502-452-3793</t>
  </si>
  <si>
    <t>Karen Duke</t>
  </si>
  <si>
    <t>001-434-410-9020x91531</t>
  </si>
  <si>
    <t>Patrick Weiss</t>
  </si>
  <si>
    <t>+1-432-753-2409x8771</t>
  </si>
  <si>
    <t>(326)551-8420x142</t>
  </si>
  <si>
    <t>Eileen Sweeney</t>
  </si>
  <si>
    <t>(214)730-8160x8468</t>
  </si>
  <si>
    <t>Jacqueline Richardson</t>
  </si>
  <si>
    <t>+1-239-547-2661x31255</t>
  </si>
  <si>
    <t>Chad Kane</t>
  </si>
  <si>
    <t>777-949-1657x28305</t>
  </si>
  <si>
    <t>Annette Jones</t>
  </si>
  <si>
    <t>Kenneth Ibarra</t>
  </si>
  <si>
    <t>+1-235-750-7019x502</t>
  </si>
  <si>
    <t>David Garcia</t>
  </si>
  <si>
    <t>770.984.6020</t>
  </si>
  <si>
    <t>Kristine Warner</t>
  </si>
  <si>
    <t>885.327.4670</t>
  </si>
  <si>
    <t>Amanda Sanchez</t>
  </si>
  <si>
    <t>Erin Johnson</t>
  </si>
  <si>
    <t>Steven Campbell</t>
  </si>
  <si>
    <t>845-644-1552</t>
  </si>
  <si>
    <t>Gary Perkins</t>
  </si>
  <si>
    <t>+1-483-290-2603x33330</t>
  </si>
  <si>
    <t>Christine Flores</t>
  </si>
  <si>
    <t>+1-447-977-4479x66944</t>
  </si>
  <si>
    <t>Sarah Torres</t>
  </si>
  <si>
    <t>001-903-913-5746x39267</t>
  </si>
  <si>
    <t>Emily Gallagher</t>
  </si>
  <si>
    <t>651.728.2471</t>
  </si>
  <si>
    <t>Maria Mccarty</t>
  </si>
  <si>
    <t>(241)642-7377x7497</t>
  </si>
  <si>
    <t>Leslie Lewis</t>
  </si>
  <si>
    <t>+1-839-827-4390x3719</t>
  </si>
  <si>
    <t>Jonathan Meza</t>
  </si>
  <si>
    <t>001-782-311-3185x44771</t>
  </si>
  <si>
    <t>Tom Robinson</t>
  </si>
  <si>
    <t>Karen Johnson</t>
  </si>
  <si>
    <t>487.430.6227</t>
  </si>
  <si>
    <t>Erin Fuentes</t>
  </si>
  <si>
    <t>001-287-602-7747x887</t>
  </si>
  <si>
    <t>Kim Jones</t>
  </si>
  <si>
    <t>001-950-908-0450</t>
  </si>
  <si>
    <t>Kevin Johnson</t>
  </si>
  <si>
    <t>001-602-444-9341x055</t>
  </si>
  <si>
    <t>Rachel Price</t>
  </si>
  <si>
    <t>+1-901-645-9501x531</t>
  </si>
  <si>
    <t>Zachary Hardy</t>
  </si>
  <si>
    <t>717.900.7902</t>
  </si>
  <si>
    <t>John Dougherty</t>
  </si>
  <si>
    <t>688-837-1340</t>
  </si>
  <si>
    <t>Rachel Madden</t>
  </si>
  <si>
    <t>612-749-9778</t>
  </si>
  <si>
    <t>Ashley Brown</t>
  </si>
  <si>
    <t>George Saunders</t>
  </si>
  <si>
    <t>Andrew Arellano</t>
  </si>
  <si>
    <t>001-631-431-5212</t>
  </si>
  <si>
    <t>Travis Collins</t>
  </si>
  <si>
    <t>672-481-8879</t>
  </si>
  <si>
    <t>Denise Wiggins</t>
  </si>
  <si>
    <t>Kristen Hawkins</t>
  </si>
  <si>
    <t>+1-309-214-7372x19247</t>
  </si>
  <si>
    <t>Deanna Miller</t>
  </si>
  <si>
    <t>001-306-233-2331x1367</t>
  </si>
  <si>
    <t>Micheal Freeman</t>
  </si>
  <si>
    <t>001-590-207-8453x3050</t>
  </si>
  <si>
    <t>Juan Rogers</t>
  </si>
  <si>
    <t>735-454-8717x82643</t>
  </si>
  <si>
    <t>Nancy Vasquez</t>
  </si>
  <si>
    <t>+1-925-919-6055x6317</t>
  </si>
  <si>
    <t>Julie Hill</t>
  </si>
  <si>
    <t>516.822.5664x271</t>
  </si>
  <si>
    <t>Sara Simmons</t>
  </si>
  <si>
    <t>596.315.8872</t>
  </si>
  <si>
    <t>Jared Nguyen</t>
  </si>
  <si>
    <t>452-677-0014x8745</t>
  </si>
  <si>
    <t>(309)891-8263</t>
  </si>
  <si>
    <t>Morgan Johnson</t>
  </si>
  <si>
    <t>Jorge Horn</t>
  </si>
  <si>
    <t>Crystal Gonzalez</t>
  </si>
  <si>
    <t>(489)215-2383x9781</t>
  </si>
  <si>
    <t>Brendan Weaver</t>
  </si>
  <si>
    <t>(703)974-7162x237</t>
  </si>
  <si>
    <t>Colin Brewer</t>
  </si>
  <si>
    <t>001-917-575-9096x3032</t>
  </si>
  <si>
    <t>876-860-2936x504</t>
  </si>
  <si>
    <t>(264)326-4338</t>
  </si>
  <si>
    <t>Shannon Robinson</t>
  </si>
  <si>
    <t>(857)766-9859</t>
  </si>
  <si>
    <t>Bruce Tucker</t>
  </si>
  <si>
    <t>+1-458-314-4890x17133</t>
  </si>
  <si>
    <t>Raymond Ramirez</t>
  </si>
  <si>
    <t>001-361-345-8038x768</t>
  </si>
  <si>
    <t>Ryan Jones</t>
  </si>
  <si>
    <t>Johnny Wilson</t>
  </si>
  <si>
    <t>766-262-2289</t>
  </si>
  <si>
    <t>Patrick Wells</t>
  </si>
  <si>
    <t>(507)710-2052</t>
  </si>
  <si>
    <t>Susan Torres</t>
  </si>
  <si>
    <t>+1-694-836-1898x48963</t>
  </si>
  <si>
    <t>Jill Elliott</t>
  </si>
  <si>
    <t>562-212-5510</t>
  </si>
  <si>
    <t>Monique Turner</t>
  </si>
  <si>
    <t>562.886.0884</t>
  </si>
  <si>
    <t>Brooke Smith</t>
  </si>
  <si>
    <t>+1-381-655-2683x8020</t>
  </si>
  <si>
    <t>Sharon Cameron</t>
  </si>
  <si>
    <t>(675)926-3154x833</t>
  </si>
  <si>
    <t>Victor Farley</t>
  </si>
  <si>
    <t>344-847-2861</t>
  </si>
  <si>
    <t>Craig Johnson</t>
  </si>
  <si>
    <t>(303)975-2190x849</t>
  </si>
  <si>
    <t>Kenneth Bray</t>
  </si>
  <si>
    <t>001-419-997-2313x49762</t>
  </si>
  <si>
    <t>Monica Berger</t>
  </si>
  <si>
    <t>001-896-398-6188x359</t>
  </si>
  <si>
    <t>Daniel Petty</t>
  </si>
  <si>
    <t>+1-683-366-1805x544</t>
  </si>
  <si>
    <t>Miguel Wright</t>
  </si>
  <si>
    <t>001-564-900-5219x581</t>
  </si>
  <si>
    <t>Roger Miles</t>
  </si>
  <si>
    <t>Katie Rivera</t>
  </si>
  <si>
    <t>(737)785-5706</t>
  </si>
  <si>
    <t>Andrew Martinez</t>
  </si>
  <si>
    <t>001-405-791-2215x54617</t>
  </si>
  <si>
    <t>Anthony Riley</t>
  </si>
  <si>
    <t>(512)356-2224</t>
  </si>
  <si>
    <t>Adrian Davidson</t>
  </si>
  <si>
    <t>001-965-778-6673x8668</t>
  </si>
  <si>
    <t>Brandon Perez</t>
  </si>
  <si>
    <t>+1-384-521-3840x802</t>
  </si>
  <si>
    <t>Shane Perkins</t>
  </si>
  <si>
    <t>001-956-427-0922</t>
  </si>
  <si>
    <t>Brandi Small</t>
  </si>
  <si>
    <t>634-349-1673</t>
  </si>
  <si>
    <t>Jorge Swanson</t>
  </si>
  <si>
    <t>+1-939-300-1285x6155</t>
  </si>
  <si>
    <t>Jesse Wong</t>
  </si>
  <si>
    <t>(804)211-6487x77279</t>
  </si>
  <si>
    <t>Sarah Coleman</t>
  </si>
  <si>
    <t>257-562-5620x87767</t>
  </si>
  <si>
    <t>Jasmine Burgess</t>
  </si>
  <si>
    <t>923-401-4364</t>
  </si>
  <si>
    <t>001-543-832-3993x122</t>
  </si>
  <si>
    <t>Kathleen Ashley</t>
  </si>
  <si>
    <t>828-766-7556</t>
  </si>
  <si>
    <t>Wanda Powell</t>
  </si>
  <si>
    <t>(671)281-0203</t>
  </si>
  <si>
    <t>Jennifer Hill</t>
  </si>
  <si>
    <t>328.677.4054</t>
  </si>
  <si>
    <t>Geoffrey Williams</t>
  </si>
  <si>
    <t>(642)816-1608x987</t>
  </si>
  <si>
    <t>Susan May</t>
  </si>
  <si>
    <t>Kevin Hopkins</t>
  </si>
  <si>
    <t>+1-970-923-2946x88934</t>
  </si>
  <si>
    <t>Matthew Gross</t>
  </si>
  <si>
    <t>788-614-7372</t>
  </si>
  <si>
    <t>682.968.9016</t>
  </si>
  <si>
    <t>(871)758-2029</t>
  </si>
  <si>
    <t>Paige Ponce</t>
  </si>
  <si>
    <t>218-766-3792</t>
  </si>
  <si>
    <t>Kevin Bowen</t>
  </si>
  <si>
    <t>(504)886-9229x934</t>
  </si>
  <si>
    <t>Margaret Sanchez</t>
  </si>
  <si>
    <t>001-431-985-3867</t>
  </si>
  <si>
    <t>Timothy Hall</t>
  </si>
  <si>
    <t>001-493-508-4556</t>
  </si>
  <si>
    <t>Donna Lopez</t>
  </si>
  <si>
    <t>(267)897-0066</t>
  </si>
  <si>
    <t>Tyler Pugh</t>
  </si>
  <si>
    <t>Steven Sanchez</t>
  </si>
  <si>
    <t>(738)808-3709</t>
  </si>
  <si>
    <t>Robert Moore</t>
  </si>
  <si>
    <t>980.479.4143x35527</t>
  </si>
  <si>
    <t>Donald Flores</t>
  </si>
  <si>
    <t>516.418.2207x15938</t>
  </si>
  <si>
    <t>David Padilla</t>
  </si>
  <si>
    <t>(227)973-1195x9040</t>
  </si>
  <si>
    <t>Joseph Jones</t>
  </si>
  <si>
    <t>(636)916-0117x415</t>
  </si>
  <si>
    <t>Lindsey Rasmussen</t>
  </si>
  <si>
    <t>792.265.0781</t>
  </si>
  <si>
    <t>(523)348-6805x73751</t>
  </si>
  <si>
    <t>Lynn Parker</t>
  </si>
  <si>
    <t>471.389.4885</t>
  </si>
  <si>
    <t>Chelsea Chapman</t>
  </si>
  <si>
    <t>818.804.4369x4584</t>
  </si>
  <si>
    <t>Brandon Ruiz</t>
  </si>
  <si>
    <t>001-277-471-2096x706</t>
  </si>
  <si>
    <t>Lynn Valentine</t>
  </si>
  <si>
    <t>+1-560-421-4179x384</t>
  </si>
  <si>
    <t>Angela Miles</t>
  </si>
  <si>
    <t>(970)242-9182</t>
  </si>
  <si>
    <t>Stanley Taylor</t>
  </si>
  <si>
    <t>470-395-4770</t>
  </si>
  <si>
    <t>Sean Martin</t>
  </si>
  <si>
    <t>Rachel Shah</t>
  </si>
  <si>
    <t>001-651-831-6302x7589</t>
  </si>
  <si>
    <t>Richard Jackson</t>
  </si>
  <si>
    <t>+1-593-710-5343x192</t>
  </si>
  <si>
    <t>(240)272-3349</t>
  </si>
  <si>
    <t>Monique Winters</t>
  </si>
  <si>
    <t>421.296.7366</t>
  </si>
  <si>
    <t>Jeffrey Perez</t>
  </si>
  <si>
    <t>248.633.2847x03630</t>
  </si>
  <si>
    <t>866-565-0493</t>
  </si>
  <si>
    <t>Sabrina Byrd</t>
  </si>
  <si>
    <t>001-410-706-7896x04605</t>
  </si>
  <si>
    <t>Jessica Nichols</t>
  </si>
  <si>
    <t>Debbie Nelson</t>
  </si>
  <si>
    <t>+1-656-567-5177x67985</t>
  </si>
  <si>
    <t>Julia Morales</t>
  </si>
  <si>
    <t>001-902-792-8088x242</t>
  </si>
  <si>
    <t>Tina Weaver</t>
  </si>
  <si>
    <t>802-576-6640</t>
  </si>
  <si>
    <t>Kayla Raymond</t>
  </si>
  <si>
    <t>001-751-326-0096</t>
  </si>
  <si>
    <t>Michelle Garza</t>
  </si>
  <si>
    <t>372.870.3981x6604</t>
  </si>
  <si>
    <t>David Owen</t>
  </si>
  <si>
    <t>001-521-612-1833x93859</t>
  </si>
  <si>
    <t>Robin Moore</t>
  </si>
  <si>
    <t>+1-439-774-6702x944</t>
  </si>
  <si>
    <t>Andrew Ball</t>
  </si>
  <si>
    <t>295.920.7248</t>
  </si>
  <si>
    <t>Phillip Morse</t>
  </si>
  <si>
    <t>+1-271-395-2575x112</t>
  </si>
  <si>
    <t>Felicia Turner</t>
  </si>
  <si>
    <t>+1-346-282-0741x510</t>
  </si>
  <si>
    <t>(834)677-3930x7117</t>
  </si>
  <si>
    <t>Carlos Diaz</t>
  </si>
  <si>
    <t>+1-861-905-4732x13073</t>
  </si>
  <si>
    <t>Justin Cook</t>
  </si>
  <si>
    <t>532-339-4911x87242</t>
  </si>
  <si>
    <t>Maria Lindsey</t>
  </si>
  <si>
    <t>Patricia Hart</t>
  </si>
  <si>
    <t>001-741-205-6217x120</t>
  </si>
  <si>
    <t>Nicole Ramirez</t>
  </si>
  <si>
    <t>672.777.0612</t>
  </si>
  <si>
    <t>Anthony Robertson</t>
  </si>
  <si>
    <t>635-838-4914</t>
  </si>
  <si>
    <t>Tammy Nichols</t>
  </si>
  <si>
    <t>281-436-9857x248</t>
  </si>
  <si>
    <t>Kristen Reeves</t>
  </si>
  <si>
    <t>001-920-420-5698x0862</t>
  </si>
  <si>
    <t>James Newman</t>
  </si>
  <si>
    <t>(836)271-0330x5996</t>
  </si>
  <si>
    <t>Kim Massey</t>
  </si>
  <si>
    <t>001-307-829-0409x53211</t>
  </si>
  <si>
    <t>Christopher Mitchell</t>
  </si>
  <si>
    <t>(576)928-6496</t>
  </si>
  <si>
    <t>Melissa Williams</t>
  </si>
  <si>
    <t>216.516.1501x0436</t>
  </si>
  <si>
    <t>Nathan Snyder</t>
  </si>
  <si>
    <t>001-717-954-1817</t>
  </si>
  <si>
    <t>Stephen Peterson</t>
  </si>
  <si>
    <t>Sherri Grant</t>
  </si>
  <si>
    <t>306.747.7704x378</t>
  </si>
  <si>
    <t>Charles Green</t>
  </si>
  <si>
    <t>739.799.2134</t>
  </si>
  <si>
    <t>Donald Marsh</t>
  </si>
  <si>
    <t>765.497.1559x0426</t>
  </si>
  <si>
    <t>Ruben Buchanan</t>
  </si>
  <si>
    <t>832.400.0843</t>
  </si>
  <si>
    <t>Holly Patterson</t>
  </si>
  <si>
    <t>+1-875-284-5219x45094</t>
  </si>
  <si>
    <t>Nathan Johnson</t>
  </si>
  <si>
    <t>Diamond Vargas</t>
  </si>
  <si>
    <t>821.239.6330</t>
  </si>
  <si>
    <t>Phillip Garcia</t>
  </si>
  <si>
    <t>368.716.8181</t>
  </si>
  <si>
    <t>Philip Thornton</t>
  </si>
  <si>
    <t>223-781-2247x1075</t>
  </si>
  <si>
    <t>Erik Nelson</t>
  </si>
  <si>
    <t>444-632-5867</t>
  </si>
  <si>
    <t>James Wagner</t>
  </si>
  <si>
    <t>001-413-585-0613</t>
  </si>
  <si>
    <t>Emma Miller</t>
  </si>
  <si>
    <t>001-232-940-7857x938</t>
  </si>
  <si>
    <t>Jose Davis</t>
  </si>
  <si>
    <t>001-945-275-2204x63582</t>
  </si>
  <si>
    <t>262-917-4814x14863</t>
  </si>
  <si>
    <t>Joshua Flores</t>
  </si>
  <si>
    <t>689.340.7772x917</t>
  </si>
  <si>
    <t>Mikayla Luna</t>
  </si>
  <si>
    <t>001-468-377-8276x7901</t>
  </si>
  <si>
    <t>Mikayla Lester</t>
  </si>
  <si>
    <t>695.848.6344</t>
  </si>
  <si>
    <t>Jacqueline Ortega</t>
  </si>
  <si>
    <t>(543)700-5682</t>
  </si>
  <si>
    <t>Veronica Green</t>
  </si>
  <si>
    <t>(915)383-6161x7857</t>
  </si>
  <si>
    <t>Ryan Beard</t>
  </si>
  <si>
    <t>(787)522-2025</t>
  </si>
  <si>
    <t>Sarah Baker</t>
  </si>
  <si>
    <t>(545)647-9070</t>
  </si>
  <si>
    <t>Christopher Berry</t>
  </si>
  <si>
    <t>001-907-591-0412</t>
  </si>
  <si>
    <t>Michael Coleman</t>
  </si>
  <si>
    <t>529.251.7432</t>
  </si>
  <si>
    <t>Todd Hall</t>
  </si>
  <si>
    <t>618.923.0257x600</t>
  </si>
  <si>
    <t>Jason Rubio</t>
  </si>
  <si>
    <t>+1-485-495-8980x178</t>
  </si>
  <si>
    <t>Austin Beltran</t>
  </si>
  <si>
    <t>+1-693-793-8040x18720</t>
  </si>
  <si>
    <t>Pamela Chang</t>
  </si>
  <si>
    <t>588-614-5555x697</t>
  </si>
  <si>
    <t>Eddie Pollard</t>
  </si>
  <si>
    <t>+1-450-823-3482x9742</t>
  </si>
  <si>
    <t>Nancy Edwards</t>
  </si>
  <si>
    <t>001-624-359-2243x7959</t>
  </si>
  <si>
    <t>(541)603-1941x512</t>
  </si>
  <si>
    <t>Maxwell Rogers</t>
  </si>
  <si>
    <t>001-690-592-5472</t>
  </si>
  <si>
    <t>Bobby Watson</t>
  </si>
  <si>
    <t>615.962.2583x603</t>
  </si>
  <si>
    <t>Christopher Terrell</t>
  </si>
  <si>
    <t>295-725-9250x407</t>
  </si>
  <si>
    <t>Kathryn Salas</t>
  </si>
  <si>
    <t>+1-269-364-5344x430</t>
  </si>
  <si>
    <t>Brittany Jones</t>
  </si>
  <si>
    <t>+1-998-808-4557x27697</t>
  </si>
  <si>
    <t>Grant Martinez</t>
  </si>
  <si>
    <t>Stephanie Watkins</t>
  </si>
  <si>
    <t>001-761-637-3710x2192</t>
  </si>
  <si>
    <t>Barbara Sweeney</t>
  </si>
  <si>
    <t>625.840.4664x8439</t>
  </si>
  <si>
    <t>Michael Eaton</t>
  </si>
  <si>
    <t>(920)677-0352x01113</t>
  </si>
  <si>
    <t>Wayne Robbins</t>
  </si>
  <si>
    <t>340-697-7104x6988</t>
  </si>
  <si>
    <t>Hannah Romero</t>
  </si>
  <si>
    <t>542-855-4781</t>
  </si>
  <si>
    <t>Catherine Harris</t>
  </si>
  <si>
    <t>580.661.0585x869</t>
  </si>
  <si>
    <t>Candace Lane</t>
  </si>
  <si>
    <t>001-650-598-9157</t>
  </si>
  <si>
    <t>Alexandria Smith</t>
  </si>
  <si>
    <t>+1-564-325-2793x0774</t>
  </si>
  <si>
    <t>Aaron Lawson</t>
  </si>
  <si>
    <t>836-743-4346x809</t>
  </si>
  <si>
    <t>Crystal Vega</t>
  </si>
  <si>
    <t>+1-376-800-6988x5216</t>
  </si>
  <si>
    <t>Troy Hunt</t>
  </si>
  <si>
    <t>(667)499-2452</t>
  </si>
  <si>
    <t>Todd Huffman</t>
  </si>
  <si>
    <t>(585)568-3618x357</t>
  </si>
  <si>
    <t>Martin Jones</t>
  </si>
  <si>
    <t>(651)380-8413</t>
  </si>
  <si>
    <t>Rose Ochoa</t>
  </si>
  <si>
    <t>672-662-0401</t>
  </si>
  <si>
    <t>Justin Barton</t>
  </si>
  <si>
    <t>478-242-1899x6266</t>
  </si>
  <si>
    <t>Isaiah Chavez</t>
  </si>
  <si>
    <t>001-814-741-2793x0771</t>
  </si>
  <si>
    <t>Tyler Mendez</t>
  </si>
  <si>
    <t>962.863.6765</t>
  </si>
  <si>
    <t>Jacob Craig</t>
  </si>
  <si>
    <t>Tammy Taylor</t>
  </si>
  <si>
    <t>001-348-554-2242x001</t>
  </si>
  <si>
    <t>Joshua Jones</t>
  </si>
  <si>
    <t>001-626-740-3383x708</t>
  </si>
  <si>
    <t>Matthew Long</t>
  </si>
  <si>
    <t>001-974-939-4657x83743</t>
  </si>
  <si>
    <t>918-433-7979x30523</t>
  </si>
  <si>
    <t>Eileen Hopkins</t>
  </si>
  <si>
    <t>001-626-891-8459x19501</t>
  </si>
  <si>
    <t>Eric Greer</t>
  </si>
  <si>
    <t>+1-466-496-5213x5155</t>
  </si>
  <si>
    <t>001-963-839-9337x182</t>
  </si>
  <si>
    <t>Maria Boyd</t>
  </si>
  <si>
    <t>Claudia Kelly</t>
  </si>
  <si>
    <t>(667)278-8053x3785</t>
  </si>
  <si>
    <t>Shelby Allen</t>
  </si>
  <si>
    <t>Samuel Schmidt</t>
  </si>
  <si>
    <t>921.991.8798x007</t>
  </si>
  <si>
    <t>Edwin Clark</t>
  </si>
  <si>
    <t>408.566.3051x9523</t>
  </si>
  <si>
    <t>Laurie Morris</t>
  </si>
  <si>
    <t>Eric Hancock</t>
  </si>
  <si>
    <t>(423)760-4498</t>
  </si>
  <si>
    <t>James Webster</t>
  </si>
  <si>
    <t>355-429-4999x7668</t>
  </si>
  <si>
    <t>Richard Huynh</t>
  </si>
  <si>
    <t>479.463.0755</t>
  </si>
  <si>
    <t>Zoe Anderson</t>
  </si>
  <si>
    <t>865.435.7906x48165</t>
  </si>
  <si>
    <t>Nicole Wilson</t>
  </si>
  <si>
    <t>001-212-677-7550</t>
  </si>
  <si>
    <t>Courtney West</t>
  </si>
  <si>
    <t>233.449.4637</t>
  </si>
  <si>
    <t>Dustin Hill</t>
  </si>
  <si>
    <t>+1-950-301-9371x394</t>
  </si>
  <si>
    <t>Lynn Ruiz</t>
  </si>
  <si>
    <t>001-289-531-8792x6023</t>
  </si>
  <si>
    <t>Nancy Sanford</t>
  </si>
  <si>
    <t>+1-964-441-0778x8785</t>
  </si>
  <si>
    <t>Scott Rodriguez</t>
  </si>
  <si>
    <t>498-267-2245x6788</t>
  </si>
  <si>
    <t>Amanda Chavez</t>
  </si>
  <si>
    <t>001-926-791-7038</t>
  </si>
  <si>
    <t>Christopher Oneal</t>
  </si>
  <si>
    <t>310.946.3426</t>
  </si>
  <si>
    <t>Jennifer Scott</t>
  </si>
  <si>
    <t>(265)980-8042x54720</t>
  </si>
  <si>
    <t>Nicole Watkins</t>
  </si>
  <si>
    <t>(976)505-6591</t>
  </si>
  <si>
    <t>Nicole Contreras</t>
  </si>
  <si>
    <t>(933)468-0301</t>
  </si>
  <si>
    <t>Luis Kent</t>
  </si>
  <si>
    <t>(305)434-5147x42282</t>
  </si>
  <si>
    <t>Cathy Tran</t>
  </si>
  <si>
    <t>Jay Duffy</t>
  </si>
  <si>
    <t>001-232-393-5756x17404</t>
  </si>
  <si>
    <t>Kelsey Perez</t>
  </si>
  <si>
    <t>654-457-4647</t>
  </si>
  <si>
    <t>Cynthia Martinez</t>
  </si>
  <si>
    <t>+1-506-500-1879x853</t>
  </si>
  <si>
    <t>Kevin Garcia</t>
  </si>
  <si>
    <t>(244)736-1161</t>
  </si>
  <si>
    <t>Valerie Mckinney</t>
  </si>
  <si>
    <t>+1-972-889-1202x479</t>
  </si>
  <si>
    <t>Ashley Parks</t>
  </si>
  <si>
    <t>(814)606-4894x85703</t>
  </si>
  <si>
    <t>Lynn Bowen</t>
  </si>
  <si>
    <t>(969)687-2826x9922</t>
  </si>
  <si>
    <t>Cody Knight</t>
  </si>
  <si>
    <t>593.898.3453x74641</t>
  </si>
  <si>
    <t>Craig Zuniga</t>
  </si>
  <si>
    <t>947-348-3819x99390</t>
  </si>
  <si>
    <t>Lindsey Howard</t>
  </si>
  <si>
    <t>613.266.6134</t>
  </si>
  <si>
    <t>Brandon Mckinney</t>
  </si>
  <si>
    <t>(595)560-3832x3397</t>
  </si>
  <si>
    <t>(944)581-3536</t>
  </si>
  <si>
    <t>Charles Henderson</t>
  </si>
  <si>
    <t>674-521-8411x8731</t>
  </si>
  <si>
    <t>Alexis Hanna</t>
  </si>
  <si>
    <t>278-843-2632</t>
  </si>
  <si>
    <t>William Olson</t>
  </si>
  <si>
    <t>+1-680-736-7397x90757</t>
  </si>
  <si>
    <t>Laurie Levine</t>
  </si>
  <si>
    <t>352-668-5503</t>
  </si>
  <si>
    <t>John Chavez</t>
  </si>
  <si>
    <t>(544)831-6638x3970</t>
  </si>
  <si>
    <t>Emily Jenkins</t>
  </si>
  <si>
    <t>001-306-532-7259x60853</t>
  </si>
  <si>
    <t>Keith Harris</t>
  </si>
  <si>
    <t>806-680-0441x22385</t>
  </si>
  <si>
    <t>Fred Weiss</t>
  </si>
  <si>
    <t>+1-366-817-3312x639</t>
  </si>
  <si>
    <t>Ernest Harper</t>
  </si>
  <si>
    <t>(963)622-4531</t>
  </si>
  <si>
    <t>Jesus Ayala</t>
  </si>
  <si>
    <t>Rebecca Bennett</t>
  </si>
  <si>
    <t>959-503-1365x207</t>
  </si>
  <si>
    <t>001-748-675-2816</t>
  </si>
  <si>
    <t>Kathryn Herman</t>
  </si>
  <si>
    <t>001-806-535-6489x8693</t>
  </si>
  <si>
    <t>001-776-580-5780</t>
  </si>
  <si>
    <t>Jamie Hampton</t>
  </si>
  <si>
    <t>+1-976-773-5850x1673</t>
  </si>
  <si>
    <t>Michael Anthony</t>
  </si>
  <si>
    <t>+1-532-603-9160x707</t>
  </si>
  <si>
    <t>Michael Atkinson</t>
  </si>
  <si>
    <t>496.747.1707x466</t>
  </si>
  <si>
    <t>Debbie Lewis</t>
  </si>
  <si>
    <t>850.210.5363x9706</t>
  </si>
  <si>
    <t>Linda Kelly</t>
  </si>
  <si>
    <t>446-370-9535x965</t>
  </si>
  <si>
    <t>Patrick Mosley</t>
  </si>
  <si>
    <t>(919)839-7618x1377</t>
  </si>
  <si>
    <t>Heather Salas</t>
  </si>
  <si>
    <t>001-296-756-2480x452</t>
  </si>
  <si>
    <t>Jason Olson</t>
  </si>
  <si>
    <t>Nicole Walker</t>
  </si>
  <si>
    <t>001-823-917-1672x360</t>
  </si>
  <si>
    <t>Ronald Baldwin</t>
  </si>
  <si>
    <t>+1-372-339-8012x3050</t>
  </si>
  <si>
    <t>Janice Medina</t>
  </si>
  <si>
    <t>(509)804-0130x24370</t>
  </si>
  <si>
    <t>Miranda Frazier</t>
  </si>
  <si>
    <t>001-798-568-4489</t>
  </si>
  <si>
    <t>Jerome Jones</t>
  </si>
  <si>
    <t>Kim Williams</t>
  </si>
  <si>
    <t>408-789-5835x329</t>
  </si>
  <si>
    <t>Deborah Gill</t>
  </si>
  <si>
    <t>001-869-378-9747x5132</t>
  </si>
  <si>
    <t>Stephen Jordan</t>
  </si>
  <si>
    <t>830.806.9150x826</t>
  </si>
  <si>
    <t>Jeffrey Murphy</t>
  </si>
  <si>
    <t>(831)602-0460</t>
  </si>
  <si>
    <t>Derek Hodges</t>
  </si>
  <si>
    <t>(677)497-6155x563</t>
  </si>
  <si>
    <t>Stephen Love</t>
  </si>
  <si>
    <t>(535)326-7097</t>
  </si>
  <si>
    <t>Amy Pratt</t>
  </si>
  <si>
    <t>+1-706-297-6308x866</t>
  </si>
  <si>
    <t>Theresa Garcia</t>
  </si>
  <si>
    <t>592-861-8719</t>
  </si>
  <si>
    <t>Mark Beltran</t>
  </si>
  <si>
    <t>737.831.5562x2654</t>
  </si>
  <si>
    <t>Manuel Copeland</t>
  </si>
  <si>
    <t>Johnathan Nguyen</t>
  </si>
  <si>
    <t>001-618-930-5244x647</t>
  </si>
  <si>
    <t>Kevin Larson</t>
  </si>
  <si>
    <t>(701)396-8815x07643</t>
  </si>
  <si>
    <t>Marisa Pierce</t>
  </si>
  <si>
    <t>667-449-0819x63445</t>
  </si>
  <si>
    <t>Tammy Turner</t>
  </si>
  <si>
    <t>329.466.9528x10035</t>
  </si>
  <si>
    <t>Dominic Campbell</t>
  </si>
  <si>
    <t>(492)629-2427x5200</t>
  </si>
  <si>
    <t>Samantha Barker</t>
  </si>
  <si>
    <t>+1-699-857-0449x7636</t>
  </si>
  <si>
    <t>Karen Kemp</t>
  </si>
  <si>
    <t>(566)413-0039x4298</t>
  </si>
  <si>
    <t>Jill Schmidt</t>
  </si>
  <si>
    <t>860-523-4085x26247</t>
  </si>
  <si>
    <t>Marcus Day</t>
  </si>
  <si>
    <t>798-209-1694x3806</t>
  </si>
  <si>
    <t>Alexandra Moore</t>
  </si>
  <si>
    <t>+1-644-201-3141x25392</t>
  </si>
  <si>
    <t>Keith Higgins</t>
  </si>
  <si>
    <t>863.952.3586x26160</t>
  </si>
  <si>
    <t>Matthew Thompson</t>
  </si>
  <si>
    <t>500-765-5404</t>
  </si>
  <si>
    <t>Robert Mclaughlin</t>
  </si>
  <si>
    <t>540-755-9606x17263</t>
  </si>
  <si>
    <t>+1-795-295-0450x9309</t>
  </si>
  <si>
    <t>Peter Pierce</t>
  </si>
  <si>
    <t>703-271-0600x140</t>
  </si>
  <si>
    <t>Seven Group Holdings</t>
  </si>
  <si>
    <t>{"Sector":"Diversified","Industry":"Diversified","City":"Pyrmont","State":"NSW","Zip":"2009","Website":"https://www.sevengroup.com.au/","Ticker":"SVW","CEO":"Ryan Stokes"}</t>
  </si>
  <si>
    <t>Alice Alvarado</t>
  </si>
  <si>
    <t>824-227-7535x91929</t>
  </si>
  <si>
    <t>Joshua Parker</t>
  </si>
  <si>
    <t>734-512-4304x4191</t>
  </si>
  <si>
    <t>Megan Tyler</t>
  </si>
  <si>
    <t>530.768.7708</t>
  </si>
  <si>
    <t>Ashley Baker</t>
  </si>
  <si>
    <t>215-552-5404x5211</t>
  </si>
  <si>
    <t>Anna Johnson</t>
  </si>
  <si>
    <t>650-592-5634x932</t>
  </si>
  <si>
    <t>Ralph Reyes</t>
  </si>
  <si>
    <t>(997)259-1443x541</t>
  </si>
  <si>
    <t>Richard Chung</t>
  </si>
  <si>
    <t>+1-295-638-4344x995</t>
  </si>
  <si>
    <t>Linda Jones</t>
  </si>
  <si>
    <t>(637)417-9547</t>
  </si>
  <si>
    <t>Christopher Garcia</t>
  </si>
  <si>
    <t>001-707-920-4393x3619</t>
  </si>
  <si>
    <t>Carrie Wheeler</t>
  </si>
  <si>
    <t>801-294-4302</t>
  </si>
  <si>
    <t>Raymond Brown</t>
  </si>
  <si>
    <t>Amber Barrera</t>
  </si>
  <si>
    <t>(529)879-0501x27520</t>
  </si>
  <si>
    <t>782.946.6773x068</t>
  </si>
  <si>
    <t>Heather Sandoval</t>
  </si>
  <si>
    <t>261.711.2836x415</t>
  </si>
  <si>
    <t>Jessica Fuller</t>
  </si>
  <si>
    <t>Larry Smith</t>
  </si>
  <si>
    <t>333-226-4912</t>
  </si>
  <si>
    <t>Debra Bates</t>
  </si>
  <si>
    <t>774-216-7377</t>
  </si>
  <si>
    <t>Sheila Schwartz</t>
  </si>
  <si>
    <t>001-433-758-8146x4700</t>
  </si>
  <si>
    <t>James Rodriguez</t>
  </si>
  <si>
    <t>+1-324-232-5416x22851</t>
  </si>
  <si>
    <t>Anthony Rogers</t>
  </si>
  <si>
    <t>(464)411-7874x9276</t>
  </si>
  <si>
    <t>Jeremy Franco</t>
  </si>
  <si>
    <t>416-811-8784</t>
  </si>
  <si>
    <t>Mary Mann</t>
  </si>
  <si>
    <t>520.781.0073</t>
  </si>
  <si>
    <t>Shawn Reynolds</t>
  </si>
  <si>
    <t>294.906.6810x0914</t>
  </si>
  <si>
    <t>Martin Ramirez</t>
  </si>
  <si>
    <t>001-321-553-6701x037</t>
  </si>
  <si>
    <t>Christopher Horn</t>
  </si>
  <si>
    <t>282.647.3778x7563</t>
  </si>
  <si>
    <t>Travis Ford</t>
  </si>
  <si>
    <t>936.404.0716x067</t>
  </si>
  <si>
    <t>Benjamin Porter</t>
  </si>
  <si>
    <t>Rebecca Cruz</t>
  </si>
  <si>
    <t>001-311-700-4143x993</t>
  </si>
  <si>
    <t>Angela Horn</t>
  </si>
  <si>
    <t>227-406-8279x860</t>
  </si>
  <si>
    <t>Julian Cantrell</t>
  </si>
  <si>
    <t>860.877.3791x92047</t>
  </si>
  <si>
    <t>Amber White</t>
  </si>
  <si>
    <t>Kendra Williams</t>
  </si>
  <si>
    <t>001-918-521-2344</t>
  </si>
  <si>
    <t>Frank Phillips</t>
  </si>
  <si>
    <t>Kimberly Walls</t>
  </si>
  <si>
    <t>(210)863-4783</t>
  </si>
  <si>
    <t>Anthony Powell</t>
  </si>
  <si>
    <t>392.980.8492</t>
  </si>
  <si>
    <t>Brenda Graham</t>
  </si>
  <si>
    <t>(503)349-9274x37458</t>
  </si>
  <si>
    <t>Joseph May</t>
  </si>
  <si>
    <t>Edwin Smith</t>
  </si>
  <si>
    <t>291-663-1897</t>
  </si>
  <si>
    <t>356-507-4309x4918</t>
  </si>
  <si>
    <t>Bryan Ortega</t>
  </si>
  <si>
    <t>838-485-3919</t>
  </si>
  <si>
    <t>Christopher Erickson</t>
  </si>
  <si>
    <t>(947)604-6746x14076</t>
  </si>
  <si>
    <t>Veronica Morris</t>
  </si>
  <si>
    <t>775-244-9578</t>
  </si>
  <si>
    <t>Sean Sandoval</t>
  </si>
  <si>
    <t>973.241.9666x161</t>
  </si>
  <si>
    <t>Haley Henderson</t>
  </si>
  <si>
    <t>380-267-0076x907</t>
  </si>
  <si>
    <t>Robert Tran</t>
  </si>
  <si>
    <t>001-757-362-5715x5882</t>
  </si>
  <si>
    <t>Laura Rogers</t>
  </si>
  <si>
    <t>001-814-551-0626x186</t>
  </si>
  <si>
    <t>Tristan Crawford</t>
  </si>
  <si>
    <t>Kimberly May</t>
  </si>
  <si>
    <t>(260)434-2081</t>
  </si>
  <si>
    <t>Brandon White</t>
  </si>
  <si>
    <t>704.960.5923x1027</t>
  </si>
  <si>
    <t>Joseph Barnett</t>
  </si>
  <si>
    <t>+1-269-961-1096x2708</t>
  </si>
  <si>
    <t>Andrew Fox</t>
  </si>
  <si>
    <t>430.901.8014x262</t>
  </si>
  <si>
    <t>Sandra Herrera</t>
  </si>
  <si>
    <t>752.825.6078x140</t>
  </si>
  <si>
    <t>Sheila Hanson</t>
  </si>
  <si>
    <t>858-894-1475</t>
  </si>
  <si>
    <t>Curtis Brown</t>
  </si>
  <si>
    <t>631.520.0911x8208</t>
  </si>
  <si>
    <t>(588)255-0082x19562</t>
  </si>
  <si>
    <t>Phillip Smith</t>
  </si>
  <si>
    <t>302-893-8060x6670</t>
  </si>
  <si>
    <t>Joseph Williams</t>
  </si>
  <si>
    <t>907-654-8975x719</t>
  </si>
  <si>
    <t>Alexis Hill</t>
  </si>
  <si>
    <t>882-400-5127x62104</t>
  </si>
  <si>
    <t>Maria West</t>
  </si>
  <si>
    <t>001-955-589-0873x4461</t>
  </si>
  <si>
    <t>Joan Stewart</t>
  </si>
  <si>
    <t>490-758-7419x043</t>
  </si>
  <si>
    <t>Andrew Johnson</t>
  </si>
  <si>
    <t>218.312.0932x58633</t>
  </si>
  <si>
    <t>Daniel Ryan</t>
  </si>
  <si>
    <t>(778)804-8645x95256</t>
  </si>
  <si>
    <t>Mark Cooper</t>
  </si>
  <si>
    <t>305-563-9711</t>
  </si>
  <si>
    <t>Russell Snyder</t>
  </si>
  <si>
    <t>+1-727-788-4314x67153</t>
  </si>
  <si>
    <t>Peter Henry</t>
  </si>
  <si>
    <t>001-303-258-7414x4210</t>
  </si>
  <si>
    <t>Javier Barker</t>
  </si>
  <si>
    <t>(790)324-8806x8851</t>
  </si>
  <si>
    <t>Valerie Ellis</t>
  </si>
  <si>
    <t>927-944-9825x39751</t>
  </si>
  <si>
    <t>Rebecca Hurley</t>
  </si>
  <si>
    <t>(538)462-1289x70635</t>
  </si>
  <si>
    <t>Jessica Austin</t>
  </si>
  <si>
    <t>+1-240-647-6745x11961</t>
  </si>
  <si>
    <t>Rebecca Smith</t>
  </si>
  <si>
    <t>(453)568-3234</t>
  </si>
  <si>
    <t>Toni Hatfield</t>
  </si>
  <si>
    <t>+1-847-277-0231x382</t>
  </si>
  <si>
    <t>Patricia Robertson</t>
  </si>
  <si>
    <t>001-791-617-4507</t>
  </si>
  <si>
    <t>Eric Peck</t>
  </si>
  <si>
    <t>Kristin Molina</t>
  </si>
  <si>
    <t>Marilyn Conley</t>
  </si>
  <si>
    <t>940.581.0525x7938</t>
  </si>
  <si>
    <t>(531)785-1844x3758</t>
  </si>
  <si>
    <t>Christopher Turner</t>
  </si>
  <si>
    <t>312-825-5034</t>
  </si>
  <si>
    <t>Carrie Chambers</t>
  </si>
  <si>
    <t>001-815-239-9601</t>
  </si>
  <si>
    <t>726-776-5194</t>
  </si>
  <si>
    <t>Rebekah Duke</t>
  </si>
  <si>
    <t>(940)610-8166</t>
  </si>
  <si>
    <t>Cory Moss</t>
  </si>
  <si>
    <t>(526)277-9781x101</t>
  </si>
  <si>
    <t>Connor Lee</t>
  </si>
  <si>
    <t>001-448-506-2064x868</t>
  </si>
  <si>
    <t>Austin Anderson</t>
  </si>
  <si>
    <t>+1-645-364-4832x23979</t>
  </si>
  <si>
    <t>Deborah Mccullough</t>
  </si>
  <si>
    <t>001-853-346-3002</t>
  </si>
  <si>
    <t>Alexis Oliver</t>
  </si>
  <si>
    <t>576-881-3196x064</t>
  </si>
  <si>
    <t>Vickie Walsh</t>
  </si>
  <si>
    <t>233-494-2045</t>
  </si>
  <si>
    <t>Dawn Butler</t>
  </si>
  <si>
    <t>(913)323-4768x9765</t>
  </si>
  <si>
    <t>Susan Rice</t>
  </si>
  <si>
    <t>313.280.2133</t>
  </si>
  <si>
    <t>Devin Young</t>
  </si>
  <si>
    <t>682-401-3750x175</t>
  </si>
  <si>
    <t>Taylor Hall</t>
  </si>
  <si>
    <t>(404)900-3622</t>
  </si>
  <si>
    <t>Julie Black</t>
  </si>
  <si>
    <t>(969)930-4801</t>
  </si>
  <si>
    <t>Nathan Martin</t>
  </si>
  <si>
    <t>001-885-870-4575x30578</t>
  </si>
  <si>
    <t>Jessica Davenport</t>
  </si>
  <si>
    <t>001-760-521-7965x95435</t>
  </si>
  <si>
    <t>Brian Riley</t>
  </si>
  <si>
    <t>(548)517-8277</t>
  </si>
  <si>
    <t>Melissa Phillips</t>
  </si>
  <si>
    <t>211-689-3949x30814</t>
  </si>
  <si>
    <t>Jim Kelly</t>
  </si>
  <si>
    <t>(652)735-3131x15475</t>
  </si>
  <si>
    <t>245-928-4766x76265</t>
  </si>
  <si>
    <t>Tanya Wilson</t>
  </si>
  <si>
    <t>001-875-612-3743x992</t>
  </si>
  <si>
    <t>Jessica Kerr</t>
  </si>
  <si>
    <t>787.569.9156x451</t>
  </si>
  <si>
    <t>Susan Hawkins</t>
  </si>
  <si>
    <t>(609)294-8118x1948</t>
  </si>
  <si>
    <t>Brian Bailey</t>
  </si>
  <si>
    <t>001-419-621-6374</t>
  </si>
  <si>
    <t>Pedro Moody</t>
  </si>
  <si>
    <t>965-564-3076</t>
  </si>
  <si>
    <t>Rachel Costa</t>
  </si>
  <si>
    <t>576.373.2269x10393</t>
  </si>
  <si>
    <t>Michael Austin</t>
  </si>
  <si>
    <t>001-931-750-2979x27893</t>
  </si>
  <si>
    <t>Belinda Stein</t>
  </si>
  <si>
    <t>Rebecca Krause</t>
  </si>
  <si>
    <t>001-565-227-0761x00267</t>
  </si>
  <si>
    <t>Joshua Miller</t>
  </si>
  <si>
    <t>760-939-2073x25096</t>
  </si>
  <si>
    <t>Dawn Moore</t>
  </si>
  <si>
    <t>(499)324-7799x08573</t>
  </si>
  <si>
    <t>Monique Kelley</t>
  </si>
  <si>
    <t>001-326-616-9906x5174</t>
  </si>
  <si>
    <t>Gregory Hanna</t>
  </si>
  <si>
    <t>Ryan Thompson</t>
  </si>
  <si>
    <t>(390)502-3779x8727</t>
  </si>
  <si>
    <t>Rebecca Hamilton</t>
  </si>
  <si>
    <t>001-319-622-2497x353</t>
  </si>
  <si>
    <t>Kathleen Brown</t>
  </si>
  <si>
    <t>(974)643-7345x702</t>
  </si>
  <si>
    <t>Daniel Stevenson</t>
  </si>
  <si>
    <t>534-537-6204x210</t>
  </si>
  <si>
    <t>Brittany Montoya</t>
  </si>
  <si>
    <t>001-418-302-3823x56393</t>
  </si>
  <si>
    <t>Amy Norton</t>
  </si>
  <si>
    <t>724.438.8381x0574</t>
  </si>
  <si>
    <t>Amanda White</t>
  </si>
  <si>
    <t>871.594.7772x9799</t>
  </si>
  <si>
    <t>890-753-7475x50550</t>
  </si>
  <si>
    <t>001-721-811-6225</t>
  </si>
  <si>
    <t>Marissa Barnes</t>
  </si>
  <si>
    <t>(329)721-5915</t>
  </si>
  <si>
    <t>Barry Davis</t>
  </si>
  <si>
    <t>983.443.9283</t>
  </si>
  <si>
    <t>Debra Matthews</t>
  </si>
  <si>
    <t>(321)903-2200</t>
  </si>
  <si>
    <t>Suzanne Thompson</t>
  </si>
  <si>
    <t>+1-524-570-3757x30195</t>
  </si>
  <si>
    <t>001-753-878-3743</t>
  </si>
  <si>
    <t>Briana Guzman</t>
  </si>
  <si>
    <t>706-948-9288x84561</t>
  </si>
  <si>
    <t>Catherine Stanley</t>
  </si>
  <si>
    <t>(432)964-7230x9781</t>
  </si>
  <si>
    <t>549-996-0420</t>
  </si>
  <si>
    <t>Steve Wilson</t>
  </si>
  <si>
    <t>Christine Hicks</t>
  </si>
  <si>
    <t>Melanie Gibbs</t>
  </si>
  <si>
    <t>001-528-568-2549x490</t>
  </si>
  <si>
    <t>Samuel Yoder</t>
  </si>
  <si>
    <t>(965)799-8231x01289</t>
  </si>
  <si>
    <t>Brandy Ibarra</t>
  </si>
  <si>
    <t>417.824.1875</t>
  </si>
  <si>
    <t>Bryan Gibson</t>
  </si>
  <si>
    <t>Timothy Obrien</t>
  </si>
  <si>
    <t>477.447.0928</t>
  </si>
  <si>
    <t>Gary Johnson</t>
  </si>
  <si>
    <t>377-244-6798</t>
  </si>
  <si>
    <t>Sarah Sawyer</t>
  </si>
  <si>
    <t>689-240-0019x83085</t>
  </si>
  <si>
    <t>Tiffany Castaneda</t>
  </si>
  <si>
    <t>(904)342-9588x65567</t>
  </si>
  <si>
    <t>+1-662-742-3281x037</t>
  </si>
  <si>
    <t>Marissa Bennett</t>
  </si>
  <si>
    <t>(969)768-9271x241</t>
  </si>
  <si>
    <t>Jay Patterson</t>
  </si>
  <si>
    <t>Caleb Reid</t>
  </si>
  <si>
    <t>(718)711-3811x34667</t>
  </si>
  <si>
    <t>666-346-2982</t>
  </si>
  <si>
    <t>Brandon Kim</t>
  </si>
  <si>
    <t>+1-323-877-0094x84159</t>
  </si>
  <si>
    <t>Barbara Rodriguez</t>
  </si>
  <si>
    <t>001-399-308-9760</t>
  </si>
  <si>
    <t>Joshua King</t>
  </si>
  <si>
    <t>895-810-2534x38035</t>
  </si>
  <si>
    <t>James Sullivan</t>
  </si>
  <si>
    <t>(457)235-2975x9462</t>
  </si>
  <si>
    <t>Lorraine Serrano</t>
  </si>
  <si>
    <t>+1-439-523-7423x3330</t>
  </si>
  <si>
    <t>Melanie Williams</t>
  </si>
  <si>
    <t>381.425.4696</t>
  </si>
  <si>
    <t>970-494-2048x72146</t>
  </si>
  <si>
    <t>Jonathan Powell</t>
  </si>
  <si>
    <t>001-396-631-9100x188</t>
  </si>
  <si>
    <t>Frank Hines</t>
  </si>
  <si>
    <t>001-243-947-8187x83707</t>
  </si>
  <si>
    <t>Meagan Johnson</t>
  </si>
  <si>
    <t>620.771.8315x45868</t>
  </si>
  <si>
    <t>Heather Walker</t>
  </si>
  <si>
    <t>739.240.0202x547</t>
  </si>
  <si>
    <t>Juan Smith</t>
  </si>
  <si>
    <t>207-462-5059x55184</t>
  </si>
  <si>
    <t>Joshua Lee</t>
  </si>
  <si>
    <t>Mary Oliver</t>
  </si>
  <si>
    <t>+1-349-939-6389x629</t>
  </si>
  <si>
    <t>Jennifer Knight</t>
  </si>
  <si>
    <t>+1-215-536-3229x599</t>
  </si>
  <si>
    <t>Gloria Carr</t>
  </si>
  <si>
    <t>Carolyn Bush</t>
  </si>
  <si>
    <t>(525)814-9826x14853</t>
  </si>
  <si>
    <t>Andrew Bryant</t>
  </si>
  <si>
    <t>990.378.7209</t>
  </si>
  <si>
    <t>Patricia Scott</t>
  </si>
  <si>
    <t>(270)656-3180x77489</t>
  </si>
  <si>
    <t>Kenneth Herrera</t>
  </si>
  <si>
    <t>328-414-8916x13741</t>
  </si>
  <si>
    <t>George Price</t>
  </si>
  <si>
    <t>+1-811-695-3241x7289</t>
  </si>
  <si>
    <t>Edward Wood</t>
  </si>
  <si>
    <t>+1-918-751-1862x19007</t>
  </si>
  <si>
    <t>Michele Ramirez</t>
  </si>
  <si>
    <t>001-649-205-2342x289</t>
  </si>
  <si>
    <t>Aimee Graham</t>
  </si>
  <si>
    <t>(875)826-2962</t>
  </si>
  <si>
    <t>Katrina Weeks</t>
  </si>
  <si>
    <t>257-908-7751</t>
  </si>
  <si>
    <t>Heidi Hamilton</t>
  </si>
  <si>
    <t>222.639.2231</t>
  </si>
  <si>
    <t>Douglas Miller</t>
  </si>
  <si>
    <t>477.549.3532</t>
  </si>
  <si>
    <t>Leonard Jennings</t>
  </si>
  <si>
    <t>001-296-556-9688</t>
  </si>
  <si>
    <t>Adam Gonzalez</t>
  </si>
  <si>
    <t>606.274.1214x597</t>
  </si>
  <si>
    <t>Daniel Sloan</t>
  </si>
  <si>
    <t>721.334.6103</t>
  </si>
  <si>
    <t>Elijah Brown</t>
  </si>
  <si>
    <t>001-651-540-2493x8594</t>
  </si>
  <si>
    <t>William Rice</t>
  </si>
  <si>
    <t>851-437-6355</t>
  </si>
  <si>
    <t>John Wolf</t>
  </si>
  <si>
    <t>898-330-5220x6725</t>
  </si>
  <si>
    <t>Shawn Robinson</t>
  </si>
  <si>
    <t>Jesse Perez</t>
  </si>
  <si>
    <t>497-771-8094</t>
  </si>
  <si>
    <t>Heather Miller</t>
  </si>
  <si>
    <t>466.888.4459x0150</t>
  </si>
  <si>
    <t>Kimberly Cook</t>
  </si>
  <si>
    <t>669.357.4883x56495</t>
  </si>
  <si>
    <t>Stephanie Peters</t>
  </si>
  <si>
    <t>001-495-205-7282</t>
  </si>
  <si>
    <t>Perry Crosby</t>
  </si>
  <si>
    <t>702-235-6663x9702</t>
  </si>
  <si>
    <t>Thomas Vaughan</t>
  </si>
  <si>
    <t>(320)714-2748x99516</t>
  </si>
  <si>
    <t>David Barnes</t>
  </si>
  <si>
    <t>568-753-6415</t>
  </si>
  <si>
    <t>Mark Jones</t>
  </si>
  <si>
    <t>590-375-5917</t>
  </si>
  <si>
    <t>Leah Johnson</t>
  </si>
  <si>
    <t>001-716-314-6477x371</t>
  </si>
  <si>
    <t>418-227-4402x021</t>
  </si>
  <si>
    <t>Gail Tapia</t>
  </si>
  <si>
    <t>Richard Williams</t>
  </si>
  <si>
    <t>494.483.4851</t>
  </si>
  <si>
    <t>Harry Hill</t>
  </si>
  <si>
    <t>+1-447-225-7736x53592</t>
  </si>
  <si>
    <t>Daniel Campos</t>
  </si>
  <si>
    <t>276-886-7159</t>
  </si>
  <si>
    <t>Cheryl Russell</t>
  </si>
  <si>
    <t>Kelly Moore</t>
  </si>
  <si>
    <t>David Mays</t>
  </si>
  <si>
    <t>001-923-457-9026x931</t>
  </si>
  <si>
    <t>Brandon Martin</t>
  </si>
  <si>
    <t>+1-655-449-9827x709</t>
  </si>
  <si>
    <t>Jonathan Morgan</t>
  </si>
  <si>
    <t>001-548-358-9984x59598</t>
  </si>
  <si>
    <t>John Garrett</t>
  </si>
  <si>
    <t>001-594-652-3750x64689</t>
  </si>
  <si>
    <t>James Schwartz</t>
  </si>
  <si>
    <t>+1-874-714-0253x2438</t>
  </si>
  <si>
    <t>Harold Hall</t>
  </si>
  <si>
    <t>999.848.1293</t>
  </si>
  <si>
    <t>James Rhodes</t>
  </si>
  <si>
    <t>669-992-0333</t>
  </si>
  <si>
    <t>Travis Acosta</t>
  </si>
  <si>
    <t>621-946-5383x8623</t>
  </si>
  <si>
    <t>Jason Johnson</t>
  </si>
  <si>
    <t>+1-666-624-0614x646</t>
  </si>
  <si>
    <t>Grace Miller</t>
  </si>
  <si>
    <t>(304)556-0093x38630</t>
  </si>
  <si>
    <t>001-454-662-2129</t>
  </si>
  <si>
    <t>Tracy Davis</t>
  </si>
  <si>
    <t>Tiffany Montgomery</t>
  </si>
  <si>
    <t>585.250.2537x81054</t>
  </si>
  <si>
    <t>(786)201-1811</t>
  </si>
  <si>
    <t>Ryan Moran</t>
  </si>
  <si>
    <t>001-816-209-5833x435</t>
  </si>
  <si>
    <t>Stephen Armstrong</t>
  </si>
  <si>
    <t>242.780.3319</t>
  </si>
  <si>
    <t>David Washington</t>
  </si>
  <si>
    <t>001-837-792-0662x84080</t>
  </si>
  <si>
    <t>Michael Rose</t>
  </si>
  <si>
    <t>365.384.9489x9749</t>
  </si>
  <si>
    <t>Brenda Wood</t>
  </si>
  <si>
    <t>770-241-5441x08804</t>
  </si>
  <si>
    <t>263-997-0894</t>
  </si>
  <si>
    <t>Matthew Porter</t>
  </si>
  <si>
    <t>474-481-9671x0448</t>
  </si>
  <si>
    <t>Tyler Garcia</t>
  </si>
  <si>
    <t>246-499-4208x18347</t>
  </si>
  <si>
    <t>Timothy Mayo</t>
  </si>
  <si>
    <t>Phillip Ayala</t>
  </si>
  <si>
    <t>Sean Baker</t>
  </si>
  <si>
    <t>317.282.3488</t>
  </si>
  <si>
    <t>Cynthia Evans</t>
  </si>
  <si>
    <t>+1-754-630-6637x207</t>
  </si>
  <si>
    <t>Jerry Carr</t>
  </si>
  <si>
    <t>+1-349-665-5319x82219</t>
  </si>
  <si>
    <t>Nicole Glover</t>
  </si>
  <si>
    <t>731.419.2610x356</t>
  </si>
  <si>
    <t>Grace Cummings</t>
  </si>
  <si>
    <t>267-783-3552x106</t>
  </si>
  <si>
    <t>Vincent Aguilar</t>
  </si>
  <si>
    <t>Hailey Morris</t>
  </si>
  <si>
    <t>297-274-9458x95734</t>
  </si>
  <si>
    <t>Natalie Day</t>
  </si>
  <si>
    <t>365.537.4547x36151</t>
  </si>
  <si>
    <t>Charles White</t>
  </si>
  <si>
    <t>+1-202-649-0268x384</t>
  </si>
  <si>
    <t>Benjamin Cook</t>
  </si>
  <si>
    <t>001-869-712-3962x5747</t>
  </si>
  <si>
    <t>Chris Nunez</t>
  </si>
  <si>
    <t>961.632.9378x150</t>
  </si>
  <si>
    <t>Brandon Mitchell</t>
  </si>
  <si>
    <t>Daniel Long</t>
  </si>
  <si>
    <t>001-548-709-2449x2920</t>
  </si>
  <si>
    <t>Matthew Walters</t>
  </si>
  <si>
    <t>+1-226-570-3370x769</t>
  </si>
  <si>
    <t>Jessica Wiggins</t>
  </si>
  <si>
    <t>925-302-5828x67446</t>
  </si>
  <si>
    <t>991.300.2727x863</t>
  </si>
  <si>
    <t>Tiffany Daugherty</t>
  </si>
  <si>
    <t>(942)292-0341x4175</t>
  </si>
  <si>
    <t>Jacqueline Rollins</t>
  </si>
  <si>
    <t>717-219-0041x3021</t>
  </si>
  <si>
    <t>Dean Phillips</t>
  </si>
  <si>
    <t>(395)934-5703</t>
  </si>
  <si>
    <t>Anna Wilson</t>
  </si>
  <si>
    <t>Debbie Hamilton</t>
  </si>
  <si>
    <t>001-787-208-9426x7227</t>
  </si>
  <si>
    <t>Pamela Mckee</t>
  </si>
  <si>
    <t>Danielle Lowe</t>
  </si>
  <si>
    <t>787-927-1147x615</t>
  </si>
  <si>
    <t>Amber Benson</t>
  </si>
  <si>
    <t>234-779-9980x202</t>
  </si>
  <si>
    <t>Rachel Cook</t>
  </si>
  <si>
    <t>447.235.7454x31692</t>
  </si>
  <si>
    <t>Robert Zamora</t>
  </si>
  <si>
    <t>(635)441-6329x319</t>
  </si>
  <si>
    <t>Shane Park</t>
  </si>
  <si>
    <t>+1-406-533-0620x879</t>
  </si>
  <si>
    <t>Christopher Schultz</t>
  </si>
  <si>
    <t>308.852.9066</t>
  </si>
  <si>
    <t>Kristen Frazier</t>
  </si>
  <si>
    <t>(975)780-8334</t>
  </si>
  <si>
    <t>Cindy Parker</t>
  </si>
  <si>
    <t>001-611-872-0210x71148</t>
  </si>
  <si>
    <t>Adam Johnson</t>
  </si>
  <si>
    <t>Christopher Kelley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</si>
</sst>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25B32-990E-4AAF-A6C2-14AC49D88925}">
  <dimension ref="A1:W6000"/>
  <sheetViews>
    <sheetView tabSelected="1" workbookViewId="0">
      <selection sqref="A1:AN6000"/>
    </sheetView>
  </sheetViews>
  <sheetFormatPr defaultRowHeight="14.4" x14ac:dyDescent="0.3"/>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1089843540111560</v>
      </c>
      <c r="B2" t="s">
        <v>23</v>
      </c>
      <c r="C2" t="s">
        <v>24</v>
      </c>
      <c r="D2" t="s">
        <v>25</v>
      </c>
      <c r="E2" t="s">
        <v>26</v>
      </c>
      <c r="F2" t="s">
        <v>27</v>
      </c>
      <c r="G2">
        <v>54.2361</v>
      </c>
      <c r="H2">
        <v>-4.5480999999999998</v>
      </c>
      <c r="I2" t="s">
        <v>28</v>
      </c>
      <c r="J2">
        <v>26801</v>
      </c>
      <c r="K2" s="1">
        <v>44675</v>
      </c>
      <c r="L2" t="s">
        <v>29</v>
      </c>
      <c r="M2" t="s">
        <v>30</v>
      </c>
      <c r="N2" t="s">
        <v>31</v>
      </c>
      <c r="O2" t="s">
        <v>32</v>
      </c>
      <c r="P2" t="s">
        <v>33</v>
      </c>
      <c r="Q2" t="s">
        <v>34</v>
      </c>
      <c r="R2" t="s">
        <v>35</v>
      </c>
      <c r="S2" t="s">
        <v>36</v>
      </c>
      <c r="T2" t="s">
        <v>37</v>
      </c>
      <c r="U2" t="s">
        <v>38</v>
      </c>
      <c r="V2" t="s">
        <v>39</v>
      </c>
      <c r="W2" t="s">
        <v>40</v>
      </c>
    </row>
    <row r="3" spans="1:23" x14ac:dyDescent="0.3">
      <c r="A3">
        <v>398454096642776</v>
      </c>
      <c r="B3" t="s">
        <v>41</v>
      </c>
      <c r="C3" t="s">
        <v>42</v>
      </c>
      <c r="D3" t="s">
        <v>43</v>
      </c>
      <c r="E3" t="s">
        <v>44</v>
      </c>
      <c r="F3" t="s">
        <v>45</v>
      </c>
      <c r="G3">
        <v>38.969700000000003</v>
      </c>
      <c r="H3">
        <v>59.5563</v>
      </c>
      <c r="I3" t="s">
        <v>28</v>
      </c>
      <c r="J3">
        <v>100340</v>
      </c>
      <c r="K3" s="1">
        <v>44914</v>
      </c>
      <c r="L3" t="s">
        <v>29</v>
      </c>
      <c r="M3" t="s">
        <v>46</v>
      </c>
      <c r="N3" t="s">
        <v>47</v>
      </c>
      <c r="O3" t="s">
        <v>48</v>
      </c>
      <c r="P3" t="s">
        <v>49</v>
      </c>
      <c r="Q3" t="s">
        <v>50</v>
      </c>
      <c r="R3" t="s">
        <v>51</v>
      </c>
      <c r="S3" t="s">
        <v>52</v>
      </c>
      <c r="T3" t="s">
        <v>53</v>
      </c>
      <c r="U3" t="s">
        <v>54</v>
      </c>
      <c r="V3" t="s">
        <v>55</v>
      </c>
      <c r="W3" t="s">
        <v>56</v>
      </c>
    </row>
    <row r="4" spans="1:23" x14ac:dyDescent="0.3">
      <c r="A4">
        <v>481640072963533</v>
      </c>
      <c r="B4" t="s">
        <v>57</v>
      </c>
      <c r="C4" t="s">
        <v>58</v>
      </c>
      <c r="D4" t="s">
        <v>59</v>
      </c>
      <c r="E4" t="s">
        <v>60</v>
      </c>
      <c r="F4" t="s">
        <v>61</v>
      </c>
      <c r="G4">
        <v>22.198699999999999</v>
      </c>
      <c r="H4">
        <v>113.54389999999999</v>
      </c>
      <c r="I4" t="s">
        <v>62</v>
      </c>
      <c r="J4">
        <v>84525</v>
      </c>
      <c r="K4" s="1">
        <v>44818</v>
      </c>
      <c r="L4" t="s">
        <v>63</v>
      </c>
      <c r="M4" t="s">
        <v>64</v>
      </c>
      <c r="N4">
        <v>9687619505</v>
      </c>
      <c r="O4" t="s">
        <v>65</v>
      </c>
      <c r="P4" t="s">
        <v>66</v>
      </c>
      <c r="Q4" t="s">
        <v>67</v>
      </c>
      <c r="R4" t="s">
        <v>68</v>
      </c>
      <c r="S4" t="s">
        <v>69</v>
      </c>
      <c r="T4" t="s">
        <v>70</v>
      </c>
      <c r="U4" t="s">
        <v>71</v>
      </c>
      <c r="V4" t="s">
        <v>72</v>
      </c>
      <c r="W4" t="s">
        <v>73</v>
      </c>
    </row>
    <row r="5" spans="1:23" x14ac:dyDescent="0.3">
      <c r="A5">
        <v>688192671473044</v>
      </c>
      <c r="B5" t="s">
        <v>74</v>
      </c>
      <c r="C5" t="s">
        <v>58</v>
      </c>
      <c r="D5" t="s">
        <v>75</v>
      </c>
      <c r="E5" t="s">
        <v>76</v>
      </c>
      <c r="F5" t="s">
        <v>77</v>
      </c>
      <c r="G5">
        <v>9.3077000000000005</v>
      </c>
      <c r="H5">
        <v>2.3157999999999999</v>
      </c>
      <c r="I5" t="s">
        <v>78</v>
      </c>
      <c r="J5">
        <v>129896</v>
      </c>
      <c r="K5" s="1">
        <v>44982</v>
      </c>
      <c r="L5" t="s">
        <v>29</v>
      </c>
      <c r="M5" t="s">
        <v>79</v>
      </c>
      <c r="N5" t="s">
        <v>80</v>
      </c>
      <c r="O5" t="s">
        <v>81</v>
      </c>
      <c r="P5" t="s">
        <v>82</v>
      </c>
      <c r="Q5" t="s">
        <v>83</v>
      </c>
      <c r="R5" t="s">
        <v>84</v>
      </c>
      <c r="S5" t="s">
        <v>85</v>
      </c>
      <c r="T5" t="s">
        <v>86</v>
      </c>
      <c r="U5" t="s">
        <v>87</v>
      </c>
      <c r="V5" t="s">
        <v>88</v>
      </c>
      <c r="W5" t="s">
        <v>89</v>
      </c>
    </row>
    <row r="6" spans="1:23" x14ac:dyDescent="0.3">
      <c r="A6">
        <v>117057806156508</v>
      </c>
      <c r="B6" t="s">
        <v>90</v>
      </c>
      <c r="C6" t="s">
        <v>91</v>
      </c>
      <c r="D6" t="s">
        <v>92</v>
      </c>
      <c r="E6" t="s">
        <v>93</v>
      </c>
      <c r="F6" t="s">
        <v>94</v>
      </c>
      <c r="G6">
        <v>-35.6751</v>
      </c>
      <c r="H6">
        <v>-71.542900000000003</v>
      </c>
      <c r="I6" t="s">
        <v>28</v>
      </c>
      <c r="J6">
        <v>53944</v>
      </c>
      <c r="K6" s="1">
        <v>44845</v>
      </c>
      <c r="L6" t="s">
        <v>29</v>
      </c>
      <c r="M6" t="s">
        <v>95</v>
      </c>
      <c r="N6" t="s">
        <v>96</v>
      </c>
      <c r="O6" t="s">
        <v>97</v>
      </c>
      <c r="P6" t="s">
        <v>98</v>
      </c>
      <c r="Q6" t="s">
        <v>67</v>
      </c>
      <c r="R6" t="s">
        <v>99</v>
      </c>
      <c r="S6" t="s">
        <v>36</v>
      </c>
      <c r="T6" t="s">
        <v>100</v>
      </c>
      <c r="U6" t="s">
        <v>101</v>
      </c>
      <c r="V6" t="s">
        <v>102</v>
      </c>
      <c r="W6" t="s">
        <v>103</v>
      </c>
    </row>
    <row r="7" spans="1:23" x14ac:dyDescent="0.3">
      <c r="A7">
        <v>116831420231957</v>
      </c>
      <c r="B7" t="s">
        <v>104</v>
      </c>
      <c r="C7" t="s">
        <v>105</v>
      </c>
      <c r="D7" t="s">
        <v>106</v>
      </c>
      <c r="E7" t="s">
        <v>107</v>
      </c>
      <c r="F7" t="s">
        <v>108</v>
      </c>
      <c r="G7">
        <v>50.503900000000002</v>
      </c>
      <c r="H7">
        <v>4.4699</v>
      </c>
      <c r="I7" t="s">
        <v>78</v>
      </c>
      <c r="J7">
        <v>23196</v>
      </c>
      <c r="K7" s="1">
        <v>45132</v>
      </c>
      <c r="L7" t="s">
        <v>63</v>
      </c>
      <c r="M7" t="s">
        <v>109</v>
      </c>
      <c r="N7" t="s">
        <v>110</v>
      </c>
      <c r="O7" t="s">
        <v>111</v>
      </c>
      <c r="P7" t="s">
        <v>112</v>
      </c>
      <c r="Q7" t="s">
        <v>34</v>
      </c>
      <c r="R7" t="s">
        <v>113</v>
      </c>
      <c r="S7" t="s">
        <v>114</v>
      </c>
      <c r="T7" t="s">
        <v>115</v>
      </c>
      <c r="U7" t="s">
        <v>116</v>
      </c>
      <c r="V7" t="s">
        <v>117</v>
      </c>
      <c r="W7" t="s">
        <v>118</v>
      </c>
    </row>
    <row r="8" spans="1:23" x14ac:dyDescent="0.3">
      <c r="A8">
        <v>1292168246729880</v>
      </c>
      <c r="B8" t="s">
        <v>119</v>
      </c>
      <c r="C8" t="s">
        <v>58</v>
      </c>
      <c r="D8" t="s">
        <v>120</v>
      </c>
      <c r="E8" t="s">
        <v>121</v>
      </c>
      <c r="F8" t="s">
        <v>122</v>
      </c>
      <c r="G8">
        <v>19.313300000000002</v>
      </c>
      <c r="H8">
        <v>-81.254599999999996</v>
      </c>
      <c r="I8" t="s">
        <v>62</v>
      </c>
      <c r="J8">
        <v>26119</v>
      </c>
      <c r="K8" s="1">
        <v>45026</v>
      </c>
      <c r="L8" t="s">
        <v>123</v>
      </c>
      <c r="M8" t="s">
        <v>124</v>
      </c>
      <c r="N8" t="s">
        <v>125</v>
      </c>
      <c r="O8" t="s">
        <v>126</v>
      </c>
      <c r="P8" t="s">
        <v>127</v>
      </c>
      <c r="Q8" t="s">
        <v>83</v>
      </c>
      <c r="R8" t="s">
        <v>128</v>
      </c>
      <c r="S8" t="s">
        <v>36</v>
      </c>
      <c r="T8" t="s">
        <v>129</v>
      </c>
      <c r="U8" t="s">
        <v>130</v>
      </c>
      <c r="V8" t="s">
        <v>131</v>
      </c>
      <c r="W8" t="s">
        <v>132</v>
      </c>
    </row>
    <row r="9" spans="1:23" x14ac:dyDescent="0.3">
      <c r="A9">
        <v>1498778686197100</v>
      </c>
      <c r="B9" t="s">
        <v>133</v>
      </c>
      <c r="C9" t="s">
        <v>134</v>
      </c>
      <c r="D9" t="s">
        <v>135</v>
      </c>
      <c r="E9" t="s">
        <v>136</v>
      </c>
      <c r="F9" t="s">
        <v>137</v>
      </c>
      <c r="G9">
        <v>0.18640000000000001</v>
      </c>
      <c r="H9">
        <v>6.6131000000000002</v>
      </c>
      <c r="I9" t="s">
        <v>138</v>
      </c>
      <c r="J9">
        <v>40558</v>
      </c>
      <c r="K9" s="1">
        <v>44824</v>
      </c>
      <c r="L9" t="s">
        <v>29</v>
      </c>
      <c r="M9" t="s">
        <v>139</v>
      </c>
      <c r="N9" t="s">
        <v>140</v>
      </c>
      <c r="O9" t="s">
        <v>141</v>
      </c>
      <c r="P9" t="s">
        <v>142</v>
      </c>
      <c r="Q9" t="s">
        <v>143</v>
      </c>
      <c r="R9" t="s">
        <v>144</v>
      </c>
      <c r="S9" t="s">
        <v>145</v>
      </c>
      <c r="T9" t="s">
        <v>146</v>
      </c>
      <c r="U9" t="s">
        <v>147</v>
      </c>
      <c r="V9" t="s">
        <v>148</v>
      </c>
      <c r="W9" t="s">
        <v>149</v>
      </c>
    </row>
    <row r="10" spans="1:23" x14ac:dyDescent="0.3">
      <c r="A10">
        <v>1680293940995740</v>
      </c>
      <c r="B10" t="s">
        <v>150</v>
      </c>
      <c r="C10" t="s">
        <v>151</v>
      </c>
      <c r="D10" t="s">
        <v>135</v>
      </c>
      <c r="E10" t="s">
        <v>63</v>
      </c>
      <c r="F10" t="s">
        <v>152</v>
      </c>
      <c r="G10">
        <v>3.2027999999999999</v>
      </c>
      <c r="H10">
        <v>73.220699999999994</v>
      </c>
      <c r="I10" t="s">
        <v>62</v>
      </c>
      <c r="J10">
        <v>105343</v>
      </c>
      <c r="K10" s="1">
        <v>44611</v>
      </c>
      <c r="L10" t="s">
        <v>29</v>
      </c>
      <c r="M10" t="s">
        <v>153</v>
      </c>
      <c r="N10" t="s">
        <v>154</v>
      </c>
      <c r="O10" t="s">
        <v>141</v>
      </c>
      <c r="P10" t="s">
        <v>155</v>
      </c>
      <c r="Q10" t="s">
        <v>143</v>
      </c>
      <c r="R10" t="s">
        <v>156</v>
      </c>
      <c r="S10" t="s">
        <v>85</v>
      </c>
      <c r="T10" t="s">
        <v>157</v>
      </c>
      <c r="U10" t="s">
        <v>158</v>
      </c>
      <c r="V10" t="s">
        <v>159</v>
      </c>
      <c r="W10" t="s">
        <v>160</v>
      </c>
    </row>
    <row r="11" spans="1:23" x14ac:dyDescent="0.3">
      <c r="A11">
        <v>255627812588102</v>
      </c>
      <c r="B11" t="s">
        <v>161</v>
      </c>
      <c r="C11" t="s">
        <v>151</v>
      </c>
      <c r="D11" t="s">
        <v>162</v>
      </c>
      <c r="E11" t="s">
        <v>163</v>
      </c>
      <c r="F11" t="s">
        <v>164</v>
      </c>
      <c r="G11">
        <v>17.0608</v>
      </c>
      <c r="H11">
        <v>-61.796399999999998</v>
      </c>
      <c r="I11" t="s">
        <v>78</v>
      </c>
      <c r="J11">
        <v>102069</v>
      </c>
      <c r="K11" s="1">
        <v>44694</v>
      </c>
      <c r="L11" t="s">
        <v>123</v>
      </c>
      <c r="M11" t="s">
        <v>165</v>
      </c>
      <c r="N11" t="s">
        <v>166</v>
      </c>
      <c r="O11" t="s">
        <v>167</v>
      </c>
      <c r="P11" t="s">
        <v>168</v>
      </c>
      <c r="Q11" t="s">
        <v>169</v>
      </c>
      <c r="R11" t="s">
        <v>170</v>
      </c>
      <c r="S11" t="s">
        <v>69</v>
      </c>
      <c r="T11" t="s">
        <v>171</v>
      </c>
      <c r="U11" t="s">
        <v>172</v>
      </c>
      <c r="V11" t="s">
        <v>173</v>
      </c>
      <c r="W11" t="s">
        <v>174</v>
      </c>
    </row>
    <row r="12" spans="1:23" x14ac:dyDescent="0.3">
      <c r="A12">
        <v>2696958764033350</v>
      </c>
      <c r="B12" t="s">
        <v>175</v>
      </c>
      <c r="C12" t="s">
        <v>42</v>
      </c>
      <c r="D12" t="s">
        <v>176</v>
      </c>
      <c r="E12" t="s">
        <v>177</v>
      </c>
      <c r="F12" t="s">
        <v>178</v>
      </c>
      <c r="G12">
        <v>26.066700000000001</v>
      </c>
      <c r="H12">
        <v>50.557699999999997</v>
      </c>
      <c r="I12" t="s">
        <v>138</v>
      </c>
      <c r="J12">
        <v>130338</v>
      </c>
      <c r="K12" s="1">
        <v>45108</v>
      </c>
      <c r="L12" t="s">
        <v>29</v>
      </c>
      <c r="M12" t="s">
        <v>179</v>
      </c>
      <c r="N12" t="s">
        <v>180</v>
      </c>
      <c r="O12" t="s">
        <v>181</v>
      </c>
      <c r="P12" t="s">
        <v>182</v>
      </c>
      <c r="Q12" t="s">
        <v>183</v>
      </c>
      <c r="R12" t="s">
        <v>184</v>
      </c>
      <c r="S12" t="s">
        <v>36</v>
      </c>
      <c r="T12" t="s">
        <v>185</v>
      </c>
      <c r="U12" t="s">
        <v>186</v>
      </c>
      <c r="V12" t="s">
        <v>187</v>
      </c>
      <c r="W12" t="s">
        <v>188</v>
      </c>
    </row>
    <row r="13" spans="1:23" x14ac:dyDescent="0.3">
      <c r="A13">
        <v>1446194141960540</v>
      </c>
      <c r="B13" t="s">
        <v>104</v>
      </c>
      <c r="C13" t="s">
        <v>189</v>
      </c>
      <c r="D13" t="s">
        <v>190</v>
      </c>
      <c r="E13" t="s">
        <v>191</v>
      </c>
      <c r="F13" t="s">
        <v>192</v>
      </c>
      <c r="G13">
        <v>32.3078</v>
      </c>
      <c r="H13">
        <v>-64.750500000000002</v>
      </c>
      <c r="I13" t="s">
        <v>138</v>
      </c>
      <c r="J13">
        <v>117285</v>
      </c>
      <c r="K13" s="1">
        <v>44480</v>
      </c>
      <c r="L13" t="s">
        <v>63</v>
      </c>
      <c r="M13" t="s">
        <v>193</v>
      </c>
      <c r="N13" t="s">
        <v>194</v>
      </c>
      <c r="O13" t="s">
        <v>195</v>
      </c>
      <c r="P13" t="s">
        <v>196</v>
      </c>
      <c r="Q13" t="s">
        <v>169</v>
      </c>
      <c r="R13" t="s">
        <v>197</v>
      </c>
      <c r="S13" t="s">
        <v>198</v>
      </c>
      <c r="T13" t="s">
        <v>199</v>
      </c>
      <c r="U13" t="s">
        <v>200</v>
      </c>
      <c r="V13" t="s">
        <v>201</v>
      </c>
      <c r="W13" t="s">
        <v>202</v>
      </c>
    </row>
    <row r="14" spans="1:23" x14ac:dyDescent="0.3">
      <c r="A14">
        <v>1914121205954290</v>
      </c>
      <c r="B14" t="s">
        <v>119</v>
      </c>
      <c r="C14" t="s">
        <v>105</v>
      </c>
      <c r="D14" t="s">
        <v>203</v>
      </c>
      <c r="E14" t="s">
        <v>204</v>
      </c>
      <c r="F14" t="s">
        <v>205</v>
      </c>
      <c r="G14">
        <v>18.1096</v>
      </c>
      <c r="H14">
        <v>-77.297499999999999</v>
      </c>
      <c r="I14" t="s">
        <v>206</v>
      </c>
      <c r="J14">
        <v>79071</v>
      </c>
      <c r="K14" s="1">
        <v>44578</v>
      </c>
      <c r="L14" t="s">
        <v>123</v>
      </c>
      <c r="M14" t="s">
        <v>207</v>
      </c>
      <c r="N14" t="s">
        <v>208</v>
      </c>
      <c r="O14" t="s">
        <v>209</v>
      </c>
      <c r="P14" t="s">
        <v>210</v>
      </c>
      <c r="Q14" t="s">
        <v>169</v>
      </c>
      <c r="R14" t="s">
        <v>211</v>
      </c>
      <c r="S14" t="s">
        <v>212</v>
      </c>
      <c r="T14" t="s">
        <v>213</v>
      </c>
      <c r="U14" t="s">
        <v>214</v>
      </c>
      <c r="V14" t="s">
        <v>215</v>
      </c>
      <c r="W14" t="s">
        <v>216</v>
      </c>
    </row>
    <row r="15" spans="1:23" x14ac:dyDescent="0.3">
      <c r="A15">
        <v>290761760113904</v>
      </c>
      <c r="B15" t="s">
        <v>217</v>
      </c>
      <c r="C15" t="s">
        <v>218</v>
      </c>
      <c r="D15" t="s">
        <v>219</v>
      </c>
      <c r="E15" t="s">
        <v>220</v>
      </c>
      <c r="F15" t="s">
        <v>221</v>
      </c>
      <c r="G15">
        <v>13.443199999999999</v>
      </c>
      <c r="H15">
        <v>-15.3101</v>
      </c>
      <c r="I15" t="s">
        <v>62</v>
      </c>
      <c r="J15">
        <v>127900</v>
      </c>
      <c r="K15" s="1">
        <v>44705</v>
      </c>
      <c r="L15" t="s">
        <v>29</v>
      </c>
      <c r="M15" t="s">
        <v>222</v>
      </c>
      <c r="N15" t="s">
        <v>223</v>
      </c>
      <c r="O15" t="s">
        <v>224</v>
      </c>
      <c r="P15" t="s">
        <v>225</v>
      </c>
      <c r="Q15" t="s">
        <v>83</v>
      </c>
      <c r="R15" t="s">
        <v>226</v>
      </c>
      <c r="S15" t="s">
        <v>69</v>
      </c>
      <c r="T15" t="s">
        <v>227</v>
      </c>
      <c r="U15" t="s">
        <v>228</v>
      </c>
      <c r="V15" t="s">
        <v>229</v>
      </c>
      <c r="W15" t="s">
        <v>230</v>
      </c>
    </row>
    <row r="16" spans="1:23" x14ac:dyDescent="0.3">
      <c r="A16">
        <v>1627539131873810</v>
      </c>
      <c r="B16" t="s">
        <v>231</v>
      </c>
      <c r="C16" t="s">
        <v>105</v>
      </c>
      <c r="D16" t="s">
        <v>232</v>
      </c>
      <c r="E16" t="s">
        <v>233</v>
      </c>
      <c r="F16" t="s">
        <v>234</v>
      </c>
      <c r="G16">
        <v>34.802100000000003</v>
      </c>
      <c r="H16">
        <v>38.9968</v>
      </c>
      <c r="I16" t="s">
        <v>78</v>
      </c>
      <c r="J16">
        <v>92128</v>
      </c>
      <c r="K16" s="1">
        <v>44621</v>
      </c>
      <c r="L16" t="s">
        <v>63</v>
      </c>
      <c r="M16" t="s">
        <v>235</v>
      </c>
      <c r="N16" t="s">
        <v>236</v>
      </c>
      <c r="O16" t="s">
        <v>237</v>
      </c>
      <c r="P16" t="s">
        <v>238</v>
      </c>
      <c r="Q16" t="s">
        <v>239</v>
      </c>
      <c r="R16" t="s">
        <v>240</v>
      </c>
      <c r="S16" t="s">
        <v>241</v>
      </c>
      <c r="T16" t="s">
        <v>242</v>
      </c>
      <c r="U16" t="s">
        <v>243</v>
      </c>
      <c r="V16" t="s">
        <v>244</v>
      </c>
      <c r="W16" t="s">
        <v>245</v>
      </c>
    </row>
    <row r="17" spans="1:23" x14ac:dyDescent="0.3">
      <c r="A17">
        <v>2691974960988850</v>
      </c>
      <c r="B17" t="s">
        <v>104</v>
      </c>
      <c r="C17" t="s">
        <v>134</v>
      </c>
      <c r="D17" t="s">
        <v>246</v>
      </c>
      <c r="E17" t="s">
        <v>247</v>
      </c>
      <c r="F17" t="s">
        <v>248</v>
      </c>
      <c r="G17">
        <v>15.5527</v>
      </c>
      <c r="H17">
        <v>48.516399999999997</v>
      </c>
      <c r="I17" t="s">
        <v>206</v>
      </c>
      <c r="J17">
        <v>92028</v>
      </c>
      <c r="K17" s="1">
        <v>45163</v>
      </c>
      <c r="L17" t="s">
        <v>63</v>
      </c>
      <c r="M17" t="s">
        <v>249</v>
      </c>
      <c r="N17" t="s">
        <v>250</v>
      </c>
      <c r="O17" t="s">
        <v>251</v>
      </c>
      <c r="P17" t="s">
        <v>252</v>
      </c>
      <c r="Q17" t="s">
        <v>253</v>
      </c>
      <c r="R17" t="s">
        <v>254</v>
      </c>
      <c r="S17" t="s">
        <v>255</v>
      </c>
      <c r="T17" t="s">
        <v>256</v>
      </c>
      <c r="U17" t="s">
        <v>257</v>
      </c>
      <c r="V17" t="s">
        <v>258</v>
      </c>
      <c r="W17" t="s">
        <v>259</v>
      </c>
    </row>
    <row r="18" spans="1:23" x14ac:dyDescent="0.3">
      <c r="A18">
        <v>2823887164112480</v>
      </c>
      <c r="B18" t="s">
        <v>260</v>
      </c>
      <c r="C18" t="s">
        <v>24</v>
      </c>
      <c r="D18" t="s">
        <v>261</v>
      </c>
      <c r="E18" t="s">
        <v>262</v>
      </c>
      <c r="F18" t="s">
        <v>262</v>
      </c>
      <c r="G18">
        <v>43.942399999999999</v>
      </c>
      <c r="H18">
        <v>12.457800000000001</v>
      </c>
      <c r="I18" t="s">
        <v>206</v>
      </c>
      <c r="J18">
        <v>49100</v>
      </c>
      <c r="K18" s="1">
        <v>44670</v>
      </c>
      <c r="L18" t="s">
        <v>63</v>
      </c>
      <c r="M18" t="s">
        <v>263</v>
      </c>
      <c r="N18" t="s">
        <v>264</v>
      </c>
      <c r="O18" t="s">
        <v>265</v>
      </c>
      <c r="P18" t="s">
        <v>266</v>
      </c>
      <c r="Q18" t="s">
        <v>183</v>
      </c>
      <c r="R18" t="s">
        <v>267</v>
      </c>
      <c r="S18" t="s">
        <v>255</v>
      </c>
      <c r="T18" t="s">
        <v>268</v>
      </c>
      <c r="U18" t="s">
        <v>269</v>
      </c>
      <c r="V18" t="s">
        <v>270</v>
      </c>
      <c r="W18" t="s">
        <v>271</v>
      </c>
    </row>
    <row r="19" spans="1:23" x14ac:dyDescent="0.3">
      <c r="A19">
        <v>76902098772934</v>
      </c>
      <c r="B19" t="s">
        <v>272</v>
      </c>
      <c r="C19" t="s">
        <v>273</v>
      </c>
      <c r="D19" t="s">
        <v>274</v>
      </c>
      <c r="E19" t="s">
        <v>275</v>
      </c>
      <c r="F19" t="s">
        <v>276</v>
      </c>
      <c r="G19">
        <v>-17.6797</v>
      </c>
      <c r="H19">
        <v>-149.4068</v>
      </c>
      <c r="I19" t="s">
        <v>78</v>
      </c>
      <c r="J19">
        <v>29318</v>
      </c>
      <c r="K19" s="1">
        <v>44699</v>
      </c>
      <c r="L19" t="s">
        <v>63</v>
      </c>
      <c r="M19" t="s">
        <v>277</v>
      </c>
      <c r="N19" t="s">
        <v>278</v>
      </c>
      <c r="O19" t="s">
        <v>279</v>
      </c>
      <c r="P19" t="s">
        <v>280</v>
      </c>
      <c r="Q19" t="s">
        <v>67</v>
      </c>
      <c r="R19" t="s">
        <v>281</v>
      </c>
      <c r="S19" t="s">
        <v>241</v>
      </c>
      <c r="T19" t="s">
        <v>282</v>
      </c>
      <c r="U19" t="s">
        <v>283</v>
      </c>
      <c r="V19" t="s">
        <v>284</v>
      </c>
      <c r="W19" t="s">
        <v>285</v>
      </c>
    </row>
    <row r="20" spans="1:23" x14ac:dyDescent="0.3">
      <c r="A20">
        <v>235216486127884</v>
      </c>
      <c r="B20" t="s">
        <v>286</v>
      </c>
      <c r="C20" t="s">
        <v>273</v>
      </c>
      <c r="D20" t="s">
        <v>287</v>
      </c>
      <c r="E20" t="s">
        <v>288</v>
      </c>
      <c r="F20" t="s">
        <v>289</v>
      </c>
      <c r="G20">
        <v>40.3399</v>
      </c>
      <c r="H20">
        <v>127.51009999999999</v>
      </c>
      <c r="I20" t="s">
        <v>138</v>
      </c>
      <c r="J20">
        <v>126630</v>
      </c>
      <c r="K20" s="1">
        <v>44559</v>
      </c>
      <c r="L20" t="s">
        <v>29</v>
      </c>
      <c r="M20" t="s">
        <v>290</v>
      </c>
      <c r="N20" t="s">
        <v>291</v>
      </c>
      <c r="O20" t="s">
        <v>292</v>
      </c>
      <c r="P20" t="s">
        <v>293</v>
      </c>
      <c r="Q20" t="s">
        <v>294</v>
      </c>
      <c r="R20" t="s">
        <v>295</v>
      </c>
      <c r="S20" t="s">
        <v>198</v>
      </c>
      <c r="T20" t="s">
        <v>296</v>
      </c>
      <c r="U20" t="s">
        <v>297</v>
      </c>
      <c r="V20" t="s">
        <v>298</v>
      </c>
      <c r="W20" t="s">
        <v>299</v>
      </c>
    </row>
    <row r="21" spans="1:23" x14ac:dyDescent="0.3">
      <c r="A21">
        <v>407980927519454</v>
      </c>
      <c r="B21" t="s">
        <v>300</v>
      </c>
      <c r="C21" t="s">
        <v>58</v>
      </c>
      <c r="D21" t="s">
        <v>301</v>
      </c>
      <c r="E21" t="s">
        <v>302</v>
      </c>
      <c r="F21" t="s">
        <v>303</v>
      </c>
      <c r="G21">
        <v>-4.0382999999999996</v>
      </c>
      <c r="H21">
        <v>21.758700000000001</v>
      </c>
      <c r="I21" t="s">
        <v>62</v>
      </c>
      <c r="J21">
        <v>48199</v>
      </c>
      <c r="K21" s="1">
        <v>44769</v>
      </c>
      <c r="L21" t="s">
        <v>29</v>
      </c>
      <c r="M21" t="s">
        <v>304</v>
      </c>
      <c r="N21" t="s">
        <v>305</v>
      </c>
      <c r="O21" t="s">
        <v>306</v>
      </c>
      <c r="P21" t="s">
        <v>307</v>
      </c>
      <c r="Q21" t="s">
        <v>34</v>
      </c>
      <c r="R21" t="s">
        <v>308</v>
      </c>
      <c r="S21" t="s">
        <v>255</v>
      </c>
      <c r="T21" t="s">
        <v>309</v>
      </c>
      <c r="U21" t="s">
        <v>310</v>
      </c>
      <c r="V21" t="s">
        <v>311</v>
      </c>
      <c r="W21" t="s">
        <v>312</v>
      </c>
    </row>
    <row r="22" spans="1:23" x14ac:dyDescent="0.3">
      <c r="A22">
        <v>940776147258900</v>
      </c>
      <c r="B22" t="s">
        <v>313</v>
      </c>
      <c r="C22" t="s">
        <v>189</v>
      </c>
      <c r="D22" t="s">
        <v>314</v>
      </c>
      <c r="E22" t="s">
        <v>315</v>
      </c>
      <c r="F22" t="s">
        <v>316</v>
      </c>
      <c r="G22">
        <v>40.143099999999997</v>
      </c>
      <c r="H22">
        <v>47.576900000000002</v>
      </c>
      <c r="I22" t="s">
        <v>78</v>
      </c>
      <c r="J22">
        <v>64351</v>
      </c>
      <c r="K22" s="1">
        <v>44605</v>
      </c>
      <c r="L22" t="s">
        <v>123</v>
      </c>
      <c r="M22" t="s">
        <v>317</v>
      </c>
      <c r="N22" t="s">
        <v>318</v>
      </c>
      <c r="O22" t="s">
        <v>319</v>
      </c>
      <c r="P22" t="s">
        <v>320</v>
      </c>
      <c r="Q22" t="s">
        <v>321</v>
      </c>
      <c r="R22" t="s">
        <v>322</v>
      </c>
      <c r="S22" t="s">
        <v>145</v>
      </c>
      <c r="T22" t="s">
        <v>323</v>
      </c>
      <c r="U22" t="s">
        <v>324</v>
      </c>
      <c r="V22" t="s">
        <v>244</v>
      </c>
      <c r="W22" t="s">
        <v>245</v>
      </c>
    </row>
    <row r="23" spans="1:23" x14ac:dyDescent="0.3">
      <c r="A23">
        <v>1524311163188110</v>
      </c>
      <c r="B23" t="s">
        <v>325</v>
      </c>
      <c r="C23" t="s">
        <v>42</v>
      </c>
      <c r="D23" t="s">
        <v>190</v>
      </c>
      <c r="E23" t="s">
        <v>326</v>
      </c>
      <c r="F23" t="s">
        <v>327</v>
      </c>
      <c r="G23">
        <v>-7.1094999999999997</v>
      </c>
      <c r="H23">
        <v>177.64930000000001</v>
      </c>
      <c r="I23" t="s">
        <v>28</v>
      </c>
      <c r="J23">
        <v>118041</v>
      </c>
      <c r="K23" s="1">
        <v>45172</v>
      </c>
      <c r="L23" t="s">
        <v>123</v>
      </c>
      <c r="M23" t="s">
        <v>328</v>
      </c>
      <c r="N23" t="s">
        <v>329</v>
      </c>
      <c r="O23" t="s">
        <v>330</v>
      </c>
      <c r="P23" t="s">
        <v>331</v>
      </c>
      <c r="Q23" t="s">
        <v>332</v>
      </c>
      <c r="R23" t="s">
        <v>333</v>
      </c>
      <c r="S23" t="s">
        <v>334</v>
      </c>
      <c r="T23" t="s">
        <v>335</v>
      </c>
      <c r="U23" t="s">
        <v>336</v>
      </c>
      <c r="V23" t="s">
        <v>337</v>
      </c>
      <c r="W23" t="s">
        <v>338</v>
      </c>
    </row>
    <row r="24" spans="1:23" x14ac:dyDescent="0.3">
      <c r="A24">
        <v>2508133000944340</v>
      </c>
      <c r="B24" t="s">
        <v>217</v>
      </c>
      <c r="C24" t="s">
        <v>24</v>
      </c>
      <c r="D24" t="s">
        <v>339</v>
      </c>
      <c r="E24" t="s">
        <v>340</v>
      </c>
      <c r="F24" t="s">
        <v>341</v>
      </c>
      <c r="G24">
        <v>15.179399999999999</v>
      </c>
      <c r="H24">
        <v>39.782299999999999</v>
      </c>
      <c r="I24" t="s">
        <v>28</v>
      </c>
      <c r="J24">
        <v>40723</v>
      </c>
      <c r="K24" s="1">
        <v>45164</v>
      </c>
      <c r="L24" t="s">
        <v>63</v>
      </c>
      <c r="M24" t="s">
        <v>342</v>
      </c>
      <c r="N24" t="s">
        <v>343</v>
      </c>
      <c r="O24" t="s">
        <v>344</v>
      </c>
      <c r="P24" t="s">
        <v>345</v>
      </c>
      <c r="Q24" t="s">
        <v>239</v>
      </c>
      <c r="R24" t="s">
        <v>346</v>
      </c>
      <c r="S24" t="s">
        <v>52</v>
      </c>
      <c r="T24" t="s">
        <v>347</v>
      </c>
      <c r="U24" t="s">
        <v>348</v>
      </c>
      <c r="V24" t="s">
        <v>349</v>
      </c>
      <c r="W24" t="s">
        <v>350</v>
      </c>
    </row>
    <row r="25" spans="1:23" x14ac:dyDescent="0.3">
      <c r="A25">
        <v>2808730603865180</v>
      </c>
      <c r="B25" t="s">
        <v>351</v>
      </c>
      <c r="C25" t="s">
        <v>58</v>
      </c>
      <c r="D25" t="s">
        <v>352</v>
      </c>
      <c r="E25" t="s">
        <v>353</v>
      </c>
      <c r="F25" t="s">
        <v>354</v>
      </c>
      <c r="G25">
        <v>15.199</v>
      </c>
      <c r="H25">
        <v>-86.241900000000001</v>
      </c>
      <c r="I25" t="s">
        <v>62</v>
      </c>
      <c r="J25">
        <v>127385</v>
      </c>
      <c r="K25" s="1">
        <v>44745</v>
      </c>
      <c r="L25" t="s">
        <v>123</v>
      </c>
      <c r="M25" t="s">
        <v>355</v>
      </c>
      <c r="N25">
        <v>3185179288</v>
      </c>
      <c r="O25" t="s">
        <v>356</v>
      </c>
      <c r="P25" t="s">
        <v>357</v>
      </c>
      <c r="Q25" t="s">
        <v>358</v>
      </c>
      <c r="R25" t="s">
        <v>359</v>
      </c>
      <c r="S25" t="s">
        <v>145</v>
      </c>
      <c r="T25" t="s">
        <v>360</v>
      </c>
      <c r="U25" t="s">
        <v>361</v>
      </c>
      <c r="V25" t="s">
        <v>362</v>
      </c>
      <c r="W25" t="s">
        <v>363</v>
      </c>
    </row>
    <row r="26" spans="1:23" x14ac:dyDescent="0.3">
      <c r="A26">
        <v>2277355440844430</v>
      </c>
      <c r="B26" t="s">
        <v>364</v>
      </c>
      <c r="C26" t="s">
        <v>91</v>
      </c>
      <c r="D26" t="s">
        <v>365</v>
      </c>
      <c r="E26" t="s">
        <v>366</v>
      </c>
      <c r="F26" t="s">
        <v>367</v>
      </c>
      <c r="G26">
        <v>18.4207</v>
      </c>
      <c r="H26">
        <v>-64.639899999999997</v>
      </c>
      <c r="I26" t="s">
        <v>62</v>
      </c>
      <c r="J26">
        <v>28043</v>
      </c>
      <c r="K26" s="1">
        <v>45140</v>
      </c>
      <c r="L26" t="s">
        <v>123</v>
      </c>
      <c r="M26" t="s">
        <v>368</v>
      </c>
      <c r="N26" t="s">
        <v>369</v>
      </c>
      <c r="O26" t="s">
        <v>370</v>
      </c>
      <c r="P26" t="s">
        <v>371</v>
      </c>
      <c r="Q26" t="s">
        <v>67</v>
      </c>
      <c r="R26" t="s">
        <v>372</v>
      </c>
      <c r="S26" t="s">
        <v>69</v>
      </c>
      <c r="T26" t="s">
        <v>373</v>
      </c>
      <c r="U26" t="s">
        <v>374</v>
      </c>
      <c r="V26" t="s">
        <v>375</v>
      </c>
      <c r="W26" t="s">
        <v>376</v>
      </c>
    </row>
    <row r="27" spans="1:23" x14ac:dyDescent="0.3">
      <c r="A27">
        <v>2263070284964010</v>
      </c>
      <c r="B27" t="s">
        <v>104</v>
      </c>
      <c r="C27" t="s">
        <v>151</v>
      </c>
      <c r="D27" t="s">
        <v>377</v>
      </c>
      <c r="E27" t="s">
        <v>378</v>
      </c>
      <c r="F27" t="s">
        <v>379</v>
      </c>
      <c r="G27">
        <v>21.521799999999999</v>
      </c>
      <c r="H27">
        <v>-77.781199999999998</v>
      </c>
      <c r="I27" t="s">
        <v>62</v>
      </c>
      <c r="J27">
        <v>81318</v>
      </c>
      <c r="K27" s="1">
        <v>44516</v>
      </c>
      <c r="L27" t="s">
        <v>29</v>
      </c>
      <c r="M27" t="s">
        <v>380</v>
      </c>
      <c r="N27" t="s">
        <v>381</v>
      </c>
      <c r="O27" t="s">
        <v>370</v>
      </c>
      <c r="P27" t="s">
        <v>371</v>
      </c>
      <c r="Q27" t="s">
        <v>321</v>
      </c>
      <c r="R27" t="s">
        <v>372</v>
      </c>
      <c r="S27" t="s">
        <v>212</v>
      </c>
      <c r="T27" t="s">
        <v>373</v>
      </c>
      <c r="U27" t="s">
        <v>374</v>
      </c>
      <c r="V27" t="s">
        <v>382</v>
      </c>
      <c r="W27" t="s">
        <v>383</v>
      </c>
    </row>
    <row r="28" spans="1:23" x14ac:dyDescent="0.3">
      <c r="A28">
        <v>1504621983937620</v>
      </c>
      <c r="B28" t="s">
        <v>23</v>
      </c>
      <c r="C28" t="s">
        <v>24</v>
      </c>
      <c r="D28" t="s">
        <v>384</v>
      </c>
      <c r="E28" t="s">
        <v>385</v>
      </c>
      <c r="F28" t="s">
        <v>386</v>
      </c>
      <c r="G28">
        <v>47.162500000000001</v>
      </c>
      <c r="H28">
        <v>19.503299999999999</v>
      </c>
      <c r="I28" t="s">
        <v>138</v>
      </c>
      <c r="J28">
        <v>105370</v>
      </c>
      <c r="K28" s="1">
        <v>44893</v>
      </c>
      <c r="L28" t="s">
        <v>63</v>
      </c>
      <c r="M28" t="s">
        <v>387</v>
      </c>
      <c r="N28" t="s">
        <v>388</v>
      </c>
      <c r="O28" t="s">
        <v>389</v>
      </c>
      <c r="P28" t="s">
        <v>390</v>
      </c>
      <c r="Q28" t="s">
        <v>67</v>
      </c>
      <c r="R28" t="s">
        <v>391</v>
      </c>
      <c r="S28" t="s">
        <v>255</v>
      </c>
      <c r="T28" t="s">
        <v>392</v>
      </c>
      <c r="U28" t="s">
        <v>393</v>
      </c>
      <c r="V28" t="s">
        <v>394</v>
      </c>
      <c r="W28" t="s">
        <v>395</v>
      </c>
    </row>
    <row r="29" spans="1:23" x14ac:dyDescent="0.3">
      <c r="A29">
        <v>2425661201998140</v>
      </c>
      <c r="B29" t="s">
        <v>396</v>
      </c>
      <c r="C29" t="s">
        <v>273</v>
      </c>
      <c r="D29" t="s">
        <v>397</v>
      </c>
      <c r="E29" t="s">
        <v>220</v>
      </c>
      <c r="F29" t="s">
        <v>221</v>
      </c>
      <c r="G29">
        <v>13.443199999999999</v>
      </c>
      <c r="H29">
        <v>-15.3101</v>
      </c>
      <c r="I29" t="s">
        <v>206</v>
      </c>
      <c r="J29">
        <v>51537</v>
      </c>
      <c r="K29" s="1">
        <v>44949</v>
      </c>
      <c r="L29" t="s">
        <v>63</v>
      </c>
      <c r="M29" t="s">
        <v>398</v>
      </c>
      <c r="N29" t="s">
        <v>399</v>
      </c>
      <c r="O29" t="s">
        <v>400</v>
      </c>
      <c r="P29" t="s">
        <v>401</v>
      </c>
      <c r="Q29" t="s">
        <v>294</v>
      </c>
      <c r="R29" t="s">
        <v>402</v>
      </c>
      <c r="S29" t="s">
        <v>255</v>
      </c>
      <c r="T29" t="s">
        <v>403</v>
      </c>
      <c r="U29" t="s">
        <v>404</v>
      </c>
      <c r="V29" t="s">
        <v>405</v>
      </c>
      <c r="W29" t="s">
        <v>406</v>
      </c>
    </row>
    <row r="30" spans="1:23" x14ac:dyDescent="0.3">
      <c r="A30">
        <v>1361459669383850</v>
      </c>
      <c r="B30" t="s">
        <v>57</v>
      </c>
      <c r="C30" t="s">
        <v>134</v>
      </c>
      <c r="D30" t="s">
        <v>407</v>
      </c>
      <c r="E30" t="s">
        <v>326</v>
      </c>
      <c r="F30" t="s">
        <v>327</v>
      </c>
      <c r="G30">
        <v>-7.1094999999999997</v>
      </c>
      <c r="H30">
        <v>177.64930000000001</v>
      </c>
      <c r="I30" t="s">
        <v>28</v>
      </c>
      <c r="J30">
        <v>93670</v>
      </c>
      <c r="K30" s="1">
        <v>44947</v>
      </c>
      <c r="L30" t="s">
        <v>29</v>
      </c>
      <c r="M30" t="s">
        <v>408</v>
      </c>
      <c r="N30" t="s">
        <v>409</v>
      </c>
      <c r="O30" t="s">
        <v>410</v>
      </c>
      <c r="P30" t="s">
        <v>411</v>
      </c>
      <c r="Q30" t="s">
        <v>143</v>
      </c>
      <c r="R30" t="s">
        <v>412</v>
      </c>
      <c r="S30" t="s">
        <v>255</v>
      </c>
      <c r="T30" t="s">
        <v>413</v>
      </c>
      <c r="U30" t="s">
        <v>414</v>
      </c>
      <c r="V30" t="s">
        <v>415</v>
      </c>
      <c r="W30" t="s">
        <v>416</v>
      </c>
    </row>
    <row r="31" spans="1:23" x14ac:dyDescent="0.3">
      <c r="A31">
        <v>1355325262915900</v>
      </c>
      <c r="B31" t="s">
        <v>417</v>
      </c>
      <c r="C31" t="s">
        <v>151</v>
      </c>
      <c r="D31" t="s">
        <v>418</v>
      </c>
      <c r="E31" t="s">
        <v>419</v>
      </c>
      <c r="F31" t="s">
        <v>420</v>
      </c>
      <c r="G31">
        <v>-23.442502999999999</v>
      </c>
      <c r="H31">
        <v>-58.443832</v>
      </c>
      <c r="I31" t="s">
        <v>28</v>
      </c>
      <c r="J31">
        <v>56930</v>
      </c>
      <c r="K31" s="1">
        <v>45083</v>
      </c>
      <c r="L31" t="s">
        <v>29</v>
      </c>
      <c r="M31" t="s">
        <v>421</v>
      </c>
      <c r="N31" t="s">
        <v>422</v>
      </c>
      <c r="O31" t="s">
        <v>423</v>
      </c>
      <c r="P31" t="s">
        <v>424</v>
      </c>
      <c r="Q31" t="s">
        <v>50</v>
      </c>
      <c r="R31" t="s">
        <v>425</v>
      </c>
      <c r="S31" t="s">
        <v>241</v>
      </c>
      <c r="T31" t="s">
        <v>426</v>
      </c>
      <c r="U31" t="s">
        <v>427</v>
      </c>
      <c r="V31" t="s">
        <v>428</v>
      </c>
      <c r="W31" t="s">
        <v>429</v>
      </c>
    </row>
    <row r="32" spans="1:23" x14ac:dyDescent="0.3">
      <c r="A32">
        <v>2020637774150540</v>
      </c>
      <c r="B32" t="s">
        <v>430</v>
      </c>
      <c r="C32" t="s">
        <v>273</v>
      </c>
      <c r="D32" t="s">
        <v>431</v>
      </c>
      <c r="E32" t="s">
        <v>432</v>
      </c>
      <c r="F32" t="s">
        <v>433</v>
      </c>
      <c r="G32">
        <v>30.5852</v>
      </c>
      <c r="H32">
        <v>36.238399999999999</v>
      </c>
      <c r="I32" t="s">
        <v>28</v>
      </c>
      <c r="J32">
        <v>64185</v>
      </c>
      <c r="K32" s="1">
        <v>45004</v>
      </c>
      <c r="L32" t="s">
        <v>29</v>
      </c>
      <c r="M32" t="s">
        <v>434</v>
      </c>
      <c r="N32" t="s">
        <v>435</v>
      </c>
      <c r="O32" t="s">
        <v>436</v>
      </c>
      <c r="P32" t="s">
        <v>437</v>
      </c>
      <c r="Q32" t="s">
        <v>83</v>
      </c>
      <c r="R32" t="s">
        <v>438</v>
      </c>
      <c r="S32" t="s">
        <v>145</v>
      </c>
      <c r="T32" t="s">
        <v>439</v>
      </c>
      <c r="U32" t="s">
        <v>440</v>
      </c>
      <c r="V32" t="s">
        <v>441</v>
      </c>
      <c r="W32" t="s">
        <v>442</v>
      </c>
    </row>
    <row r="33" spans="1:23" x14ac:dyDescent="0.3">
      <c r="A33">
        <v>419221709320780</v>
      </c>
      <c r="B33" t="s">
        <v>443</v>
      </c>
      <c r="C33" t="s">
        <v>273</v>
      </c>
      <c r="D33" t="s">
        <v>444</v>
      </c>
      <c r="E33" t="s">
        <v>93</v>
      </c>
      <c r="F33" t="s">
        <v>94</v>
      </c>
      <c r="G33">
        <v>-35.6751</v>
      </c>
      <c r="H33">
        <v>-71.542900000000003</v>
      </c>
      <c r="I33" t="s">
        <v>206</v>
      </c>
      <c r="J33">
        <v>101834</v>
      </c>
      <c r="K33" s="1">
        <v>45078</v>
      </c>
      <c r="L33" t="s">
        <v>123</v>
      </c>
      <c r="M33" t="s">
        <v>445</v>
      </c>
      <c r="N33" t="s">
        <v>446</v>
      </c>
      <c r="O33" t="s">
        <v>447</v>
      </c>
      <c r="P33" t="s">
        <v>448</v>
      </c>
      <c r="Q33" t="s">
        <v>239</v>
      </c>
      <c r="R33" t="s">
        <v>449</v>
      </c>
      <c r="S33" t="s">
        <v>241</v>
      </c>
      <c r="T33" t="s">
        <v>450</v>
      </c>
      <c r="U33" t="s">
        <v>451</v>
      </c>
      <c r="V33" t="s">
        <v>452</v>
      </c>
      <c r="W33" t="s">
        <v>453</v>
      </c>
    </row>
    <row r="34" spans="1:23" x14ac:dyDescent="0.3">
      <c r="A34">
        <v>619200804346093</v>
      </c>
      <c r="B34" t="s">
        <v>454</v>
      </c>
      <c r="C34" t="s">
        <v>134</v>
      </c>
      <c r="D34" t="s">
        <v>455</v>
      </c>
      <c r="E34" t="s">
        <v>456</v>
      </c>
      <c r="F34" t="s">
        <v>457</v>
      </c>
      <c r="G34">
        <v>9.0820000000000007</v>
      </c>
      <c r="H34">
        <v>8.6753</v>
      </c>
      <c r="I34" t="s">
        <v>138</v>
      </c>
      <c r="J34">
        <v>130962</v>
      </c>
      <c r="K34" s="1">
        <v>44597</v>
      </c>
      <c r="L34" t="s">
        <v>29</v>
      </c>
      <c r="M34" t="s">
        <v>458</v>
      </c>
      <c r="N34" t="s">
        <v>459</v>
      </c>
      <c r="O34" t="s">
        <v>460</v>
      </c>
      <c r="P34" t="s">
        <v>461</v>
      </c>
      <c r="Q34" t="s">
        <v>67</v>
      </c>
      <c r="R34" t="s">
        <v>462</v>
      </c>
      <c r="S34" t="s">
        <v>145</v>
      </c>
      <c r="T34" t="s">
        <v>463</v>
      </c>
      <c r="U34" t="s">
        <v>464</v>
      </c>
      <c r="V34" t="s">
        <v>465</v>
      </c>
      <c r="W34" t="s">
        <v>466</v>
      </c>
    </row>
    <row r="35" spans="1:23" x14ac:dyDescent="0.3">
      <c r="A35">
        <v>2063768239629740</v>
      </c>
      <c r="B35" t="s">
        <v>467</v>
      </c>
      <c r="C35" t="s">
        <v>218</v>
      </c>
      <c r="D35" t="s">
        <v>468</v>
      </c>
      <c r="E35" t="s">
        <v>469</v>
      </c>
      <c r="F35" t="s">
        <v>470</v>
      </c>
      <c r="G35">
        <v>26.335100000000001</v>
      </c>
      <c r="H35">
        <v>17.228300000000001</v>
      </c>
      <c r="I35" t="s">
        <v>138</v>
      </c>
      <c r="J35">
        <v>38044</v>
      </c>
      <c r="K35" s="1">
        <v>45012</v>
      </c>
      <c r="L35" t="s">
        <v>63</v>
      </c>
      <c r="M35" t="s">
        <v>471</v>
      </c>
      <c r="N35" t="s">
        <v>472</v>
      </c>
      <c r="O35" t="s">
        <v>473</v>
      </c>
      <c r="P35" t="s">
        <v>474</v>
      </c>
      <c r="Q35" t="s">
        <v>143</v>
      </c>
      <c r="R35" t="s">
        <v>475</v>
      </c>
      <c r="S35" t="s">
        <v>145</v>
      </c>
      <c r="T35" t="s">
        <v>476</v>
      </c>
      <c r="U35" t="s">
        <v>477</v>
      </c>
      <c r="V35" t="s">
        <v>478</v>
      </c>
      <c r="W35" t="s">
        <v>479</v>
      </c>
    </row>
    <row r="36" spans="1:23" x14ac:dyDescent="0.3">
      <c r="A36">
        <v>1889088294438820</v>
      </c>
      <c r="B36" t="s">
        <v>480</v>
      </c>
      <c r="C36" t="s">
        <v>134</v>
      </c>
      <c r="D36" t="s">
        <v>481</v>
      </c>
      <c r="E36" t="s">
        <v>482</v>
      </c>
      <c r="F36" t="s">
        <v>483</v>
      </c>
      <c r="G36">
        <v>-25.2744</v>
      </c>
      <c r="H36">
        <v>133.77510000000001</v>
      </c>
      <c r="I36" t="s">
        <v>62</v>
      </c>
      <c r="J36">
        <v>27725</v>
      </c>
      <c r="K36" s="1">
        <v>44867</v>
      </c>
      <c r="L36" t="s">
        <v>123</v>
      </c>
      <c r="M36" t="s">
        <v>484</v>
      </c>
      <c r="N36" t="s">
        <v>485</v>
      </c>
      <c r="O36" t="s">
        <v>473</v>
      </c>
      <c r="P36" t="s">
        <v>486</v>
      </c>
      <c r="Q36" t="s">
        <v>50</v>
      </c>
      <c r="R36" t="s">
        <v>487</v>
      </c>
      <c r="S36" t="s">
        <v>114</v>
      </c>
      <c r="T36" t="s">
        <v>488</v>
      </c>
      <c r="U36" t="s">
        <v>489</v>
      </c>
      <c r="V36" t="s">
        <v>490</v>
      </c>
      <c r="W36" t="s">
        <v>491</v>
      </c>
    </row>
    <row r="37" spans="1:23" x14ac:dyDescent="0.3">
      <c r="A37">
        <v>981851940397954</v>
      </c>
      <c r="B37" t="s">
        <v>175</v>
      </c>
      <c r="C37" t="s">
        <v>134</v>
      </c>
      <c r="D37" t="s">
        <v>492</v>
      </c>
      <c r="E37" t="s">
        <v>493</v>
      </c>
      <c r="F37" t="s">
        <v>494</v>
      </c>
      <c r="G37">
        <v>-20.904299999999999</v>
      </c>
      <c r="H37">
        <v>165.61799999999999</v>
      </c>
      <c r="I37" t="s">
        <v>206</v>
      </c>
      <c r="J37">
        <v>35273</v>
      </c>
      <c r="K37" s="1">
        <v>45169</v>
      </c>
      <c r="L37" t="s">
        <v>29</v>
      </c>
      <c r="M37" t="s">
        <v>495</v>
      </c>
      <c r="N37">
        <v>3544119013</v>
      </c>
      <c r="O37" t="s">
        <v>496</v>
      </c>
      <c r="P37" t="s">
        <v>497</v>
      </c>
      <c r="Q37" t="s">
        <v>50</v>
      </c>
      <c r="R37" t="s">
        <v>498</v>
      </c>
      <c r="S37" t="s">
        <v>198</v>
      </c>
      <c r="T37" t="s">
        <v>499</v>
      </c>
      <c r="U37" t="s">
        <v>500</v>
      </c>
      <c r="V37" t="s">
        <v>501</v>
      </c>
      <c r="W37" t="s">
        <v>502</v>
      </c>
    </row>
    <row r="38" spans="1:23" x14ac:dyDescent="0.3">
      <c r="A38">
        <v>3023207081599020</v>
      </c>
      <c r="B38" t="s">
        <v>57</v>
      </c>
      <c r="C38" t="s">
        <v>58</v>
      </c>
      <c r="D38" t="s">
        <v>503</v>
      </c>
      <c r="E38" t="s">
        <v>504</v>
      </c>
      <c r="F38" t="s">
        <v>505</v>
      </c>
      <c r="G38">
        <v>21.473500000000001</v>
      </c>
      <c r="H38">
        <v>55.9754</v>
      </c>
      <c r="I38" t="s">
        <v>28</v>
      </c>
      <c r="J38">
        <v>103693</v>
      </c>
      <c r="K38" s="1">
        <v>44598</v>
      </c>
      <c r="L38" t="s">
        <v>63</v>
      </c>
      <c r="M38" t="s">
        <v>506</v>
      </c>
      <c r="N38" t="s">
        <v>507</v>
      </c>
      <c r="O38" t="s">
        <v>508</v>
      </c>
      <c r="P38" t="s">
        <v>509</v>
      </c>
      <c r="Q38" t="s">
        <v>239</v>
      </c>
      <c r="R38" t="s">
        <v>510</v>
      </c>
      <c r="S38" t="s">
        <v>69</v>
      </c>
      <c r="T38" t="s">
        <v>511</v>
      </c>
      <c r="U38" t="s">
        <v>512</v>
      </c>
      <c r="V38" t="s">
        <v>513</v>
      </c>
      <c r="W38" t="s">
        <v>514</v>
      </c>
    </row>
    <row r="39" spans="1:23" x14ac:dyDescent="0.3">
      <c r="A39">
        <v>487916817418719</v>
      </c>
      <c r="B39" t="s">
        <v>480</v>
      </c>
      <c r="C39" t="s">
        <v>273</v>
      </c>
      <c r="D39" t="s">
        <v>515</v>
      </c>
      <c r="E39" t="s">
        <v>516</v>
      </c>
      <c r="F39" t="s">
        <v>517</v>
      </c>
      <c r="G39">
        <v>31.952200000000001</v>
      </c>
      <c r="H39">
        <v>35.233199999999997</v>
      </c>
      <c r="I39" t="s">
        <v>62</v>
      </c>
      <c r="J39">
        <v>29884</v>
      </c>
      <c r="K39" s="1">
        <v>44617</v>
      </c>
      <c r="L39" t="s">
        <v>29</v>
      </c>
      <c r="M39" t="s">
        <v>518</v>
      </c>
      <c r="N39">
        <f>1-464-554-3555</f>
        <v>-4572</v>
      </c>
      <c r="O39" t="s">
        <v>141</v>
      </c>
      <c r="P39" t="s">
        <v>142</v>
      </c>
      <c r="Q39" t="s">
        <v>294</v>
      </c>
      <c r="R39" t="s">
        <v>144</v>
      </c>
      <c r="S39" t="s">
        <v>241</v>
      </c>
      <c r="T39" t="s">
        <v>146</v>
      </c>
      <c r="U39" t="s">
        <v>147</v>
      </c>
      <c r="V39" t="s">
        <v>519</v>
      </c>
      <c r="W39" t="s">
        <v>520</v>
      </c>
    </row>
    <row r="40" spans="1:23" x14ac:dyDescent="0.3">
      <c r="A40">
        <v>1703785128114380</v>
      </c>
      <c r="B40" t="s">
        <v>104</v>
      </c>
      <c r="C40" t="s">
        <v>134</v>
      </c>
      <c r="D40" t="s">
        <v>521</v>
      </c>
      <c r="E40" t="s">
        <v>522</v>
      </c>
      <c r="F40" t="s">
        <v>523</v>
      </c>
      <c r="G40">
        <v>-9.6456999999999997</v>
      </c>
      <c r="H40">
        <v>160.15620000000001</v>
      </c>
      <c r="I40" t="s">
        <v>206</v>
      </c>
      <c r="J40">
        <v>104700</v>
      </c>
      <c r="K40" s="1">
        <v>44941</v>
      </c>
      <c r="L40" t="s">
        <v>63</v>
      </c>
      <c r="M40" t="s">
        <v>524</v>
      </c>
      <c r="N40" t="s">
        <v>525</v>
      </c>
      <c r="O40" t="s">
        <v>526</v>
      </c>
      <c r="P40" t="s">
        <v>527</v>
      </c>
      <c r="Q40" t="s">
        <v>34</v>
      </c>
      <c r="R40" t="s">
        <v>528</v>
      </c>
      <c r="S40" t="s">
        <v>241</v>
      </c>
      <c r="T40" t="s">
        <v>529</v>
      </c>
      <c r="U40" t="s">
        <v>530</v>
      </c>
      <c r="V40" t="s">
        <v>531</v>
      </c>
      <c r="W40" t="s">
        <v>532</v>
      </c>
    </row>
    <row r="41" spans="1:23" x14ac:dyDescent="0.3">
      <c r="A41">
        <v>2812077440184770</v>
      </c>
      <c r="B41" t="s">
        <v>533</v>
      </c>
      <c r="C41" t="s">
        <v>91</v>
      </c>
      <c r="D41" t="s">
        <v>534</v>
      </c>
      <c r="E41" t="s">
        <v>136</v>
      </c>
      <c r="F41" t="s">
        <v>137</v>
      </c>
      <c r="G41">
        <v>0.18640000000000001</v>
      </c>
      <c r="H41">
        <v>6.6131000000000002</v>
      </c>
      <c r="I41" t="s">
        <v>78</v>
      </c>
      <c r="J41">
        <v>47107</v>
      </c>
      <c r="K41" s="1">
        <v>44966</v>
      </c>
      <c r="L41" t="s">
        <v>123</v>
      </c>
      <c r="M41" t="s">
        <v>535</v>
      </c>
      <c r="N41" t="s">
        <v>536</v>
      </c>
      <c r="O41" t="s">
        <v>111</v>
      </c>
      <c r="P41" t="s">
        <v>537</v>
      </c>
      <c r="Q41" t="s">
        <v>294</v>
      </c>
      <c r="R41" t="s">
        <v>538</v>
      </c>
      <c r="S41" t="s">
        <v>198</v>
      </c>
      <c r="T41" t="s">
        <v>539</v>
      </c>
      <c r="U41" t="s">
        <v>540</v>
      </c>
      <c r="V41" t="s">
        <v>541</v>
      </c>
      <c r="W41" t="s">
        <v>542</v>
      </c>
    </row>
    <row r="42" spans="1:23" x14ac:dyDescent="0.3">
      <c r="A42">
        <v>1462699667162770</v>
      </c>
      <c r="B42" t="s">
        <v>260</v>
      </c>
      <c r="C42" t="s">
        <v>42</v>
      </c>
      <c r="D42" t="s">
        <v>543</v>
      </c>
      <c r="E42" t="s">
        <v>544</v>
      </c>
      <c r="F42" t="s">
        <v>545</v>
      </c>
      <c r="G42">
        <v>7.54</v>
      </c>
      <c r="H42">
        <v>-5.5471000000000004</v>
      </c>
      <c r="I42" t="s">
        <v>28</v>
      </c>
      <c r="J42">
        <v>61246</v>
      </c>
      <c r="K42" s="1">
        <v>45092</v>
      </c>
      <c r="L42" t="s">
        <v>63</v>
      </c>
      <c r="M42" t="s">
        <v>546</v>
      </c>
      <c r="N42" t="s">
        <v>547</v>
      </c>
      <c r="O42" t="s">
        <v>548</v>
      </c>
      <c r="P42" t="s">
        <v>549</v>
      </c>
      <c r="Q42" t="s">
        <v>294</v>
      </c>
      <c r="R42" t="s">
        <v>550</v>
      </c>
      <c r="S42" t="s">
        <v>36</v>
      </c>
      <c r="T42" t="s">
        <v>551</v>
      </c>
      <c r="U42" t="s">
        <v>552</v>
      </c>
      <c r="V42" t="s">
        <v>553</v>
      </c>
      <c r="W42" t="s">
        <v>554</v>
      </c>
    </row>
    <row r="43" spans="1:23" x14ac:dyDescent="0.3">
      <c r="A43">
        <v>2149248180059910</v>
      </c>
      <c r="B43" t="s">
        <v>555</v>
      </c>
      <c r="C43" t="s">
        <v>42</v>
      </c>
      <c r="D43" t="s">
        <v>287</v>
      </c>
      <c r="E43" t="s">
        <v>556</v>
      </c>
      <c r="F43" t="s">
        <v>557</v>
      </c>
      <c r="G43">
        <v>-1.8311999999999999</v>
      </c>
      <c r="H43">
        <v>-78.183400000000006</v>
      </c>
      <c r="I43" t="s">
        <v>206</v>
      </c>
      <c r="J43">
        <v>43665</v>
      </c>
      <c r="K43" s="1">
        <v>44650</v>
      </c>
      <c r="L43" t="s">
        <v>123</v>
      </c>
      <c r="M43" t="s">
        <v>558</v>
      </c>
      <c r="N43" t="s">
        <v>559</v>
      </c>
      <c r="O43" t="s">
        <v>560</v>
      </c>
      <c r="P43" t="s">
        <v>561</v>
      </c>
      <c r="Q43" t="s">
        <v>253</v>
      </c>
      <c r="R43" t="s">
        <v>562</v>
      </c>
      <c r="S43" t="s">
        <v>85</v>
      </c>
      <c r="T43" t="s">
        <v>563</v>
      </c>
      <c r="U43" t="s">
        <v>564</v>
      </c>
      <c r="V43" t="s">
        <v>565</v>
      </c>
      <c r="W43" t="s">
        <v>566</v>
      </c>
    </row>
    <row r="44" spans="1:23" x14ac:dyDescent="0.3">
      <c r="A44">
        <v>1191707058920600</v>
      </c>
      <c r="B44" t="s">
        <v>567</v>
      </c>
      <c r="C44" t="s">
        <v>273</v>
      </c>
      <c r="D44" t="s">
        <v>568</v>
      </c>
      <c r="E44" t="s">
        <v>569</v>
      </c>
      <c r="F44" t="s">
        <v>570</v>
      </c>
      <c r="G44">
        <v>18.335799999999999</v>
      </c>
      <c r="H44">
        <v>-64.896299999999997</v>
      </c>
      <c r="I44" t="s">
        <v>28</v>
      </c>
      <c r="J44">
        <v>125427</v>
      </c>
      <c r="K44" s="1">
        <v>44711</v>
      </c>
      <c r="L44" t="s">
        <v>29</v>
      </c>
      <c r="M44" t="s">
        <v>571</v>
      </c>
      <c r="N44" t="s">
        <v>572</v>
      </c>
      <c r="O44" t="s">
        <v>344</v>
      </c>
      <c r="P44" t="s">
        <v>345</v>
      </c>
      <c r="Q44" t="s">
        <v>253</v>
      </c>
      <c r="R44" t="s">
        <v>346</v>
      </c>
      <c r="S44" t="s">
        <v>145</v>
      </c>
      <c r="T44" t="s">
        <v>347</v>
      </c>
      <c r="U44" t="s">
        <v>348</v>
      </c>
      <c r="V44" t="s">
        <v>573</v>
      </c>
      <c r="W44" t="s">
        <v>574</v>
      </c>
    </row>
    <row r="45" spans="1:23" x14ac:dyDescent="0.3">
      <c r="A45">
        <v>1887042790868740</v>
      </c>
      <c r="B45" t="s">
        <v>325</v>
      </c>
      <c r="C45" t="s">
        <v>58</v>
      </c>
      <c r="D45" t="s">
        <v>575</v>
      </c>
      <c r="E45" t="s">
        <v>576</v>
      </c>
      <c r="F45" t="s">
        <v>577</v>
      </c>
      <c r="G45">
        <v>7.3696999999999999</v>
      </c>
      <c r="H45">
        <v>12.354699999999999</v>
      </c>
      <c r="I45" t="s">
        <v>206</v>
      </c>
      <c r="J45">
        <v>57134</v>
      </c>
      <c r="K45" s="1">
        <v>44497</v>
      </c>
      <c r="L45" t="s">
        <v>123</v>
      </c>
      <c r="M45" t="s">
        <v>578</v>
      </c>
      <c r="N45" t="s">
        <v>579</v>
      </c>
      <c r="O45" t="s">
        <v>32</v>
      </c>
      <c r="P45" t="s">
        <v>33</v>
      </c>
      <c r="Q45" t="s">
        <v>83</v>
      </c>
      <c r="R45" t="s">
        <v>35</v>
      </c>
      <c r="S45" t="s">
        <v>36</v>
      </c>
      <c r="T45" t="s">
        <v>37</v>
      </c>
      <c r="U45" t="s">
        <v>38</v>
      </c>
      <c r="V45" t="s">
        <v>580</v>
      </c>
      <c r="W45" t="s">
        <v>581</v>
      </c>
    </row>
    <row r="46" spans="1:23" x14ac:dyDescent="0.3">
      <c r="A46">
        <v>385983883133993</v>
      </c>
      <c r="B46" t="s">
        <v>582</v>
      </c>
      <c r="C46" t="s">
        <v>151</v>
      </c>
      <c r="D46" t="s">
        <v>583</v>
      </c>
      <c r="E46" t="s">
        <v>576</v>
      </c>
      <c r="F46" t="s">
        <v>577</v>
      </c>
      <c r="G46">
        <v>7.3696999999999999</v>
      </c>
      <c r="H46">
        <v>12.354699999999999</v>
      </c>
      <c r="I46" t="s">
        <v>62</v>
      </c>
      <c r="J46">
        <v>55648</v>
      </c>
      <c r="K46" s="1">
        <v>45143</v>
      </c>
      <c r="L46" t="s">
        <v>29</v>
      </c>
      <c r="M46" t="s">
        <v>584</v>
      </c>
      <c r="N46">
        <v>4603293430</v>
      </c>
      <c r="O46" t="s">
        <v>585</v>
      </c>
      <c r="P46" t="s">
        <v>586</v>
      </c>
      <c r="Q46" t="s">
        <v>358</v>
      </c>
      <c r="R46" t="s">
        <v>587</v>
      </c>
      <c r="S46" t="s">
        <v>212</v>
      </c>
      <c r="T46" t="s">
        <v>588</v>
      </c>
      <c r="U46" t="s">
        <v>589</v>
      </c>
      <c r="V46" t="s">
        <v>590</v>
      </c>
      <c r="W46" t="s">
        <v>591</v>
      </c>
    </row>
    <row r="47" spans="1:23" x14ac:dyDescent="0.3">
      <c r="A47">
        <v>1624471339210840</v>
      </c>
      <c r="B47" t="s">
        <v>582</v>
      </c>
      <c r="C47" t="s">
        <v>189</v>
      </c>
      <c r="D47" t="s">
        <v>592</v>
      </c>
      <c r="E47" t="s">
        <v>593</v>
      </c>
      <c r="F47" t="s">
        <v>594</v>
      </c>
      <c r="G47">
        <v>-11.6455</v>
      </c>
      <c r="H47">
        <v>43.333300000000001</v>
      </c>
      <c r="I47" t="s">
        <v>28</v>
      </c>
      <c r="J47">
        <v>107738</v>
      </c>
      <c r="K47" s="1">
        <v>44611</v>
      </c>
      <c r="L47" t="s">
        <v>123</v>
      </c>
      <c r="M47" t="s">
        <v>595</v>
      </c>
      <c r="N47" t="s">
        <v>596</v>
      </c>
      <c r="O47" t="s">
        <v>597</v>
      </c>
      <c r="P47" t="s">
        <v>598</v>
      </c>
      <c r="Q47" t="s">
        <v>50</v>
      </c>
      <c r="R47" t="s">
        <v>599</v>
      </c>
      <c r="S47" t="s">
        <v>36</v>
      </c>
      <c r="T47" t="s">
        <v>600</v>
      </c>
      <c r="U47" t="s">
        <v>601</v>
      </c>
      <c r="V47" t="s">
        <v>311</v>
      </c>
      <c r="W47" t="s">
        <v>312</v>
      </c>
    </row>
    <row r="48" spans="1:23" x14ac:dyDescent="0.3">
      <c r="A48">
        <v>1373513885523550</v>
      </c>
      <c r="B48" t="s">
        <v>364</v>
      </c>
      <c r="C48" t="s">
        <v>189</v>
      </c>
      <c r="D48" t="s">
        <v>543</v>
      </c>
      <c r="E48" t="s">
        <v>602</v>
      </c>
      <c r="F48" t="s">
        <v>603</v>
      </c>
      <c r="G48">
        <v>40.463700000000003</v>
      </c>
      <c r="H48">
        <v>-3.7492000000000001</v>
      </c>
      <c r="I48" t="s">
        <v>62</v>
      </c>
      <c r="J48">
        <v>91636</v>
      </c>
      <c r="K48" s="1">
        <v>45075</v>
      </c>
      <c r="L48" t="s">
        <v>63</v>
      </c>
      <c r="M48" t="s">
        <v>604</v>
      </c>
      <c r="N48" t="s">
        <v>605</v>
      </c>
      <c r="O48" t="s">
        <v>606</v>
      </c>
      <c r="P48" t="s">
        <v>607</v>
      </c>
      <c r="Q48" t="s">
        <v>67</v>
      </c>
      <c r="R48" t="s">
        <v>608</v>
      </c>
      <c r="S48" t="s">
        <v>69</v>
      </c>
      <c r="T48" t="s">
        <v>609</v>
      </c>
      <c r="U48" t="s">
        <v>610</v>
      </c>
      <c r="V48" t="s">
        <v>611</v>
      </c>
      <c r="W48" t="s">
        <v>612</v>
      </c>
    </row>
    <row r="49" spans="1:23" x14ac:dyDescent="0.3">
      <c r="A49">
        <v>2828247805840850</v>
      </c>
      <c r="B49" t="s">
        <v>260</v>
      </c>
      <c r="C49" t="s">
        <v>105</v>
      </c>
      <c r="D49" t="s">
        <v>613</v>
      </c>
      <c r="E49" t="s">
        <v>614</v>
      </c>
      <c r="F49" t="s">
        <v>615</v>
      </c>
      <c r="G49">
        <v>17.189900000000002</v>
      </c>
      <c r="H49">
        <v>-88.497600000000006</v>
      </c>
      <c r="I49" t="s">
        <v>28</v>
      </c>
      <c r="J49">
        <v>43166</v>
      </c>
      <c r="K49" s="1">
        <v>44674</v>
      </c>
      <c r="L49" t="s">
        <v>29</v>
      </c>
      <c r="M49" t="s">
        <v>616</v>
      </c>
      <c r="N49" t="s">
        <v>617</v>
      </c>
      <c r="O49" t="s">
        <v>618</v>
      </c>
      <c r="P49" t="s">
        <v>619</v>
      </c>
      <c r="Q49" t="s">
        <v>50</v>
      </c>
      <c r="R49" t="s">
        <v>620</v>
      </c>
      <c r="S49" t="s">
        <v>198</v>
      </c>
      <c r="T49" t="s">
        <v>621</v>
      </c>
      <c r="U49" t="s">
        <v>622</v>
      </c>
      <c r="V49" t="s">
        <v>623</v>
      </c>
      <c r="W49" t="s">
        <v>624</v>
      </c>
    </row>
    <row r="50" spans="1:23" x14ac:dyDescent="0.3">
      <c r="A50">
        <v>2283172037354280</v>
      </c>
      <c r="B50" t="s">
        <v>443</v>
      </c>
      <c r="C50" t="s">
        <v>273</v>
      </c>
      <c r="D50" t="s">
        <v>625</v>
      </c>
      <c r="E50" t="s">
        <v>626</v>
      </c>
      <c r="F50" t="s">
        <v>627</v>
      </c>
      <c r="G50">
        <v>35.9375</v>
      </c>
      <c r="H50">
        <v>14.375400000000001</v>
      </c>
      <c r="I50" t="s">
        <v>62</v>
      </c>
      <c r="J50">
        <v>99455</v>
      </c>
      <c r="K50" s="1">
        <v>44566</v>
      </c>
      <c r="L50" t="s">
        <v>29</v>
      </c>
      <c r="M50" t="s">
        <v>628</v>
      </c>
      <c r="N50">
        <f>1-619-980-1831</f>
        <v>-3429</v>
      </c>
      <c r="O50" t="s">
        <v>526</v>
      </c>
      <c r="P50" t="s">
        <v>629</v>
      </c>
      <c r="Q50" t="s">
        <v>358</v>
      </c>
      <c r="R50" t="s">
        <v>630</v>
      </c>
      <c r="S50" t="s">
        <v>255</v>
      </c>
      <c r="T50" t="s">
        <v>631</v>
      </c>
      <c r="U50" t="s">
        <v>632</v>
      </c>
      <c r="V50" t="s">
        <v>633</v>
      </c>
      <c r="W50" t="s">
        <v>634</v>
      </c>
    </row>
    <row r="51" spans="1:23" x14ac:dyDescent="0.3">
      <c r="A51">
        <v>1623435902000490</v>
      </c>
      <c r="B51" t="s">
        <v>430</v>
      </c>
      <c r="C51" t="s">
        <v>105</v>
      </c>
      <c r="D51" t="s">
        <v>635</v>
      </c>
      <c r="E51" t="s">
        <v>636</v>
      </c>
      <c r="F51" t="s">
        <v>637</v>
      </c>
      <c r="G51">
        <v>8.5379000000000005</v>
      </c>
      <c r="H51">
        <v>-80.7821</v>
      </c>
      <c r="I51" t="s">
        <v>62</v>
      </c>
      <c r="J51">
        <v>21827</v>
      </c>
      <c r="K51" s="1">
        <v>44527</v>
      </c>
      <c r="L51" t="s">
        <v>63</v>
      </c>
      <c r="M51" t="s">
        <v>638</v>
      </c>
      <c r="N51" t="s">
        <v>639</v>
      </c>
      <c r="O51" t="s">
        <v>640</v>
      </c>
      <c r="P51" t="s">
        <v>641</v>
      </c>
      <c r="Q51" t="s">
        <v>83</v>
      </c>
      <c r="R51" t="s">
        <v>642</v>
      </c>
      <c r="S51" t="s">
        <v>85</v>
      </c>
      <c r="T51" t="s">
        <v>643</v>
      </c>
      <c r="U51" t="s">
        <v>644</v>
      </c>
      <c r="V51" t="s">
        <v>645</v>
      </c>
      <c r="W51" t="s">
        <v>646</v>
      </c>
    </row>
    <row r="52" spans="1:23" x14ac:dyDescent="0.3">
      <c r="A52">
        <v>61404752885199</v>
      </c>
      <c r="B52" t="s">
        <v>533</v>
      </c>
      <c r="C52" t="s">
        <v>134</v>
      </c>
      <c r="D52" t="s">
        <v>647</v>
      </c>
      <c r="E52" t="s">
        <v>576</v>
      </c>
      <c r="F52" t="s">
        <v>577</v>
      </c>
      <c r="G52">
        <v>7.3696999999999999</v>
      </c>
      <c r="H52">
        <v>12.354699999999999</v>
      </c>
      <c r="I52" t="s">
        <v>62</v>
      </c>
      <c r="J52">
        <v>65648</v>
      </c>
      <c r="K52" s="1">
        <v>44950</v>
      </c>
      <c r="L52" t="s">
        <v>29</v>
      </c>
      <c r="M52" t="s">
        <v>648</v>
      </c>
      <c r="N52" t="s">
        <v>649</v>
      </c>
      <c r="O52" t="s">
        <v>650</v>
      </c>
      <c r="P52" t="s">
        <v>651</v>
      </c>
      <c r="Q52" t="s">
        <v>294</v>
      </c>
      <c r="R52" t="s">
        <v>652</v>
      </c>
      <c r="S52" t="s">
        <v>198</v>
      </c>
      <c r="T52" t="s">
        <v>653</v>
      </c>
      <c r="U52" t="s">
        <v>654</v>
      </c>
      <c r="V52" t="s">
        <v>655</v>
      </c>
      <c r="W52" t="s">
        <v>656</v>
      </c>
    </row>
    <row r="53" spans="1:23" x14ac:dyDescent="0.3">
      <c r="A53">
        <v>143807684464195</v>
      </c>
      <c r="B53" t="s">
        <v>430</v>
      </c>
      <c r="C53" t="s">
        <v>218</v>
      </c>
      <c r="D53" t="s">
        <v>657</v>
      </c>
      <c r="E53" t="s">
        <v>576</v>
      </c>
      <c r="F53" t="s">
        <v>577</v>
      </c>
      <c r="G53">
        <v>7.3696999999999999</v>
      </c>
      <c r="H53">
        <v>12.354699999999999</v>
      </c>
      <c r="I53" t="s">
        <v>138</v>
      </c>
      <c r="J53">
        <v>65183</v>
      </c>
      <c r="K53" s="1">
        <v>45057</v>
      </c>
      <c r="L53" t="s">
        <v>29</v>
      </c>
      <c r="M53" t="s">
        <v>658</v>
      </c>
      <c r="N53" t="s">
        <v>659</v>
      </c>
      <c r="O53" t="s">
        <v>660</v>
      </c>
      <c r="P53" t="s">
        <v>661</v>
      </c>
      <c r="Q53" t="s">
        <v>253</v>
      </c>
      <c r="R53" t="s">
        <v>662</v>
      </c>
      <c r="S53" t="s">
        <v>145</v>
      </c>
      <c r="T53" t="s">
        <v>663</v>
      </c>
      <c r="U53" t="s">
        <v>664</v>
      </c>
      <c r="V53" t="s">
        <v>665</v>
      </c>
      <c r="W53" t="s">
        <v>666</v>
      </c>
    </row>
    <row r="54" spans="1:23" x14ac:dyDescent="0.3">
      <c r="A54">
        <v>972331080088144</v>
      </c>
      <c r="B54" t="s">
        <v>667</v>
      </c>
      <c r="C54" t="s">
        <v>42</v>
      </c>
      <c r="D54" t="s">
        <v>668</v>
      </c>
      <c r="E54" t="s">
        <v>669</v>
      </c>
      <c r="F54" t="s">
        <v>670</v>
      </c>
      <c r="G54">
        <v>-0.22800000000000001</v>
      </c>
      <c r="H54">
        <v>15.8277</v>
      </c>
      <c r="I54" t="s">
        <v>78</v>
      </c>
      <c r="J54">
        <v>73840</v>
      </c>
      <c r="K54" s="1">
        <v>44917</v>
      </c>
      <c r="L54" t="s">
        <v>123</v>
      </c>
      <c r="M54" t="s">
        <v>671</v>
      </c>
      <c r="N54" t="s">
        <v>672</v>
      </c>
      <c r="O54" t="s">
        <v>265</v>
      </c>
      <c r="P54" t="s">
        <v>673</v>
      </c>
      <c r="Q54" t="s">
        <v>674</v>
      </c>
      <c r="R54" t="s">
        <v>675</v>
      </c>
      <c r="S54" t="s">
        <v>334</v>
      </c>
      <c r="T54" t="s">
        <v>676</v>
      </c>
      <c r="U54" t="s">
        <v>677</v>
      </c>
      <c r="V54" t="s">
        <v>258</v>
      </c>
      <c r="W54" t="s">
        <v>259</v>
      </c>
    </row>
    <row r="55" spans="1:23" x14ac:dyDescent="0.3">
      <c r="A55">
        <v>832490435008360</v>
      </c>
      <c r="B55" t="s">
        <v>678</v>
      </c>
      <c r="C55" t="s">
        <v>58</v>
      </c>
      <c r="D55" t="s">
        <v>679</v>
      </c>
      <c r="E55" t="s">
        <v>680</v>
      </c>
      <c r="F55" t="s">
        <v>681</v>
      </c>
      <c r="G55">
        <v>21.693999999999999</v>
      </c>
      <c r="H55">
        <v>-71.797899999999998</v>
      </c>
      <c r="I55" t="s">
        <v>206</v>
      </c>
      <c r="J55">
        <v>25713</v>
      </c>
      <c r="K55" s="1">
        <v>44937</v>
      </c>
      <c r="L55" t="s">
        <v>29</v>
      </c>
      <c r="M55" t="s">
        <v>682</v>
      </c>
      <c r="N55" t="s">
        <v>683</v>
      </c>
      <c r="O55" t="s">
        <v>330</v>
      </c>
      <c r="P55" t="s">
        <v>331</v>
      </c>
      <c r="Q55" t="s">
        <v>321</v>
      </c>
      <c r="R55" t="s">
        <v>333</v>
      </c>
      <c r="S55" t="s">
        <v>198</v>
      </c>
      <c r="T55" t="s">
        <v>335</v>
      </c>
      <c r="U55" t="s">
        <v>336</v>
      </c>
      <c r="V55" t="s">
        <v>684</v>
      </c>
      <c r="W55" t="s">
        <v>685</v>
      </c>
    </row>
    <row r="56" spans="1:23" x14ac:dyDescent="0.3">
      <c r="A56">
        <v>1889203015310100</v>
      </c>
      <c r="B56" t="s">
        <v>686</v>
      </c>
      <c r="C56" t="s">
        <v>218</v>
      </c>
      <c r="D56" t="s">
        <v>687</v>
      </c>
      <c r="E56" t="s">
        <v>688</v>
      </c>
      <c r="F56" t="s">
        <v>689</v>
      </c>
      <c r="G56">
        <v>12.5657</v>
      </c>
      <c r="H56">
        <v>104.9909</v>
      </c>
      <c r="I56" t="s">
        <v>62</v>
      </c>
      <c r="J56">
        <v>14771</v>
      </c>
      <c r="K56" s="1">
        <v>45052</v>
      </c>
      <c r="L56" t="s">
        <v>63</v>
      </c>
      <c r="M56" t="s">
        <v>690</v>
      </c>
      <c r="N56" t="s">
        <v>691</v>
      </c>
      <c r="O56" t="s">
        <v>692</v>
      </c>
      <c r="P56" t="s">
        <v>693</v>
      </c>
      <c r="Q56" t="s">
        <v>674</v>
      </c>
      <c r="R56" t="s">
        <v>694</v>
      </c>
      <c r="S56" t="s">
        <v>334</v>
      </c>
      <c r="T56" t="s">
        <v>695</v>
      </c>
      <c r="U56" t="s">
        <v>696</v>
      </c>
      <c r="V56" t="s">
        <v>697</v>
      </c>
      <c r="W56" t="s">
        <v>698</v>
      </c>
    </row>
    <row r="57" spans="1:23" x14ac:dyDescent="0.3">
      <c r="A57">
        <v>1932055874260830</v>
      </c>
      <c r="B57" t="s">
        <v>23</v>
      </c>
      <c r="C57" t="s">
        <v>189</v>
      </c>
      <c r="D57" t="s">
        <v>699</v>
      </c>
      <c r="E57" t="s">
        <v>700</v>
      </c>
      <c r="F57" t="s">
        <v>700</v>
      </c>
      <c r="G57">
        <v>43.738399999999999</v>
      </c>
      <c r="H57">
        <v>7.4245999999999999</v>
      </c>
      <c r="I57" t="s">
        <v>62</v>
      </c>
      <c r="J57">
        <v>90064</v>
      </c>
      <c r="K57" s="1">
        <v>44495</v>
      </c>
      <c r="L57" t="s">
        <v>29</v>
      </c>
      <c r="M57" t="s">
        <v>701</v>
      </c>
      <c r="N57" t="s">
        <v>702</v>
      </c>
      <c r="O57" t="s">
        <v>703</v>
      </c>
      <c r="P57" t="s">
        <v>704</v>
      </c>
      <c r="Q57" t="s">
        <v>294</v>
      </c>
      <c r="R57" t="s">
        <v>705</v>
      </c>
      <c r="S57" t="s">
        <v>69</v>
      </c>
      <c r="T57" t="s">
        <v>706</v>
      </c>
      <c r="U57" t="s">
        <v>707</v>
      </c>
      <c r="V57" t="s">
        <v>708</v>
      </c>
      <c r="W57" t="s">
        <v>709</v>
      </c>
    </row>
    <row r="58" spans="1:23" x14ac:dyDescent="0.3">
      <c r="A58">
        <v>2904879381492350</v>
      </c>
      <c r="B58" t="s">
        <v>710</v>
      </c>
      <c r="C58" t="s">
        <v>189</v>
      </c>
      <c r="D58" t="s">
        <v>711</v>
      </c>
      <c r="E58" t="s">
        <v>712</v>
      </c>
      <c r="F58" t="s">
        <v>713</v>
      </c>
      <c r="G58">
        <v>40.069099999999999</v>
      </c>
      <c r="H58">
        <v>45.038200000000003</v>
      </c>
      <c r="I58" t="s">
        <v>28</v>
      </c>
      <c r="J58">
        <v>48875</v>
      </c>
      <c r="K58" s="1">
        <v>44992</v>
      </c>
      <c r="L58" t="s">
        <v>29</v>
      </c>
      <c r="M58" t="s">
        <v>714</v>
      </c>
      <c r="N58" t="s">
        <v>715</v>
      </c>
      <c r="O58" t="s">
        <v>716</v>
      </c>
      <c r="P58" t="s">
        <v>717</v>
      </c>
      <c r="Q58" t="s">
        <v>83</v>
      </c>
      <c r="R58" t="s">
        <v>718</v>
      </c>
      <c r="S58" t="s">
        <v>241</v>
      </c>
      <c r="T58" t="s">
        <v>719</v>
      </c>
      <c r="U58" t="s">
        <v>720</v>
      </c>
      <c r="V58" t="s">
        <v>721</v>
      </c>
      <c r="W58" t="s">
        <v>722</v>
      </c>
    </row>
    <row r="59" spans="1:23" x14ac:dyDescent="0.3">
      <c r="A59">
        <v>2163073019325610</v>
      </c>
      <c r="B59" t="s">
        <v>74</v>
      </c>
      <c r="C59" t="s">
        <v>273</v>
      </c>
      <c r="D59" t="s">
        <v>723</v>
      </c>
      <c r="E59" t="s">
        <v>724</v>
      </c>
      <c r="F59" t="s">
        <v>725</v>
      </c>
      <c r="G59">
        <v>13.4443</v>
      </c>
      <c r="H59">
        <v>144.7937</v>
      </c>
      <c r="I59" t="s">
        <v>62</v>
      </c>
      <c r="J59">
        <v>18334</v>
      </c>
      <c r="K59" s="1">
        <v>45182</v>
      </c>
      <c r="L59" t="s">
        <v>63</v>
      </c>
      <c r="M59" t="s">
        <v>726</v>
      </c>
      <c r="N59" t="s">
        <v>727</v>
      </c>
      <c r="O59" t="s">
        <v>237</v>
      </c>
      <c r="P59" t="s">
        <v>238</v>
      </c>
      <c r="Q59" t="s">
        <v>83</v>
      </c>
      <c r="R59" t="s">
        <v>240</v>
      </c>
      <c r="S59" t="s">
        <v>212</v>
      </c>
      <c r="T59" t="s">
        <v>242</v>
      </c>
      <c r="U59" t="s">
        <v>243</v>
      </c>
      <c r="V59" t="s">
        <v>728</v>
      </c>
      <c r="W59" t="s">
        <v>729</v>
      </c>
    </row>
    <row r="60" spans="1:23" x14ac:dyDescent="0.3">
      <c r="A60">
        <v>819507979603011</v>
      </c>
      <c r="B60" t="s">
        <v>417</v>
      </c>
      <c r="C60" t="s">
        <v>218</v>
      </c>
      <c r="D60" t="s">
        <v>730</v>
      </c>
      <c r="E60" t="s">
        <v>731</v>
      </c>
      <c r="F60" t="s">
        <v>732</v>
      </c>
      <c r="G60">
        <v>13.9094</v>
      </c>
      <c r="H60">
        <v>-60.978900000000003</v>
      </c>
      <c r="I60" t="s">
        <v>206</v>
      </c>
      <c r="J60">
        <v>45782</v>
      </c>
      <c r="K60" s="1">
        <v>44832</v>
      </c>
      <c r="L60" t="s">
        <v>123</v>
      </c>
      <c r="M60" t="s">
        <v>733</v>
      </c>
      <c r="N60" t="s">
        <v>734</v>
      </c>
      <c r="O60" t="s">
        <v>735</v>
      </c>
      <c r="P60" t="s">
        <v>736</v>
      </c>
      <c r="Q60" t="s">
        <v>239</v>
      </c>
      <c r="R60" t="s">
        <v>737</v>
      </c>
      <c r="S60" t="s">
        <v>114</v>
      </c>
      <c r="T60" t="s">
        <v>738</v>
      </c>
      <c r="U60" t="s">
        <v>739</v>
      </c>
      <c r="V60" t="s">
        <v>740</v>
      </c>
      <c r="W60" t="s">
        <v>741</v>
      </c>
    </row>
    <row r="61" spans="1:23" x14ac:dyDescent="0.3">
      <c r="A61">
        <v>463604673095581</v>
      </c>
      <c r="B61" t="s">
        <v>150</v>
      </c>
      <c r="C61" t="s">
        <v>151</v>
      </c>
      <c r="D61" t="s">
        <v>742</v>
      </c>
      <c r="E61" t="s">
        <v>669</v>
      </c>
      <c r="F61" t="s">
        <v>670</v>
      </c>
      <c r="G61">
        <v>-0.22800000000000001</v>
      </c>
      <c r="H61">
        <v>15.8277</v>
      </c>
      <c r="I61" t="s">
        <v>28</v>
      </c>
      <c r="J61">
        <v>58759</v>
      </c>
      <c r="K61" s="1">
        <v>45024</v>
      </c>
      <c r="L61" t="s">
        <v>29</v>
      </c>
      <c r="M61" t="s">
        <v>743</v>
      </c>
      <c r="N61" t="s">
        <v>744</v>
      </c>
      <c r="O61" t="s">
        <v>561</v>
      </c>
      <c r="P61" t="s">
        <v>745</v>
      </c>
      <c r="Q61" t="s">
        <v>239</v>
      </c>
      <c r="R61" t="s">
        <v>746</v>
      </c>
      <c r="S61" t="s">
        <v>334</v>
      </c>
      <c r="T61" t="s">
        <v>747</v>
      </c>
      <c r="U61" t="s">
        <v>748</v>
      </c>
      <c r="V61" t="s">
        <v>749</v>
      </c>
      <c r="W61" t="s">
        <v>750</v>
      </c>
    </row>
    <row r="62" spans="1:23" x14ac:dyDescent="0.3">
      <c r="A62">
        <v>914610059336401</v>
      </c>
      <c r="B62" t="s">
        <v>286</v>
      </c>
      <c r="C62" t="s">
        <v>273</v>
      </c>
      <c r="D62" t="s">
        <v>751</v>
      </c>
      <c r="E62" t="s">
        <v>614</v>
      </c>
      <c r="F62" t="s">
        <v>615</v>
      </c>
      <c r="G62">
        <v>17.189900000000002</v>
      </c>
      <c r="H62">
        <v>-88.497600000000006</v>
      </c>
      <c r="I62" t="s">
        <v>62</v>
      </c>
      <c r="J62">
        <v>40875</v>
      </c>
      <c r="K62" s="1">
        <v>45160</v>
      </c>
      <c r="L62" t="s">
        <v>63</v>
      </c>
      <c r="M62" t="s">
        <v>752</v>
      </c>
      <c r="N62" t="s">
        <v>753</v>
      </c>
      <c r="O62" t="s">
        <v>754</v>
      </c>
      <c r="P62" t="s">
        <v>755</v>
      </c>
      <c r="Q62" t="s">
        <v>294</v>
      </c>
      <c r="R62" t="s">
        <v>756</v>
      </c>
      <c r="S62" t="s">
        <v>85</v>
      </c>
      <c r="T62" t="s">
        <v>757</v>
      </c>
      <c r="U62" t="s">
        <v>758</v>
      </c>
      <c r="V62" t="s">
        <v>759</v>
      </c>
      <c r="W62" t="s">
        <v>760</v>
      </c>
    </row>
    <row r="63" spans="1:23" x14ac:dyDescent="0.3">
      <c r="A63">
        <v>401560922349533</v>
      </c>
      <c r="B63" t="s">
        <v>678</v>
      </c>
      <c r="C63" t="s">
        <v>58</v>
      </c>
      <c r="D63" t="s">
        <v>723</v>
      </c>
      <c r="E63" t="s">
        <v>761</v>
      </c>
      <c r="F63" t="s">
        <v>762</v>
      </c>
      <c r="G63">
        <v>20.593699999999998</v>
      </c>
      <c r="H63">
        <v>78.962900000000005</v>
      </c>
      <c r="I63" t="s">
        <v>78</v>
      </c>
      <c r="J63">
        <v>42159</v>
      </c>
      <c r="K63" s="1">
        <v>44832</v>
      </c>
      <c r="L63" t="s">
        <v>29</v>
      </c>
      <c r="M63" t="s">
        <v>763</v>
      </c>
      <c r="N63" t="s">
        <v>764</v>
      </c>
      <c r="O63" t="s">
        <v>548</v>
      </c>
      <c r="P63" t="s">
        <v>549</v>
      </c>
      <c r="Q63" t="s">
        <v>294</v>
      </c>
      <c r="R63" t="s">
        <v>550</v>
      </c>
      <c r="S63" t="s">
        <v>36</v>
      </c>
      <c r="T63" t="s">
        <v>551</v>
      </c>
      <c r="U63" t="s">
        <v>552</v>
      </c>
      <c r="V63" t="s">
        <v>765</v>
      </c>
      <c r="W63" t="s">
        <v>766</v>
      </c>
    </row>
    <row r="64" spans="1:23" x14ac:dyDescent="0.3">
      <c r="A64">
        <v>1378095303036010</v>
      </c>
      <c r="B64" t="s">
        <v>272</v>
      </c>
      <c r="C64" t="s">
        <v>24</v>
      </c>
      <c r="D64" t="s">
        <v>767</v>
      </c>
      <c r="E64" t="s">
        <v>768</v>
      </c>
      <c r="F64" t="s">
        <v>769</v>
      </c>
      <c r="G64">
        <v>5.1520999999999999</v>
      </c>
      <c r="H64">
        <v>46.199599999999997</v>
      </c>
      <c r="I64" t="s">
        <v>138</v>
      </c>
      <c r="J64">
        <v>121311</v>
      </c>
      <c r="K64" s="1">
        <v>44520</v>
      </c>
      <c r="L64" t="s">
        <v>123</v>
      </c>
      <c r="M64" t="s">
        <v>770</v>
      </c>
      <c r="N64" t="s">
        <v>771</v>
      </c>
      <c r="O64" t="s">
        <v>772</v>
      </c>
      <c r="P64" t="s">
        <v>773</v>
      </c>
      <c r="Q64" t="s">
        <v>169</v>
      </c>
      <c r="R64" t="s">
        <v>774</v>
      </c>
      <c r="S64" t="s">
        <v>69</v>
      </c>
      <c r="T64" t="s">
        <v>775</v>
      </c>
      <c r="U64" t="s">
        <v>776</v>
      </c>
      <c r="V64" t="s">
        <v>777</v>
      </c>
      <c r="W64" t="s">
        <v>778</v>
      </c>
    </row>
    <row r="65" spans="1:23" x14ac:dyDescent="0.3">
      <c r="A65">
        <v>2016798883546690</v>
      </c>
      <c r="B65" t="s">
        <v>779</v>
      </c>
      <c r="C65" t="s">
        <v>42</v>
      </c>
      <c r="D65" t="s">
        <v>780</v>
      </c>
      <c r="E65" t="s">
        <v>781</v>
      </c>
      <c r="F65" t="s">
        <v>782</v>
      </c>
      <c r="G65">
        <v>30.375299999999999</v>
      </c>
      <c r="H65">
        <v>69.345100000000002</v>
      </c>
      <c r="I65" t="s">
        <v>28</v>
      </c>
      <c r="J65">
        <v>54212</v>
      </c>
      <c r="K65" s="1">
        <v>44985</v>
      </c>
      <c r="L65" t="s">
        <v>123</v>
      </c>
      <c r="M65" t="s">
        <v>783</v>
      </c>
      <c r="N65" t="s">
        <v>784</v>
      </c>
      <c r="O65" t="s">
        <v>785</v>
      </c>
      <c r="P65" t="s">
        <v>786</v>
      </c>
      <c r="Q65" t="s">
        <v>321</v>
      </c>
      <c r="R65" t="s">
        <v>787</v>
      </c>
      <c r="S65" t="s">
        <v>145</v>
      </c>
      <c r="T65" t="s">
        <v>788</v>
      </c>
      <c r="U65" t="s">
        <v>789</v>
      </c>
      <c r="V65" t="s">
        <v>790</v>
      </c>
      <c r="W65" t="s">
        <v>791</v>
      </c>
    </row>
    <row r="66" spans="1:23" x14ac:dyDescent="0.3">
      <c r="A66">
        <v>1698918376329290</v>
      </c>
      <c r="B66" t="s">
        <v>792</v>
      </c>
      <c r="C66" t="s">
        <v>105</v>
      </c>
      <c r="D66" t="s">
        <v>793</v>
      </c>
      <c r="E66" t="s">
        <v>794</v>
      </c>
      <c r="F66" t="s">
        <v>795</v>
      </c>
      <c r="G66">
        <v>4.5353000000000003</v>
      </c>
      <c r="H66">
        <v>114.7277</v>
      </c>
      <c r="I66" t="s">
        <v>78</v>
      </c>
      <c r="J66">
        <v>110983</v>
      </c>
      <c r="K66" s="1">
        <v>44946</v>
      </c>
      <c r="L66" t="s">
        <v>63</v>
      </c>
      <c r="M66" t="s">
        <v>796</v>
      </c>
      <c r="N66" t="s">
        <v>797</v>
      </c>
      <c r="O66" t="s">
        <v>400</v>
      </c>
      <c r="P66" t="s">
        <v>401</v>
      </c>
      <c r="Q66" t="s">
        <v>253</v>
      </c>
      <c r="R66" t="s">
        <v>402</v>
      </c>
      <c r="S66" t="s">
        <v>145</v>
      </c>
      <c r="T66" t="s">
        <v>403</v>
      </c>
      <c r="U66" t="s">
        <v>404</v>
      </c>
      <c r="V66" t="s">
        <v>798</v>
      </c>
      <c r="W66" t="s">
        <v>799</v>
      </c>
    </row>
    <row r="67" spans="1:23" x14ac:dyDescent="0.3">
      <c r="A67">
        <v>1786307353547150</v>
      </c>
      <c r="B67" t="s">
        <v>480</v>
      </c>
      <c r="C67" t="s">
        <v>42</v>
      </c>
      <c r="D67" t="s">
        <v>800</v>
      </c>
      <c r="E67" t="s">
        <v>576</v>
      </c>
      <c r="F67" t="s">
        <v>577</v>
      </c>
      <c r="G67">
        <v>7.3696999999999999</v>
      </c>
      <c r="H67">
        <v>12.354699999999999</v>
      </c>
      <c r="I67" t="s">
        <v>206</v>
      </c>
      <c r="J67">
        <v>85922</v>
      </c>
      <c r="K67" s="1">
        <v>44525</v>
      </c>
      <c r="L67" t="s">
        <v>123</v>
      </c>
      <c r="M67" t="s">
        <v>801</v>
      </c>
      <c r="N67" t="s">
        <v>802</v>
      </c>
      <c r="O67" t="s">
        <v>803</v>
      </c>
      <c r="P67" t="s">
        <v>804</v>
      </c>
      <c r="Q67" t="s">
        <v>321</v>
      </c>
      <c r="R67" t="s">
        <v>805</v>
      </c>
      <c r="S67" t="s">
        <v>85</v>
      </c>
      <c r="T67" t="s">
        <v>806</v>
      </c>
      <c r="U67" t="s">
        <v>807</v>
      </c>
      <c r="V67" t="s">
        <v>375</v>
      </c>
      <c r="W67" t="s">
        <v>376</v>
      </c>
    </row>
    <row r="68" spans="1:23" x14ac:dyDescent="0.3">
      <c r="A68">
        <v>1119902432552690</v>
      </c>
      <c r="B68" t="s">
        <v>792</v>
      </c>
      <c r="C68" t="s">
        <v>91</v>
      </c>
      <c r="D68" t="s">
        <v>808</v>
      </c>
      <c r="E68" t="s">
        <v>516</v>
      </c>
      <c r="F68" t="s">
        <v>517</v>
      </c>
      <c r="G68">
        <v>31.952200000000001</v>
      </c>
      <c r="H68">
        <v>35.233199999999997</v>
      </c>
      <c r="I68" t="s">
        <v>78</v>
      </c>
      <c r="J68">
        <v>22971</v>
      </c>
      <c r="K68" s="1">
        <v>44631</v>
      </c>
      <c r="L68" t="s">
        <v>63</v>
      </c>
      <c r="M68" t="s">
        <v>809</v>
      </c>
      <c r="N68" t="s">
        <v>810</v>
      </c>
      <c r="O68" t="s">
        <v>811</v>
      </c>
      <c r="P68" t="s">
        <v>812</v>
      </c>
      <c r="Q68" t="s">
        <v>50</v>
      </c>
      <c r="R68" t="s">
        <v>813</v>
      </c>
      <c r="S68" t="s">
        <v>69</v>
      </c>
      <c r="T68" t="s">
        <v>814</v>
      </c>
      <c r="U68" t="s">
        <v>815</v>
      </c>
      <c r="V68" t="s">
        <v>816</v>
      </c>
      <c r="W68" t="s">
        <v>817</v>
      </c>
    </row>
    <row r="69" spans="1:23" x14ac:dyDescent="0.3">
      <c r="A69">
        <v>2905315612084620</v>
      </c>
      <c r="B69" t="s">
        <v>175</v>
      </c>
      <c r="C69" t="s">
        <v>218</v>
      </c>
      <c r="D69" t="s">
        <v>818</v>
      </c>
      <c r="E69" t="s">
        <v>819</v>
      </c>
      <c r="F69" t="s">
        <v>820</v>
      </c>
      <c r="G69">
        <v>15.414899999999999</v>
      </c>
      <c r="H69">
        <v>-61.3705</v>
      </c>
      <c r="I69" t="s">
        <v>28</v>
      </c>
      <c r="J69">
        <v>87873</v>
      </c>
      <c r="K69" s="1">
        <v>44874</v>
      </c>
      <c r="L69" t="s">
        <v>29</v>
      </c>
      <c r="M69" t="s">
        <v>821</v>
      </c>
      <c r="N69">
        <f>1-428-826-590</f>
        <v>-1843</v>
      </c>
      <c r="O69" t="s">
        <v>822</v>
      </c>
      <c r="P69" t="s">
        <v>823</v>
      </c>
      <c r="Q69" t="s">
        <v>674</v>
      </c>
      <c r="R69" t="s">
        <v>824</v>
      </c>
      <c r="S69" t="s">
        <v>69</v>
      </c>
      <c r="T69" t="s">
        <v>825</v>
      </c>
      <c r="U69" t="s">
        <v>826</v>
      </c>
      <c r="V69" t="s">
        <v>827</v>
      </c>
      <c r="W69" t="s">
        <v>828</v>
      </c>
    </row>
    <row r="70" spans="1:23" x14ac:dyDescent="0.3">
      <c r="A70">
        <v>1070094687163910</v>
      </c>
      <c r="B70" t="s">
        <v>582</v>
      </c>
      <c r="C70" t="s">
        <v>105</v>
      </c>
      <c r="D70" t="s">
        <v>829</v>
      </c>
      <c r="E70" t="s">
        <v>731</v>
      </c>
      <c r="F70" t="s">
        <v>732</v>
      </c>
      <c r="G70">
        <v>13.9094</v>
      </c>
      <c r="H70">
        <v>-60.978900000000003</v>
      </c>
      <c r="I70" t="s">
        <v>28</v>
      </c>
      <c r="J70">
        <v>77894</v>
      </c>
      <c r="K70" s="1">
        <v>44528</v>
      </c>
      <c r="L70" t="s">
        <v>29</v>
      </c>
      <c r="M70" t="s">
        <v>830</v>
      </c>
      <c r="N70" t="s">
        <v>831</v>
      </c>
      <c r="O70" t="s">
        <v>832</v>
      </c>
      <c r="P70" t="s">
        <v>833</v>
      </c>
      <c r="Q70" t="s">
        <v>358</v>
      </c>
      <c r="R70" t="s">
        <v>834</v>
      </c>
      <c r="S70" t="s">
        <v>255</v>
      </c>
      <c r="T70" t="s">
        <v>835</v>
      </c>
      <c r="U70" t="s">
        <v>836</v>
      </c>
      <c r="V70" t="s">
        <v>837</v>
      </c>
      <c r="W70" t="s">
        <v>838</v>
      </c>
    </row>
    <row r="71" spans="1:23" x14ac:dyDescent="0.3">
      <c r="A71">
        <v>2853459439973150</v>
      </c>
      <c r="B71" t="s">
        <v>839</v>
      </c>
      <c r="C71" t="s">
        <v>189</v>
      </c>
      <c r="D71" t="s">
        <v>840</v>
      </c>
      <c r="E71" t="s">
        <v>841</v>
      </c>
      <c r="F71" t="s">
        <v>842</v>
      </c>
      <c r="G71">
        <v>55.378100000000003</v>
      </c>
      <c r="H71">
        <v>-3.4359999999999999</v>
      </c>
      <c r="I71" t="s">
        <v>28</v>
      </c>
      <c r="J71">
        <v>58034</v>
      </c>
      <c r="K71" s="1">
        <v>44776</v>
      </c>
      <c r="L71" t="s">
        <v>63</v>
      </c>
      <c r="M71" t="s">
        <v>843</v>
      </c>
      <c r="N71" t="s">
        <v>844</v>
      </c>
      <c r="O71" t="s">
        <v>845</v>
      </c>
      <c r="P71" t="s">
        <v>846</v>
      </c>
      <c r="Q71" t="s">
        <v>143</v>
      </c>
      <c r="R71" t="s">
        <v>847</v>
      </c>
      <c r="S71" t="s">
        <v>334</v>
      </c>
      <c r="T71" t="s">
        <v>848</v>
      </c>
      <c r="U71" t="s">
        <v>849</v>
      </c>
      <c r="V71" t="s">
        <v>850</v>
      </c>
      <c r="W71" t="s">
        <v>851</v>
      </c>
    </row>
    <row r="72" spans="1:23" x14ac:dyDescent="0.3">
      <c r="A72">
        <v>1853009264735270</v>
      </c>
      <c r="B72" t="s">
        <v>364</v>
      </c>
      <c r="C72" t="s">
        <v>105</v>
      </c>
      <c r="D72" t="s">
        <v>852</v>
      </c>
      <c r="E72" t="s">
        <v>853</v>
      </c>
      <c r="F72" t="s">
        <v>854</v>
      </c>
      <c r="G72">
        <v>33.939100000000003</v>
      </c>
      <c r="H72">
        <v>67.709999999999994</v>
      </c>
      <c r="I72" t="s">
        <v>206</v>
      </c>
      <c r="J72">
        <v>128742</v>
      </c>
      <c r="K72" s="1">
        <v>44672</v>
      </c>
      <c r="L72" t="s">
        <v>63</v>
      </c>
      <c r="M72" t="s">
        <v>855</v>
      </c>
      <c r="N72" t="s">
        <v>856</v>
      </c>
      <c r="O72" t="s">
        <v>660</v>
      </c>
      <c r="P72" t="s">
        <v>661</v>
      </c>
      <c r="Q72" t="s">
        <v>67</v>
      </c>
      <c r="R72" t="s">
        <v>662</v>
      </c>
      <c r="S72" t="s">
        <v>212</v>
      </c>
      <c r="T72" t="s">
        <v>663</v>
      </c>
      <c r="U72" t="s">
        <v>664</v>
      </c>
      <c r="V72" t="s">
        <v>857</v>
      </c>
      <c r="W72" t="s">
        <v>858</v>
      </c>
    </row>
    <row r="73" spans="1:23" x14ac:dyDescent="0.3">
      <c r="A73">
        <v>751362291851303</v>
      </c>
      <c r="B73" t="s">
        <v>859</v>
      </c>
      <c r="C73" t="s">
        <v>151</v>
      </c>
      <c r="D73" t="s">
        <v>860</v>
      </c>
      <c r="E73" t="s">
        <v>861</v>
      </c>
      <c r="F73" t="s">
        <v>862</v>
      </c>
      <c r="G73">
        <v>46.862499999999997</v>
      </c>
      <c r="H73">
        <v>103.8467</v>
      </c>
      <c r="I73" t="s">
        <v>138</v>
      </c>
      <c r="J73">
        <v>24654</v>
      </c>
      <c r="K73" s="1">
        <v>44692</v>
      </c>
      <c r="L73" t="s">
        <v>29</v>
      </c>
      <c r="M73" t="s">
        <v>863</v>
      </c>
      <c r="N73" t="s">
        <v>864</v>
      </c>
      <c r="O73" t="s">
        <v>832</v>
      </c>
      <c r="P73" t="s">
        <v>833</v>
      </c>
      <c r="Q73" t="s">
        <v>321</v>
      </c>
      <c r="R73" t="s">
        <v>834</v>
      </c>
      <c r="S73" t="s">
        <v>69</v>
      </c>
      <c r="T73" t="s">
        <v>835</v>
      </c>
      <c r="U73" t="s">
        <v>836</v>
      </c>
      <c r="V73" t="s">
        <v>865</v>
      </c>
      <c r="W73" t="s">
        <v>866</v>
      </c>
    </row>
    <row r="74" spans="1:23" x14ac:dyDescent="0.3">
      <c r="A74">
        <v>1541299387735450</v>
      </c>
      <c r="B74" t="s">
        <v>260</v>
      </c>
      <c r="C74" t="s">
        <v>273</v>
      </c>
      <c r="D74" t="s">
        <v>867</v>
      </c>
      <c r="E74" t="s">
        <v>262</v>
      </c>
      <c r="F74" t="s">
        <v>262</v>
      </c>
      <c r="G74">
        <v>43.942399999999999</v>
      </c>
      <c r="H74">
        <v>12.457800000000001</v>
      </c>
      <c r="I74" t="s">
        <v>206</v>
      </c>
      <c r="J74">
        <v>39267</v>
      </c>
      <c r="K74" s="1">
        <v>45155</v>
      </c>
      <c r="L74" t="s">
        <v>123</v>
      </c>
      <c r="M74" t="s">
        <v>868</v>
      </c>
      <c r="N74" t="s">
        <v>869</v>
      </c>
      <c r="O74" t="s">
        <v>141</v>
      </c>
      <c r="P74" t="s">
        <v>142</v>
      </c>
      <c r="Q74" t="s">
        <v>321</v>
      </c>
      <c r="R74" t="s">
        <v>144</v>
      </c>
      <c r="S74" t="s">
        <v>198</v>
      </c>
      <c r="T74" t="s">
        <v>146</v>
      </c>
      <c r="U74" t="s">
        <v>147</v>
      </c>
      <c r="V74" t="s">
        <v>870</v>
      </c>
      <c r="W74" t="s">
        <v>871</v>
      </c>
    </row>
    <row r="75" spans="1:23" x14ac:dyDescent="0.3">
      <c r="A75">
        <v>747039157139311</v>
      </c>
      <c r="B75" t="s">
        <v>41</v>
      </c>
      <c r="C75" t="s">
        <v>273</v>
      </c>
      <c r="D75" t="s">
        <v>730</v>
      </c>
      <c r="E75" t="s">
        <v>861</v>
      </c>
      <c r="F75" t="s">
        <v>862</v>
      </c>
      <c r="G75">
        <v>46.862499999999997</v>
      </c>
      <c r="H75">
        <v>103.8467</v>
      </c>
      <c r="I75" t="s">
        <v>138</v>
      </c>
      <c r="J75">
        <v>92865</v>
      </c>
      <c r="K75" s="1">
        <v>44610</v>
      </c>
      <c r="L75" t="s">
        <v>63</v>
      </c>
      <c r="M75" t="s">
        <v>872</v>
      </c>
      <c r="N75" t="s">
        <v>873</v>
      </c>
      <c r="O75" t="s">
        <v>111</v>
      </c>
      <c r="P75" t="s">
        <v>112</v>
      </c>
      <c r="Q75" t="s">
        <v>239</v>
      </c>
      <c r="R75" t="s">
        <v>113</v>
      </c>
      <c r="S75" t="s">
        <v>198</v>
      </c>
      <c r="T75" t="s">
        <v>115</v>
      </c>
      <c r="U75" t="s">
        <v>116</v>
      </c>
      <c r="V75" t="s">
        <v>874</v>
      </c>
      <c r="W75" t="s">
        <v>875</v>
      </c>
    </row>
    <row r="76" spans="1:23" x14ac:dyDescent="0.3">
      <c r="A76">
        <v>3071871213659040</v>
      </c>
      <c r="B76" t="s">
        <v>231</v>
      </c>
      <c r="C76" t="s">
        <v>105</v>
      </c>
      <c r="D76" t="s">
        <v>829</v>
      </c>
      <c r="E76" t="s">
        <v>876</v>
      </c>
      <c r="F76" t="s">
        <v>877</v>
      </c>
      <c r="G76">
        <v>48.668999999999997</v>
      </c>
      <c r="H76">
        <v>19.699000000000002</v>
      </c>
      <c r="I76" t="s">
        <v>138</v>
      </c>
      <c r="J76">
        <v>32898</v>
      </c>
      <c r="K76" s="1">
        <v>45106</v>
      </c>
      <c r="L76" t="s">
        <v>63</v>
      </c>
      <c r="M76" t="s">
        <v>878</v>
      </c>
      <c r="N76" t="s">
        <v>879</v>
      </c>
      <c r="O76" t="s">
        <v>111</v>
      </c>
      <c r="P76" t="s">
        <v>112</v>
      </c>
      <c r="Q76" t="s">
        <v>83</v>
      </c>
      <c r="R76" t="s">
        <v>113</v>
      </c>
      <c r="S76" t="s">
        <v>52</v>
      </c>
      <c r="T76" t="s">
        <v>115</v>
      </c>
      <c r="U76" t="s">
        <v>116</v>
      </c>
      <c r="V76" t="s">
        <v>880</v>
      </c>
      <c r="W76" t="s">
        <v>881</v>
      </c>
    </row>
    <row r="77" spans="1:23" x14ac:dyDescent="0.3">
      <c r="A77">
        <v>1421428131671040</v>
      </c>
      <c r="B77" t="s">
        <v>161</v>
      </c>
      <c r="C77" t="s">
        <v>218</v>
      </c>
      <c r="D77" t="s">
        <v>882</v>
      </c>
      <c r="E77" t="s">
        <v>883</v>
      </c>
      <c r="F77" t="s">
        <v>884</v>
      </c>
      <c r="G77">
        <v>31.791699999999999</v>
      </c>
      <c r="H77">
        <v>-7.0926</v>
      </c>
      <c r="I77" t="s">
        <v>78</v>
      </c>
      <c r="J77">
        <v>93691</v>
      </c>
      <c r="K77" s="1">
        <v>44500</v>
      </c>
      <c r="L77" t="s">
        <v>123</v>
      </c>
      <c r="M77" t="s">
        <v>885</v>
      </c>
      <c r="N77">
        <v>3613332951</v>
      </c>
      <c r="O77" t="s">
        <v>508</v>
      </c>
      <c r="P77" t="s">
        <v>886</v>
      </c>
      <c r="Q77" t="s">
        <v>83</v>
      </c>
      <c r="R77" t="s">
        <v>887</v>
      </c>
      <c r="S77" t="s">
        <v>114</v>
      </c>
      <c r="T77" t="s">
        <v>888</v>
      </c>
      <c r="U77" t="s">
        <v>889</v>
      </c>
      <c r="V77" t="s">
        <v>890</v>
      </c>
      <c r="W77" t="s">
        <v>891</v>
      </c>
    </row>
    <row r="78" spans="1:23" x14ac:dyDescent="0.3">
      <c r="A78">
        <v>477744497300465</v>
      </c>
      <c r="B78" t="s">
        <v>217</v>
      </c>
      <c r="C78" t="s">
        <v>273</v>
      </c>
      <c r="D78" t="s">
        <v>892</v>
      </c>
      <c r="E78" t="s">
        <v>893</v>
      </c>
      <c r="F78" t="s">
        <v>894</v>
      </c>
      <c r="G78">
        <v>-30.5595</v>
      </c>
      <c r="H78">
        <v>22.9375</v>
      </c>
      <c r="I78" t="s">
        <v>78</v>
      </c>
      <c r="J78">
        <v>76275</v>
      </c>
      <c r="K78" s="1">
        <v>44535</v>
      </c>
      <c r="L78" t="s">
        <v>123</v>
      </c>
      <c r="M78" t="s">
        <v>895</v>
      </c>
      <c r="N78" t="s">
        <v>896</v>
      </c>
      <c r="O78" t="s">
        <v>897</v>
      </c>
      <c r="P78" t="s">
        <v>898</v>
      </c>
      <c r="Q78" t="s">
        <v>239</v>
      </c>
      <c r="R78" t="s">
        <v>899</v>
      </c>
      <c r="S78" t="s">
        <v>52</v>
      </c>
      <c r="T78" t="s">
        <v>900</v>
      </c>
      <c r="U78" t="s">
        <v>901</v>
      </c>
      <c r="V78" t="s">
        <v>902</v>
      </c>
      <c r="W78" t="s">
        <v>903</v>
      </c>
    </row>
    <row r="79" spans="1:23" x14ac:dyDescent="0.3">
      <c r="A79">
        <v>1071377077337640</v>
      </c>
      <c r="B79" t="s">
        <v>430</v>
      </c>
      <c r="C79" t="s">
        <v>58</v>
      </c>
      <c r="D79" t="s">
        <v>904</v>
      </c>
      <c r="E79" t="s">
        <v>905</v>
      </c>
      <c r="F79" t="s">
        <v>906</v>
      </c>
      <c r="G79">
        <v>-22.328499999999998</v>
      </c>
      <c r="H79">
        <v>24.684899999999999</v>
      </c>
      <c r="I79" t="s">
        <v>138</v>
      </c>
      <c r="J79">
        <v>49909</v>
      </c>
      <c r="K79" s="1">
        <v>45148</v>
      </c>
      <c r="L79" t="s">
        <v>63</v>
      </c>
      <c r="M79" t="s">
        <v>907</v>
      </c>
      <c r="N79" t="s">
        <v>908</v>
      </c>
      <c r="O79" t="s">
        <v>909</v>
      </c>
      <c r="P79" t="s">
        <v>910</v>
      </c>
      <c r="Q79" t="s">
        <v>50</v>
      </c>
      <c r="R79" t="s">
        <v>911</v>
      </c>
      <c r="S79" t="s">
        <v>145</v>
      </c>
      <c r="T79" t="s">
        <v>912</v>
      </c>
      <c r="U79" t="s">
        <v>913</v>
      </c>
      <c r="V79" t="s">
        <v>187</v>
      </c>
      <c r="W79" t="s">
        <v>188</v>
      </c>
    </row>
    <row r="80" spans="1:23" x14ac:dyDescent="0.3">
      <c r="A80">
        <v>2523262354777310</v>
      </c>
      <c r="B80" t="s">
        <v>74</v>
      </c>
      <c r="C80" t="s">
        <v>218</v>
      </c>
      <c r="D80" t="s">
        <v>914</v>
      </c>
      <c r="E80" t="s">
        <v>915</v>
      </c>
      <c r="F80" t="s">
        <v>916</v>
      </c>
      <c r="G80">
        <v>18.070799999999998</v>
      </c>
      <c r="H80">
        <v>-63.0501</v>
      </c>
      <c r="I80" t="s">
        <v>138</v>
      </c>
      <c r="J80">
        <v>14944</v>
      </c>
      <c r="K80" s="1">
        <v>44873</v>
      </c>
      <c r="L80" t="s">
        <v>29</v>
      </c>
      <c r="M80" t="s">
        <v>917</v>
      </c>
      <c r="N80" t="s">
        <v>918</v>
      </c>
      <c r="O80" t="s">
        <v>703</v>
      </c>
      <c r="P80" t="s">
        <v>704</v>
      </c>
      <c r="Q80" t="s">
        <v>50</v>
      </c>
      <c r="R80" t="s">
        <v>705</v>
      </c>
      <c r="S80" t="s">
        <v>85</v>
      </c>
      <c r="T80" t="s">
        <v>706</v>
      </c>
      <c r="U80" t="s">
        <v>707</v>
      </c>
      <c r="V80" t="s">
        <v>919</v>
      </c>
      <c r="W80" t="s">
        <v>920</v>
      </c>
    </row>
    <row r="81" spans="1:23" x14ac:dyDescent="0.3">
      <c r="A81">
        <v>433363914105835</v>
      </c>
      <c r="B81" t="s">
        <v>921</v>
      </c>
      <c r="C81" t="s">
        <v>151</v>
      </c>
      <c r="D81" t="s">
        <v>287</v>
      </c>
      <c r="E81" t="s">
        <v>794</v>
      </c>
      <c r="F81" t="s">
        <v>795</v>
      </c>
      <c r="G81">
        <v>4.5353000000000003</v>
      </c>
      <c r="H81">
        <v>114.7277</v>
      </c>
      <c r="I81" t="s">
        <v>28</v>
      </c>
      <c r="J81">
        <v>129177</v>
      </c>
      <c r="K81" s="1">
        <v>44693</v>
      </c>
      <c r="L81" t="s">
        <v>29</v>
      </c>
      <c r="M81" t="s">
        <v>922</v>
      </c>
      <c r="N81" t="s">
        <v>923</v>
      </c>
      <c r="O81" t="s">
        <v>224</v>
      </c>
      <c r="P81" t="s">
        <v>225</v>
      </c>
      <c r="Q81" t="s">
        <v>253</v>
      </c>
      <c r="R81" t="s">
        <v>226</v>
      </c>
      <c r="S81" t="s">
        <v>36</v>
      </c>
      <c r="T81" t="s">
        <v>227</v>
      </c>
      <c r="U81" t="s">
        <v>228</v>
      </c>
      <c r="V81" t="s">
        <v>919</v>
      </c>
      <c r="W81" t="s">
        <v>920</v>
      </c>
    </row>
    <row r="82" spans="1:23" x14ac:dyDescent="0.3">
      <c r="A82">
        <v>708801148206853</v>
      </c>
      <c r="B82" t="s">
        <v>74</v>
      </c>
      <c r="C82" t="s">
        <v>58</v>
      </c>
      <c r="D82" t="s">
        <v>924</v>
      </c>
      <c r="E82" t="s">
        <v>925</v>
      </c>
      <c r="F82" t="s">
        <v>926</v>
      </c>
      <c r="G82">
        <v>23.885899999999999</v>
      </c>
      <c r="H82">
        <v>45.0792</v>
      </c>
      <c r="I82" t="s">
        <v>28</v>
      </c>
      <c r="J82">
        <v>72619</v>
      </c>
      <c r="K82" s="1">
        <v>45054</v>
      </c>
      <c r="L82" t="s">
        <v>63</v>
      </c>
      <c r="M82" t="s">
        <v>927</v>
      </c>
      <c r="N82" t="s">
        <v>928</v>
      </c>
      <c r="O82" t="s">
        <v>370</v>
      </c>
      <c r="P82" t="s">
        <v>929</v>
      </c>
      <c r="Q82" t="s">
        <v>67</v>
      </c>
      <c r="R82" t="s">
        <v>930</v>
      </c>
      <c r="S82" t="s">
        <v>212</v>
      </c>
      <c r="T82" t="s">
        <v>931</v>
      </c>
      <c r="U82" t="s">
        <v>932</v>
      </c>
      <c r="V82" t="s">
        <v>933</v>
      </c>
      <c r="W82" t="s">
        <v>934</v>
      </c>
    </row>
    <row r="83" spans="1:23" x14ac:dyDescent="0.3">
      <c r="A83">
        <v>2472658070216210</v>
      </c>
      <c r="B83" t="s">
        <v>454</v>
      </c>
      <c r="C83" t="s">
        <v>42</v>
      </c>
      <c r="D83" t="s">
        <v>935</v>
      </c>
      <c r="E83" t="s">
        <v>936</v>
      </c>
      <c r="F83" t="s">
        <v>937</v>
      </c>
      <c r="G83">
        <v>23.684999999999999</v>
      </c>
      <c r="H83">
        <v>90.356300000000005</v>
      </c>
      <c r="I83" t="s">
        <v>138</v>
      </c>
      <c r="J83">
        <v>112909</v>
      </c>
      <c r="K83" s="1">
        <v>44950</v>
      </c>
      <c r="L83" t="s">
        <v>29</v>
      </c>
      <c r="M83" t="s">
        <v>938</v>
      </c>
      <c r="N83" t="s">
        <v>939</v>
      </c>
      <c r="O83" t="s">
        <v>181</v>
      </c>
      <c r="P83" t="s">
        <v>940</v>
      </c>
      <c r="Q83" t="s">
        <v>294</v>
      </c>
      <c r="R83" t="s">
        <v>941</v>
      </c>
      <c r="S83" t="s">
        <v>255</v>
      </c>
      <c r="T83" t="s">
        <v>942</v>
      </c>
      <c r="U83" t="s">
        <v>943</v>
      </c>
      <c r="V83" t="s">
        <v>944</v>
      </c>
      <c r="W83" t="s">
        <v>945</v>
      </c>
    </row>
    <row r="84" spans="1:23" x14ac:dyDescent="0.3">
      <c r="A84">
        <v>448038582846953</v>
      </c>
      <c r="B84" t="s">
        <v>792</v>
      </c>
      <c r="C84" t="s">
        <v>105</v>
      </c>
      <c r="D84" t="s">
        <v>946</v>
      </c>
      <c r="E84" t="s">
        <v>947</v>
      </c>
      <c r="F84" t="s">
        <v>948</v>
      </c>
      <c r="G84">
        <v>28.3949</v>
      </c>
      <c r="H84">
        <v>84.123999999999995</v>
      </c>
      <c r="I84" t="s">
        <v>78</v>
      </c>
      <c r="J84">
        <v>64602</v>
      </c>
      <c r="K84" s="1">
        <v>44454</v>
      </c>
      <c r="L84" t="s">
        <v>63</v>
      </c>
      <c r="M84" t="s">
        <v>949</v>
      </c>
      <c r="N84" t="s">
        <v>950</v>
      </c>
      <c r="O84" t="s">
        <v>141</v>
      </c>
      <c r="P84" t="s">
        <v>142</v>
      </c>
      <c r="Q84" t="s">
        <v>50</v>
      </c>
      <c r="R84" t="s">
        <v>144</v>
      </c>
      <c r="S84" t="s">
        <v>85</v>
      </c>
      <c r="T84" t="s">
        <v>146</v>
      </c>
      <c r="U84" t="s">
        <v>147</v>
      </c>
      <c r="V84" t="s">
        <v>951</v>
      </c>
      <c r="W84" t="s">
        <v>952</v>
      </c>
    </row>
    <row r="85" spans="1:23" x14ac:dyDescent="0.3">
      <c r="A85">
        <v>3069647303473000</v>
      </c>
      <c r="B85" t="s">
        <v>567</v>
      </c>
      <c r="C85" t="s">
        <v>273</v>
      </c>
      <c r="D85" t="s">
        <v>953</v>
      </c>
      <c r="E85" t="s">
        <v>954</v>
      </c>
      <c r="F85" t="s">
        <v>955</v>
      </c>
      <c r="G85">
        <v>4.2104999999999997</v>
      </c>
      <c r="H85">
        <v>101.97580000000001</v>
      </c>
      <c r="I85" t="s">
        <v>78</v>
      </c>
      <c r="J85">
        <v>61676</v>
      </c>
      <c r="K85" s="1">
        <v>44672</v>
      </c>
      <c r="L85" t="s">
        <v>29</v>
      </c>
      <c r="M85" t="s">
        <v>956</v>
      </c>
      <c r="N85" t="s">
        <v>957</v>
      </c>
      <c r="O85" t="s">
        <v>909</v>
      </c>
      <c r="P85" t="s">
        <v>910</v>
      </c>
      <c r="Q85" t="s">
        <v>50</v>
      </c>
      <c r="R85" t="s">
        <v>911</v>
      </c>
      <c r="S85" t="s">
        <v>198</v>
      </c>
      <c r="T85" t="s">
        <v>912</v>
      </c>
      <c r="U85" t="s">
        <v>913</v>
      </c>
      <c r="V85" t="s">
        <v>958</v>
      </c>
      <c r="W85" t="s">
        <v>959</v>
      </c>
    </row>
    <row r="86" spans="1:23" x14ac:dyDescent="0.3">
      <c r="A86">
        <v>3019745751207690</v>
      </c>
      <c r="B86" t="s">
        <v>779</v>
      </c>
      <c r="C86" t="s">
        <v>151</v>
      </c>
      <c r="D86" t="s">
        <v>960</v>
      </c>
      <c r="E86" t="s">
        <v>961</v>
      </c>
      <c r="F86" t="s">
        <v>962</v>
      </c>
      <c r="G86">
        <v>41.2044</v>
      </c>
      <c r="H86">
        <v>74.766099999999994</v>
      </c>
      <c r="I86" t="s">
        <v>28</v>
      </c>
      <c r="J86">
        <v>106271</v>
      </c>
      <c r="K86" s="1">
        <v>45101</v>
      </c>
      <c r="L86" t="s">
        <v>123</v>
      </c>
      <c r="M86" t="s">
        <v>963</v>
      </c>
      <c r="N86" t="s">
        <v>964</v>
      </c>
      <c r="O86" t="s">
        <v>965</v>
      </c>
      <c r="P86" t="s">
        <v>966</v>
      </c>
      <c r="Q86" t="s">
        <v>967</v>
      </c>
      <c r="R86" t="s">
        <v>968</v>
      </c>
      <c r="S86" t="s">
        <v>212</v>
      </c>
      <c r="T86" t="s">
        <v>969</v>
      </c>
      <c r="U86" t="s">
        <v>970</v>
      </c>
      <c r="V86" t="s">
        <v>971</v>
      </c>
      <c r="W86" t="s">
        <v>972</v>
      </c>
    </row>
    <row r="87" spans="1:23" x14ac:dyDescent="0.3">
      <c r="A87">
        <v>2932248483356050</v>
      </c>
      <c r="B87" t="s">
        <v>973</v>
      </c>
      <c r="C87" t="s">
        <v>151</v>
      </c>
      <c r="D87" t="s">
        <v>974</v>
      </c>
      <c r="E87" t="s">
        <v>975</v>
      </c>
      <c r="F87" t="s">
        <v>976</v>
      </c>
      <c r="G87">
        <v>7.8731</v>
      </c>
      <c r="H87">
        <v>80.771799999999999</v>
      </c>
      <c r="I87" t="s">
        <v>62</v>
      </c>
      <c r="J87">
        <v>36167</v>
      </c>
      <c r="K87" s="1">
        <v>45117</v>
      </c>
      <c r="L87" t="s">
        <v>63</v>
      </c>
      <c r="M87" t="s">
        <v>977</v>
      </c>
      <c r="N87" t="s">
        <v>978</v>
      </c>
      <c r="O87" t="s">
        <v>474</v>
      </c>
      <c r="P87" t="s">
        <v>979</v>
      </c>
      <c r="Q87" t="s">
        <v>169</v>
      </c>
      <c r="R87" t="s">
        <v>980</v>
      </c>
      <c r="S87" t="s">
        <v>69</v>
      </c>
      <c r="T87" t="s">
        <v>981</v>
      </c>
      <c r="U87" t="s">
        <v>982</v>
      </c>
      <c r="V87" t="s">
        <v>983</v>
      </c>
      <c r="W87" t="s">
        <v>984</v>
      </c>
    </row>
    <row r="88" spans="1:23" x14ac:dyDescent="0.3">
      <c r="A88">
        <v>1101347351405870</v>
      </c>
      <c r="B88" t="s">
        <v>839</v>
      </c>
      <c r="C88" t="s">
        <v>24</v>
      </c>
      <c r="D88" t="s">
        <v>985</v>
      </c>
      <c r="E88" t="s">
        <v>986</v>
      </c>
      <c r="F88" t="s">
        <v>987</v>
      </c>
      <c r="G88">
        <v>23.634499999999999</v>
      </c>
      <c r="H88">
        <v>-102.5528</v>
      </c>
      <c r="I88" t="s">
        <v>62</v>
      </c>
      <c r="J88">
        <v>117330</v>
      </c>
      <c r="K88" s="1">
        <v>44721</v>
      </c>
      <c r="L88" t="s">
        <v>29</v>
      </c>
      <c r="M88" t="s">
        <v>988</v>
      </c>
      <c r="N88" t="s">
        <v>989</v>
      </c>
      <c r="O88" t="s">
        <v>990</v>
      </c>
      <c r="P88" t="s">
        <v>991</v>
      </c>
      <c r="Q88" t="s">
        <v>34</v>
      </c>
      <c r="R88" t="s">
        <v>992</v>
      </c>
      <c r="S88" t="s">
        <v>241</v>
      </c>
      <c r="T88" t="s">
        <v>993</v>
      </c>
      <c r="U88" t="s">
        <v>994</v>
      </c>
      <c r="V88" t="s">
        <v>995</v>
      </c>
      <c r="W88" t="s">
        <v>996</v>
      </c>
    </row>
    <row r="89" spans="1:23" x14ac:dyDescent="0.3">
      <c r="A89">
        <v>2512293086471550</v>
      </c>
      <c r="B89" t="s">
        <v>686</v>
      </c>
      <c r="C89" t="s">
        <v>151</v>
      </c>
      <c r="D89" t="s">
        <v>997</v>
      </c>
      <c r="E89" t="s">
        <v>998</v>
      </c>
      <c r="F89" t="s">
        <v>999</v>
      </c>
      <c r="G89">
        <v>47.4116</v>
      </c>
      <c r="H89">
        <v>28.369900000000001</v>
      </c>
      <c r="I89" t="s">
        <v>78</v>
      </c>
      <c r="J89">
        <v>80811</v>
      </c>
      <c r="K89" s="1">
        <v>44525</v>
      </c>
      <c r="L89" t="s">
        <v>123</v>
      </c>
      <c r="M89" t="s">
        <v>1000</v>
      </c>
      <c r="N89" t="s">
        <v>1001</v>
      </c>
      <c r="O89" t="s">
        <v>251</v>
      </c>
      <c r="P89" t="s">
        <v>1002</v>
      </c>
      <c r="Q89" t="s">
        <v>239</v>
      </c>
      <c r="R89" t="s">
        <v>1003</v>
      </c>
      <c r="S89" t="s">
        <v>198</v>
      </c>
      <c r="T89" t="s">
        <v>1004</v>
      </c>
      <c r="U89" t="s">
        <v>1005</v>
      </c>
      <c r="V89" t="s">
        <v>1006</v>
      </c>
      <c r="W89" t="s">
        <v>1007</v>
      </c>
    </row>
    <row r="90" spans="1:23" x14ac:dyDescent="0.3">
      <c r="A90">
        <v>2402497415714130</v>
      </c>
      <c r="B90" t="s">
        <v>1008</v>
      </c>
      <c r="C90" t="s">
        <v>42</v>
      </c>
      <c r="D90" t="s">
        <v>1009</v>
      </c>
      <c r="E90" t="s">
        <v>1010</v>
      </c>
      <c r="F90" t="s">
        <v>1011</v>
      </c>
      <c r="G90">
        <v>15.7835</v>
      </c>
      <c r="H90">
        <v>-90.230800000000002</v>
      </c>
      <c r="I90" t="s">
        <v>78</v>
      </c>
      <c r="J90">
        <v>122985</v>
      </c>
      <c r="K90" s="1">
        <v>45149</v>
      </c>
      <c r="L90" t="s">
        <v>29</v>
      </c>
      <c r="M90" t="s">
        <v>1012</v>
      </c>
      <c r="N90" t="s">
        <v>1013</v>
      </c>
      <c r="O90" t="s">
        <v>473</v>
      </c>
      <c r="P90" t="s">
        <v>474</v>
      </c>
      <c r="Q90" t="s">
        <v>321</v>
      </c>
      <c r="R90" t="s">
        <v>475</v>
      </c>
      <c r="S90" t="s">
        <v>114</v>
      </c>
      <c r="T90" t="s">
        <v>476</v>
      </c>
      <c r="U90" t="s">
        <v>477</v>
      </c>
      <c r="V90" t="s">
        <v>623</v>
      </c>
      <c r="W90" t="s">
        <v>624</v>
      </c>
    </row>
    <row r="91" spans="1:23" x14ac:dyDescent="0.3">
      <c r="A91">
        <v>2073782399665920</v>
      </c>
      <c r="B91" t="s">
        <v>351</v>
      </c>
      <c r="C91" t="s">
        <v>58</v>
      </c>
      <c r="D91" t="s">
        <v>1014</v>
      </c>
      <c r="E91" t="s">
        <v>975</v>
      </c>
      <c r="F91" t="s">
        <v>976</v>
      </c>
      <c r="G91">
        <v>7.8731</v>
      </c>
      <c r="H91">
        <v>80.771799999999999</v>
      </c>
      <c r="I91" t="s">
        <v>62</v>
      </c>
      <c r="J91">
        <v>18123</v>
      </c>
      <c r="K91" s="1">
        <v>44477</v>
      </c>
      <c r="L91" t="s">
        <v>63</v>
      </c>
      <c r="M91" t="s">
        <v>1015</v>
      </c>
      <c r="N91" t="s">
        <v>1016</v>
      </c>
      <c r="O91" t="s">
        <v>330</v>
      </c>
      <c r="P91" t="s">
        <v>1017</v>
      </c>
      <c r="Q91" t="s">
        <v>183</v>
      </c>
      <c r="R91" t="s">
        <v>1018</v>
      </c>
      <c r="S91" t="s">
        <v>241</v>
      </c>
      <c r="T91" t="s">
        <v>1019</v>
      </c>
      <c r="U91" t="s">
        <v>1020</v>
      </c>
      <c r="V91" t="s">
        <v>1021</v>
      </c>
      <c r="W91" t="s">
        <v>1022</v>
      </c>
    </row>
    <row r="92" spans="1:23" x14ac:dyDescent="0.3">
      <c r="A92">
        <v>2417807352752170</v>
      </c>
      <c r="B92" t="s">
        <v>555</v>
      </c>
      <c r="C92" t="s">
        <v>189</v>
      </c>
      <c r="D92" t="s">
        <v>1023</v>
      </c>
      <c r="E92" t="s">
        <v>556</v>
      </c>
      <c r="F92" t="s">
        <v>557</v>
      </c>
      <c r="G92">
        <v>-1.8311999999999999</v>
      </c>
      <c r="H92">
        <v>-78.183400000000006</v>
      </c>
      <c r="I92" t="s">
        <v>206</v>
      </c>
      <c r="J92">
        <v>103289</v>
      </c>
      <c r="K92" s="1">
        <v>45025</v>
      </c>
      <c r="L92" t="s">
        <v>123</v>
      </c>
      <c r="M92" t="s">
        <v>1024</v>
      </c>
      <c r="N92" t="s">
        <v>1025</v>
      </c>
      <c r="O92" t="s">
        <v>195</v>
      </c>
      <c r="P92" t="s">
        <v>1026</v>
      </c>
      <c r="Q92" t="s">
        <v>253</v>
      </c>
      <c r="R92" t="s">
        <v>1027</v>
      </c>
      <c r="S92" t="s">
        <v>145</v>
      </c>
      <c r="T92" t="s">
        <v>1028</v>
      </c>
      <c r="U92" t="s">
        <v>1029</v>
      </c>
      <c r="V92" t="s">
        <v>1030</v>
      </c>
      <c r="W92" t="s">
        <v>1031</v>
      </c>
    </row>
    <row r="93" spans="1:23" x14ac:dyDescent="0.3">
      <c r="A93">
        <v>1576493494098080</v>
      </c>
      <c r="B93" t="s">
        <v>150</v>
      </c>
      <c r="C93" t="s">
        <v>151</v>
      </c>
      <c r="D93" t="s">
        <v>882</v>
      </c>
      <c r="E93" t="s">
        <v>1032</v>
      </c>
      <c r="F93" t="s">
        <v>1033</v>
      </c>
      <c r="G93">
        <v>61.524000000000001</v>
      </c>
      <c r="H93">
        <v>105.3188</v>
      </c>
      <c r="I93" t="s">
        <v>138</v>
      </c>
      <c r="J93">
        <v>42479</v>
      </c>
      <c r="K93" s="1">
        <v>44672</v>
      </c>
      <c r="L93" t="s">
        <v>63</v>
      </c>
      <c r="M93" t="s">
        <v>1034</v>
      </c>
      <c r="N93" t="s">
        <v>1035</v>
      </c>
      <c r="O93" t="s">
        <v>81</v>
      </c>
      <c r="P93" t="s">
        <v>1036</v>
      </c>
      <c r="Q93" t="s">
        <v>332</v>
      </c>
      <c r="R93" t="s">
        <v>1037</v>
      </c>
      <c r="S93" t="s">
        <v>145</v>
      </c>
      <c r="T93" t="s">
        <v>1038</v>
      </c>
      <c r="U93" t="s">
        <v>1039</v>
      </c>
      <c r="V93" t="s">
        <v>1040</v>
      </c>
      <c r="W93" t="s">
        <v>1041</v>
      </c>
    </row>
    <row r="94" spans="1:23" x14ac:dyDescent="0.3">
      <c r="A94">
        <v>1639064859293340</v>
      </c>
      <c r="B94" t="s">
        <v>41</v>
      </c>
      <c r="C94" t="s">
        <v>91</v>
      </c>
      <c r="D94" t="s">
        <v>953</v>
      </c>
      <c r="E94" t="s">
        <v>1042</v>
      </c>
      <c r="F94" t="s">
        <v>1043</v>
      </c>
      <c r="G94">
        <v>56.879600000000003</v>
      </c>
      <c r="H94">
        <v>24.603200000000001</v>
      </c>
      <c r="I94" t="s">
        <v>62</v>
      </c>
      <c r="J94">
        <v>25355</v>
      </c>
      <c r="K94" s="1">
        <v>44710</v>
      </c>
      <c r="L94" t="s">
        <v>29</v>
      </c>
      <c r="M94" t="s">
        <v>1044</v>
      </c>
      <c r="N94" t="s">
        <v>1045</v>
      </c>
      <c r="O94" t="s">
        <v>460</v>
      </c>
      <c r="P94" t="s">
        <v>1046</v>
      </c>
      <c r="Q94" t="s">
        <v>1047</v>
      </c>
      <c r="R94" t="s">
        <v>1048</v>
      </c>
      <c r="S94" t="s">
        <v>114</v>
      </c>
      <c r="T94" t="s">
        <v>1049</v>
      </c>
      <c r="U94" t="s">
        <v>1050</v>
      </c>
      <c r="V94" t="s">
        <v>1051</v>
      </c>
      <c r="W94" t="s">
        <v>1052</v>
      </c>
    </row>
    <row r="95" spans="1:23" x14ac:dyDescent="0.3">
      <c r="A95">
        <v>3047887559567680</v>
      </c>
      <c r="B95" t="s">
        <v>41</v>
      </c>
      <c r="C95" t="s">
        <v>189</v>
      </c>
      <c r="D95" t="s">
        <v>515</v>
      </c>
      <c r="E95" t="s">
        <v>1053</v>
      </c>
      <c r="F95" t="s">
        <v>1054</v>
      </c>
      <c r="G95">
        <v>51.165700000000001</v>
      </c>
      <c r="H95">
        <v>10.451499999999999</v>
      </c>
      <c r="I95" t="s">
        <v>206</v>
      </c>
      <c r="J95">
        <v>87550</v>
      </c>
      <c r="K95" s="1">
        <v>45036</v>
      </c>
      <c r="L95" t="s">
        <v>63</v>
      </c>
      <c r="M95" t="s">
        <v>1055</v>
      </c>
      <c r="N95" t="s">
        <v>1056</v>
      </c>
      <c r="O95" t="s">
        <v>1057</v>
      </c>
      <c r="P95" t="s">
        <v>1058</v>
      </c>
      <c r="Q95" t="s">
        <v>358</v>
      </c>
      <c r="R95" t="s">
        <v>1059</v>
      </c>
      <c r="S95" t="s">
        <v>145</v>
      </c>
      <c r="T95" t="s">
        <v>1060</v>
      </c>
      <c r="U95" t="s">
        <v>1061</v>
      </c>
      <c r="V95" t="s">
        <v>1062</v>
      </c>
      <c r="W95" t="s">
        <v>1063</v>
      </c>
    </row>
    <row r="96" spans="1:23" x14ac:dyDescent="0.3">
      <c r="A96">
        <v>955021882863115</v>
      </c>
      <c r="B96" t="s">
        <v>217</v>
      </c>
      <c r="C96" t="s">
        <v>105</v>
      </c>
      <c r="D96" t="s">
        <v>1064</v>
      </c>
      <c r="E96" t="s">
        <v>1065</v>
      </c>
      <c r="F96" t="s">
        <v>1066</v>
      </c>
      <c r="G96">
        <v>11.825100000000001</v>
      </c>
      <c r="H96">
        <v>42.590299999999999</v>
      </c>
      <c r="I96" t="s">
        <v>206</v>
      </c>
      <c r="J96">
        <v>38678</v>
      </c>
      <c r="K96" s="1">
        <v>44617</v>
      </c>
      <c r="L96" t="s">
        <v>29</v>
      </c>
      <c r="M96" t="s">
        <v>1067</v>
      </c>
      <c r="N96" t="s">
        <v>1068</v>
      </c>
      <c r="O96" t="s">
        <v>1069</v>
      </c>
      <c r="P96" t="s">
        <v>1070</v>
      </c>
      <c r="Q96" t="s">
        <v>239</v>
      </c>
      <c r="R96" t="s">
        <v>1071</v>
      </c>
      <c r="S96" t="s">
        <v>145</v>
      </c>
      <c r="T96" t="s">
        <v>1072</v>
      </c>
      <c r="U96" t="s">
        <v>1073</v>
      </c>
      <c r="V96" t="s">
        <v>1074</v>
      </c>
      <c r="W96" t="s">
        <v>1075</v>
      </c>
    </row>
    <row r="97" spans="1:23" x14ac:dyDescent="0.3">
      <c r="A97">
        <v>340716003792218</v>
      </c>
      <c r="B97" t="s">
        <v>90</v>
      </c>
      <c r="C97" t="s">
        <v>218</v>
      </c>
      <c r="D97" t="s">
        <v>1076</v>
      </c>
      <c r="E97" t="s">
        <v>1077</v>
      </c>
      <c r="F97" t="s">
        <v>1078</v>
      </c>
      <c r="G97">
        <v>3.9192999999999998</v>
      </c>
      <c r="H97">
        <v>-56.027799999999999</v>
      </c>
      <c r="I97" t="s">
        <v>138</v>
      </c>
      <c r="J97">
        <v>61963</v>
      </c>
      <c r="K97" s="1">
        <v>45085</v>
      </c>
      <c r="L97" t="s">
        <v>63</v>
      </c>
      <c r="M97" t="s">
        <v>1079</v>
      </c>
      <c r="N97" t="s">
        <v>1080</v>
      </c>
      <c r="O97" t="s">
        <v>126</v>
      </c>
      <c r="P97" t="s">
        <v>127</v>
      </c>
      <c r="Q97" t="s">
        <v>358</v>
      </c>
      <c r="R97" t="s">
        <v>128</v>
      </c>
      <c r="S97" t="s">
        <v>255</v>
      </c>
      <c r="T97" t="s">
        <v>129</v>
      </c>
      <c r="U97" t="s">
        <v>130</v>
      </c>
      <c r="V97" t="s">
        <v>1081</v>
      </c>
      <c r="W97" t="s">
        <v>1082</v>
      </c>
    </row>
    <row r="98" spans="1:23" x14ac:dyDescent="0.3">
      <c r="A98">
        <v>823741303746808</v>
      </c>
      <c r="B98" t="s">
        <v>582</v>
      </c>
      <c r="C98" t="s">
        <v>105</v>
      </c>
      <c r="D98" t="s">
        <v>1083</v>
      </c>
      <c r="E98" t="s">
        <v>1084</v>
      </c>
      <c r="F98" t="s">
        <v>1085</v>
      </c>
      <c r="G98">
        <v>-20.348400000000002</v>
      </c>
      <c r="H98">
        <v>57.552199999999999</v>
      </c>
      <c r="I98" t="s">
        <v>138</v>
      </c>
      <c r="J98">
        <v>83361</v>
      </c>
      <c r="K98" s="1">
        <v>44878</v>
      </c>
      <c r="L98" t="s">
        <v>123</v>
      </c>
      <c r="M98" t="s">
        <v>1086</v>
      </c>
      <c r="N98" t="s">
        <v>1087</v>
      </c>
      <c r="O98" t="s">
        <v>1088</v>
      </c>
      <c r="P98" t="s">
        <v>1089</v>
      </c>
      <c r="Q98" t="s">
        <v>321</v>
      </c>
      <c r="R98" t="s">
        <v>1090</v>
      </c>
      <c r="S98" t="s">
        <v>85</v>
      </c>
      <c r="T98" t="s">
        <v>1091</v>
      </c>
      <c r="U98" t="s">
        <v>1092</v>
      </c>
      <c r="V98" t="s">
        <v>1093</v>
      </c>
      <c r="W98" t="s">
        <v>1094</v>
      </c>
    </row>
    <row r="99" spans="1:23" x14ac:dyDescent="0.3">
      <c r="A99">
        <v>1081408808790670</v>
      </c>
      <c r="B99" t="s">
        <v>792</v>
      </c>
      <c r="C99" t="s">
        <v>134</v>
      </c>
      <c r="D99" t="s">
        <v>1095</v>
      </c>
      <c r="E99" t="s">
        <v>1096</v>
      </c>
      <c r="F99" t="s">
        <v>1097</v>
      </c>
      <c r="G99">
        <v>17.570699999999999</v>
      </c>
      <c r="H99">
        <v>-3.9962</v>
      </c>
      <c r="I99" t="s">
        <v>138</v>
      </c>
      <c r="J99">
        <v>53541</v>
      </c>
      <c r="K99" s="1">
        <v>44869</v>
      </c>
      <c r="L99" t="s">
        <v>63</v>
      </c>
      <c r="M99" t="s">
        <v>1098</v>
      </c>
      <c r="N99" t="s">
        <v>1099</v>
      </c>
      <c r="O99" t="s">
        <v>1100</v>
      </c>
      <c r="P99" t="s">
        <v>1101</v>
      </c>
      <c r="Q99" t="s">
        <v>183</v>
      </c>
      <c r="R99" t="s">
        <v>1102</v>
      </c>
      <c r="S99" t="s">
        <v>334</v>
      </c>
      <c r="T99" t="s">
        <v>1103</v>
      </c>
      <c r="U99" t="s">
        <v>1104</v>
      </c>
      <c r="V99" t="s">
        <v>349</v>
      </c>
      <c r="W99" t="s">
        <v>350</v>
      </c>
    </row>
    <row r="100" spans="1:23" x14ac:dyDescent="0.3">
      <c r="A100">
        <v>3038060774607780</v>
      </c>
      <c r="B100" t="s">
        <v>710</v>
      </c>
      <c r="C100" t="s">
        <v>105</v>
      </c>
      <c r="D100" t="s">
        <v>534</v>
      </c>
      <c r="E100" t="s">
        <v>275</v>
      </c>
      <c r="F100" t="s">
        <v>276</v>
      </c>
      <c r="G100">
        <v>-17.6797</v>
      </c>
      <c r="H100">
        <v>-149.4068</v>
      </c>
      <c r="I100" t="s">
        <v>206</v>
      </c>
      <c r="J100">
        <v>28546</v>
      </c>
      <c r="K100" s="1">
        <v>44792</v>
      </c>
      <c r="L100" t="s">
        <v>123</v>
      </c>
      <c r="M100" t="s">
        <v>1105</v>
      </c>
      <c r="N100">
        <f>1-807-704-190</f>
        <v>-1700</v>
      </c>
      <c r="O100" t="s">
        <v>586</v>
      </c>
      <c r="P100" t="s">
        <v>1106</v>
      </c>
      <c r="Q100" t="s">
        <v>332</v>
      </c>
      <c r="R100" t="s">
        <v>1107</v>
      </c>
      <c r="S100" t="s">
        <v>145</v>
      </c>
      <c r="T100" t="s">
        <v>1108</v>
      </c>
      <c r="U100" t="s">
        <v>1109</v>
      </c>
      <c r="V100" t="s">
        <v>1110</v>
      </c>
      <c r="W100" t="s">
        <v>1111</v>
      </c>
    </row>
    <row r="101" spans="1:23" x14ac:dyDescent="0.3">
      <c r="A101">
        <v>929230808515445</v>
      </c>
      <c r="B101" t="s">
        <v>231</v>
      </c>
      <c r="C101" t="s">
        <v>189</v>
      </c>
      <c r="D101" t="s">
        <v>1112</v>
      </c>
      <c r="E101" t="s">
        <v>107</v>
      </c>
      <c r="F101" t="s">
        <v>108</v>
      </c>
      <c r="G101">
        <v>50.503900000000002</v>
      </c>
      <c r="H101">
        <v>4.4699</v>
      </c>
      <c r="I101" t="s">
        <v>62</v>
      </c>
      <c r="J101">
        <v>131928</v>
      </c>
      <c r="K101" s="1">
        <v>45092</v>
      </c>
      <c r="L101" t="s">
        <v>29</v>
      </c>
      <c r="M101" t="s">
        <v>1113</v>
      </c>
      <c r="N101" t="s">
        <v>1114</v>
      </c>
      <c r="O101" t="s">
        <v>1115</v>
      </c>
      <c r="P101" t="s">
        <v>811</v>
      </c>
      <c r="Q101" t="s">
        <v>253</v>
      </c>
      <c r="R101" t="s">
        <v>1116</v>
      </c>
      <c r="S101" t="s">
        <v>52</v>
      </c>
      <c r="T101" t="s">
        <v>1117</v>
      </c>
      <c r="U101" t="s">
        <v>1118</v>
      </c>
      <c r="V101" t="s">
        <v>1119</v>
      </c>
      <c r="W101" t="s">
        <v>1120</v>
      </c>
    </row>
    <row r="102" spans="1:23" x14ac:dyDescent="0.3">
      <c r="A102">
        <v>2213353461153520</v>
      </c>
      <c r="B102" t="s">
        <v>23</v>
      </c>
      <c r="C102" t="s">
        <v>218</v>
      </c>
      <c r="D102" t="s">
        <v>1121</v>
      </c>
      <c r="E102" t="s">
        <v>1122</v>
      </c>
      <c r="F102" t="s">
        <v>1123</v>
      </c>
      <c r="G102">
        <v>9.7489000000000008</v>
      </c>
      <c r="H102">
        <v>-83.753399999999999</v>
      </c>
      <c r="I102" t="s">
        <v>28</v>
      </c>
      <c r="J102">
        <v>31092</v>
      </c>
      <c r="K102" s="1">
        <v>44880</v>
      </c>
      <c r="L102" t="s">
        <v>63</v>
      </c>
      <c r="M102" t="s">
        <v>1124</v>
      </c>
      <c r="N102" t="s">
        <v>1125</v>
      </c>
      <c r="O102" t="s">
        <v>1126</v>
      </c>
      <c r="P102" t="s">
        <v>1127</v>
      </c>
      <c r="Q102" t="s">
        <v>143</v>
      </c>
      <c r="R102" t="s">
        <v>1128</v>
      </c>
      <c r="S102" t="s">
        <v>114</v>
      </c>
      <c r="T102" t="s">
        <v>1129</v>
      </c>
      <c r="U102" t="s">
        <v>1130</v>
      </c>
      <c r="V102" t="s">
        <v>1131</v>
      </c>
      <c r="W102" t="s">
        <v>1132</v>
      </c>
    </row>
    <row r="103" spans="1:23" x14ac:dyDescent="0.3">
      <c r="A103">
        <v>1156025606824270</v>
      </c>
      <c r="B103" t="s">
        <v>74</v>
      </c>
      <c r="C103" t="s">
        <v>134</v>
      </c>
      <c r="D103" t="s">
        <v>1133</v>
      </c>
      <c r="E103" t="s">
        <v>1134</v>
      </c>
      <c r="F103" t="s">
        <v>1135</v>
      </c>
      <c r="G103">
        <v>-0.7893</v>
      </c>
      <c r="H103">
        <v>113.9213</v>
      </c>
      <c r="I103" t="s">
        <v>28</v>
      </c>
      <c r="J103">
        <v>39646</v>
      </c>
      <c r="K103" s="1">
        <v>45041</v>
      </c>
      <c r="L103" t="s">
        <v>123</v>
      </c>
      <c r="M103" t="s">
        <v>1136</v>
      </c>
      <c r="N103" t="s">
        <v>1137</v>
      </c>
      <c r="O103" t="s">
        <v>330</v>
      </c>
      <c r="P103" t="s">
        <v>1017</v>
      </c>
      <c r="Q103" t="s">
        <v>294</v>
      </c>
      <c r="R103" t="s">
        <v>1018</v>
      </c>
      <c r="S103" t="s">
        <v>212</v>
      </c>
      <c r="T103" t="s">
        <v>1019</v>
      </c>
      <c r="U103" t="s">
        <v>1020</v>
      </c>
      <c r="V103" t="s">
        <v>1138</v>
      </c>
      <c r="W103" t="s">
        <v>1139</v>
      </c>
    </row>
    <row r="104" spans="1:23" x14ac:dyDescent="0.3">
      <c r="A104">
        <v>2141342207224200</v>
      </c>
      <c r="B104" t="s">
        <v>1140</v>
      </c>
      <c r="C104" t="s">
        <v>134</v>
      </c>
      <c r="D104" t="s">
        <v>568</v>
      </c>
      <c r="E104" t="s">
        <v>1141</v>
      </c>
      <c r="F104" t="s">
        <v>1142</v>
      </c>
      <c r="G104">
        <v>-17.7134</v>
      </c>
      <c r="H104">
        <v>178.065</v>
      </c>
      <c r="I104" t="s">
        <v>28</v>
      </c>
      <c r="J104">
        <v>71394</v>
      </c>
      <c r="K104" s="1">
        <v>44638</v>
      </c>
      <c r="L104" t="s">
        <v>63</v>
      </c>
      <c r="M104" t="s">
        <v>1143</v>
      </c>
      <c r="N104">
        <v>5686861848</v>
      </c>
      <c r="O104" t="s">
        <v>548</v>
      </c>
      <c r="P104" t="s">
        <v>1144</v>
      </c>
      <c r="Q104" t="s">
        <v>294</v>
      </c>
      <c r="R104" t="s">
        <v>1145</v>
      </c>
      <c r="S104" t="s">
        <v>241</v>
      </c>
      <c r="T104" t="s">
        <v>1146</v>
      </c>
      <c r="U104" t="s">
        <v>1147</v>
      </c>
      <c r="V104" t="s">
        <v>1148</v>
      </c>
      <c r="W104" t="s">
        <v>1149</v>
      </c>
    </row>
    <row r="105" spans="1:23" x14ac:dyDescent="0.3">
      <c r="A105">
        <v>1343787400703290</v>
      </c>
      <c r="B105" t="s">
        <v>57</v>
      </c>
      <c r="C105" t="s">
        <v>91</v>
      </c>
      <c r="D105" t="s">
        <v>1150</v>
      </c>
      <c r="E105" t="s">
        <v>432</v>
      </c>
      <c r="F105" t="s">
        <v>433</v>
      </c>
      <c r="G105">
        <v>30.5852</v>
      </c>
      <c r="H105">
        <v>36.238399999999999</v>
      </c>
      <c r="I105" t="s">
        <v>62</v>
      </c>
      <c r="J105">
        <v>70396</v>
      </c>
      <c r="K105" s="1">
        <v>45086</v>
      </c>
      <c r="L105" t="s">
        <v>29</v>
      </c>
      <c r="M105" t="s">
        <v>1151</v>
      </c>
      <c r="N105">
        <f>1-827-590-1675</f>
        <v>-3091</v>
      </c>
      <c r="O105" t="s">
        <v>1152</v>
      </c>
      <c r="P105" t="s">
        <v>1153</v>
      </c>
      <c r="Q105" t="s">
        <v>967</v>
      </c>
      <c r="R105" t="s">
        <v>1154</v>
      </c>
      <c r="S105" t="s">
        <v>255</v>
      </c>
      <c r="T105" t="s">
        <v>1155</v>
      </c>
      <c r="U105" t="s">
        <v>1156</v>
      </c>
      <c r="V105" t="s">
        <v>1157</v>
      </c>
      <c r="W105" t="s">
        <v>1158</v>
      </c>
    </row>
    <row r="106" spans="1:23" x14ac:dyDescent="0.3">
      <c r="A106">
        <v>481690518473663</v>
      </c>
      <c r="B106" t="s">
        <v>686</v>
      </c>
      <c r="C106" t="s">
        <v>42</v>
      </c>
      <c r="D106" t="s">
        <v>1159</v>
      </c>
      <c r="E106" t="s">
        <v>1160</v>
      </c>
      <c r="F106" t="s">
        <v>1161</v>
      </c>
      <c r="G106">
        <v>-1.9402999999999999</v>
      </c>
      <c r="H106">
        <v>29.873899999999999</v>
      </c>
      <c r="I106" t="s">
        <v>28</v>
      </c>
      <c r="J106">
        <v>97571</v>
      </c>
      <c r="K106" s="1">
        <v>44888</v>
      </c>
      <c r="L106" t="s">
        <v>63</v>
      </c>
      <c r="M106" t="s">
        <v>1162</v>
      </c>
      <c r="N106" t="s">
        <v>1163</v>
      </c>
      <c r="O106" t="s">
        <v>1115</v>
      </c>
      <c r="P106" t="s">
        <v>811</v>
      </c>
      <c r="Q106" t="s">
        <v>294</v>
      </c>
      <c r="R106" t="s">
        <v>1116</v>
      </c>
      <c r="S106" t="s">
        <v>145</v>
      </c>
      <c r="T106" t="s">
        <v>1117</v>
      </c>
      <c r="U106" t="s">
        <v>1118</v>
      </c>
      <c r="V106" t="s">
        <v>697</v>
      </c>
      <c r="W106" t="s">
        <v>698</v>
      </c>
    </row>
    <row r="107" spans="1:23" x14ac:dyDescent="0.3">
      <c r="A107">
        <v>2310106656757310</v>
      </c>
      <c r="B107" t="s">
        <v>217</v>
      </c>
      <c r="C107" t="s">
        <v>105</v>
      </c>
      <c r="D107" t="s">
        <v>1164</v>
      </c>
      <c r="E107" t="s">
        <v>1165</v>
      </c>
      <c r="F107" t="s">
        <v>1166</v>
      </c>
      <c r="G107">
        <v>6.8769999999999998</v>
      </c>
      <c r="H107">
        <v>31.306999999999999</v>
      </c>
      <c r="I107" t="s">
        <v>62</v>
      </c>
      <c r="J107">
        <v>84264</v>
      </c>
      <c r="K107" s="1">
        <v>44588</v>
      </c>
      <c r="L107" t="s">
        <v>29</v>
      </c>
      <c r="M107" t="s">
        <v>1167</v>
      </c>
      <c r="N107" t="s">
        <v>1168</v>
      </c>
      <c r="O107" t="s">
        <v>32</v>
      </c>
      <c r="P107" t="s">
        <v>1169</v>
      </c>
      <c r="Q107" t="s">
        <v>183</v>
      </c>
      <c r="R107" t="s">
        <v>1170</v>
      </c>
      <c r="S107" t="s">
        <v>212</v>
      </c>
      <c r="T107" t="s">
        <v>1171</v>
      </c>
      <c r="U107" t="s">
        <v>1172</v>
      </c>
      <c r="V107" t="s">
        <v>1173</v>
      </c>
      <c r="W107" t="s">
        <v>1174</v>
      </c>
    </row>
    <row r="108" spans="1:23" x14ac:dyDescent="0.3">
      <c r="A108">
        <v>18546437476934</v>
      </c>
      <c r="B108" t="s">
        <v>973</v>
      </c>
      <c r="C108" t="s">
        <v>24</v>
      </c>
      <c r="D108" t="s">
        <v>1175</v>
      </c>
      <c r="E108" t="s">
        <v>177</v>
      </c>
      <c r="F108" t="s">
        <v>178</v>
      </c>
      <c r="G108">
        <v>26.066700000000001</v>
      </c>
      <c r="H108">
        <v>50.557699999999997</v>
      </c>
      <c r="I108" t="s">
        <v>138</v>
      </c>
      <c r="J108">
        <v>50052</v>
      </c>
      <c r="K108" s="1">
        <v>44953</v>
      </c>
      <c r="L108" t="s">
        <v>63</v>
      </c>
      <c r="M108" t="s">
        <v>1176</v>
      </c>
      <c r="N108">
        <f>1-952-646-3115</f>
        <v>-4712</v>
      </c>
      <c r="O108" t="s">
        <v>423</v>
      </c>
      <c r="P108" t="s">
        <v>424</v>
      </c>
      <c r="Q108" t="s">
        <v>321</v>
      </c>
      <c r="R108" t="s">
        <v>425</v>
      </c>
      <c r="S108" t="s">
        <v>69</v>
      </c>
      <c r="T108" t="s">
        <v>426</v>
      </c>
      <c r="U108" t="s">
        <v>427</v>
      </c>
      <c r="V108" t="s">
        <v>349</v>
      </c>
      <c r="W108" t="s">
        <v>350</v>
      </c>
    </row>
    <row r="109" spans="1:23" x14ac:dyDescent="0.3">
      <c r="A109">
        <v>2564411558603350</v>
      </c>
      <c r="B109" t="s">
        <v>567</v>
      </c>
      <c r="C109" t="s">
        <v>24</v>
      </c>
      <c r="D109" t="s">
        <v>1177</v>
      </c>
      <c r="E109" t="s">
        <v>1178</v>
      </c>
      <c r="F109" t="s">
        <v>1179</v>
      </c>
      <c r="G109">
        <v>19.856300000000001</v>
      </c>
      <c r="H109">
        <v>102.49550000000001</v>
      </c>
      <c r="I109" t="s">
        <v>138</v>
      </c>
      <c r="J109">
        <v>72807</v>
      </c>
      <c r="K109" s="1">
        <v>44743</v>
      </c>
      <c r="L109" t="s">
        <v>63</v>
      </c>
      <c r="M109" t="s">
        <v>1180</v>
      </c>
      <c r="N109" t="s">
        <v>1181</v>
      </c>
      <c r="O109" t="s">
        <v>447</v>
      </c>
      <c r="P109" t="s">
        <v>448</v>
      </c>
      <c r="Q109" t="s">
        <v>321</v>
      </c>
      <c r="R109" t="s">
        <v>449</v>
      </c>
      <c r="S109" t="s">
        <v>241</v>
      </c>
      <c r="T109" t="s">
        <v>450</v>
      </c>
      <c r="U109" t="s">
        <v>451</v>
      </c>
      <c r="V109" t="s">
        <v>1182</v>
      </c>
      <c r="W109" t="s">
        <v>1183</v>
      </c>
    </row>
    <row r="110" spans="1:23" x14ac:dyDescent="0.3">
      <c r="A110">
        <v>436825460913302</v>
      </c>
      <c r="B110" t="s">
        <v>161</v>
      </c>
      <c r="C110" t="s">
        <v>273</v>
      </c>
      <c r="D110" t="s">
        <v>1184</v>
      </c>
      <c r="E110" t="s">
        <v>731</v>
      </c>
      <c r="F110" t="s">
        <v>732</v>
      </c>
      <c r="G110">
        <v>13.9094</v>
      </c>
      <c r="H110">
        <v>-60.978900000000003</v>
      </c>
      <c r="I110" t="s">
        <v>78</v>
      </c>
      <c r="J110">
        <v>130966</v>
      </c>
      <c r="K110" s="1">
        <v>44892</v>
      </c>
      <c r="L110" t="s">
        <v>29</v>
      </c>
      <c r="M110" t="s">
        <v>1185</v>
      </c>
      <c r="N110" t="s">
        <v>1186</v>
      </c>
      <c r="O110" t="s">
        <v>909</v>
      </c>
      <c r="P110" t="s">
        <v>548</v>
      </c>
      <c r="Q110" t="s">
        <v>332</v>
      </c>
      <c r="R110" t="s">
        <v>1187</v>
      </c>
      <c r="S110" t="s">
        <v>212</v>
      </c>
      <c r="T110" t="s">
        <v>1188</v>
      </c>
      <c r="U110" t="s">
        <v>1189</v>
      </c>
      <c r="V110" t="s">
        <v>1190</v>
      </c>
      <c r="W110" t="s">
        <v>1191</v>
      </c>
    </row>
    <row r="111" spans="1:23" x14ac:dyDescent="0.3">
      <c r="A111">
        <v>1698412424394720</v>
      </c>
      <c r="B111" t="s">
        <v>325</v>
      </c>
      <c r="C111" t="s">
        <v>189</v>
      </c>
      <c r="D111" t="s">
        <v>1192</v>
      </c>
      <c r="E111" t="s">
        <v>905</v>
      </c>
      <c r="F111" t="s">
        <v>906</v>
      </c>
      <c r="G111">
        <v>-22.328499999999998</v>
      </c>
      <c r="H111">
        <v>24.684899999999999</v>
      </c>
      <c r="I111" t="s">
        <v>138</v>
      </c>
      <c r="J111">
        <v>102861</v>
      </c>
      <c r="K111" s="1">
        <v>44888</v>
      </c>
      <c r="L111" t="s">
        <v>29</v>
      </c>
      <c r="M111" t="s">
        <v>1193</v>
      </c>
      <c r="N111" t="s">
        <v>1194</v>
      </c>
      <c r="O111" t="s">
        <v>389</v>
      </c>
      <c r="P111" t="s">
        <v>390</v>
      </c>
      <c r="Q111" t="s">
        <v>253</v>
      </c>
      <c r="R111" t="s">
        <v>391</v>
      </c>
      <c r="S111" t="s">
        <v>52</v>
      </c>
      <c r="T111" t="s">
        <v>392</v>
      </c>
      <c r="U111" t="s">
        <v>393</v>
      </c>
      <c r="V111" t="s">
        <v>1195</v>
      </c>
      <c r="W111" t="s">
        <v>1196</v>
      </c>
    </row>
    <row r="112" spans="1:23" x14ac:dyDescent="0.3">
      <c r="A112">
        <v>2758708236284510</v>
      </c>
      <c r="B112" t="s">
        <v>443</v>
      </c>
      <c r="C112" t="s">
        <v>189</v>
      </c>
      <c r="D112" t="s">
        <v>1197</v>
      </c>
      <c r="E112" t="s">
        <v>121</v>
      </c>
      <c r="F112" t="s">
        <v>122</v>
      </c>
      <c r="G112">
        <v>19.313300000000002</v>
      </c>
      <c r="H112">
        <v>-81.254599999999996</v>
      </c>
      <c r="I112" t="s">
        <v>206</v>
      </c>
      <c r="J112">
        <v>86718</v>
      </c>
      <c r="K112" s="1">
        <v>45160</v>
      </c>
      <c r="L112" t="s">
        <v>63</v>
      </c>
      <c r="M112" t="s">
        <v>1198</v>
      </c>
      <c r="N112">
        <v>7906673931</v>
      </c>
      <c r="O112" t="s">
        <v>585</v>
      </c>
      <c r="P112" t="s">
        <v>586</v>
      </c>
      <c r="Q112" t="s">
        <v>253</v>
      </c>
      <c r="R112" t="s">
        <v>587</v>
      </c>
      <c r="S112" t="s">
        <v>198</v>
      </c>
      <c r="T112" t="s">
        <v>588</v>
      </c>
      <c r="U112" t="s">
        <v>589</v>
      </c>
      <c r="V112" t="s">
        <v>1199</v>
      </c>
    </row>
    <row r="113" spans="1:23" x14ac:dyDescent="0.3">
      <c r="A113">
        <v>1280518284883750</v>
      </c>
      <c r="B113" t="s">
        <v>430</v>
      </c>
      <c r="C113" t="s">
        <v>58</v>
      </c>
      <c r="D113" t="s">
        <v>1200</v>
      </c>
      <c r="E113" t="s">
        <v>556</v>
      </c>
      <c r="F113" t="s">
        <v>557</v>
      </c>
      <c r="G113">
        <v>-1.8311999999999999</v>
      </c>
      <c r="H113">
        <v>-78.183400000000006</v>
      </c>
      <c r="I113" t="s">
        <v>138</v>
      </c>
      <c r="J113">
        <v>120930</v>
      </c>
      <c r="K113" s="1">
        <v>44940</v>
      </c>
      <c r="L113" t="s">
        <v>123</v>
      </c>
      <c r="M113" t="s">
        <v>1201</v>
      </c>
      <c r="N113" t="s">
        <v>1202</v>
      </c>
      <c r="O113" t="s">
        <v>785</v>
      </c>
      <c r="P113" t="s">
        <v>1203</v>
      </c>
      <c r="Q113" t="s">
        <v>50</v>
      </c>
      <c r="R113" t="s">
        <v>1204</v>
      </c>
      <c r="S113" t="s">
        <v>69</v>
      </c>
      <c r="T113" t="s">
        <v>1205</v>
      </c>
      <c r="U113" t="s">
        <v>1206</v>
      </c>
      <c r="V113" t="s">
        <v>1207</v>
      </c>
      <c r="W113" t="s">
        <v>1208</v>
      </c>
    </row>
    <row r="114" spans="1:23" x14ac:dyDescent="0.3">
      <c r="A114">
        <v>1929097039032750</v>
      </c>
      <c r="B114" t="s">
        <v>300</v>
      </c>
      <c r="C114" t="s">
        <v>24</v>
      </c>
      <c r="D114" t="s">
        <v>1209</v>
      </c>
      <c r="E114" t="s">
        <v>1210</v>
      </c>
      <c r="F114" t="s">
        <v>1211</v>
      </c>
      <c r="G114">
        <v>18.220800000000001</v>
      </c>
      <c r="H114">
        <v>-66.590100000000007</v>
      </c>
      <c r="I114" t="s">
        <v>78</v>
      </c>
      <c r="J114">
        <v>16792</v>
      </c>
      <c r="K114" s="1">
        <v>44530</v>
      </c>
      <c r="L114" t="s">
        <v>29</v>
      </c>
      <c r="M114" t="s">
        <v>1212</v>
      </c>
      <c r="N114" t="s">
        <v>1213</v>
      </c>
      <c r="O114" t="s">
        <v>32</v>
      </c>
      <c r="P114" t="s">
        <v>33</v>
      </c>
      <c r="Q114" t="s">
        <v>253</v>
      </c>
      <c r="R114" t="s">
        <v>35</v>
      </c>
      <c r="S114" t="s">
        <v>212</v>
      </c>
      <c r="T114" t="s">
        <v>37</v>
      </c>
      <c r="U114" t="s">
        <v>38</v>
      </c>
      <c r="V114" t="s">
        <v>1214</v>
      </c>
      <c r="W114" t="s">
        <v>1215</v>
      </c>
    </row>
    <row r="115" spans="1:23" x14ac:dyDescent="0.3">
      <c r="A115">
        <v>593640137699935</v>
      </c>
      <c r="B115" t="s">
        <v>23</v>
      </c>
      <c r="C115" t="s">
        <v>24</v>
      </c>
      <c r="D115" t="s">
        <v>1216</v>
      </c>
      <c r="E115" t="s">
        <v>1217</v>
      </c>
      <c r="F115" t="s">
        <v>1218</v>
      </c>
      <c r="G115">
        <v>36.204799999999999</v>
      </c>
      <c r="H115">
        <v>138.25290000000001</v>
      </c>
      <c r="I115" t="s">
        <v>78</v>
      </c>
      <c r="J115">
        <v>25307</v>
      </c>
      <c r="K115" s="1">
        <v>44980</v>
      </c>
      <c r="L115" t="s">
        <v>63</v>
      </c>
      <c r="M115" t="s">
        <v>1219</v>
      </c>
      <c r="N115" t="s">
        <v>1220</v>
      </c>
      <c r="O115" t="s">
        <v>508</v>
      </c>
      <c r="P115" t="s">
        <v>1221</v>
      </c>
      <c r="Q115" t="s">
        <v>294</v>
      </c>
      <c r="R115" t="s">
        <v>1222</v>
      </c>
      <c r="S115" t="s">
        <v>36</v>
      </c>
      <c r="T115" t="s">
        <v>1223</v>
      </c>
      <c r="U115" t="s">
        <v>1224</v>
      </c>
      <c r="V115" t="s">
        <v>55</v>
      </c>
      <c r="W115" t="s">
        <v>56</v>
      </c>
    </row>
    <row r="116" spans="1:23" x14ac:dyDescent="0.3">
      <c r="A116">
        <v>2086213551673440</v>
      </c>
      <c r="B116" t="s">
        <v>396</v>
      </c>
      <c r="C116" t="s">
        <v>42</v>
      </c>
      <c r="D116" t="s">
        <v>1225</v>
      </c>
      <c r="E116" t="s">
        <v>63</v>
      </c>
      <c r="F116" t="s">
        <v>152</v>
      </c>
      <c r="G116">
        <v>3.2027999999999999</v>
      </c>
      <c r="H116">
        <v>73.220699999999994</v>
      </c>
      <c r="I116" t="s">
        <v>206</v>
      </c>
      <c r="J116">
        <v>50004</v>
      </c>
      <c r="K116" s="1">
        <v>44894</v>
      </c>
      <c r="L116" t="s">
        <v>123</v>
      </c>
      <c r="M116" t="s">
        <v>1226</v>
      </c>
      <c r="N116">
        <v>4493306780</v>
      </c>
      <c r="O116" t="s">
        <v>509</v>
      </c>
      <c r="P116" t="s">
        <v>1227</v>
      </c>
      <c r="Q116" t="s">
        <v>332</v>
      </c>
      <c r="R116" t="s">
        <v>1228</v>
      </c>
      <c r="S116" t="s">
        <v>114</v>
      </c>
      <c r="T116" t="s">
        <v>1229</v>
      </c>
      <c r="U116" t="s">
        <v>1230</v>
      </c>
      <c r="V116" t="s">
        <v>1081</v>
      </c>
      <c r="W116" t="s">
        <v>1082</v>
      </c>
    </row>
    <row r="117" spans="1:23" x14ac:dyDescent="0.3">
      <c r="A117">
        <v>736772465708102</v>
      </c>
      <c r="B117" t="s">
        <v>351</v>
      </c>
      <c r="C117" t="s">
        <v>91</v>
      </c>
      <c r="D117" t="s">
        <v>985</v>
      </c>
      <c r="E117" t="s">
        <v>1231</v>
      </c>
      <c r="F117" t="s">
        <v>1232</v>
      </c>
      <c r="G117">
        <v>-16.290199999999999</v>
      </c>
      <c r="H117">
        <v>-63.588700000000003</v>
      </c>
      <c r="I117" t="s">
        <v>28</v>
      </c>
      <c r="J117">
        <v>106859</v>
      </c>
      <c r="K117" s="1">
        <v>44591</v>
      </c>
      <c r="L117" t="s">
        <v>63</v>
      </c>
      <c r="M117" t="s">
        <v>1233</v>
      </c>
      <c r="N117" t="s">
        <v>1234</v>
      </c>
      <c r="O117" t="s">
        <v>307</v>
      </c>
      <c r="P117" t="s">
        <v>1235</v>
      </c>
      <c r="Q117" t="s">
        <v>967</v>
      </c>
      <c r="R117" t="s">
        <v>1236</v>
      </c>
      <c r="S117" t="s">
        <v>241</v>
      </c>
      <c r="T117" t="s">
        <v>1237</v>
      </c>
      <c r="U117" t="s">
        <v>1238</v>
      </c>
      <c r="V117" t="s">
        <v>1239</v>
      </c>
      <c r="W117" t="s">
        <v>1240</v>
      </c>
    </row>
    <row r="118" spans="1:23" x14ac:dyDescent="0.3">
      <c r="A118">
        <v>1615068533343630</v>
      </c>
      <c r="B118" t="s">
        <v>364</v>
      </c>
      <c r="C118" t="s">
        <v>42</v>
      </c>
      <c r="D118" t="s">
        <v>1241</v>
      </c>
      <c r="E118" t="s">
        <v>107</v>
      </c>
      <c r="F118" t="s">
        <v>108</v>
      </c>
      <c r="G118">
        <v>50.503900000000002</v>
      </c>
      <c r="H118">
        <v>4.4699</v>
      </c>
      <c r="I118" t="s">
        <v>62</v>
      </c>
      <c r="J118">
        <v>15831</v>
      </c>
      <c r="K118" s="1">
        <v>44689</v>
      </c>
      <c r="L118" t="s">
        <v>29</v>
      </c>
      <c r="M118" t="s">
        <v>1242</v>
      </c>
      <c r="N118" t="s">
        <v>1243</v>
      </c>
      <c r="O118" t="s">
        <v>307</v>
      </c>
      <c r="P118" t="s">
        <v>1244</v>
      </c>
      <c r="Q118" t="s">
        <v>294</v>
      </c>
      <c r="R118" t="s">
        <v>1245</v>
      </c>
      <c r="S118" t="s">
        <v>241</v>
      </c>
      <c r="T118" t="s">
        <v>1246</v>
      </c>
      <c r="U118" t="s">
        <v>310</v>
      </c>
      <c r="V118" t="s">
        <v>1247</v>
      </c>
      <c r="W118" t="s">
        <v>1248</v>
      </c>
    </row>
    <row r="119" spans="1:23" x14ac:dyDescent="0.3">
      <c r="A119">
        <v>183423976975680</v>
      </c>
      <c r="B119" t="s">
        <v>1249</v>
      </c>
      <c r="C119" t="s">
        <v>42</v>
      </c>
      <c r="D119" t="s">
        <v>1250</v>
      </c>
      <c r="E119" t="s">
        <v>220</v>
      </c>
      <c r="F119" t="s">
        <v>221</v>
      </c>
      <c r="G119">
        <v>13.443199999999999</v>
      </c>
      <c r="H119">
        <v>-15.3101</v>
      </c>
      <c r="I119" t="s">
        <v>206</v>
      </c>
      <c r="J119">
        <v>56816</v>
      </c>
      <c r="K119" s="1">
        <v>44575</v>
      </c>
      <c r="L119" t="s">
        <v>29</v>
      </c>
      <c r="M119" t="s">
        <v>1251</v>
      </c>
      <c r="N119">
        <f>1-398-907-7636</f>
        <v>-8940</v>
      </c>
      <c r="O119" t="s">
        <v>1252</v>
      </c>
      <c r="P119" t="s">
        <v>1253</v>
      </c>
      <c r="Q119" t="s">
        <v>183</v>
      </c>
      <c r="R119" t="s">
        <v>1254</v>
      </c>
      <c r="S119" t="s">
        <v>212</v>
      </c>
      <c r="T119" t="s">
        <v>1255</v>
      </c>
      <c r="U119" t="s">
        <v>1256</v>
      </c>
      <c r="V119" t="s">
        <v>465</v>
      </c>
      <c r="W119" t="s">
        <v>466</v>
      </c>
    </row>
    <row r="120" spans="1:23" x14ac:dyDescent="0.3">
      <c r="A120">
        <v>1536525374644040</v>
      </c>
      <c r="B120" t="s">
        <v>57</v>
      </c>
      <c r="C120" t="s">
        <v>218</v>
      </c>
      <c r="D120" t="s">
        <v>1257</v>
      </c>
      <c r="E120" t="s">
        <v>841</v>
      </c>
      <c r="F120" t="s">
        <v>842</v>
      </c>
      <c r="G120">
        <v>55.378100000000003</v>
      </c>
      <c r="H120">
        <v>-3.4359999999999999</v>
      </c>
      <c r="I120" t="s">
        <v>28</v>
      </c>
      <c r="J120">
        <v>43783</v>
      </c>
      <c r="K120" s="1">
        <v>44614</v>
      </c>
      <c r="L120" t="s">
        <v>63</v>
      </c>
      <c r="M120" t="s">
        <v>1258</v>
      </c>
      <c r="N120" t="s">
        <v>1259</v>
      </c>
      <c r="O120" t="s">
        <v>1260</v>
      </c>
      <c r="P120" t="s">
        <v>1261</v>
      </c>
      <c r="Q120" t="s">
        <v>1047</v>
      </c>
      <c r="R120" t="s">
        <v>1262</v>
      </c>
      <c r="S120" t="s">
        <v>334</v>
      </c>
      <c r="T120" t="s">
        <v>1263</v>
      </c>
      <c r="U120" t="s">
        <v>1264</v>
      </c>
      <c r="V120" t="s">
        <v>1265</v>
      </c>
      <c r="W120" t="s">
        <v>1266</v>
      </c>
    </row>
    <row r="121" spans="1:23" x14ac:dyDescent="0.3">
      <c r="A121">
        <v>2486345121644210</v>
      </c>
      <c r="B121" t="s">
        <v>430</v>
      </c>
      <c r="C121" t="s">
        <v>91</v>
      </c>
      <c r="D121" t="s">
        <v>1267</v>
      </c>
      <c r="E121" t="s">
        <v>1268</v>
      </c>
      <c r="F121" t="s">
        <v>1269</v>
      </c>
      <c r="G121">
        <v>12.879721</v>
      </c>
      <c r="H121">
        <v>121.774017</v>
      </c>
      <c r="I121" t="s">
        <v>206</v>
      </c>
      <c r="J121">
        <v>32405</v>
      </c>
      <c r="K121" s="1">
        <v>45000</v>
      </c>
      <c r="L121" t="s">
        <v>123</v>
      </c>
      <c r="M121" t="s">
        <v>1270</v>
      </c>
      <c r="N121">
        <f>1-822-560-6139</f>
        <v>-7520</v>
      </c>
      <c r="O121" t="s">
        <v>660</v>
      </c>
      <c r="P121" t="s">
        <v>1271</v>
      </c>
      <c r="Q121" t="s">
        <v>67</v>
      </c>
      <c r="R121" t="s">
        <v>1272</v>
      </c>
      <c r="S121" t="s">
        <v>145</v>
      </c>
      <c r="T121" t="s">
        <v>1273</v>
      </c>
      <c r="U121" t="s">
        <v>1274</v>
      </c>
      <c r="V121" t="s">
        <v>1275</v>
      </c>
      <c r="W121" t="s">
        <v>1276</v>
      </c>
    </row>
    <row r="122" spans="1:23" x14ac:dyDescent="0.3">
      <c r="A122">
        <v>1868744090564210</v>
      </c>
      <c r="B122" t="s">
        <v>41</v>
      </c>
      <c r="C122" t="s">
        <v>24</v>
      </c>
      <c r="D122" t="s">
        <v>1277</v>
      </c>
      <c r="E122" t="s">
        <v>1278</v>
      </c>
      <c r="F122" t="s">
        <v>1278</v>
      </c>
      <c r="G122">
        <v>49.815300000000001</v>
      </c>
      <c r="H122">
        <v>6.1295999999999999</v>
      </c>
      <c r="I122" t="s">
        <v>62</v>
      </c>
      <c r="J122">
        <v>88586</v>
      </c>
      <c r="K122" s="1">
        <v>45066</v>
      </c>
      <c r="L122" t="s">
        <v>63</v>
      </c>
      <c r="M122" t="s">
        <v>1279</v>
      </c>
      <c r="N122" t="s">
        <v>1280</v>
      </c>
      <c r="O122" t="s">
        <v>650</v>
      </c>
      <c r="P122" t="s">
        <v>1281</v>
      </c>
      <c r="Q122" t="s">
        <v>239</v>
      </c>
      <c r="R122" t="s">
        <v>1282</v>
      </c>
      <c r="S122" t="s">
        <v>114</v>
      </c>
      <c r="T122" t="s">
        <v>1283</v>
      </c>
      <c r="U122" t="s">
        <v>1284</v>
      </c>
      <c r="V122" t="s">
        <v>1285</v>
      </c>
      <c r="W122" t="s">
        <v>1286</v>
      </c>
    </row>
    <row r="123" spans="1:23" x14ac:dyDescent="0.3">
      <c r="A123">
        <v>2447681687654730</v>
      </c>
      <c r="B123" t="s">
        <v>41</v>
      </c>
      <c r="C123" t="s">
        <v>134</v>
      </c>
      <c r="D123" t="s">
        <v>1287</v>
      </c>
      <c r="E123" t="s">
        <v>556</v>
      </c>
      <c r="F123" t="s">
        <v>557</v>
      </c>
      <c r="G123">
        <v>-1.8311999999999999</v>
      </c>
      <c r="H123">
        <v>-78.183400000000006</v>
      </c>
      <c r="I123" t="s">
        <v>138</v>
      </c>
      <c r="J123">
        <v>18697</v>
      </c>
      <c r="K123" s="1">
        <v>44466</v>
      </c>
      <c r="L123" t="s">
        <v>29</v>
      </c>
      <c r="M123" t="s">
        <v>1288</v>
      </c>
      <c r="N123" t="s">
        <v>1289</v>
      </c>
      <c r="O123" t="s">
        <v>845</v>
      </c>
      <c r="P123" t="s">
        <v>1290</v>
      </c>
      <c r="Q123" t="s">
        <v>50</v>
      </c>
      <c r="R123" t="s">
        <v>1291</v>
      </c>
      <c r="S123" t="s">
        <v>334</v>
      </c>
      <c r="T123" t="s">
        <v>1292</v>
      </c>
      <c r="U123" t="s">
        <v>1293</v>
      </c>
      <c r="V123" t="s">
        <v>1294</v>
      </c>
      <c r="W123" t="s">
        <v>1295</v>
      </c>
    </row>
    <row r="124" spans="1:23" x14ac:dyDescent="0.3">
      <c r="A124">
        <v>2782181833230600</v>
      </c>
      <c r="B124" t="s">
        <v>41</v>
      </c>
      <c r="C124" t="s">
        <v>151</v>
      </c>
      <c r="D124" t="s">
        <v>1296</v>
      </c>
      <c r="E124" t="s">
        <v>731</v>
      </c>
      <c r="F124" t="s">
        <v>732</v>
      </c>
      <c r="G124">
        <v>13.9094</v>
      </c>
      <c r="H124">
        <v>-60.978900000000003</v>
      </c>
      <c r="I124" t="s">
        <v>28</v>
      </c>
      <c r="J124">
        <v>12938</v>
      </c>
      <c r="K124" s="1">
        <v>44565</v>
      </c>
      <c r="L124" t="s">
        <v>63</v>
      </c>
      <c r="M124" t="s">
        <v>1297</v>
      </c>
      <c r="N124" t="s">
        <v>1298</v>
      </c>
      <c r="O124" t="s">
        <v>586</v>
      </c>
      <c r="P124" t="s">
        <v>1299</v>
      </c>
      <c r="Q124" t="s">
        <v>332</v>
      </c>
      <c r="R124" t="s">
        <v>1300</v>
      </c>
      <c r="S124" t="s">
        <v>85</v>
      </c>
      <c r="T124" t="s">
        <v>1301</v>
      </c>
      <c r="U124" t="s">
        <v>1302</v>
      </c>
      <c r="V124" t="s">
        <v>1303</v>
      </c>
      <c r="W124" t="s">
        <v>1304</v>
      </c>
    </row>
    <row r="125" spans="1:23" x14ac:dyDescent="0.3">
      <c r="A125">
        <v>1846193207686980</v>
      </c>
      <c r="B125" t="s">
        <v>533</v>
      </c>
      <c r="C125" t="s">
        <v>273</v>
      </c>
      <c r="D125" t="s">
        <v>1305</v>
      </c>
      <c r="E125" t="s">
        <v>419</v>
      </c>
      <c r="F125" t="s">
        <v>420</v>
      </c>
      <c r="G125">
        <v>-23.442502999999999</v>
      </c>
      <c r="H125">
        <v>-58.443832</v>
      </c>
      <c r="I125" t="s">
        <v>28</v>
      </c>
      <c r="J125">
        <v>28874</v>
      </c>
      <c r="K125" s="1">
        <v>45094</v>
      </c>
      <c r="L125" t="s">
        <v>123</v>
      </c>
      <c r="M125" t="s">
        <v>1306</v>
      </c>
      <c r="N125" t="s">
        <v>1307</v>
      </c>
      <c r="O125" t="s">
        <v>1308</v>
      </c>
      <c r="P125" t="s">
        <v>1309</v>
      </c>
      <c r="Q125" t="s">
        <v>50</v>
      </c>
      <c r="R125" t="s">
        <v>1310</v>
      </c>
      <c r="S125" t="s">
        <v>198</v>
      </c>
      <c r="T125" t="s">
        <v>1311</v>
      </c>
      <c r="U125" t="s">
        <v>1312</v>
      </c>
      <c r="V125" t="s">
        <v>1313</v>
      </c>
      <c r="W125" t="s">
        <v>1314</v>
      </c>
    </row>
    <row r="126" spans="1:23" x14ac:dyDescent="0.3">
      <c r="A126">
        <v>2477399506391240</v>
      </c>
      <c r="B126" t="s">
        <v>710</v>
      </c>
      <c r="C126" t="s">
        <v>218</v>
      </c>
      <c r="D126" t="s">
        <v>1315</v>
      </c>
      <c r="E126" t="s">
        <v>1316</v>
      </c>
      <c r="F126" t="s">
        <v>1317</v>
      </c>
      <c r="G126">
        <v>16.538799999999998</v>
      </c>
      <c r="H126">
        <v>-23.041799999999999</v>
      </c>
      <c r="I126" t="s">
        <v>28</v>
      </c>
      <c r="J126">
        <v>88454</v>
      </c>
      <c r="K126" s="1">
        <v>44945</v>
      </c>
      <c r="L126" t="s">
        <v>63</v>
      </c>
      <c r="M126" t="s">
        <v>1318</v>
      </c>
      <c r="N126" t="s">
        <v>1319</v>
      </c>
      <c r="O126" t="s">
        <v>167</v>
      </c>
      <c r="P126" t="s">
        <v>1320</v>
      </c>
      <c r="Q126" t="s">
        <v>67</v>
      </c>
      <c r="R126" t="s">
        <v>1321</v>
      </c>
      <c r="S126" t="s">
        <v>52</v>
      </c>
      <c r="T126" t="s">
        <v>1322</v>
      </c>
      <c r="U126" t="s">
        <v>1323</v>
      </c>
      <c r="V126" t="s">
        <v>1324</v>
      </c>
      <c r="W126" t="s">
        <v>1325</v>
      </c>
    </row>
    <row r="127" spans="1:23" x14ac:dyDescent="0.3">
      <c r="A127">
        <v>1731387023566250</v>
      </c>
      <c r="B127" t="s">
        <v>686</v>
      </c>
      <c r="C127" t="s">
        <v>58</v>
      </c>
      <c r="D127" t="s">
        <v>1326</v>
      </c>
      <c r="E127" t="s">
        <v>1327</v>
      </c>
      <c r="F127" t="s">
        <v>1328</v>
      </c>
      <c r="G127">
        <v>-6.3149930000000003</v>
      </c>
      <c r="H127">
        <v>143.95554999999999</v>
      </c>
      <c r="I127" t="s">
        <v>206</v>
      </c>
      <c r="J127">
        <v>75509</v>
      </c>
      <c r="K127" s="1">
        <v>44988</v>
      </c>
      <c r="L127" t="s">
        <v>63</v>
      </c>
      <c r="M127" t="s">
        <v>1329</v>
      </c>
      <c r="N127" t="s">
        <v>1330</v>
      </c>
      <c r="O127" t="s">
        <v>448</v>
      </c>
      <c r="P127" t="s">
        <v>447</v>
      </c>
      <c r="Q127" t="s">
        <v>169</v>
      </c>
      <c r="R127" t="s">
        <v>1331</v>
      </c>
      <c r="S127" t="s">
        <v>334</v>
      </c>
      <c r="T127" t="s">
        <v>1332</v>
      </c>
      <c r="U127" t="s">
        <v>1333</v>
      </c>
      <c r="V127" t="s">
        <v>1334</v>
      </c>
      <c r="W127" t="s">
        <v>1335</v>
      </c>
    </row>
    <row r="128" spans="1:23" x14ac:dyDescent="0.3">
      <c r="A128">
        <v>1113406716985610</v>
      </c>
      <c r="B128" t="s">
        <v>779</v>
      </c>
      <c r="C128" t="s">
        <v>91</v>
      </c>
      <c r="D128" t="s">
        <v>1336</v>
      </c>
      <c r="E128" t="s">
        <v>288</v>
      </c>
      <c r="F128" t="s">
        <v>289</v>
      </c>
      <c r="G128">
        <v>40.3399</v>
      </c>
      <c r="H128">
        <v>127.51009999999999</v>
      </c>
      <c r="I128" t="s">
        <v>78</v>
      </c>
      <c r="J128">
        <v>70223</v>
      </c>
      <c r="K128" s="1">
        <v>44769</v>
      </c>
      <c r="L128" t="s">
        <v>29</v>
      </c>
      <c r="M128" t="s">
        <v>1337</v>
      </c>
      <c r="N128" t="s">
        <v>1338</v>
      </c>
      <c r="O128" t="s">
        <v>561</v>
      </c>
      <c r="P128" t="s">
        <v>745</v>
      </c>
      <c r="Q128" t="s">
        <v>34</v>
      </c>
      <c r="R128" t="s">
        <v>746</v>
      </c>
      <c r="S128" t="s">
        <v>36</v>
      </c>
      <c r="T128" t="s">
        <v>747</v>
      </c>
      <c r="U128" t="s">
        <v>748</v>
      </c>
      <c r="V128" t="s">
        <v>1339</v>
      </c>
      <c r="W128" t="s">
        <v>1340</v>
      </c>
    </row>
    <row r="129" spans="1:23" x14ac:dyDescent="0.3">
      <c r="A129">
        <v>2486987134318780</v>
      </c>
      <c r="B129" t="s">
        <v>555</v>
      </c>
      <c r="C129" t="s">
        <v>151</v>
      </c>
      <c r="D129" t="s">
        <v>1341</v>
      </c>
      <c r="E129" t="s">
        <v>1342</v>
      </c>
      <c r="F129" t="s">
        <v>1343</v>
      </c>
      <c r="G129">
        <v>14.497400000000001</v>
      </c>
      <c r="H129">
        <v>-14.452400000000001</v>
      </c>
      <c r="I129" t="s">
        <v>28</v>
      </c>
      <c r="J129">
        <v>24942</v>
      </c>
      <c r="K129" s="1">
        <v>44667</v>
      </c>
      <c r="L129" t="s">
        <v>123</v>
      </c>
      <c r="M129" t="s">
        <v>1344</v>
      </c>
      <c r="N129" t="s">
        <v>1345</v>
      </c>
      <c r="O129" t="s">
        <v>640</v>
      </c>
      <c r="P129" t="s">
        <v>1346</v>
      </c>
      <c r="Q129" t="s">
        <v>169</v>
      </c>
      <c r="R129" t="s">
        <v>1347</v>
      </c>
      <c r="S129" t="s">
        <v>145</v>
      </c>
      <c r="T129" t="s">
        <v>1348</v>
      </c>
      <c r="U129" t="s">
        <v>1349</v>
      </c>
      <c r="V129" t="s">
        <v>39</v>
      </c>
      <c r="W129" t="s">
        <v>40</v>
      </c>
    </row>
    <row r="130" spans="1:23" x14ac:dyDescent="0.3">
      <c r="A130">
        <v>2331576770717240</v>
      </c>
      <c r="B130" t="s">
        <v>325</v>
      </c>
      <c r="C130" t="s">
        <v>273</v>
      </c>
      <c r="D130" t="s">
        <v>1350</v>
      </c>
      <c r="E130" t="s">
        <v>794</v>
      </c>
      <c r="F130" t="s">
        <v>795</v>
      </c>
      <c r="G130">
        <v>4.5353000000000003</v>
      </c>
      <c r="H130">
        <v>114.7277</v>
      </c>
      <c r="I130" t="s">
        <v>138</v>
      </c>
      <c r="J130">
        <v>19832</v>
      </c>
      <c r="K130" s="1">
        <v>44760</v>
      </c>
      <c r="L130" t="s">
        <v>123</v>
      </c>
      <c r="M130" t="s">
        <v>1351</v>
      </c>
      <c r="N130" t="s">
        <v>1352</v>
      </c>
      <c r="O130" t="s">
        <v>331</v>
      </c>
      <c r="P130" t="s">
        <v>1353</v>
      </c>
      <c r="Q130" t="s">
        <v>321</v>
      </c>
      <c r="R130" t="s">
        <v>1354</v>
      </c>
      <c r="S130" t="s">
        <v>114</v>
      </c>
      <c r="T130" t="s">
        <v>1355</v>
      </c>
      <c r="U130" t="s">
        <v>1356</v>
      </c>
      <c r="V130" t="s">
        <v>1357</v>
      </c>
      <c r="W130" t="s">
        <v>1358</v>
      </c>
    </row>
    <row r="131" spans="1:23" x14ac:dyDescent="0.3">
      <c r="A131">
        <v>1459743010192050</v>
      </c>
      <c r="B131" t="s">
        <v>417</v>
      </c>
      <c r="C131" t="s">
        <v>24</v>
      </c>
      <c r="D131" t="s">
        <v>1359</v>
      </c>
      <c r="E131" t="s">
        <v>1360</v>
      </c>
      <c r="F131" t="s">
        <v>1361</v>
      </c>
      <c r="G131">
        <v>60.472000000000001</v>
      </c>
      <c r="H131">
        <v>8.4688999999999997</v>
      </c>
      <c r="I131" t="s">
        <v>62</v>
      </c>
      <c r="J131">
        <v>44367</v>
      </c>
      <c r="K131" s="1">
        <v>45145</v>
      </c>
      <c r="L131" t="s">
        <v>29</v>
      </c>
      <c r="M131" t="s">
        <v>1362</v>
      </c>
      <c r="N131" t="s">
        <v>1363</v>
      </c>
      <c r="O131" t="s">
        <v>1364</v>
      </c>
      <c r="P131" t="s">
        <v>1365</v>
      </c>
      <c r="Q131" t="s">
        <v>294</v>
      </c>
      <c r="R131" t="s">
        <v>1366</v>
      </c>
      <c r="S131" t="s">
        <v>52</v>
      </c>
      <c r="T131" t="s">
        <v>1367</v>
      </c>
      <c r="U131" t="s">
        <v>1368</v>
      </c>
      <c r="V131" t="s">
        <v>1369</v>
      </c>
      <c r="W131" t="s">
        <v>1370</v>
      </c>
    </row>
    <row r="132" spans="1:23" x14ac:dyDescent="0.3">
      <c r="A132">
        <v>1648324436294180</v>
      </c>
      <c r="B132" t="s">
        <v>104</v>
      </c>
      <c r="C132" t="s">
        <v>42</v>
      </c>
      <c r="D132" t="s">
        <v>1371</v>
      </c>
      <c r="E132" t="s">
        <v>504</v>
      </c>
      <c r="F132" t="s">
        <v>505</v>
      </c>
      <c r="G132">
        <v>21.473500000000001</v>
      </c>
      <c r="H132">
        <v>55.9754</v>
      </c>
      <c r="I132" t="s">
        <v>138</v>
      </c>
      <c r="J132">
        <v>114433</v>
      </c>
      <c r="K132" s="1">
        <v>45002</v>
      </c>
      <c r="L132" t="s">
        <v>29</v>
      </c>
      <c r="M132" t="s">
        <v>1372</v>
      </c>
      <c r="N132">
        <v>8995535438</v>
      </c>
      <c r="O132" t="s">
        <v>1373</v>
      </c>
      <c r="P132" t="s">
        <v>237</v>
      </c>
      <c r="Q132" t="s">
        <v>253</v>
      </c>
      <c r="R132" t="s">
        <v>1374</v>
      </c>
      <c r="S132" t="s">
        <v>114</v>
      </c>
      <c r="T132" t="s">
        <v>1375</v>
      </c>
      <c r="U132" t="s">
        <v>1376</v>
      </c>
      <c r="V132" t="s">
        <v>902</v>
      </c>
      <c r="W132" t="s">
        <v>903</v>
      </c>
    </row>
    <row r="133" spans="1:23" x14ac:dyDescent="0.3">
      <c r="A133">
        <v>896725996951537</v>
      </c>
      <c r="B133" t="s">
        <v>57</v>
      </c>
      <c r="C133" t="s">
        <v>42</v>
      </c>
      <c r="D133" t="s">
        <v>974</v>
      </c>
      <c r="E133" t="s">
        <v>1377</v>
      </c>
      <c r="F133" t="s">
        <v>1378</v>
      </c>
      <c r="G133">
        <v>-29.6099</v>
      </c>
      <c r="H133">
        <v>28.233599999999999</v>
      </c>
      <c r="I133" t="s">
        <v>28</v>
      </c>
      <c r="J133">
        <v>79091</v>
      </c>
      <c r="K133" s="1">
        <v>44665</v>
      </c>
      <c r="L133" t="s">
        <v>123</v>
      </c>
      <c r="M133" t="s">
        <v>1379</v>
      </c>
      <c r="N133" t="s">
        <v>1380</v>
      </c>
      <c r="O133" t="s">
        <v>1381</v>
      </c>
      <c r="P133" t="s">
        <v>1382</v>
      </c>
      <c r="Q133" t="s">
        <v>253</v>
      </c>
      <c r="R133" t="s">
        <v>1383</v>
      </c>
      <c r="S133" t="s">
        <v>334</v>
      </c>
      <c r="T133" t="s">
        <v>1384</v>
      </c>
      <c r="U133" t="s">
        <v>1385</v>
      </c>
      <c r="V133" t="s">
        <v>1386</v>
      </c>
      <c r="W133" t="s">
        <v>1387</v>
      </c>
    </row>
    <row r="134" spans="1:23" x14ac:dyDescent="0.3">
      <c r="A134">
        <v>1431910295689570</v>
      </c>
      <c r="B134" t="s">
        <v>217</v>
      </c>
      <c r="C134" t="s">
        <v>24</v>
      </c>
      <c r="D134" t="s">
        <v>1388</v>
      </c>
      <c r="E134" t="s">
        <v>1327</v>
      </c>
      <c r="F134" t="s">
        <v>1328</v>
      </c>
      <c r="G134">
        <v>-6.3149930000000003</v>
      </c>
      <c r="H134">
        <v>143.95554999999999</v>
      </c>
      <c r="I134" t="s">
        <v>206</v>
      </c>
      <c r="J134">
        <v>69645</v>
      </c>
      <c r="K134" s="1">
        <v>45028</v>
      </c>
      <c r="L134" t="s">
        <v>123</v>
      </c>
      <c r="M134" t="s">
        <v>1389</v>
      </c>
      <c r="N134" t="s">
        <v>1390</v>
      </c>
      <c r="O134" t="s">
        <v>845</v>
      </c>
      <c r="P134" t="s">
        <v>1290</v>
      </c>
      <c r="Q134" t="s">
        <v>83</v>
      </c>
      <c r="R134" t="s">
        <v>1291</v>
      </c>
      <c r="S134" t="s">
        <v>36</v>
      </c>
      <c r="T134" t="s">
        <v>1292</v>
      </c>
      <c r="U134" t="s">
        <v>1293</v>
      </c>
      <c r="V134" t="s">
        <v>1391</v>
      </c>
      <c r="W134" t="s">
        <v>1392</v>
      </c>
    </row>
    <row r="135" spans="1:23" x14ac:dyDescent="0.3">
      <c r="A135">
        <v>1818505779836860</v>
      </c>
      <c r="B135" t="s">
        <v>533</v>
      </c>
      <c r="C135" t="s">
        <v>151</v>
      </c>
      <c r="D135" t="s">
        <v>176</v>
      </c>
      <c r="E135" t="s">
        <v>1096</v>
      </c>
      <c r="F135" t="s">
        <v>1097</v>
      </c>
      <c r="G135">
        <v>17.570699999999999</v>
      </c>
      <c r="H135">
        <v>-3.9962</v>
      </c>
      <c r="I135" t="s">
        <v>78</v>
      </c>
      <c r="J135">
        <v>108139</v>
      </c>
      <c r="K135" s="1">
        <v>44986</v>
      </c>
      <c r="L135" t="s">
        <v>123</v>
      </c>
      <c r="M135" t="s">
        <v>1393</v>
      </c>
      <c r="N135">
        <f>1-998-318-6511</f>
        <v>-7826</v>
      </c>
      <c r="O135" t="s">
        <v>693</v>
      </c>
      <c r="P135" t="s">
        <v>1394</v>
      </c>
      <c r="Q135" t="s">
        <v>332</v>
      </c>
      <c r="R135" t="s">
        <v>1395</v>
      </c>
      <c r="S135" t="s">
        <v>114</v>
      </c>
      <c r="T135" t="s">
        <v>1396</v>
      </c>
      <c r="U135" t="s">
        <v>1397</v>
      </c>
      <c r="V135" t="s">
        <v>1398</v>
      </c>
      <c r="W135" t="s">
        <v>1399</v>
      </c>
    </row>
    <row r="136" spans="1:23" x14ac:dyDescent="0.3">
      <c r="A136">
        <v>837996888924170</v>
      </c>
      <c r="B136" t="s">
        <v>231</v>
      </c>
      <c r="C136" t="s">
        <v>105</v>
      </c>
      <c r="D136" t="s">
        <v>985</v>
      </c>
      <c r="E136" t="s">
        <v>893</v>
      </c>
      <c r="F136" t="s">
        <v>894</v>
      </c>
      <c r="G136">
        <v>-30.5595</v>
      </c>
      <c r="H136">
        <v>22.9375</v>
      </c>
      <c r="I136" t="s">
        <v>78</v>
      </c>
      <c r="J136">
        <v>54319</v>
      </c>
      <c r="K136" s="1">
        <v>44842</v>
      </c>
      <c r="L136" t="s">
        <v>63</v>
      </c>
      <c r="M136" t="s">
        <v>1400</v>
      </c>
      <c r="N136" t="s">
        <v>1401</v>
      </c>
      <c r="O136" t="s">
        <v>548</v>
      </c>
      <c r="P136" t="s">
        <v>1144</v>
      </c>
      <c r="Q136" t="s">
        <v>50</v>
      </c>
      <c r="R136" t="s">
        <v>1145</v>
      </c>
      <c r="S136" t="s">
        <v>85</v>
      </c>
      <c r="T136" t="s">
        <v>1146</v>
      </c>
      <c r="U136" t="s">
        <v>1147</v>
      </c>
      <c r="V136" t="s">
        <v>1402</v>
      </c>
      <c r="W136" t="s">
        <v>1403</v>
      </c>
    </row>
    <row r="137" spans="1:23" x14ac:dyDescent="0.3">
      <c r="A137">
        <v>1291920446633590</v>
      </c>
      <c r="B137" t="s">
        <v>839</v>
      </c>
      <c r="C137" t="s">
        <v>151</v>
      </c>
      <c r="D137" t="s">
        <v>1404</v>
      </c>
      <c r="E137" t="s">
        <v>1405</v>
      </c>
      <c r="F137" t="s">
        <v>1406</v>
      </c>
      <c r="G137">
        <v>56.2639</v>
      </c>
      <c r="H137">
        <v>9.5017999999999994</v>
      </c>
      <c r="I137" t="s">
        <v>62</v>
      </c>
      <c r="J137">
        <v>126754</v>
      </c>
      <c r="K137" s="1">
        <v>44488</v>
      </c>
      <c r="L137" t="s">
        <v>63</v>
      </c>
      <c r="M137" t="s">
        <v>1407</v>
      </c>
      <c r="N137">
        <v>9569904704</v>
      </c>
      <c r="O137" t="s">
        <v>650</v>
      </c>
      <c r="P137" t="s">
        <v>1408</v>
      </c>
      <c r="Q137" t="s">
        <v>143</v>
      </c>
      <c r="R137" t="s">
        <v>1409</v>
      </c>
      <c r="S137" t="s">
        <v>36</v>
      </c>
      <c r="T137" t="s">
        <v>1410</v>
      </c>
      <c r="U137" t="s">
        <v>1411</v>
      </c>
      <c r="V137" t="s">
        <v>1412</v>
      </c>
      <c r="W137" t="s">
        <v>1413</v>
      </c>
    </row>
    <row r="138" spans="1:23" x14ac:dyDescent="0.3">
      <c r="A138">
        <v>2654597169216540</v>
      </c>
      <c r="B138" t="s">
        <v>74</v>
      </c>
      <c r="C138" t="s">
        <v>24</v>
      </c>
      <c r="D138" t="s">
        <v>867</v>
      </c>
      <c r="E138" t="s">
        <v>1414</v>
      </c>
      <c r="F138" t="s">
        <v>1415</v>
      </c>
      <c r="G138">
        <v>29.311699999999998</v>
      </c>
      <c r="H138">
        <v>47.4818</v>
      </c>
      <c r="I138" t="s">
        <v>138</v>
      </c>
      <c r="J138">
        <v>126200</v>
      </c>
      <c r="K138" s="1">
        <v>44676</v>
      </c>
      <c r="L138" t="s">
        <v>123</v>
      </c>
      <c r="M138" t="s">
        <v>1416</v>
      </c>
      <c r="N138">
        <v>4306748419</v>
      </c>
      <c r="O138" t="s">
        <v>307</v>
      </c>
      <c r="P138" t="s">
        <v>1417</v>
      </c>
      <c r="Q138" t="s">
        <v>239</v>
      </c>
      <c r="R138" t="s">
        <v>1418</v>
      </c>
      <c r="S138" t="s">
        <v>114</v>
      </c>
      <c r="T138" t="s">
        <v>1419</v>
      </c>
      <c r="U138" t="s">
        <v>1420</v>
      </c>
      <c r="V138" t="s">
        <v>1421</v>
      </c>
      <c r="W138" t="s">
        <v>1422</v>
      </c>
    </row>
    <row r="139" spans="1:23" x14ac:dyDescent="0.3">
      <c r="A139">
        <v>244992424262101</v>
      </c>
      <c r="B139" t="s">
        <v>119</v>
      </c>
      <c r="C139" t="s">
        <v>134</v>
      </c>
      <c r="D139" t="s">
        <v>1423</v>
      </c>
      <c r="E139" t="s">
        <v>1424</v>
      </c>
      <c r="F139" t="s">
        <v>1425</v>
      </c>
      <c r="G139">
        <v>-15.3767</v>
      </c>
      <c r="H139">
        <v>166.95920000000001</v>
      </c>
      <c r="I139" t="s">
        <v>138</v>
      </c>
      <c r="J139">
        <v>57845</v>
      </c>
      <c r="K139" s="1">
        <v>44525</v>
      </c>
      <c r="L139" t="s">
        <v>123</v>
      </c>
      <c r="M139" t="s">
        <v>1426</v>
      </c>
      <c r="N139" t="s">
        <v>1427</v>
      </c>
      <c r="O139" t="s">
        <v>1428</v>
      </c>
      <c r="P139" t="s">
        <v>1429</v>
      </c>
      <c r="Q139" t="s">
        <v>1047</v>
      </c>
      <c r="R139" t="s">
        <v>1430</v>
      </c>
      <c r="S139" t="s">
        <v>69</v>
      </c>
      <c r="T139" t="s">
        <v>1431</v>
      </c>
      <c r="U139" t="s">
        <v>1432</v>
      </c>
      <c r="V139" t="s">
        <v>1433</v>
      </c>
      <c r="W139" t="s">
        <v>1434</v>
      </c>
    </row>
    <row r="140" spans="1:23" x14ac:dyDescent="0.3">
      <c r="A140">
        <v>159899705452293</v>
      </c>
      <c r="B140" t="s">
        <v>710</v>
      </c>
      <c r="C140" t="s">
        <v>189</v>
      </c>
      <c r="D140" t="s">
        <v>1435</v>
      </c>
      <c r="E140" t="s">
        <v>1032</v>
      </c>
      <c r="F140" t="s">
        <v>1033</v>
      </c>
      <c r="G140">
        <v>61.524000000000001</v>
      </c>
      <c r="H140">
        <v>105.3188</v>
      </c>
      <c r="I140" t="s">
        <v>78</v>
      </c>
      <c r="J140">
        <v>127707</v>
      </c>
      <c r="K140" s="1">
        <v>44620</v>
      </c>
      <c r="L140" t="s">
        <v>63</v>
      </c>
      <c r="M140" t="s">
        <v>1436</v>
      </c>
      <c r="N140" t="s">
        <v>1437</v>
      </c>
      <c r="O140" t="s">
        <v>736</v>
      </c>
      <c r="P140" t="s">
        <v>640</v>
      </c>
      <c r="Q140" t="s">
        <v>83</v>
      </c>
      <c r="R140" t="s">
        <v>1438</v>
      </c>
      <c r="S140" t="s">
        <v>114</v>
      </c>
      <c r="T140" t="s">
        <v>1439</v>
      </c>
      <c r="U140" t="s">
        <v>1440</v>
      </c>
      <c r="V140" t="s">
        <v>1441</v>
      </c>
      <c r="W140" t="s">
        <v>1442</v>
      </c>
    </row>
    <row r="141" spans="1:23" x14ac:dyDescent="0.3">
      <c r="A141">
        <v>2099928773598710</v>
      </c>
      <c r="B141" t="s">
        <v>325</v>
      </c>
      <c r="C141" t="s">
        <v>91</v>
      </c>
      <c r="D141" t="s">
        <v>1443</v>
      </c>
      <c r="E141" t="s">
        <v>1042</v>
      </c>
      <c r="F141" t="s">
        <v>1043</v>
      </c>
      <c r="G141">
        <v>56.879600000000003</v>
      </c>
      <c r="H141">
        <v>24.603200000000001</v>
      </c>
      <c r="I141" t="s">
        <v>28</v>
      </c>
      <c r="J141">
        <v>67492</v>
      </c>
      <c r="K141" s="1">
        <v>44938</v>
      </c>
      <c r="L141" t="s">
        <v>29</v>
      </c>
      <c r="M141" t="s">
        <v>1444</v>
      </c>
      <c r="N141" t="s">
        <v>1445</v>
      </c>
      <c r="O141" t="s">
        <v>292</v>
      </c>
      <c r="P141" t="s">
        <v>1446</v>
      </c>
      <c r="Q141" t="s">
        <v>294</v>
      </c>
      <c r="R141" t="s">
        <v>1447</v>
      </c>
      <c r="S141" t="s">
        <v>85</v>
      </c>
      <c r="T141" t="s">
        <v>1448</v>
      </c>
      <c r="U141" t="s">
        <v>1449</v>
      </c>
      <c r="V141" t="s">
        <v>1450</v>
      </c>
      <c r="W141" t="s">
        <v>1451</v>
      </c>
    </row>
    <row r="142" spans="1:23" x14ac:dyDescent="0.3">
      <c r="A142">
        <v>2894688809840</v>
      </c>
      <c r="B142" t="s">
        <v>417</v>
      </c>
      <c r="C142" t="s">
        <v>24</v>
      </c>
      <c r="D142" t="s">
        <v>1177</v>
      </c>
      <c r="E142" t="s">
        <v>1165</v>
      </c>
      <c r="F142" t="s">
        <v>1166</v>
      </c>
      <c r="G142">
        <v>6.8769999999999998</v>
      </c>
      <c r="H142">
        <v>31.306999999999999</v>
      </c>
      <c r="I142" t="s">
        <v>138</v>
      </c>
      <c r="J142">
        <v>105454</v>
      </c>
      <c r="K142" s="1">
        <v>44569</v>
      </c>
      <c r="L142" t="s">
        <v>63</v>
      </c>
      <c r="M142" t="s">
        <v>1452</v>
      </c>
      <c r="N142" t="s">
        <v>1453</v>
      </c>
      <c r="O142" t="s">
        <v>1454</v>
      </c>
      <c r="P142" t="s">
        <v>1455</v>
      </c>
      <c r="Q142" t="s">
        <v>143</v>
      </c>
      <c r="R142" t="s">
        <v>1456</v>
      </c>
      <c r="S142" t="s">
        <v>114</v>
      </c>
      <c r="T142" t="s">
        <v>1457</v>
      </c>
      <c r="U142" t="s">
        <v>1458</v>
      </c>
      <c r="V142" t="s">
        <v>1459</v>
      </c>
      <c r="W142" t="s">
        <v>1460</v>
      </c>
    </row>
    <row r="143" spans="1:23" x14ac:dyDescent="0.3">
      <c r="A143">
        <v>1766875174350440</v>
      </c>
      <c r="B143" t="s">
        <v>582</v>
      </c>
      <c r="C143" t="s">
        <v>134</v>
      </c>
      <c r="D143" t="s">
        <v>1461</v>
      </c>
      <c r="E143" t="s">
        <v>1462</v>
      </c>
      <c r="F143" t="s">
        <v>1463</v>
      </c>
      <c r="G143">
        <v>-13.133900000000001</v>
      </c>
      <c r="H143">
        <v>27.849299999999999</v>
      </c>
      <c r="I143" t="s">
        <v>206</v>
      </c>
      <c r="J143">
        <v>67760</v>
      </c>
      <c r="K143" s="1">
        <v>44917</v>
      </c>
      <c r="L143" t="s">
        <v>63</v>
      </c>
      <c r="M143" t="s">
        <v>1464</v>
      </c>
      <c r="N143" t="s">
        <v>1465</v>
      </c>
      <c r="O143" t="s">
        <v>1466</v>
      </c>
      <c r="P143" t="s">
        <v>1467</v>
      </c>
      <c r="Q143" t="s">
        <v>1047</v>
      </c>
      <c r="R143" t="s">
        <v>1468</v>
      </c>
      <c r="S143" t="s">
        <v>198</v>
      </c>
      <c r="T143" t="s">
        <v>1469</v>
      </c>
      <c r="U143" t="s">
        <v>1470</v>
      </c>
      <c r="V143" t="s">
        <v>1471</v>
      </c>
      <c r="W143" t="s">
        <v>1472</v>
      </c>
    </row>
    <row r="144" spans="1:23" x14ac:dyDescent="0.3">
      <c r="A144">
        <v>1765690327734600</v>
      </c>
      <c r="B144" t="s">
        <v>443</v>
      </c>
      <c r="C144" t="s">
        <v>105</v>
      </c>
      <c r="D144" t="s">
        <v>492</v>
      </c>
      <c r="E144" t="s">
        <v>1473</v>
      </c>
      <c r="F144" t="s">
        <v>1474</v>
      </c>
      <c r="G144">
        <v>-14.234999999999999</v>
      </c>
      <c r="H144">
        <v>-51.9253</v>
      </c>
      <c r="I144" t="s">
        <v>78</v>
      </c>
      <c r="J144">
        <v>31344</v>
      </c>
      <c r="K144" s="1">
        <v>44845</v>
      </c>
      <c r="L144" t="s">
        <v>63</v>
      </c>
      <c r="M144" t="s">
        <v>1475</v>
      </c>
      <c r="N144" t="s">
        <v>1476</v>
      </c>
      <c r="O144" t="s">
        <v>224</v>
      </c>
      <c r="P144" t="s">
        <v>560</v>
      </c>
      <c r="Q144" t="s">
        <v>294</v>
      </c>
      <c r="R144" t="s">
        <v>1477</v>
      </c>
      <c r="S144" t="s">
        <v>255</v>
      </c>
      <c r="T144" t="s">
        <v>1478</v>
      </c>
      <c r="U144" t="s">
        <v>1479</v>
      </c>
      <c r="V144" t="s">
        <v>1480</v>
      </c>
      <c r="W144" t="s">
        <v>1481</v>
      </c>
    </row>
    <row r="145" spans="1:23" x14ac:dyDescent="0.3">
      <c r="A145">
        <v>2044345326334640</v>
      </c>
      <c r="B145" t="s">
        <v>286</v>
      </c>
      <c r="C145" t="s">
        <v>151</v>
      </c>
      <c r="D145" t="s">
        <v>1482</v>
      </c>
      <c r="E145" t="s">
        <v>680</v>
      </c>
      <c r="F145" t="s">
        <v>681</v>
      </c>
      <c r="G145">
        <v>21.693999999999999</v>
      </c>
      <c r="H145">
        <v>-71.797899999999998</v>
      </c>
      <c r="I145" t="s">
        <v>206</v>
      </c>
      <c r="J145">
        <v>35925</v>
      </c>
      <c r="K145" s="1">
        <v>44776</v>
      </c>
      <c r="L145" t="s">
        <v>63</v>
      </c>
      <c r="M145" t="s">
        <v>1483</v>
      </c>
      <c r="N145">
        <v>2859402623</v>
      </c>
      <c r="O145" t="s">
        <v>401</v>
      </c>
      <c r="P145" t="s">
        <v>1484</v>
      </c>
      <c r="Q145" t="s">
        <v>332</v>
      </c>
      <c r="R145" t="s">
        <v>1485</v>
      </c>
      <c r="S145" t="s">
        <v>334</v>
      </c>
      <c r="T145" t="s">
        <v>1486</v>
      </c>
      <c r="U145" t="s">
        <v>1487</v>
      </c>
      <c r="V145" t="s">
        <v>1488</v>
      </c>
      <c r="W145" t="s">
        <v>1489</v>
      </c>
    </row>
    <row r="146" spans="1:23" x14ac:dyDescent="0.3">
      <c r="A146">
        <v>669590234567109</v>
      </c>
      <c r="B146" t="s">
        <v>417</v>
      </c>
      <c r="C146" t="s">
        <v>134</v>
      </c>
      <c r="D146" t="s">
        <v>1490</v>
      </c>
      <c r="E146" t="s">
        <v>1134</v>
      </c>
      <c r="F146" t="s">
        <v>1135</v>
      </c>
      <c r="G146">
        <v>-0.7893</v>
      </c>
      <c r="H146">
        <v>113.9213</v>
      </c>
      <c r="I146" t="s">
        <v>62</v>
      </c>
      <c r="J146">
        <v>125215</v>
      </c>
      <c r="K146" s="1">
        <v>44809</v>
      </c>
      <c r="L146" t="s">
        <v>123</v>
      </c>
      <c r="M146" t="s">
        <v>1491</v>
      </c>
      <c r="N146" t="s">
        <v>1492</v>
      </c>
      <c r="O146" t="s">
        <v>1493</v>
      </c>
      <c r="P146" t="s">
        <v>1494</v>
      </c>
      <c r="Q146" t="s">
        <v>50</v>
      </c>
      <c r="R146" t="s">
        <v>1495</v>
      </c>
      <c r="S146" t="s">
        <v>255</v>
      </c>
      <c r="T146" t="s">
        <v>1496</v>
      </c>
      <c r="U146" t="s">
        <v>1497</v>
      </c>
      <c r="V146" t="s">
        <v>1498</v>
      </c>
      <c r="W146" t="s">
        <v>1499</v>
      </c>
    </row>
    <row r="147" spans="1:23" x14ac:dyDescent="0.3">
      <c r="A147">
        <v>2122997813566130</v>
      </c>
      <c r="B147" t="s">
        <v>1140</v>
      </c>
      <c r="C147" t="s">
        <v>151</v>
      </c>
      <c r="D147" t="s">
        <v>1500</v>
      </c>
      <c r="E147" t="s">
        <v>761</v>
      </c>
      <c r="F147" t="s">
        <v>762</v>
      </c>
      <c r="G147">
        <v>20.593699999999998</v>
      </c>
      <c r="H147">
        <v>78.962900000000005</v>
      </c>
      <c r="I147" t="s">
        <v>138</v>
      </c>
      <c r="J147">
        <v>102180</v>
      </c>
      <c r="K147" s="1">
        <v>44759</v>
      </c>
      <c r="L147" t="s">
        <v>29</v>
      </c>
      <c r="M147" t="s">
        <v>1501</v>
      </c>
      <c r="N147" t="s">
        <v>1502</v>
      </c>
      <c r="O147" t="s">
        <v>1503</v>
      </c>
      <c r="P147" t="s">
        <v>1504</v>
      </c>
      <c r="Q147" t="s">
        <v>67</v>
      </c>
      <c r="R147" t="s">
        <v>1505</v>
      </c>
      <c r="S147" t="s">
        <v>334</v>
      </c>
      <c r="T147" t="s">
        <v>1506</v>
      </c>
      <c r="U147" t="s">
        <v>1507</v>
      </c>
      <c r="V147" t="s">
        <v>1138</v>
      </c>
      <c r="W147" t="s">
        <v>1139</v>
      </c>
    </row>
    <row r="148" spans="1:23" x14ac:dyDescent="0.3">
      <c r="A148">
        <v>105151768882381</v>
      </c>
      <c r="B148" t="s">
        <v>23</v>
      </c>
      <c r="C148" t="s">
        <v>273</v>
      </c>
      <c r="D148" t="s">
        <v>1508</v>
      </c>
      <c r="E148" t="s">
        <v>1509</v>
      </c>
      <c r="F148" t="s">
        <v>1510</v>
      </c>
      <c r="G148">
        <v>10.691800000000001</v>
      </c>
      <c r="H148">
        <v>-61.222499999999997</v>
      </c>
      <c r="I148" t="s">
        <v>62</v>
      </c>
      <c r="J148">
        <v>28776</v>
      </c>
      <c r="K148" s="1">
        <v>45130</v>
      </c>
      <c r="L148" t="s">
        <v>123</v>
      </c>
      <c r="M148" t="s">
        <v>1511</v>
      </c>
      <c r="N148" t="s">
        <v>1512</v>
      </c>
      <c r="O148" t="s">
        <v>1513</v>
      </c>
      <c r="P148" t="s">
        <v>1373</v>
      </c>
      <c r="Q148" t="s">
        <v>1047</v>
      </c>
      <c r="R148" t="s">
        <v>1514</v>
      </c>
      <c r="S148" t="s">
        <v>212</v>
      </c>
      <c r="T148" t="s">
        <v>1515</v>
      </c>
      <c r="U148" t="s">
        <v>1516</v>
      </c>
      <c r="V148" t="s">
        <v>1517</v>
      </c>
      <c r="W148" t="s">
        <v>1518</v>
      </c>
    </row>
    <row r="149" spans="1:23" x14ac:dyDescent="0.3">
      <c r="A149">
        <v>2700890408290130</v>
      </c>
      <c r="B149" t="s">
        <v>133</v>
      </c>
      <c r="C149" t="s">
        <v>134</v>
      </c>
      <c r="D149" t="s">
        <v>1519</v>
      </c>
      <c r="E149" t="s">
        <v>1160</v>
      </c>
      <c r="F149" t="s">
        <v>1161</v>
      </c>
      <c r="G149">
        <v>-1.9402999999999999</v>
      </c>
      <c r="H149">
        <v>29.873899999999999</v>
      </c>
      <c r="I149" t="s">
        <v>78</v>
      </c>
      <c r="J149">
        <v>98633</v>
      </c>
      <c r="K149" s="1">
        <v>44634</v>
      </c>
      <c r="L149" t="s">
        <v>63</v>
      </c>
      <c r="M149" t="s">
        <v>1520</v>
      </c>
      <c r="N149" t="s">
        <v>1521</v>
      </c>
      <c r="O149" t="s">
        <v>692</v>
      </c>
      <c r="P149" t="s">
        <v>1522</v>
      </c>
      <c r="Q149" t="s">
        <v>83</v>
      </c>
      <c r="R149" t="s">
        <v>1523</v>
      </c>
      <c r="S149" t="s">
        <v>212</v>
      </c>
      <c r="T149" t="s">
        <v>1524</v>
      </c>
      <c r="U149" t="s">
        <v>1525</v>
      </c>
      <c r="V149" t="s">
        <v>1526</v>
      </c>
      <c r="W149" t="s">
        <v>1527</v>
      </c>
    </row>
    <row r="150" spans="1:23" x14ac:dyDescent="0.3">
      <c r="A150">
        <v>2431672854097570</v>
      </c>
      <c r="B150" t="s">
        <v>859</v>
      </c>
      <c r="C150" t="s">
        <v>91</v>
      </c>
      <c r="D150" t="s">
        <v>1528</v>
      </c>
      <c r="E150" t="s">
        <v>556</v>
      </c>
      <c r="F150" t="s">
        <v>557</v>
      </c>
      <c r="G150">
        <v>-1.8311999999999999</v>
      </c>
      <c r="H150">
        <v>-78.183400000000006</v>
      </c>
      <c r="I150" t="s">
        <v>138</v>
      </c>
      <c r="J150">
        <v>50314</v>
      </c>
      <c r="K150" s="1">
        <v>44757</v>
      </c>
      <c r="L150" t="s">
        <v>29</v>
      </c>
      <c r="M150" t="s">
        <v>1529</v>
      </c>
      <c r="N150" t="s">
        <v>1530</v>
      </c>
      <c r="O150" t="s">
        <v>237</v>
      </c>
      <c r="P150" t="s">
        <v>238</v>
      </c>
      <c r="Q150" t="s">
        <v>143</v>
      </c>
      <c r="R150" t="s">
        <v>240</v>
      </c>
      <c r="S150" t="s">
        <v>114</v>
      </c>
      <c r="T150" t="s">
        <v>242</v>
      </c>
      <c r="U150" t="s">
        <v>243</v>
      </c>
      <c r="V150" t="s">
        <v>1531</v>
      </c>
      <c r="W150" t="s">
        <v>1532</v>
      </c>
    </row>
    <row r="151" spans="1:23" x14ac:dyDescent="0.3">
      <c r="A151">
        <v>570456288571667</v>
      </c>
      <c r="B151" t="s">
        <v>23</v>
      </c>
      <c r="C151" t="s">
        <v>218</v>
      </c>
      <c r="D151" t="s">
        <v>1533</v>
      </c>
      <c r="E151" t="s">
        <v>1534</v>
      </c>
      <c r="F151" t="s">
        <v>1535</v>
      </c>
      <c r="G151">
        <v>1.3733</v>
      </c>
      <c r="H151">
        <v>32.290300000000002</v>
      </c>
      <c r="I151" t="s">
        <v>78</v>
      </c>
      <c r="J151">
        <v>44564</v>
      </c>
      <c r="K151" s="1">
        <v>44811</v>
      </c>
      <c r="L151" t="s">
        <v>123</v>
      </c>
      <c r="M151" t="s">
        <v>1536</v>
      </c>
      <c r="N151" t="s">
        <v>1537</v>
      </c>
      <c r="O151" t="s">
        <v>141</v>
      </c>
      <c r="P151" t="s">
        <v>142</v>
      </c>
      <c r="Q151" t="s">
        <v>83</v>
      </c>
      <c r="R151" t="s">
        <v>144</v>
      </c>
      <c r="S151" t="s">
        <v>114</v>
      </c>
      <c r="T151" t="s">
        <v>146</v>
      </c>
      <c r="U151" t="s">
        <v>147</v>
      </c>
      <c r="V151" t="s">
        <v>1538</v>
      </c>
      <c r="W151" t="s">
        <v>1539</v>
      </c>
    </row>
    <row r="152" spans="1:23" x14ac:dyDescent="0.3">
      <c r="A152">
        <v>1254555934457610</v>
      </c>
      <c r="B152" t="s">
        <v>217</v>
      </c>
      <c r="C152" t="s">
        <v>218</v>
      </c>
      <c r="D152" t="s">
        <v>1540</v>
      </c>
      <c r="E152" t="s">
        <v>326</v>
      </c>
      <c r="F152" t="s">
        <v>327</v>
      </c>
      <c r="G152">
        <v>-7.1094999999999997</v>
      </c>
      <c r="H152">
        <v>177.64930000000001</v>
      </c>
      <c r="I152" t="s">
        <v>62</v>
      </c>
      <c r="J152">
        <v>90785</v>
      </c>
      <c r="K152" s="1">
        <v>44666</v>
      </c>
      <c r="L152" t="s">
        <v>63</v>
      </c>
      <c r="M152" t="s">
        <v>1541</v>
      </c>
      <c r="N152" t="s">
        <v>1542</v>
      </c>
      <c r="O152" t="s">
        <v>1543</v>
      </c>
      <c r="P152" t="s">
        <v>1544</v>
      </c>
      <c r="Q152" t="s">
        <v>169</v>
      </c>
      <c r="R152" t="s">
        <v>1545</v>
      </c>
      <c r="S152" t="s">
        <v>212</v>
      </c>
      <c r="T152" t="s">
        <v>1546</v>
      </c>
      <c r="U152" t="s">
        <v>1547</v>
      </c>
      <c r="V152" t="s">
        <v>1548</v>
      </c>
      <c r="W152" t="s">
        <v>1549</v>
      </c>
    </row>
    <row r="153" spans="1:23" x14ac:dyDescent="0.3">
      <c r="A153">
        <v>4495150416542</v>
      </c>
      <c r="B153" t="s">
        <v>1140</v>
      </c>
      <c r="C153" t="s">
        <v>42</v>
      </c>
      <c r="D153" t="s">
        <v>1550</v>
      </c>
      <c r="E153" t="s">
        <v>1551</v>
      </c>
      <c r="F153" t="s">
        <v>1552</v>
      </c>
      <c r="G153">
        <v>22.3964</v>
      </c>
      <c r="H153">
        <v>114.1095</v>
      </c>
      <c r="I153" t="s">
        <v>28</v>
      </c>
      <c r="J153">
        <v>42637</v>
      </c>
      <c r="K153" s="1">
        <v>44552</v>
      </c>
      <c r="L153" t="s">
        <v>63</v>
      </c>
      <c r="M153" t="s">
        <v>1553</v>
      </c>
      <c r="N153" t="s">
        <v>1554</v>
      </c>
      <c r="O153" t="s">
        <v>141</v>
      </c>
      <c r="P153" t="s">
        <v>155</v>
      </c>
      <c r="Q153" t="s">
        <v>253</v>
      </c>
      <c r="R153" t="s">
        <v>156</v>
      </c>
      <c r="S153" t="s">
        <v>212</v>
      </c>
      <c r="T153" t="s">
        <v>157</v>
      </c>
      <c r="U153" t="s">
        <v>158</v>
      </c>
      <c r="V153" t="s">
        <v>708</v>
      </c>
      <c r="W153" t="s">
        <v>709</v>
      </c>
    </row>
    <row r="154" spans="1:23" x14ac:dyDescent="0.3">
      <c r="A154">
        <v>309262081759453</v>
      </c>
      <c r="B154" t="s">
        <v>430</v>
      </c>
      <c r="C154" t="s">
        <v>189</v>
      </c>
      <c r="D154" t="s">
        <v>1443</v>
      </c>
      <c r="E154" t="s">
        <v>1555</v>
      </c>
      <c r="F154" t="s">
        <v>1556</v>
      </c>
      <c r="G154">
        <v>49.817500000000003</v>
      </c>
      <c r="H154">
        <v>15.473000000000001</v>
      </c>
      <c r="I154" t="s">
        <v>138</v>
      </c>
      <c r="J154">
        <v>116311</v>
      </c>
      <c r="K154" s="1">
        <v>44454</v>
      </c>
      <c r="L154" t="s">
        <v>29</v>
      </c>
      <c r="M154" t="s">
        <v>1557</v>
      </c>
      <c r="N154">
        <v>5957446602</v>
      </c>
      <c r="O154" t="s">
        <v>33</v>
      </c>
      <c r="P154" t="s">
        <v>1558</v>
      </c>
      <c r="Q154" t="s">
        <v>67</v>
      </c>
      <c r="R154" t="s">
        <v>1559</v>
      </c>
      <c r="S154" t="s">
        <v>145</v>
      </c>
      <c r="T154" t="s">
        <v>1560</v>
      </c>
      <c r="U154" t="s">
        <v>1561</v>
      </c>
      <c r="V154" t="s">
        <v>1562</v>
      </c>
      <c r="W154" t="s">
        <v>1563</v>
      </c>
    </row>
    <row r="155" spans="1:23" x14ac:dyDescent="0.3">
      <c r="A155">
        <v>2648750028613210</v>
      </c>
      <c r="B155" t="s">
        <v>921</v>
      </c>
      <c r="C155" t="s">
        <v>105</v>
      </c>
      <c r="D155" t="s">
        <v>1461</v>
      </c>
      <c r="E155" t="s">
        <v>1564</v>
      </c>
      <c r="F155" t="s">
        <v>1565</v>
      </c>
      <c r="G155">
        <v>6.6111000000000004</v>
      </c>
      <c r="H155">
        <v>20.939399999999999</v>
      </c>
      <c r="I155" t="s">
        <v>62</v>
      </c>
      <c r="J155">
        <v>55939</v>
      </c>
      <c r="K155" s="1">
        <v>45052</v>
      </c>
      <c r="L155" t="s">
        <v>63</v>
      </c>
      <c r="M155" t="s">
        <v>1566</v>
      </c>
      <c r="N155" t="s">
        <v>1567</v>
      </c>
      <c r="O155" t="s">
        <v>141</v>
      </c>
      <c r="P155" t="s">
        <v>142</v>
      </c>
      <c r="Q155" t="s">
        <v>321</v>
      </c>
      <c r="R155" t="s">
        <v>144</v>
      </c>
      <c r="S155" t="s">
        <v>198</v>
      </c>
      <c r="T155" t="s">
        <v>146</v>
      </c>
      <c r="U155" t="s">
        <v>147</v>
      </c>
      <c r="V155" t="s">
        <v>1568</v>
      </c>
      <c r="W155" t="s">
        <v>1569</v>
      </c>
    </row>
    <row r="156" spans="1:23" x14ac:dyDescent="0.3">
      <c r="A156">
        <v>1724921779956440</v>
      </c>
      <c r="B156" t="s">
        <v>23</v>
      </c>
      <c r="C156" t="s">
        <v>42</v>
      </c>
      <c r="D156" t="s">
        <v>1570</v>
      </c>
      <c r="E156" t="s">
        <v>876</v>
      </c>
      <c r="F156" t="s">
        <v>877</v>
      </c>
      <c r="G156">
        <v>48.668999999999997</v>
      </c>
      <c r="H156">
        <v>19.699000000000002</v>
      </c>
      <c r="I156" t="s">
        <v>28</v>
      </c>
      <c r="J156">
        <v>68931</v>
      </c>
      <c r="K156" s="1">
        <v>44937</v>
      </c>
      <c r="L156" t="s">
        <v>29</v>
      </c>
      <c r="M156" t="s">
        <v>1571</v>
      </c>
      <c r="N156" t="s">
        <v>1572</v>
      </c>
      <c r="O156" t="s">
        <v>1364</v>
      </c>
      <c r="P156" t="s">
        <v>1365</v>
      </c>
      <c r="Q156" t="s">
        <v>294</v>
      </c>
      <c r="R156" t="s">
        <v>1366</v>
      </c>
      <c r="S156" t="s">
        <v>36</v>
      </c>
      <c r="T156" t="s">
        <v>1367</v>
      </c>
      <c r="U156" t="s">
        <v>1368</v>
      </c>
      <c r="V156" t="s">
        <v>1173</v>
      </c>
      <c r="W156" t="s">
        <v>1174</v>
      </c>
    </row>
    <row r="157" spans="1:23" x14ac:dyDescent="0.3">
      <c r="A157">
        <v>2971555555575050</v>
      </c>
      <c r="B157" t="s">
        <v>417</v>
      </c>
      <c r="C157" t="s">
        <v>58</v>
      </c>
      <c r="D157" t="s">
        <v>1573</v>
      </c>
      <c r="E157" t="s">
        <v>1327</v>
      </c>
      <c r="F157" t="s">
        <v>1328</v>
      </c>
      <c r="G157">
        <v>-6.3149930000000003</v>
      </c>
      <c r="H157">
        <v>143.95554999999999</v>
      </c>
      <c r="I157" t="s">
        <v>138</v>
      </c>
      <c r="J157">
        <v>17240</v>
      </c>
      <c r="K157" s="1">
        <v>44987</v>
      </c>
      <c r="L157" t="s">
        <v>63</v>
      </c>
      <c r="M157" t="s">
        <v>1574</v>
      </c>
      <c r="N157" t="s">
        <v>1575</v>
      </c>
      <c r="O157" t="s">
        <v>1576</v>
      </c>
      <c r="P157" t="s">
        <v>1577</v>
      </c>
      <c r="Q157" t="s">
        <v>34</v>
      </c>
      <c r="R157" t="s">
        <v>1578</v>
      </c>
      <c r="S157" t="s">
        <v>198</v>
      </c>
      <c r="T157" t="s">
        <v>1579</v>
      </c>
      <c r="U157" t="s">
        <v>1580</v>
      </c>
      <c r="V157" t="s">
        <v>1581</v>
      </c>
      <c r="W157" t="s">
        <v>1582</v>
      </c>
    </row>
    <row r="158" spans="1:23" x14ac:dyDescent="0.3">
      <c r="A158">
        <v>579575048679091</v>
      </c>
      <c r="B158" t="s">
        <v>364</v>
      </c>
      <c r="C158" t="s">
        <v>105</v>
      </c>
      <c r="D158" t="s">
        <v>1583</v>
      </c>
      <c r="E158" t="s">
        <v>1584</v>
      </c>
      <c r="F158" t="s">
        <v>1585</v>
      </c>
      <c r="G158">
        <v>37.090200000000003</v>
      </c>
      <c r="H158">
        <v>-95.712900000000005</v>
      </c>
      <c r="I158" t="s">
        <v>62</v>
      </c>
      <c r="J158">
        <v>126334</v>
      </c>
      <c r="K158" s="1">
        <v>45084</v>
      </c>
      <c r="L158" t="s">
        <v>63</v>
      </c>
      <c r="M158" t="s">
        <v>1586</v>
      </c>
      <c r="N158" t="s">
        <v>1587</v>
      </c>
      <c r="O158" t="s">
        <v>81</v>
      </c>
      <c r="P158" t="s">
        <v>82</v>
      </c>
      <c r="Q158" t="s">
        <v>239</v>
      </c>
      <c r="R158" t="s">
        <v>84</v>
      </c>
      <c r="S158" t="s">
        <v>36</v>
      </c>
      <c r="T158" t="s">
        <v>86</v>
      </c>
      <c r="U158" t="s">
        <v>87</v>
      </c>
      <c r="V158" t="s">
        <v>1391</v>
      </c>
      <c r="W158" t="s">
        <v>1392</v>
      </c>
    </row>
    <row r="159" spans="1:23" x14ac:dyDescent="0.3">
      <c r="A159">
        <v>2149397187330310</v>
      </c>
      <c r="B159" t="s">
        <v>859</v>
      </c>
      <c r="C159" t="s">
        <v>58</v>
      </c>
      <c r="D159" t="s">
        <v>1588</v>
      </c>
      <c r="E159" t="s">
        <v>1141</v>
      </c>
      <c r="F159" t="s">
        <v>1142</v>
      </c>
      <c r="G159">
        <v>-17.7134</v>
      </c>
      <c r="H159">
        <v>178.065</v>
      </c>
      <c r="I159" t="s">
        <v>28</v>
      </c>
      <c r="J159">
        <v>97779</v>
      </c>
      <c r="K159" s="1">
        <v>44811</v>
      </c>
      <c r="L159" t="s">
        <v>29</v>
      </c>
      <c r="M159" t="s">
        <v>1589</v>
      </c>
      <c r="N159" t="s">
        <v>1590</v>
      </c>
      <c r="O159" t="s">
        <v>496</v>
      </c>
      <c r="P159" t="s">
        <v>1591</v>
      </c>
      <c r="Q159" t="s">
        <v>50</v>
      </c>
      <c r="R159" t="s">
        <v>1592</v>
      </c>
      <c r="S159" t="s">
        <v>85</v>
      </c>
      <c r="T159" t="s">
        <v>1593</v>
      </c>
      <c r="U159" t="s">
        <v>1594</v>
      </c>
      <c r="V159" t="s">
        <v>1595</v>
      </c>
      <c r="W159" t="s">
        <v>1596</v>
      </c>
    </row>
    <row r="160" spans="1:23" x14ac:dyDescent="0.3">
      <c r="A160">
        <v>2945913403797230</v>
      </c>
      <c r="B160" t="s">
        <v>467</v>
      </c>
      <c r="C160" t="s">
        <v>105</v>
      </c>
      <c r="D160" t="s">
        <v>1597</v>
      </c>
      <c r="E160" t="s">
        <v>1598</v>
      </c>
      <c r="F160" t="s">
        <v>1599</v>
      </c>
      <c r="G160">
        <v>-32.522799999999997</v>
      </c>
      <c r="H160">
        <v>-55.765799999999999</v>
      </c>
      <c r="I160" t="s">
        <v>138</v>
      </c>
      <c r="J160">
        <v>123227</v>
      </c>
      <c r="K160" s="1">
        <v>44479</v>
      </c>
      <c r="L160" t="s">
        <v>29</v>
      </c>
      <c r="M160" t="s">
        <v>1600</v>
      </c>
      <c r="N160" t="s">
        <v>1601</v>
      </c>
      <c r="O160" t="s">
        <v>141</v>
      </c>
      <c r="P160" t="s">
        <v>155</v>
      </c>
      <c r="Q160" t="s">
        <v>294</v>
      </c>
      <c r="R160" t="s">
        <v>156</v>
      </c>
      <c r="S160" t="s">
        <v>198</v>
      </c>
      <c r="T160" t="s">
        <v>157</v>
      </c>
      <c r="U160" t="s">
        <v>158</v>
      </c>
      <c r="V160" t="s">
        <v>1602</v>
      </c>
      <c r="W160" t="s">
        <v>1603</v>
      </c>
    </row>
    <row r="161" spans="1:23" x14ac:dyDescent="0.3">
      <c r="A161">
        <v>1385010604943960</v>
      </c>
      <c r="B161" t="s">
        <v>430</v>
      </c>
      <c r="C161" t="s">
        <v>273</v>
      </c>
      <c r="D161" t="s">
        <v>1604</v>
      </c>
      <c r="E161" t="s">
        <v>731</v>
      </c>
      <c r="F161" t="s">
        <v>732</v>
      </c>
      <c r="G161">
        <v>13.9094</v>
      </c>
      <c r="H161">
        <v>-60.978900000000003</v>
      </c>
      <c r="I161" t="s">
        <v>62</v>
      </c>
      <c r="J161">
        <v>104205</v>
      </c>
      <c r="K161" s="1">
        <v>44814</v>
      </c>
      <c r="L161" t="s">
        <v>63</v>
      </c>
      <c r="M161" t="s">
        <v>1605</v>
      </c>
      <c r="N161" t="s">
        <v>1606</v>
      </c>
      <c r="O161" t="s">
        <v>618</v>
      </c>
      <c r="P161" t="s">
        <v>1607</v>
      </c>
      <c r="Q161" t="s">
        <v>67</v>
      </c>
      <c r="R161" t="s">
        <v>1608</v>
      </c>
      <c r="S161" t="s">
        <v>69</v>
      </c>
      <c r="T161" t="s">
        <v>1609</v>
      </c>
      <c r="U161" t="s">
        <v>1610</v>
      </c>
      <c r="V161" t="s">
        <v>573</v>
      </c>
      <c r="W161" t="s">
        <v>574</v>
      </c>
    </row>
    <row r="162" spans="1:23" x14ac:dyDescent="0.3">
      <c r="A162">
        <v>2923831611027230</v>
      </c>
      <c r="B162" t="s">
        <v>443</v>
      </c>
      <c r="C162" t="s">
        <v>24</v>
      </c>
      <c r="D162" t="s">
        <v>1611</v>
      </c>
      <c r="E162" t="s">
        <v>1534</v>
      </c>
      <c r="F162" t="s">
        <v>1535</v>
      </c>
      <c r="G162">
        <v>1.3733</v>
      </c>
      <c r="H162">
        <v>32.290300000000002</v>
      </c>
      <c r="I162" t="s">
        <v>138</v>
      </c>
      <c r="J162">
        <v>110052</v>
      </c>
      <c r="K162" s="1">
        <v>44521</v>
      </c>
      <c r="L162" t="s">
        <v>29</v>
      </c>
      <c r="M162" t="s">
        <v>1612</v>
      </c>
      <c r="N162">
        <v>5077086279</v>
      </c>
      <c r="O162" t="s">
        <v>1576</v>
      </c>
      <c r="P162" t="s">
        <v>1577</v>
      </c>
      <c r="Q162" t="s">
        <v>321</v>
      </c>
      <c r="R162" t="s">
        <v>1578</v>
      </c>
      <c r="S162" t="s">
        <v>334</v>
      </c>
      <c r="T162" t="s">
        <v>1579</v>
      </c>
      <c r="U162" t="s">
        <v>1580</v>
      </c>
      <c r="V162" t="s">
        <v>1613</v>
      </c>
      <c r="W162" t="s">
        <v>1614</v>
      </c>
    </row>
    <row r="163" spans="1:23" x14ac:dyDescent="0.3">
      <c r="A163">
        <v>2699711312301950</v>
      </c>
      <c r="B163" t="s">
        <v>921</v>
      </c>
      <c r="C163" t="s">
        <v>189</v>
      </c>
      <c r="D163" t="s">
        <v>668</v>
      </c>
      <c r="E163" t="s">
        <v>1615</v>
      </c>
      <c r="F163" t="s">
        <v>1616</v>
      </c>
      <c r="G163">
        <v>-18.879200000000001</v>
      </c>
      <c r="H163">
        <v>46.845100000000002</v>
      </c>
      <c r="I163" t="s">
        <v>138</v>
      </c>
      <c r="J163">
        <v>16918</v>
      </c>
      <c r="K163" s="1">
        <v>44898</v>
      </c>
      <c r="L163" t="s">
        <v>123</v>
      </c>
      <c r="M163" t="s">
        <v>1617</v>
      </c>
      <c r="N163" t="s">
        <v>1618</v>
      </c>
      <c r="O163" t="s">
        <v>319</v>
      </c>
      <c r="P163" t="s">
        <v>320</v>
      </c>
      <c r="Q163" t="s">
        <v>321</v>
      </c>
      <c r="R163" t="s">
        <v>322</v>
      </c>
      <c r="S163" t="s">
        <v>145</v>
      </c>
      <c r="T163" t="s">
        <v>323</v>
      </c>
      <c r="U163" t="s">
        <v>324</v>
      </c>
      <c r="V163" t="s">
        <v>1619</v>
      </c>
      <c r="W163" t="s">
        <v>1620</v>
      </c>
    </row>
    <row r="164" spans="1:23" x14ac:dyDescent="0.3">
      <c r="A164">
        <v>939684600508925</v>
      </c>
      <c r="B164" t="s">
        <v>582</v>
      </c>
      <c r="C164" t="s">
        <v>189</v>
      </c>
      <c r="D164" t="s">
        <v>1621</v>
      </c>
      <c r="E164" t="s">
        <v>191</v>
      </c>
      <c r="F164" t="s">
        <v>192</v>
      </c>
      <c r="G164">
        <v>32.3078</v>
      </c>
      <c r="H164">
        <v>-64.750500000000002</v>
      </c>
      <c r="I164" t="s">
        <v>28</v>
      </c>
      <c r="J164">
        <v>124651</v>
      </c>
      <c r="K164" s="1">
        <v>44708</v>
      </c>
      <c r="L164" t="s">
        <v>63</v>
      </c>
      <c r="M164" t="s">
        <v>1622</v>
      </c>
      <c r="N164" t="s">
        <v>1623</v>
      </c>
      <c r="O164" t="s">
        <v>251</v>
      </c>
      <c r="P164" t="s">
        <v>252</v>
      </c>
      <c r="Q164" t="s">
        <v>50</v>
      </c>
      <c r="R164" t="s">
        <v>254</v>
      </c>
      <c r="S164" t="s">
        <v>241</v>
      </c>
      <c r="T164" t="s">
        <v>256</v>
      </c>
      <c r="U164" t="s">
        <v>257</v>
      </c>
      <c r="V164" t="s">
        <v>1624</v>
      </c>
      <c r="W164" t="s">
        <v>1625</v>
      </c>
    </row>
    <row r="165" spans="1:23" x14ac:dyDescent="0.3">
      <c r="A165">
        <v>1896547508467190</v>
      </c>
      <c r="B165" t="s">
        <v>313</v>
      </c>
      <c r="C165" t="s">
        <v>273</v>
      </c>
      <c r="D165" t="s">
        <v>1626</v>
      </c>
      <c r="E165" t="s">
        <v>1555</v>
      </c>
      <c r="F165" t="s">
        <v>1556</v>
      </c>
      <c r="G165">
        <v>49.817500000000003</v>
      </c>
      <c r="H165">
        <v>15.473000000000001</v>
      </c>
      <c r="I165" t="s">
        <v>28</v>
      </c>
      <c r="J165">
        <v>108319</v>
      </c>
      <c r="K165" s="1">
        <v>44918</v>
      </c>
      <c r="L165" t="s">
        <v>123</v>
      </c>
      <c r="M165" t="s">
        <v>1627</v>
      </c>
      <c r="N165" t="s">
        <v>1628</v>
      </c>
      <c r="O165" t="s">
        <v>1629</v>
      </c>
      <c r="P165" t="s">
        <v>1630</v>
      </c>
      <c r="Q165" t="s">
        <v>143</v>
      </c>
      <c r="R165" t="s">
        <v>1631</v>
      </c>
      <c r="S165" t="s">
        <v>241</v>
      </c>
      <c r="T165" t="s">
        <v>1632</v>
      </c>
      <c r="U165" t="s">
        <v>1633</v>
      </c>
      <c r="V165" t="s">
        <v>1634</v>
      </c>
      <c r="W165" t="s">
        <v>1635</v>
      </c>
    </row>
    <row r="166" spans="1:23" x14ac:dyDescent="0.3">
      <c r="A166">
        <v>114645271112371</v>
      </c>
      <c r="B166" t="s">
        <v>1636</v>
      </c>
      <c r="C166" t="s">
        <v>58</v>
      </c>
      <c r="D166" t="s">
        <v>1637</v>
      </c>
      <c r="E166" t="s">
        <v>998</v>
      </c>
      <c r="F166" t="s">
        <v>999</v>
      </c>
      <c r="G166">
        <v>47.4116</v>
      </c>
      <c r="H166">
        <v>28.369900000000001</v>
      </c>
      <c r="I166" t="s">
        <v>78</v>
      </c>
      <c r="J166">
        <v>31928</v>
      </c>
      <c r="K166" s="1">
        <v>45099</v>
      </c>
      <c r="L166" t="s">
        <v>63</v>
      </c>
      <c r="M166" t="s">
        <v>1638</v>
      </c>
      <c r="N166">
        <v>2554908724</v>
      </c>
      <c r="O166" t="s">
        <v>496</v>
      </c>
      <c r="P166" t="s">
        <v>1591</v>
      </c>
      <c r="Q166" t="s">
        <v>83</v>
      </c>
      <c r="R166" t="s">
        <v>1592</v>
      </c>
      <c r="S166" t="s">
        <v>198</v>
      </c>
      <c r="T166" t="s">
        <v>1593</v>
      </c>
      <c r="U166" t="s">
        <v>1594</v>
      </c>
      <c r="V166" t="s">
        <v>1639</v>
      </c>
      <c r="W166" t="s">
        <v>1640</v>
      </c>
    </row>
    <row r="167" spans="1:23" x14ac:dyDescent="0.3">
      <c r="A167">
        <v>788184388862645</v>
      </c>
      <c r="B167" t="s">
        <v>217</v>
      </c>
      <c r="C167" t="s">
        <v>58</v>
      </c>
      <c r="D167" t="s">
        <v>1641</v>
      </c>
      <c r="E167" t="s">
        <v>1642</v>
      </c>
      <c r="F167" t="s">
        <v>1643</v>
      </c>
      <c r="G167">
        <v>41.608600000000003</v>
      </c>
      <c r="H167">
        <v>21.7453</v>
      </c>
      <c r="I167" t="s">
        <v>138</v>
      </c>
      <c r="J167">
        <v>132326</v>
      </c>
      <c r="K167" s="1">
        <v>44577</v>
      </c>
      <c r="L167" t="s">
        <v>123</v>
      </c>
      <c r="M167" t="s">
        <v>1644</v>
      </c>
      <c r="N167" t="s">
        <v>1645</v>
      </c>
      <c r="O167" t="s">
        <v>548</v>
      </c>
      <c r="P167" t="s">
        <v>549</v>
      </c>
      <c r="Q167" t="s">
        <v>169</v>
      </c>
      <c r="R167" t="s">
        <v>550</v>
      </c>
      <c r="S167" t="s">
        <v>334</v>
      </c>
      <c r="T167" t="s">
        <v>551</v>
      </c>
      <c r="U167" t="s">
        <v>552</v>
      </c>
      <c r="V167" t="s">
        <v>1646</v>
      </c>
      <c r="W167" t="s">
        <v>1647</v>
      </c>
    </row>
    <row r="168" spans="1:23" x14ac:dyDescent="0.3">
      <c r="A168">
        <v>3075016445480290</v>
      </c>
      <c r="B168" t="s">
        <v>533</v>
      </c>
      <c r="C168" t="s">
        <v>151</v>
      </c>
      <c r="D168" t="s">
        <v>1648</v>
      </c>
      <c r="E168" t="s">
        <v>432</v>
      </c>
      <c r="F168" t="s">
        <v>433</v>
      </c>
      <c r="G168">
        <v>30.5852</v>
      </c>
      <c r="H168">
        <v>36.238399999999999</v>
      </c>
      <c r="I168" t="s">
        <v>62</v>
      </c>
      <c r="J168">
        <v>55283</v>
      </c>
      <c r="K168" s="1">
        <v>45068</v>
      </c>
      <c r="L168" t="s">
        <v>29</v>
      </c>
      <c r="M168" t="s">
        <v>1649</v>
      </c>
      <c r="N168" t="s">
        <v>1650</v>
      </c>
      <c r="O168" t="s">
        <v>474</v>
      </c>
      <c r="P168" t="s">
        <v>1651</v>
      </c>
      <c r="Q168" t="s">
        <v>67</v>
      </c>
      <c r="R168" t="s">
        <v>1652</v>
      </c>
      <c r="S168" t="s">
        <v>212</v>
      </c>
      <c r="T168" t="s">
        <v>1653</v>
      </c>
      <c r="U168" t="s">
        <v>1654</v>
      </c>
      <c r="V168" t="s">
        <v>1655</v>
      </c>
      <c r="W168" t="s">
        <v>1656</v>
      </c>
    </row>
    <row r="169" spans="1:23" x14ac:dyDescent="0.3">
      <c r="A169">
        <v>466083613853147</v>
      </c>
      <c r="B169" t="s">
        <v>686</v>
      </c>
      <c r="C169" t="s">
        <v>42</v>
      </c>
      <c r="D169" t="s">
        <v>1121</v>
      </c>
      <c r="E169" t="s">
        <v>1657</v>
      </c>
      <c r="F169" t="s">
        <v>1658</v>
      </c>
      <c r="G169">
        <v>18.9712</v>
      </c>
      <c r="H169">
        <v>-72.285200000000003</v>
      </c>
      <c r="I169" t="s">
        <v>78</v>
      </c>
      <c r="J169">
        <v>128578</v>
      </c>
      <c r="K169" s="1">
        <v>44970</v>
      </c>
      <c r="L169" t="s">
        <v>123</v>
      </c>
      <c r="M169" t="s">
        <v>1659</v>
      </c>
      <c r="N169" t="s">
        <v>1660</v>
      </c>
      <c r="O169" t="s">
        <v>1661</v>
      </c>
      <c r="P169" t="s">
        <v>410</v>
      </c>
      <c r="Q169" t="s">
        <v>34</v>
      </c>
      <c r="R169" t="s">
        <v>1662</v>
      </c>
      <c r="S169" t="s">
        <v>334</v>
      </c>
      <c r="T169" t="s">
        <v>1663</v>
      </c>
      <c r="U169" t="s">
        <v>1664</v>
      </c>
      <c r="V169" t="s">
        <v>1665</v>
      </c>
      <c r="W169" t="s">
        <v>1666</v>
      </c>
    </row>
    <row r="170" spans="1:23" x14ac:dyDescent="0.3">
      <c r="A170">
        <v>386016382288061</v>
      </c>
      <c r="B170" t="s">
        <v>41</v>
      </c>
      <c r="C170" t="s">
        <v>218</v>
      </c>
      <c r="D170" t="s">
        <v>1667</v>
      </c>
      <c r="E170" t="s">
        <v>1668</v>
      </c>
      <c r="F170" t="s">
        <v>1669</v>
      </c>
      <c r="G170">
        <v>1.6508</v>
      </c>
      <c r="H170">
        <v>10.267899999999999</v>
      </c>
      <c r="I170" t="s">
        <v>78</v>
      </c>
      <c r="J170">
        <v>78913</v>
      </c>
      <c r="K170" s="1">
        <v>44983</v>
      </c>
      <c r="L170" t="s">
        <v>29</v>
      </c>
      <c r="M170" t="s">
        <v>1670</v>
      </c>
      <c r="N170" t="s">
        <v>1671</v>
      </c>
      <c r="O170" t="s">
        <v>1513</v>
      </c>
      <c r="P170" t="s">
        <v>1373</v>
      </c>
      <c r="Q170" t="s">
        <v>674</v>
      </c>
      <c r="R170" t="s">
        <v>1514</v>
      </c>
      <c r="S170" t="s">
        <v>69</v>
      </c>
      <c r="T170" t="s">
        <v>1515</v>
      </c>
      <c r="U170" t="s">
        <v>1516</v>
      </c>
      <c r="V170" t="s">
        <v>1672</v>
      </c>
      <c r="W170" t="s">
        <v>1673</v>
      </c>
    </row>
    <row r="171" spans="1:23" x14ac:dyDescent="0.3">
      <c r="A171">
        <v>2216368516992840</v>
      </c>
      <c r="B171" t="s">
        <v>41</v>
      </c>
      <c r="C171" t="s">
        <v>91</v>
      </c>
      <c r="D171" t="s">
        <v>1674</v>
      </c>
      <c r="E171" t="s">
        <v>1096</v>
      </c>
      <c r="F171" t="s">
        <v>1097</v>
      </c>
      <c r="G171">
        <v>17.570699999999999</v>
      </c>
      <c r="H171">
        <v>-3.9962</v>
      </c>
      <c r="I171" t="s">
        <v>206</v>
      </c>
      <c r="J171">
        <v>48567</v>
      </c>
      <c r="K171" s="1">
        <v>44480</v>
      </c>
      <c r="L171" t="s">
        <v>29</v>
      </c>
      <c r="M171" t="s">
        <v>1675</v>
      </c>
      <c r="N171" t="s">
        <v>1676</v>
      </c>
      <c r="O171" t="s">
        <v>1429</v>
      </c>
      <c r="P171" t="s">
        <v>1677</v>
      </c>
      <c r="Q171" t="s">
        <v>34</v>
      </c>
      <c r="R171" t="s">
        <v>1678</v>
      </c>
      <c r="S171" t="s">
        <v>85</v>
      </c>
      <c r="T171" t="s">
        <v>1679</v>
      </c>
      <c r="U171" t="s">
        <v>1680</v>
      </c>
      <c r="V171" t="s">
        <v>1681</v>
      </c>
      <c r="W171" t="s">
        <v>1682</v>
      </c>
    </row>
    <row r="172" spans="1:23" x14ac:dyDescent="0.3">
      <c r="A172">
        <v>275877193593940</v>
      </c>
      <c r="B172" t="s">
        <v>1683</v>
      </c>
      <c r="C172" t="s">
        <v>273</v>
      </c>
      <c r="D172" t="s">
        <v>1684</v>
      </c>
      <c r="E172" t="s">
        <v>1685</v>
      </c>
      <c r="F172" t="s">
        <v>1686</v>
      </c>
      <c r="G172">
        <v>6.4280999999999997</v>
      </c>
      <c r="H172">
        <v>-9.4295000000000009</v>
      </c>
      <c r="I172" t="s">
        <v>62</v>
      </c>
      <c r="J172">
        <v>130176</v>
      </c>
      <c r="K172" s="1">
        <v>44915</v>
      </c>
      <c r="L172" t="s">
        <v>63</v>
      </c>
      <c r="M172" t="s">
        <v>1687</v>
      </c>
      <c r="N172" t="s">
        <v>1688</v>
      </c>
      <c r="O172" t="s">
        <v>822</v>
      </c>
      <c r="P172" t="s">
        <v>1689</v>
      </c>
      <c r="Q172" t="s">
        <v>143</v>
      </c>
      <c r="R172" t="s">
        <v>1690</v>
      </c>
      <c r="S172" t="s">
        <v>212</v>
      </c>
      <c r="T172" t="s">
        <v>1691</v>
      </c>
      <c r="U172" t="s">
        <v>1692</v>
      </c>
      <c r="V172" t="s">
        <v>1693</v>
      </c>
      <c r="W172" t="s">
        <v>1694</v>
      </c>
    </row>
    <row r="173" spans="1:23" x14ac:dyDescent="0.3">
      <c r="A173">
        <v>2276733529605340</v>
      </c>
      <c r="B173" t="s">
        <v>417</v>
      </c>
      <c r="C173" t="s">
        <v>105</v>
      </c>
      <c r="D173" t="s">
        <v>1695</v>
      </c>
      <c r="E173" t="s">
        <v>1141</v>
      </c>
      <c r="F173" t="s">
        <v>1142</v>
      </c>
      <c r="G173">
        <v>-17.7134</v>
      </c>
      <c r="H173">
        <v>178.065</v>
      </c>
      <c r="I173" t="s">
        <v>28</v>
      </c>
      <c r="J173">
        <v>33129</v>
      </c>
      <c r="K173" s="1">
        <v>44616</v>
      </c>
      <c r="L173" t="s">
        <v>63</v>
      </c>
      <c r="M173" t="s">
        <v>1696</v>
      </c>
      <c r="N173" t="s">
        <v>1697</v>
      </c>
      <c r="O173" t="s">
        <v>1698</v>
      </c>
      <c r="P173" t="s">
        <v>1699</v>
      </c>
      <c r="Q173" t="s">
        <v>294</v>
      </c>
      <c r="R173" t="s">
        <v>1700</v>
      </c>
      <c r="S173" t="s">
        <v>85</v>
      </c>
      <c r="T173" t="s">
        <v>1701</v>
      </c>
      <c r="U173" t="s">
        <v>1702</v>
      </c>
      <c r="V173" t="s">
        <v>1703</v>
      </c>
      <c r="W173" t="s">
        <v>1704</v>
      </c>
    </row>
    <row r="174" spans="1:23" x14ac:dyDescent="0.3">
      <c r="A174">
        <v>2511968801494020</v>
      </c>
      <c r="B174" t="s">
        <v>161</v>
      </c>
      <c r="C174" t="s">
        <v>151</v>
      </c>
      <c r="D174" t="s">
        <v>1705</v>
      </c>
      <c r="E174" t="s">
        <v>1053</v>
      </c>
      <c r="F174" t="s">
        <v>1054</v>
      </c>
      <c r="G174">
        <v>51.165700000000001</v>
      </c>
      <c r="H174">
        <v>10.451499999999999</v>
      </c>
      <c r="I174" t="s">
        <v>78</v>
      </c>
      <c r="J174">
        <v>21839</v>
      </c>
      <c r="K174" s="1">
        <v>44576</v>
      </c>
      <c r="L174" t="s">
        <v>123</v>
      </c>
      <c r="M174" t="s">
        <v>1706</v>
      </c>
      <c r="N174" t="s">
        <v>1707</v>
      </c>
      <c r="O174" t="s">
        <v>1543</v>
      </c>
      <c r="P174" t="s">
        <v>1708</v>
      </c>
      <c r="Q174" t="s">
        <v>183</v>
      </c>
      <c r="R174" t="s">
        <v>1709</v>
      </c>
      <c r="S174" t="s">
        <v>114</v>
      </c>
      <c r="T174" t="s">
        <v>1710</v>
      </c>
      <c r="U174" t="s">
        <v>1711</v>
      </c>
      <c r="V174" t="s">
        <v>1712</v>
      </c>
      <c r="W174" t="s">
        <v>1713</v>
      </c>
    </row>
    <row r="175" spans="1:23" x14ac:dyDescent="0.3">
      <c r="A175">
        <v>1032072454406020</v>
      </c>
      <c r="B175" t="s">
        <v>921</v>
      </c>
      <c r="C175" t="s">
        <v>218</v>
      </c>
      <c r="D175" t="s">
        <v>1714</v>
      </c>
      <c r="E175" t="s">
        <v>841</v>
      </c>
      <c r="F175" t="s">
        <v>842</v>
      </c>
      <c r="G175">
        <v>55.378100000000003</v>
      </c>
      <c r="H175">
        <v>-3.4359999999999999</v>
      </c>
      <c r="I175" t="s">
        <v>138</v>
      </c>
      <c r="J175">
        <v>131126</v>
      </c>
      <c r="K175" s="1">
        <v>44484</v>
      </c>
      <c r="L175" t="s">
        <v>63</v>
      </c>
      <c r="M175" t="s">
        <v>1715</v>
      </c>
      <c r="N175" t="s">
        <v>1716</v>
      </c>
      <c r="O175" t="s">
        <v>370</v>
      </c>
      <c r="P175" t="s">
        <v>371</v>
      </c>
      <c r="Q175" t="s">
        <v>50</v>
      </c>
      <c r="R175" t="s">
        <v>372</v>
      </c>
      <c r="S175" t="s">
        <v>85</v>
      </c>
      <c r="T175" t="s">
        <v>373</v>
      </c>
      <c r="U175" t="s">
        <v>374</v>
      </c>
      <c r="V175" t="s">
        <v>1717</v>
      </c>
      <c r="W175" t="s">
        <v>1718</v>
      </c>
    </row>
    <row r="176" spans="1:23" x14ac:dyDescent="0.3">
      <c r="A176">
        <v>2783507015640210</v>
      </c>
      <c r="B176" t="s">
        <v>454</v>
      </c>
      <c r="C176" t="s">
        <v>91</v>
      </c>
      <c r="D176" t="s">
        <v>1719</v>
      </c>
      <c r="E176" t="s">
        <v>353</v>
      </c>
      <c r="F176" t="s">
        <v>354</v>
      </c>
      <c r="G176">
        <v>15.199</v>
      </c>
      <c r="H176">
        <v>-86.241900000000001</v>
      </c>
      <c r="I176" t="s">
        <v>206</v>
      </c>
      <c r="J176">
        <v>76529</v>
      </c>
      <c r="K176" s="1">
        <v>44742</v>
      </c>
      <c r="L176" t="s">
        <v>123</v>
      </c>
      <c r="M176" t="s">
        <v>1720</v>
      </c>
      <c r="N176" t="s">
        <v>1721</v>
      </c>
      <c r="O176" t="s">
        <v>772</v>
      </c>
      <c r="P176" t="s">
        <v>773</v>
      </c>
      <c r="Q176" t="s">
        <v>253</v>
      </c>
      <c r="R176" t="s">
        <v>774</v>
      </c>
      <c r="S176" t="s">
        <v>198</v>
      </c>
      <c r="T176" t="s">
        <v>775</v>
      </c>
      <c r="U176" t="s">
        <v>776</v>
      </c>
      <c r="V176" t="s">
        <v>1722</v>
      </c>
      <c r="W176" t="s">
        <v>1723</v>
      </c>
    </row>
    <row r="177" spans="1:23" x14ac:dyDescent="0.3">
      <c r="A177">
        <v>1053345514869030</v>
      </c>
      <c r="B177" t="s">
        <v>217</v>
      </c>
      <c r="C177" t="s">
        <v>218</v>
      </c>
      <c r="D177" t="s">
        <v>1724</v>
      </c>
      <c r="E177" t="s">
        <v>60</v>
      </c>
      <c r="F177" t="s">
        <v>61</v>
      </c>
      <c r="G177">
        <v>22.198699999999999</v>
      </c>
      <c r="H177">
        <v>113.54389999999999</v>
      </c>
      <c r="I177" t="s">
        <v>138</v>
      </c>
      <c r="J177">
        <v>49446</v>
      </c>
      <c r="K177" s="1">
        <v>45023</v>
      </c>
      <c r="L177" t="s">
        <v>29</v>
      </c>
      <c r="M177" t="s">
        <v>1725</v>
      </c>
      <c r="N177">
        <f>1-238-476-8476</f>
        <v>-9189</v>
      </c>
      <c r="O177" t="s">
        <v>1726</v>
      </c>
      <c r="P177" t="s">
        <v>1727</v>
      </c>
      <c r="Q177" t="s">
        <v>321</v>
      </c>
      <c r="R177" t="s">
        <v>1728</v>
      </c>
      <c r="S177" t="s">
        <v>36</v>
      </c>
      <c r="T177" t="s">
        <v>1729</v>
      </c>
      <c r="U177" t="s">
        <v>1730</v>
      </c>
      <c r="V177" t="s">
        <v>1731</v>
      </c>
      <c r="W177" t="s">
        <v>1732</v>
      </c>
    </row>
    <row r="178" spans="1:23" x14ac:dyDescent="0.3">
      <c r="A178">
        <v>58801832589647</v>
      </c>
      <c r="B178" t="s">
        <v>582</v>
      </c>
      <c r="C178" t="s">
        <v>273</v>
      </c>
      <c r="D178" t="s">
        <v>985</v>
      </c>
      <c r="E178" t="s">
        <v>26</v>
      </c>
      <c r="F178" t="s">
        <v>27</v>
      </c>
      <c r="G178">
        <v>54.2361</v>
      </c>
      <c r="H178">
        <v>-4.5480999999999998</v>
      </c>
      <c r="I178" t="s">
        <v>78</v>
      </c>
      <c r="J178">
        <v>56862</v>
      </c>
      <c r="K178" s="1">
        <v>44566</v>
      </c>
      <c r="L178" t="s">
        <v>123</v>
      </c>
      <c r="M178" t="s">
        <v>1733</v>
      </c>
      <c r="N178" t="s">
        <v>1734</v>
      </c>
      <c r="O178" t="s">
        <v>1735</v>
      </c>
      <c r="P178" t="s">
        <v>1736</v>
      </c>
      <c r="Q178" t="s">
        <v>34</v>
      </c>
      <c r="R178" t="s">
        <v>1737</v>
      </c>
      <c r="S178" t="s">
        <v>69</v>
      </c>
      <c r="T178" t="s">
        <v>1738</v>
      </c>
      <c r="U178" t="s">
        <v>1739</v>
      </c>
      <c r="V178" t="s">
        <v>1740</v>
      </c>
      <c r="W178" t="s">
        <v>1741</v>
      </c>
    </row>
    <row r="179" spans="1:23" x14ac:dyDescent="0.3">
      <c r="A179">
        <v>1862357558611810</v>
      </c>
      <c r="B179" t="s">
        <v>430</v>
      </c>
      <c r="C179" t="s">
        <v>218</v>
      </c>
      <c r="D179" t="s">
        <v>1742</v>
      </c>
      <c r="E179" t="s">
        <v>1377</v>
      </c>
      <c r="F179" t="s">
        <v>1378</v>
      </c>
      <c r="G179">
        <v>-29.6099</v>
      </c>
      <c r="H179">
        <v>28.233599999999999</v>
      </c>
      <c r="I179" t="s">
        <v>138</v>
      </c>
      <c r="J179">
        <v>33592</v>
      </c>
      <c r="K179" s="1">
        <v>44884</v>
      </c>
      <c r="L179" t="s">
        <v>123</v>
      </c>
      <c r="M179" t="s">
        <v>1743</v>
      </c>
      <c r="N179" t="s">
        <v>1744</v>
      </c>
      <c r="O179" t="s">
        <v>1745</v>
      </c>
      <c r="P179" t="s">
        <v>1746</v>
      </c>
      <c r="Q179" t="s">
        <v>50</v>
      </c>
      <c r="R179" t="s">
        <v>1747</v>
      </c>
      <c r="S179" t="s">
        <v>36</v>
      </c>
      <c r="T179" t="s">
        <v>1748</v>
      </c>
      <c r="U179" t="s">
        <v>1749</v>
      </c>
      <c r="V179" t="s">
        <v>1750</v>
      </c>
      <c r="W179" t="s">
        <v>1751</v>
      </c>
    </row>
    <row r="180" spans="1:23" x14ac:dyDescent="0.3">
      <c r="A180">
        <v>656921276403070</v>
      </c>
      <c r="B180" t="s">
        <v>417</v>
      </c>
      <c r="C180" t="s">
        <v>58</v>
      </c>
      <c r="D180" t="s">
        <v>1752</v>
      </c>
      <c r="E180" t="s">
        <v>1615</v>
      </c>
      <c r="F180" t="s">
        <v>1616</v>
      </c>
      <c r="G180">
        <v>-18.879200000000001</v>
      </c>
      <c r="H180">
        <v>46.845100000000002</v>
      </c>
      <c r="I180" t="s">
        <v>62</v>
      </c>
      <c r="J180">
        <v>90814</v>
      </c>
      <c r="K180" s="1">
        <v>44565</v>
      </c>
      <c r="L180" t="s">
        <v>29</v>
      </c>
      <c r="M180" t="s">
        <v>1753</v>
      </c>
      <c r="N180" t="s">
        <v>1754</v>
      </c>
      <c r="O180" t="s">
        <v>597</v>
      </c>
      <c r="P180" t="s">
        <v>1493</v>
      </c>
      <c r="Q180" t="s">
        <v>967</v>
      </c>
      <c r="R180" t="s">
        <v>1755</v>
      </c>
      <c r="S180" t="s">
        <v>69</v>
      </c>
      <c r="T180" t="s">
        <v>1756</v>
      </c>
      <c r="U180" t="s">
        <v>1757</v>
      </c>
      <c r="V180" t="s">
        <v>1758</v>
      </c>
      <c r="W180" t="s">
        <v>1759</v>
      </c>
    </row>
    <row r="181" spans="1:23" x14ac:dyDescent="0.3">
      <c r="A181">
        <v>2887765407880250</v>
      </c>
      <c r="B181" t="s">
        <v>161</v>
      </c>
      <c r="C181" t="s">
        <v>105</v>
      </c>
      <c r="D181" t="s">
        <v>232</v>
      </c>
      <c r="E181" t="s">
        <v>1760</v>
      </c>
      <c r="F181" t="s">
        <v>1761</v>
      </c>
      <c r="G181">
        <v>13.193899999999999</v>
      </c>
      <c r="H181">
        <v>-59.543199999999999</v>
      </c>
      <c r="I181" t="s">
        <v>138</v>
      </c>
      <c r="J181">
        <v>34509</v>
      </c>
      <c r="K181" s="1">
        <v>45008</v>
      </c>
      <c r="L181" t="s">
        <v>123</v>
      </c>
      <c r="M181" t="s">
        <v>1762</v>
      </c>
      <c r="N181" t="s">
        <v>1763</v>
      </c>
      <c r="O181" t="s">
        <v>1764</v>
      </c>
      <c r="P181" t="s">
        <v>1765</v>
      </c>
      <c r="Q181" t="s">
        <v>294</v>
      </c>
      <c r="R181" t="s">
        <v>1766</v>
      </c>
      <c r="S181" t="s">
        <v>212</v>
      </c>
      <c r="T181" t="s">
        <v>1767</v>
      </c>
      <c r="U181" t="s">
        <v>1768</v>
      </c>
      <c r="V181" t="s">
        <v>1769</v>
      </c>
      <c r="W181" t="s">
        <v>1770</v>
      </c>
    </row>
    <row r="182" spans="1:23" x14ac:dyDescent="0.3">
      <c r="A182">
        <v>956184901522839</v>
      </c>
      <c r="B182" t="s">
        <v>286</v>
      </c>
      <c r="C182" t="s">
        <v>273</v>
      </c>
      <c r="D182" t="s">
        <v>1771</v>
      </c>
      <c r="E182" t="s">
        <v>593</v>
      </c>
      <c r="F182" t="s">
        <v>594</v>
      </c>
      <c r="G182">
        <v>-11.6455</v>
      </c>
      <c r="H182">
        <v>43.333300000000001</v>
      </c>
      <c r="I182" t="s">
        <v>78</v>
      </c>
      <c r="J182">
        <v>29841</v>
      </c>
      <c r="K182" s="1">
        <v>44557</v>
      </c>
      <c r="L182" t="s">
        <v>123</v>
      </c>
      <c r="M182" t="s">
        <v>1772</v>
      </c>
      <c r="N182" t="s">
        <v>1773</v>
      </c>
      <c r="O182" t="s">
        <v>112</v>
      </c>
      <c r="P182" t="s">
        <v>1774</v>
      </c>
      <c r="Q182" t="s">
        <v>674</v>
      </c>
      <c r="R182" t="s">
        <v>1775</v>
      </c>
      <c r="S182" t="s">
        <v>36</v>
      </c>
      <c r="T182" t="s">
        <v>1776</v>
      </c>
      <c r="U182" t="s">
        <v>1777</v>
      </c>
      <c r="V182" t="s">
        <v>816</v>
      </c>
      <c r="W182" t="s">
        <v>817</v>
      </c>
    </row>
    <row r="183" spans="1:23" x14ac:dyDescent="0.3">
      <c r="A183">
        <v>2277637152301000</v>
      </c>
      <c r="B183" t="s">
        <v>1636</v>
      </c>
      <c r="C183" t="s">
        <v>91</v>
      </c>
      <c r="D183" t="s">
        <v>1778</v>
      </c>
      <c r="E183" t="s">
        <v>1134</v>
      </c>
      <c r="F183" t="s">
        <v>1135</v>
      </c>
      <c r="G183">
        <v>-0.7893</v>
      </c>
      <c r="H183">
        <v>113.9213</v>
      </c>
      <c r="I183" t="s">
        <v>28</v>
      </c>
      <c r="J183">
        <v>72707</v>
      </c>
      <c r="K183" s="1">
        <v>44494</v>
      </c>
      <c r="L183" t="s">
        <v>123</v>
      </c>
      <c r="M183" t="s">
        <v>1779</v>
      </c>
      <c r="N183">
        <v>2636594483</v>
      </c>
      <c r="O183" t="s">
        <v>832</v>
      </c>
      <c r="P183" t="s">
        <v>833</v>
      </c>
      <c r="Q183" t="s">
        <v>169</v>
      </c>
      <c r="R183" t="s">
        <v>834</v>
      </c>
      <c r="S183" t="s">
        <v>36</v>
      </c>
      <c r="T183" t="s">
        <v>835</v>
      </c>
      <c r="U183" t="s">
        <v>836</v>
      </c>
      <c r="V183" t="s">
        <v>1780</v>
      </c>
      <c r="W183" t="s">
        <v>1781</v>
      </c>
    </row>
    <row r="184" spans="1:23" x14ac:dyDescent="0.3">
      <c r="A184">
        <v>1940904259715880</v>
      </c>
      <c r="B184" t="s">
        <v>859</v>
      </c>
      <c r="C184" t="s">
        <v>105</v>
      </c>
      <c r="D184" t="s">
        <v>1782</v>
      </c>
      <c r="E184" t="s">
        <v>177</v>
      </c>
      <c r="F184" t="s">
        <v>178</v>
      </c>
      <c r="G184">
        <v>26.066700000000001</v>
      </c>
      <c r="H184">
        <v>50.557699999999997</v>
      </c>
      <c r="I184" t="s">
        <v>28</v>
      </c>
      <c r="J184">
        <v>59984</v>
      </c>
      <c r="K184" s="1">
        <v>44504</v>
      </c>
      <c r="L184" t="s">
        <v>29</v>
      </c>
      <c r="M184" t="s">
        <v>1783</v>
      </c>
      <c r="N184" t="s">
        <v>1784</v>
      </c>
      <c r="O184" t="s">
        <v>785</v>
      </c>
      <c r="P184" t="s">
        <v>1785</v>
      </c>
      <c r="Q184" t="s">
        <v>83</v>
      </c>
      <c r="R184" t="s">
        <v>1786</v>
      </c>
      <c r="S184" t="s">
        <v>334</v>
      </c>
      <c r="T184" t="s">
        <v>1787</v>
      </c>
      <c r="U184" t="s">
        <v>1788</v>
      </c>
      <c r="V184" t="s">
        <v>1789</v>
      </c>
      <c r="W184" t="s">
        <v>1790</v>
      </c>
    </row>
    <row r="185" spans="1:23" x14ac:dyDescent="0.3">
      <c r="A185">
        <v>2588584317894070</v>
      </c>
      <c r="B185" t="s">
        <v>104</v>
      </c>
      <c r="C185" t="s">
        <v>218</v>
      </c>
      <c r="D185" t="s">
        <v>613</v>
      </c>
      <c r="E185" t="s">
        <v>1509</v>
      </c>
      <c r="F185" t="s">
        <v>1510</v>
      </c>
      <c r="G185">
        <v>10.691800000000001</v>
      </c>
      <c r="H185">
        <v>-61.222499999999997</v>
      </c>
      <c r="I185" t="s">
        <v>62</v>
      </c>
      <c r="J185">
        <v>57908</v>
      </c>
      <c r="K185" s="1">
        <v>44619</v>
      </c>
      <c r="L185" t="s">
        <v>63</v>
      </c>
      <c r="M185" t="s">
        <v>1791</v>
      </c>
      <c r="N185" t="s">
        <v>1792</v>
      </c>
      <c r="O185" t="s">
        <v>65</v>
      </c>
      <c r="P185" t="s">
        <v>66</v>
      </c>
      <c r="Q185" t="s">
        <v>239</v>
      </c>
      <c r="R185" t="s">
        <v>68</v>
      </c>
      <c r="S185" t="s">
        <v>241</v>
      </c>
      <c r="T185" t="s">
        <v>70</v>
      </c>
      <c r="U185" t="s">
        <v>71</v>
      </c>
      <c r="V185" t="s">
        <v>1793</v>
      </c>
      <c r="W185" t="s">
        <v>1794</v>
      </c>
    </row>
    <row r="186" spans="1:23" x14ac:dyDescent="0.3">
      <c r="A186">
        <v>1360070138781160</v>
      </c>
      <c r="B186" t="s">
        <v>161</v>
      </c>
      <c r="C186" t="s">
        <v>58</v>
      </c>
      <c r="D186" t="s">
        <v>1795</v>
      </c>
      <c r="E186" t="s">
        <v>469</v>
      </c>
      <c r="F186" t="s">
        <v>470</v>
      </c>
      <c r="G186">
        <v>26.335100000000001</v>
      </c>
      <c r="H186">
        <v>17.228300000000001</v>
      </c>
      <c r="I186" t="s">
        <v>206</v>
      </c>
      <c r="J186">
        <v>14167</v>
      </c>
      <c r="K186" s="1">
        <v>45090</v>
      </c>
      <c r="L186" t="s">
        <v>29</v>
      </c>
      <c r="M186" t="s">
        <v>1796</v>
      </c>
      <c r="N186">
        <f>1-697-706-8089</f>
        <v>-9491</v>
      </c>
      <c r="O186" t="s">
        <v>237</v>
      </c>
      <c r="P186" t="s">
        <v>1797</v>
      </c>
      <c r="Q186" t="s">
        <v>143</v>
      </c>
      <c r="R186" t="s">
        <v>1798</v>
      </c>
      <c r="S186" t="s">
        <v>36</v>
      </c>
      <c r="T186" t="s">
        <v>1799</v>
      </c>
      <c r="U186" t="s">
        <v>1800</v>
      </c>
      <c r="V186" t="s">
        <v>1801</v>
      </c>
      <c r="W186" t="s">
        <v>1802</v>
      </c>
    </row>
    <row r="187" spans="1:23" x14ac:dyDescent="0.3">
      <c r="A187">
        <v>2186900534995740</v>
      </c>
      <c r="B187" t="s">
        <v>1803</v>
      </c>
      <c r="C187" t="s">
        <v>218</v>
      </c>
      <c r="D187" t="s">
        <v>1804</v>
      </c>
      <c r="E187" t="s">
        <v>731</v>
      </c>
      <c r="F187" t="s">
        <v>732</v>
      </c>
      <c r="G187">
        <v>13.9094</v>
      </c>
      <c r="H187">
        <v>-60.978900000000003</v>
      </c>
      <c r="I187" t="s">
        <v>62</v>
      </c>
      <c r="J187">
        <v>122077</v>
      </c>
      <c r="K187" s="1">
        <v>44874</v>
      </c>
      <c r="L187" t="s">
        <v>63</v>
      </c>
      <c r="M187" t="s">
        <v>1805</v>
      </c>
      <c r="N187" t="s">
        <v>1806</v>
      </c>
      <c r="O187" t="s">
        <v>48</v>
      </c>
      <c r="P187" t="s">
        <v>1807</v>
      </c>
      <c r="Q187" t="s">
        <v>239</v>
      </c>
      <c r="R187" t="s">
        <v>1808</v>
      </c>
      <c r="S187" t="s">
        <v>36</v>
      </c>
      <c r="T187" t="s">
        <v>1809</v>
      </c>
      <c r="U187" t="s">
        <v>1810</v>
      </c>
      <c r="V187" t="s">
        <v>1811</v>
      </c>
      <c r="W187" t="s">
        <v>1812</v>
      </c>
    </row>
    <row r="188" spans="1:23" x14ac:dyDescent="0.3">
      <c r="A188">
        <v>2025259871348420</v>
      </c>
      <c r="B188" t="s">
        <v>1249</v>
      </c>
      <c r="C188" t="s">
        <v>151</v>
      </c>
      <c r="D188" t="s">
        <v>1150</v>
      </c>
      <c r="E188" t="s">
        <v>326</v>
      </c>
      <c r="F188" t="s">
        <v>327</v>
      </c>
      <c r="G188">
        <v>-7.1094999999999997</v>
      </c>
      <c r="H188">
        <v>177.64930000000001</v>
      </c>
      <c r="I188" t="s">
        <v>62</v>
      </c>
      <c r="J188">
        <v>72890</v>
      </c>
      <c r="K188" s="1">
        <v>44680</v>
      </c>
      <c r="L188" t="s">
        <v>29</v>
      </c>
      <c r="M188" t="s">
        <v>1813</v>
      </c>
      <c r="N188" t="s">
        <v>1814</v>
      </c>
      <c r="O188" t="s">
        <v>585</v>
      </c>
      <c r="P188" t="s">
        <v>586</v>
      </c>
      <c r="Q188" t="s">
        <v>294</v>
      </c>
      <c r="R188" t="s">
        <v>587</v>
      </c>
      <c r="S188" t="s">
        <v>145</v>
      </c>
      <c r="T188" t="s">
        <v>588</v>
      </c>
      <c r="U188" t="s">
        <v>589</v>
      </c>
      <c r="V188" t="s">
        <v>1815</v>
      </c>
      <c r="W188" t="s">
        <v>1816</v>
      </c>
    </row>
    <row r="189" spans="1:23" x14ac:dyDescent="0.3">
      <c r="A189">
        <v>160399666386920</v>
      </c>
      <c r="B189" t="s">
        <v>119</v>
      </c>
      <c r="C189" t="s">
        <v>189</v>
      </c>
      <c r="D189" t="s">
        <v>1817</v>
      </c>
      <c r="E189" t="s">
        <v>136</v>
      </c>
      <c r="F189" t="s">
        <v>137</v>
      </c>
      <c r="G189">
        <v>0.18640000000000001</v>
      </c>
      <c r="H189">
        <v>6.6131000000000002</v>
      </c>
      <c r="I189" t="s">
        <v>206</v>
      </c>
      <c r="J189">
        <v>51195</v>
      </c>
      <c r="K189" s="1">
        <v>45148</v>
      </c>
      <c r="L189" t="s">
        <v>63</v>
      </c>
      <c r="M189" t="s">
        <v>1818</v>
      </c>
      <c r="N189" t="s">
        <v>1819</v>
      </c>
      <c r="O189" t="s">
        <v>319</v>
      </c>
      <c r="P189" t="s">
        <v>320</v>
      </c>
      <c r="Q189" t="s">
        <v>50</v>
      </c>
      <c r="R189" t="s">
        <v>322</v>
      </c>
      <c r="S189" t="s">
        <v>241</v>
      </c>
      <c r="T189" t="s">
        <v>323</v>
      </c>
      <c r="U189" t="s">
        <v>324</v>
      </c>
      <c r="V189" t="s">
        <v>951</v>
      </c>
      <c r="W189" t="s">
        <v>952</v>
      </c>
    </row>
    <row r="190" spans="1:23" x14ac:dyDescent="0.3">
      <c r="A190">
        <v>336200912542924</v>
      </c>
      <c r="B190" t="s">
        <v>231</v>
      </c>
      <c r="C190" t="s">
        <v>91</v>
      </c>
      <c r="D190" t="s">
        <v>1820</v>
      </c>
      <c r="E190" t="s">
        <v>947</v>
      </c>
      <c r="F190" t="s">
        <v>948</v>
      </c>
      <c r="G190">
        <v>28.3949</v>
      </c>
      <c r="H190">
        <v>84.123999999999995</v>
      </c>
      <c r="I190" t="s">
        <v>206</v>
      </c>
      <c r="J190">
        <v>118838</v>
      </c>
      <c r="K190" s="1">
        <v>44853</v>
      </c>
      <c r="L190" t="s">
        <v>63</v>
      </c>
      <c r="M190" t="s">
        <v>1821</v>
      </c>
      <c r="N190" t="s">
        <v>1822</v>
      </c>
      <c r="O190" t="s">
        <v>1823</v>
      </c>
      <c r="P190" t="s">
        <v>1824</v>
      </c>
      <c r="Q190" t="s">
        <v>321</v>
      </c>
      <c r="R190" t="s">
        <v>1825</v>
      </c>
      <c r="S190" t="s">
        <v>241</v>
      </c>
      <c r="T190" t="s">
        <v>1826</v>
      </c>
      <c r="U190" t="s">
        <v>1827</v>
      </c>
      <c r="V190" t="s">
        <v>1828</v>
      </c>
      <c r="W190" t="s">
        <v>1829</v>
      </c>
    </row>
    <row r="191" spans="1:23" x14ac:dyDescent="0.3">
      <c r="A191">
        <v>248449529309724</v>
      </c>
      <c r="B191" t="s">
        <v>1636</v>
      </c>
      <c r="C191" t="s">
        <v>24</v>
      </c>
      <c r="D191" t="s">
        <v>935</v>
      </c>
      <c r="E191" t="s">
        <v>262</v>
      </c>
      <c r="F191" t="s">
        <v>262</v>
      </c>
      <c r="G191">
        <v>43.942399999999999</v>
      </c>
      <c r="H191">
        <v>12.457800000000001</v>
      </c>
      <c r="I191" t="s">
        <v>78</v>
      </c>
      <c r="J191">
        <v>118067</v>
      </c>
      <c r="K191" s="1">
        <v>45057</v>
      </c>
      <c r="L191" t="s">
        <v>29</v>
      </c>
      <c r="M191" t="s">
        <v>1830</v>
      </c>
      <c r="N191" t="s">
        <v>1831</v>
      </c>
      <c r="O191" t="s">
        <v>1832</v>
      </c>
      <c r="P191" t="s">
        <v>1833</v>
      </c>
      <c r="Q191" t="s">
        <v>183</v>
      </c>
      <c r="R191" t="s">
        <v>1834</v>
      </c>
      <c r="S191" t="s">
        <v>52</v>
      </c>
      <c r="T191" t="s">
        <v>1835</v>
      </c>
      <c r="U191" t="s">
        <v>1836</v>
      </c>
      <c r="V191" t="s">
        <v>1837</v>
      </c>
      <c r="W191" t="s">
        <v>1838</v>
      </c>
    </row>
    <row r="192" spans="1:23" x14ac:dyDescent="0.3">
      <c r="A192">
        <v>2194565341873400</v>
      </c>
      <c r="B192" t="s">
        <v>1249</v>
      </c>
      <c r="C192" t="s">
        <v>189</v>
      </c>
      <c r="D192" t="s">
        <v>1839</v>
      </c>
      <c r="E192" t="s">
        <v>26</v>
      </c>
      <c r="F192" t="s">
        <v>27</v>
      </c>
      <c r="G192">
        <v>54.2361</v>
      </c>
      <c r="H192">
        <v>-4.5480999999999998</v>
      </c>
      <c r="I192" t="s">
        <v>138</v>
      </c>
      <c r="J192">
        <v>35498</v>
      </c>
      <c r="K192" s="1">
        <v>44844</v>
      </c>
      <c r="L192" t="s">
        <v>63</v>
      </c>
      <c r="M192" t="s">
        <v>1840</v>
      </c>
      <c r="N192" t="s">
        <v>1841</v>
      </c>
      <c r="O192" t="s">
        <v>141</v>
      </c>
      <c r="P192" t="s">
        <v>155</v>
      </c>
      <c r="Q192" t="s">
        <v>143</v>
      </c>
      <c r="R192" t="s">
        <v>156</v>
      </c>
      <c r="S192" t="s">
        <v>36</v>
      </c>
      <c r="T192" t="s">
        <v>157</v>
      </c>
      <c r="U192" t="s">
        <v>158</v>
      </c>
      <c r="V192" t="s">
        <v>1842</v>
      </c>
      <c r="W192" t="s">
        <v>1843</v>
      </c>
    </row>
    <row r="193" spans="1:23" x14ac:dyDescent="0.3">
      <c r="A193">
        <v>96764880618602</v>
      </c>
      <c r="B193" t="s">
        <v>555</v>
      </c>
      <c r="C193" t="s">
        <v>42</v>
      </c>
      <c r="D193" t="s">
        <v>1844</v>
      </c>
      <c r="E193" t="s">
        <v>1032</v>
      </c>
      <c r="F193" t="s">
        <v>1033</v>
      </c>
      <c r="G193">
        <v>61.524000000000001</v>
      </c>
      <c r="H193">
        <v>105.3188</v>
      </c>
      <c r="I193" t="s">
        <v>28</v>
      </c>
      <c r="J193">
        <v>76972</v>
      </c>
      <c r="K193" s="1">
        <v>44743</v>
      </c>
      <c r="L193" t="s">
        <v>123</v>
      </c>
      <c r="M193" t="s">
        <v>1845</v>
      </c>
      <c r="N193" t="s">
        <v>1846</v>
      </c>
      <c r="O193" t="s">
        <v>141</v>
      </c>
      <c r="P193" t="s">
        <v>155</v>
      </c>
      <c r="Q193" t="s">
        <v>67</v>
      </c>
      <c r="R193" t="s">
        <v>156</v>
      </c>
      <c r="S193" t="s">
        <v>212</v>
      </c>
      <c r="T193" t="s">
        <v>157</v>
      </c>
      <c r="U193" t="s">
        <v>158</v>
      </c>
      <c r="V193" t="s">
        <v>1847</v>
      </c>
      <c r="W193" t="s">
        <v>1848</v>
      </c>
    </row>
    <row r="194" spans="1:23" x14ac:dyDescent="0.3">
      <c r="A194">
        <v>2435037980247620</v>
      </c>
      <c r="B194" t="s">
        <v>839</v>
      </c>
      <c r="C194" t="s">
        <v>58</v>
      </c>
      <c r="D194" t="s">
        <v>543</v>
      </c>
      <c r="E194" t="s">
        <v>1849</v>
      </c>
      <c r="F194" t="s">
        <v>1850</v>
      </c>
      <c r="G194">
        <v>32.427900000000001</v>
      </c>
      <c r="H194">
        <v>53.688000000000002</v>
      </c>
      <c r="I194" t="s">
        <v>138</v>
      </c>
      <c r="J194">
        <v>37063</v>
      </c>
      <c r="K194" s="1">
        <v>44512</v>
      </c>
      <c r="L194" t="s">
        <v>63</v>
      </c>
      <c r="M194" t="s">
        <v>1851</v>
      </c>
      <c r="N194" t="s">
        <v>1852</v>
      </c>
      <c r="O194" t="s">
        <v>909</v>
      </c>
      <c r="P194" t="s">
        <v>910</v>
      </c>
      <c r="Q194" t="s">
        <v>169</v>
      </c>
      <c r="R194" t="s">
        <v>911</v>
      </c>
      <c r="S194" t="s">
        <v>241</v>
      </c>
      <c r="T194" t="s">
        <v>912</v>
      </c>
      <c r="U194" t="s">
        <v>913</v>
      </c>
      <c r="V194" t="s">
        <v>1853</v>
      </c>
      <c r="W194" t="s">
        <v>1854</v>
      </c>
    </row>
    <row r="195" spans="1:23" x14ac:dyDescent="0.3">
      <c r="A195">
        <v>2493341780464700</v>
      </c>
      <c r="B195" t="s">
        <v>467</v>
      </c>
      <c r="C195" t="s">
        <v>24</v>
      </c>
      <c r="D195" t="s">
        <v>1855</v>
      </c>
      <c r="E195" t="s">
        <v>1414</v>
      </c>
      <c r="F195" t="s">
        <v>1415</v>
      </c>
      <c r="G195">
        <v>29.311699999999998</v>
      </c>
      <c r="H195">
        <v>47.4818</v>
      </c>
      <c r="I195" t="s">
        <v>206</v>
      </c>
      <c r="J195">
        <v>116488</v>
      </c>
      <c r="K195" s="1">
        <v>44824</v>
      </c>
      <c r="L195" t="s">
        <v>63</v>
      </c>
      <c r="M195" t="s">
        <v>1856</v>
      </c>
      <c r="N195" t="s">
        <v>1857</v>
      </c>
      <c r="O195" t="s">
        <v>319</v>
      </c>
      <c r="P195" t="s">
        <v>1858</v>
      </c>
      <c r="Q195" t="s">
        <v>967</v>
      </c>
      <c r="R195" t="s">
        <v>1859</v>
      </c>
      <c r="S195" t="s">
        <v>212</v>
      </c>
      <c r="T195" t="s">
        <v>1860</v>
      </c>
      <c r="U195" t="s">
        <v>1861</v>
      </c>
      <c r="V195" t="s">
        <v>1862</v>
      </c>
      <c r="W195" t="s">
        <v>1863</v>
      </c>
    </row>
    <row r="196" spans="1:23" x14ac:dyDescent="0.3">
      <c r="A196">
        <v>919131047374313</v>
      </c>
      <c r="B196" t="s">
        <v>175</v>
      </c>
      <c r="C196" t="s">
        <v>91</v>
      </c>
      <c r="D196" t="s">
        <v>1864</v>
      </c>
      <c r="E196" t="s">
        <v>136</v>
      </c>
      <c r="F196" t="s">
        <v>137</v>
      </c>
      <c r="G196">
        <v>0.18640000000000001</v>
      </c>
      <c r="H196">
        <v>6.6131000000000002</v>
      </c>
      <c r="I196" t="s">
        <v>78</v>
      </c>
      <c r="J196">
        <v>37773</v>
      </c>
      <c r="K196" s="1">
        <v>44655</v>
      </c>
      <c r="L196" t="s">
        <v>63</v>
      </c>
      <c r="M196" t="s">
        <v>1865</v>
      </c>
      <c r="N196" t="s">
        <v>1866</v>
      </c>
      <c r="O196" t="s">
        <v>111</v>
      </c>
      <c r="P196" t="s">
        <v>537</v>
      </c>
      <c r="Q196" t="s">
        <v>50</v>
      </c>
      <c r="R196" t="s">
        <v>538</v>
      </c>
      <c r="S196" t="s">
        <v>241</v>
      </c>
      <c r="T196" t="s">
        <v>539</v>
      </c>
      <c r="U196" t="s">
        <v>540</v>
      </c>
      <c r="V196" t="s">
        <v>1867</v>
      </c>
      <c r="W196" t="s">
        <v>1868</v>
      </c>
    </row>
    <row r="197" spans="1:23" x14ac:dyDescent="0.3">
      <c r="A197">
        <v>2739168200269020</v>
      </c>
      <c r="B197" t="s">
        <v>231</v>
      </c>
      <c r="C197" t="s">
        <v>151</v>
      </c>
      <c r="D197" t="s">
        <v>1869</v>
      </c>
      <c r="E197" t="s">
        <v>1870</v>
      </c>
      <c r="F197" t="s">
        <v>1871</v>
      </c>
      <c r="G197">
        <v>18.735700000000001</v>
      </c>
      <c r="H197">
        <v>-70.162700000000001</v>
      </c>
      <c r="I197" t="s">
        <v>62</v>
      </c>
      <c r="J197">
        <v>40994</v>
      </c>
      <c r="K197" s="1">
        <v>44492</v>
      </c>
      <c r="L197" t="s">
        <v>123</v>
      </c>
      <c r="M197" t="s">
        <v>1872</v>
      </c>
      <c r="N197" t="s">
        <v>1873</v>
      </c>
      <c r="O197" t="s">
        <v>141</v>
      </c>
      <c r="P197" t="s">
        <v>142</v>
      </c>
      <c r="Q197" t="s">
        <v>253</v>
      </c>
      <c r="R197" t="s">
        <v>144</v>
      </c>
      <c r="S197" t="s">
        <v>334</v>
      </c>
      <c r="T197" t="s">
        <v>146</v>
      </c>
      <c r="U197" t="s">
        <v>147</v>
      </c>
      <c r="V197" t="s">
        <v>1874</v>
      </c>
      <c r="W197" t="s">
        <v>1875</v>
      </c>
    </row>
    <row r="198" spans="1:23" x14ac:dyDescent="0.3">
      <c r="A198">
        <v>2422872881148720</v>
      </c>
      <c r="B198" t="s">
        <v>300</v>
      </c>
      <c r="C198" t="s">
        <v>134</v>
      </c>
      <c r="D198" t="s">
        <v>1423</v>
      </c>
      <c r="E198" t="s">
        <v>44</v>
      </c>
      <c r="F198" t="s">
        <v>45</v>
      </c>
      <c r="G198">
        <v>38.969700000000003</v>
      </c>
      <c r="H198">
        <v>59.5563</v>
      </c>
      <c r="I198" t="s">
        <v>78</v>
      </c>
      <c r="J198">
        <v>77933</v>
      </c>
      <c r="K198" s="1">
        <v>44596</v>
      </c>
      <c r="L198" t="s">
        <v>63</v>
      </c>
      <c r="M198" t="s">
        <v>1876</v>
      </c>
      <c r="N198" t="s">
        <v>1877</v>
      </c>
      <c r="O198" t="s">
        <v>548</v>
      </c>
      <c r="P198" t="s">
        <v>549</v>
      </c>
      <c r="Q198" t="s">
        <v>294</v>
      </c>
      <c r="R198" t="s">
        <v>550</v>
      </c>
      <c r="S198" t="s">
        <v>212</v>
      </c>
      <c r="T198" t="s">
        <v>551</v>
      </c>
      <c r="U198" t="s">
        <v>552</v>
      </c>
      <c r="V198" t="s">
        <v>1878</v>
      </c>
      <c r="W198" t="s">
        <v>1879</v>
      </c>
    </row>
    <row r="199" spans="1:23" x14ac:dyDescent="0.3">
      <c r="A199">
        <v>2427096294014030</v>
      </c>
      <c r="B199" t="s">
        <v>161</v>
      </c>
      <c r="C199" t="s">
        <v>91</v>
      </c>
      <c r="D199" t="s">
        <v>1880</v>
      </c>
      <c r="E199" t="s">
        <v>1881</v>
      </c>
      <c r="F199" t="s">
        <v>1881</v>
      </c>
      <c r="G199">
        <v>1.3521000000000001</v>
      </c>
      <c r="H199">
        <v>103.8198</v>
      </c>
      <c r="I199" t="s">
        <v>62</v>
      </c>
      <c r="J199">
        <v>84357</v>
      </c>
      <c r="K199" s="1">
        <v>44895</v>
      </c>
      <c r="L199" t="s">
        <v>63</v>
      </c>
      <c r="M199" t="s">
        <v>1882</v>
      </c>
      <c r="N199" t="s">
        <v>1883</v>
      </c>
      <c r="O199" t="s">
        <v>1884</v>
      </c>
      <c r="P199" t="s">
        <v>1885</v>
      </c>
      <c r="Q199" t="s">
        <v>83</v>
      </c>
      <c r="R199" t="s">
        <v>1886</v>
      </c>
      <c r="S199" t="s">
        <v>36</v>
      </c>
      <c r="T199" t="s">
        <v>1887</v>
      </c>
      <c r="U199" t="s">
        <v>1888</v>
      </c>
      <c r="V199" t="s">
        <v>1595</v>
      </c>
      <c r="W199" t="s">
        <v>1596</v>
      </c>
    </row>
    <row r="200" spans="1:23" x14ac:dyDescent="0.3">
      <c r="A200">
        <v>2569062422630570</v>
      </c>
      <c r="B200" t="s">
        <v>567</v>
      </c>
      <c r="C200" t="s">
        <v>42</v>
      </c>
      <c r="D200" t="s">
        <v>1889</v>
      </c>
      <c r="E200" t="s">
        <v>1890</v>
      </c>
      <c r="F200" t="s">
        <v>1891</v>
      </c>
      <c r="G200">
        <v>-9.1899669999999993</v>
      </c>
      <c r="H200">
        <v>-75.015152</v>
      </c>
      <c r="I200" t="s">
        <v>206</v>
      </c>
      <c r="J200">
        <v>86636</v>
      </c>
      <c r="K200" s="1">
        <v>44744</v>
      </c>
      <c r="L200" t="s">
        <v>63</v>
      </c>
      <c r="M200" t="s">
        <v>1892</v>
      </c>
      <c r="N200" t="s">
        <v>1893</v>
      </c>
      <c r="O200" t="s">
        <v>803</v>
      </c>
      <c r="P200" t="s">
        <v>804</v>
      </c>
      <c r="Q200" t="s">
        <v>294</v>
      </c>
      <c r="R200" t="s">
        <v>805</v>
      </c>
      <c r="S200" t="s">
        <v>212</v>
      </c>
      <c r="T200" t="s">
        <v>806</v>
      </c>
      <c r="U200" t="s">
        <v>807</v>
      </c>
      <c r="V200" t="s">
        <v>1894</v>
      </c>
      <c r="W200" t="s">
        <v>1895</v>
      </c>
    </row>
    <row r="201" spans="1:23" x14ac:dyDescent="0.3">
      <c r="A201">
        <v>658352476769475</v>
      </c>
      <c r="B201" t="s">
        <v>480</v>
      </c>
      <c r="C201" t="s">
        <v>42</v>
      </c>
      <c r="D201" t="s">
        <v>25</v>
      </c>
      <c r="E201" t="s">
        <v>1896</v>
      </c>
      <c r="F201" t="s">
        <v>1897</v>
      </c>
      <c r="G201">
        <v>9.9456000000000007</v>
      </c>
      <c r="H201">
        <v>-9.6966000000000001</v>
      </c>
      <c r="I201" t="s">
        <v>206</v>
      </c>
      <c r="J201">
        <v>130927</v>
      </c>
      <c r="K201" s="1">
        <v>44650</v>
      </c>
      <c r="L201" t="s">
        <v>63</v>
      </c>
      <c r="M201" t="s">
        <v>1898</v>
      </c>
      <c r="N201" t="s">
        <v>1899</v>
      </c>
      <c r="O201" t="s">
        <v>111</v>
      </c>
      <c r="P201" t="s">
        <v>1900</v>
      </c>
      <c r="Q201" t="s">
        <v>321</v>
      </c>
      <c r="R201" t="s">
        <v>1901</v>
      </c>
      <c r="S201" t="s">
        <v>69</v>
      </c>
      <c r="T201" t="s">
        <v>1902</v>
      </c>
      <c r="U201" t="s">
        <v>1903</v>
      </c>
      <c r="V201" t="s">
        <v>1904</v>
      </c>
      <c r="W201" t="s">
        <v>1905</v>
      </c>
    </row>
    <row r="202" spans="1:23" x14ac:dyDescent="0.3">
      <c r="A202">
        <v>3084483244796070</v>
      </c>
      <c r="B202" t="s">
        <v>175</v>
      </c>
      <c r="C202" t="s">
        <v>42</v>
      </c>
      <c r="D202" t="s">
        <v>1906</v>
      </c>
      <c r="E202" t="s">
        <v>1042</v>
      </c>
      <c r="F202" t="s">
        <v>1043</v>
      </c>
      <c r="G202">
        <v>56.879600000000003</v>
      </c>
      <c r="H202">
        <v>24.603200000000001</v>
      </c>
      <c r="I202" t="s">
        <v>62</v>
      </c>
      <c r="J202">
        <v>102718</v>
      </c>
      <c r="K202" s="1">
        <v>44704</v>
      </c>
      <c r="L202" t="s">
        <v>29</v>
      </c>
      <c r="M202" t="s">
        <v>1907</v>
      </c>
      <c r="N202" t="s">
        <v>1908</v>
      </c>
      <c r="O202" t="s">
        <v>560</v>
      </c>
      <c r="P202" t="s">
        <v>561</v>
      </c>
      <c r="Q202" t="s">
        <v>50</v>
      </c>
      <c r="R202" t="s">
        <v>562</v>
      </c>
      <c r="S202" t="s">
        <v>36</v>
      </c>
      <c r="T202" t="s">
        <v>563</v>
      </c>
      <c r="U202" t="s">
        <v>564</v>
      </c>
      <c r="V202" t="s">
        <v>1909</v>
      </c>
      <c r="W202" t="s">
        <v>1910</v>
      </c>
    </row>
    <row r="203" spans="1:23" x14ac:dyDescent="0.3">
      <c r="A203">
        <v>1487187719810870</v>
      </c>
      <c r="B203" t="s">
        <v>555</v>
      </c>
      <c r="C203" t="s">
        <v>58</v>
      </c>
      <c r="D203" t="s">
        <v>1404</v>
      </c>
      <c r="E203" t="s">
        <v>1911</v>
      </c>
      <c r="F203" t="s">
        <v>1912</v>
      </c>
      <c r="G203">
        <v>7.5148999999999999</v>
      </c>
      <c r="H203">
        <v>134.58250000000001</v>
      </c>
      <c r="I203" t="s">
        <v>62</v>
      </c>
      <c r="J203">
        <v>124815</v>
      </c>
      <c r="K203" s="1">
        <v>44737</v>
      </c>
      <c r="L203" t="s">
        <v>63</v>
      </c>
      <c r="M203" t="s">
        <v>1913</v>
      </c>
      <c r="N203" t="s">
        <v>1914</v>
      </c>
      <c r="O203" t="s">
        <v>1823</v>
      </c>
      <c r="P203" t="s">
        <v>1915</v>
      </c>
      <c r="Q203" t="s">
        <v>34</v>
      </c>
      <c r="R203" t="s">
        <v>1916</v>
      </c>
      <c r="S203" t="s">
        <v>36</v>
      </c>
      <c r="T203" t="s">
        <v>1917</v>
      </c>
      <c r="U203" t="s">
        <v>1918</v>
      </c>
      <c r="V203" t="s">
        <v>1919</v>
      </c>
      <c r="W203" t="s">
        <v>1920</v>
      </c>
    </row>
    <row r="204" spans="1:23" x14ac:dyDescent="0.3">
      <c r="A204">
        <v>1714334287335130</v>
      </c>
      <c r="B204" t="s">
        <v>480</v>
      </c>
      <c r="C204" t="s">
        <v>42</v>
      </c>
      <c r="D204" t="s">
        <v>1164</v>
      </c>
      <c r="E204" t="s">
        <v>1377</v>
      </c>
      <c r="F204" t="s">
        <v>1378</v>
      </c>
      <c r="G204">
        <v>-29.6099</v>
      </c>
      <c r="H204">
        <v>28.233599999999999</v>
      </c>
      <c r="I204" t="s">
        <v>206</v>
      </c>
      <c r="J204">
        <v>64637</v>
      </c>
      <c r="K204" s="1">
        <v>44570</v>
      </c>
      <c r="L204" t="s">
        <v>29</v>
      </c>
      <c r="M204" t="s">
        <v>1921</v>
      </c>
      <c r="N204" t="s">
        <v>1922</v>
      </c>
      <c r="O204" t="s">
        <v>561</v>
      </c>
      <c r="P204" t="s">
        <v>1923</v>
      </c>
      <c r="Q204" t="s">
        <v>253</v>
      </c>
      <c r="R204" t="s">
        <v>1924</v>
      </c>
      <c r="S204" t="s">
        <v>114</v>
      </c>
      <c r="T204" t="s">
        <v>1925</v>
      </c>
      <c r="U204" t="s">
        <v>1926</v>
      </c>
      <c r="V204" t="s">
        <v>1927</v>
      </c>
      <c r="W204" t="s">
        <v>1928</v>
      </c>
    </row>
    <row r="205" spans="1:23" x14ac:dyDescent="0.3">
      <c r="A205">
        <v>2688617450853190</v>
      </c>
      <c r="B205" t="s">
        <v>1683</v>
      </c>
      <c r="C205" t="s">
        <v>91</v>
      </c>
      <c r="D205" t="s">
        <v>1929</v>
      </c>
      <c r="E205" t="s">
        <v>275</v>
      </c>
      <c r="F205" t="s">
        <v>276</v>
      </c>
      <c r="G205">
        <v>-17.6797</v>
      </c>
      <c r="H205">
        <v>-149.4068</v>
      </c>
      <c r="I205" t="s">
        <v>62</v>
      </c>
      <c r="J205">
        <v>77218</v>
      </c>
      <c r="K205" s="1">
        <v>44874</v>
      </c>
      <c r="L205" t="s">
        <v>63</v>
      </c>
      <c r="M205" t="s">
        <v>1930</v>
      </c>
      <c r="N205" t="s">
        <v>1931</v>
      </c>
      <c r="O205" t="s">
        <v>141</v>
      </c>
      <c r="P205" t="s">
        <v>155</v>
      </c>
      <c r="Q205" t="s">
        <v>183</v>
      </c>
      <c r="R205" t="s">
        <v>156</v>
      </c>
      <c r="S205" t="s">
        <v>198</v>
      </c>
      <c r="T205" t="s">
        <v>157</v>
      </c>
      <c r="U205" t="s">
        <v>158</v>
      </c>
      <c r="V205" t="s">
        <v>1932</v>
      </c>
      <c r="W205" t="s">
        <v>1933</v>
      </c>
    </row>
    <row r="206" spans="1:23" x14ac:dyDescent="0.3">
      <c r="A206">
        <v>65641569762684</v>
      </c>
      <c r="B206" t="s">
        <v>667</v>
      </c>
      <c r="C206" t="s">
        <v>189</v>
      </c>
      <c r="D206" t="s">
        <v>1934</v>
      </c>
      <c r="E206" t="s">
        <v>1935</v>
      </c>
      <c r="F206" t="s">
        <v>1935</v>
      </c>
      <c r="G206">
        <v>36.140799999999999</v>
      </c>
      <c r="H206">
        <v>-5.3536000000000001</v>
      </c>
      <c r="I206" t="s">
        <v>138</v>
      </c>
      <c r="J206">
        <v>39062</v>
      </c>
      <c r="K206" s="1">
        <v>44859</v>
      </c>
      <c r="L206" t="s">
        <v>29</v>
      </c>
      <c r="M206" t="s">
        <v>1936</v>
      </c>
      <c r="N206" t="s">
        <v>1937</v>
      </c>
      <c r="O206" t="s">
        <v>126</v>
      </c>
      <c r="P206" t="s">
        <v>1938</v>
      </c>
      <c r="Q206" t="s">
        <v>83</v>
      </c>
      <c r="R206" t="s">
        <v>1939</v>
      </c>
      <c r="S206" t="s">
        <v>198</v>
      </c>
      <c r="T206" t="s">
        <v>1940</v>
      </c>
      <c r="U206" t="s">
        <v>1941</v>
      </c>
      <c r="V206" t="s">
        <v>1942</v>
      </c>
      <c r="W206" t="s">
        <v>1943</v>
      </c>
    </row>
    <row r="207" spans="1:23" x14ac:dyDescent="0.3">
      <c r="A207">
        <v>2536734206867630</v>
      </c>
      <c r="B207" t="s">
        <v>859</v>
      </c>
      <c r="C207" t="s">
        <v>134</v>
      </c>
      <c r="D207" t="s">
        <v>1944</v>
      </c>
      <c r="E207" t="s">
        <v>1935</v>
      </c>
      <c r="F207" t="s">
        <v>1935</v>
      </c>
      <c r="G207">
        <v>36.140799999999999</v>
      </c>
      <c r="H207">
        <v>-5.3536000000000001</v>
      </c>
      <c r="I207" t="s">
        <v>138</v>
      </c>
      <c r="J207">
        <v>24257</v>
      </c>
      <c r="K207" s="1">
        <v>44754</v>
      </c>
      <c r="L207" t="s">
        <v>123</v>
      </c>
      <c r="M207" t="s">
        <v>1945</v>
      </c>
      <c r="N207" t="s">
        <v>1946</v>
      </c>
      <c r="O207" t="s">
        <v>560</v>
      </c>
      <c r="P207" t="s">
        <v>561</v>
      </c>
      <c r="Q207" t="s">
        <v>83</v>
      </c>
      <c r="R207" t="s">
        <v>562</v>
      </c>
      <c r="S207" t="s">
        <v>198</v>
      </c>
      <c r="T207" t="s">
        <v>563</v>
      </c>
      <c r="U207" t="s">
        <v>564</v>
      </c>
      <c r="V207" t="s">
        <v>1947</v>
      </c>
      <c r="W207" t="s">
        <v>1948</v>
      </c>
    </row>
    <row r="208" spans="1:23" x14ac:dyDescent="0.3">
      <c r="A208">
        <v>2440179520384780</v>
      </c>
      <c r="B208" t="s">
        <v>417</v>
      </c>
      <c r="C208" t="s">
        <v>151</v>
      </c>
      <c r="D208" t="s">
        <v>723</v>
      </c>
      <c r="E208" t="s">
        <v>1949</v>
      </c>
      <c r="F208" t="s">
        <v>1950</v>
      </c>
      <c r="G208">
        <v>-4.6795999999999998</v>
      </c>
      <c r="H208">
        <v>55.491999999999997</v>
      </c>
      <c r="I208" t="s">
        <v>62</v>
      </c>
      <c r="J208">
        <v>44151</v>
      </c>
      <c r="K208" s="1">
        <v>44642</v>
      </c>
      <c r="L208" t="s">
        <v>123</v>
      </c>
      <c r="M208" t="s">
        <v>1951</v>
      </c>
      <c r="N208" t="s">
        <v>1952</v>
      </c>
      <c r="O208" t="s">
        <v>307</v>
      </c>
      <c r="P208" t="s">
        <v>1244</v>
      </c>
      <c r="Q208" t="s">
        <v>332</v>
      </c>
      <c r="R208" t="s">
        <v>1245</v>
      </c>
      <c r="S208" t="s">
        <v>198</v>
      </c>
      <c r="T208" t="s">
        <v>1246</v>
      </c>
      <c r="U208" t="s">
        <v>310</v>
      </c>
      <c r="V208" t="s">
        <v>1953</v>
      </c>
      <c r="W208" t="s">
        <v>1954</v>
      </c>
    </row>
    <row r="209" spans="1:23" x14ac:dyDescent="0.3">
      <c r="A209">
        <v>1352724567331220</v>
      </c>
      <c r="B209" t="s">
        <v>175</v>
      </c>
      <c r="C209" t="s">
        <v>58</v>
      </c>
      <c r="D209" t="s">
        <v>1955</v>
      </c>
      <c r="E209" t="s">
        <v>1870</v>
      </c>
      <c r="F209" t="s">
        <v>1871</v>
      </c>
      <c r="G209">
        <v>18.735700000000001</v>
      </c>
      <c r="H209">
        <v>-70.162700000000001</v>
      </c>
      <c r="I209" t="s">
        <v>206</v>
      </c>
      <c r="J209">
        <v>47304</v>
      </c>
      <c r="K209" s="1">
        <v>45004</v>
      </c>
      <c r="L209" t="s">
        <v>63</v>
      </c>
      <c r="M209" t="s">
        <v>1956</v>
      </c>
      <c r="N209" t="s">
        <v>1957</v>
      </c>
      <c r="O209" t="s">
        <v>112</v>
      </c>
      <c r="P209" t="s">
        <v>1958</v>
      </c>
      <c r="Q209" t="s">
        <v>83</v>
      </c>
      <c r="R209" t="s">
        <v>1959</v>
      </c>
      <c r="S209" t="s">
        <v>145</v>
      </c>
      <c r="T209" t="s">
        <v>1960</v>
      </c>
      <c r="U209" t="s">
        <v>1961</v>
      </c>
      <c r="V209" t="s">
        <v>1498</v>
      </c>
      <c r="W209" t="s">
        <v>1499</v>
      </c>
    </row>
    <row r="210" spans="1:23" x14ac:dyDescent="0.3">
      <c r="A210">
        <v>2554035352669740</v>
      </c>
      <c r="B210" t="s">
        <v>1636</v>
      </c>
      <c r="C210" t="s">
        <v>105</v>
      </c>
      <c r="D210" t="s">
        <v>1962</v>
      </c>
      <c r="E210" t="s">
        <v>1963</v>
      </c>
      <c r="F210" t="s">
        <v>1964</v>
      </c>
      <c r="G210">
        <v>33.223199999999999</v>
      </c>
      <c r="H210">
        <v>43.679299999999998</v>
      </c>
      <c r="I210" t="s">
        <v>206</v>
      </c>
      <c r="J210">
        <v>15573</v>
      </c>
      <c r="K210" s="1">
        <v>44990</v>
      </c>
      <c r="L210" t="s">
        <v>123</v>
      </c>
      <c r="M210" t="s">
        <v>1965</v>
      </c>
      <c r="N210">
        <f>1-349-660-1199</f>
        <v>-2207</v>
      </c>
      <c r="O210" t="s">
        <v>1966</v>
      </c>
      <c r="P210" t="s">
        <v>1967</v>
      </c>
      <c r="Q210" t="s">
        <v>321</v>
      </c>
      <c r="R210" t="s">
        <v>1968</v>
      </c>
      <c r="S210" t="s">
        <v>145</v>
      </c>
      <c r="T210" t="s">
        <v>1969</v>
      </c>
      <c r="U210" t="s">
        <v>1970</v>
      </c>
      <c r="V210" t="s">
        <v>798</v>
      </c>
      <c r="W210" t="s">
        <v>799</v>
      </c>
    </row>
    <row r="211" spans="1:23" x14ac:dyDescent="0.3">
      <c r="A211">
        <v>2448697733283530</v>
      </c>
      <c r="B211" t="s">
        <v>300</v>
      </c>
      <c r="C211" t="s">
        <v>42</v>
      </c>
      <c r="D211" t="s">
        <v>1971</v>
      </c>
      <c r="E211" t="s">
        <v>1473</v>
      </c>
      <c r="F211" t="s">
        <v>1474</v>
      </c>
      <c r="G211">
        <v>-14.234999999999999</v>
      </c>
      <c r="H211">
        <v>-51.9253</v>
      </c>
      <c r="I211" t="s">
        <v>28</v>
      </c>
      <c r="J211">
        <v>119368</v>
      </c>
      <c r="K211" s="1">
        <v>44617</v>
      </c>
      <c r="L211" t="s">
        <v>63</v>
      </c>
      <c r="M211" t="s">
        <v>1972</v>
      </c>
      <c r="N211" t="s">
        <v>1973</v>
      </c>
      <c r="O211" t="s">
        <v>307</v>
      </c>
      <c r="P211" t="s">
        <v>1244</v>
      </c>
      <c r="Q211" t="s">
        <v>34</v>
      </c>
      <c r="R211" t="s">
        <v>1245</v>
      </c>
      <c r="S211" t="s">
        <v>241</v>
      </c>
      <c r="T211" t="s">
        <v>1246</v>
      </c>
      <c r="U211" t="s">
        <v>310</v>
      </c>
      <c r="V211" t="s">
        <v>1974</v>
      </c>
      <c r="W211" t="s">
        <v>1975</v>
      </c>
    </row>
    <row r="212" spans="1:23" x14ac:dyDescent="0.3">
      <c r="A212">
        <v>1801490479475080</v>
      </c>
      <c r="B212" t="s">
        <v>119</v>
      </c>
      <c r="C212" t="s">
        <v>91</v>
      </c>
      <c r="D212" t="s">
        <v>1976</v>
      </c>
      <c r="E212" t="s">
        <v>385</v>
      </c>
      <c r="F212" t="s">
        <v>386</v>
      </c>
      <c r="G212">
        <v>47.162500000000001</v>
      </c>
      <c r="H212">
        <v>19.503299999999999</v>
      </c>
      <c r="I212" t="s">
        <v>28</v>
      </c>
      <c r="J212">
        <v>130952</v>
      </c>
      <c r="K212" s="1">
        <v>44921</v>
      </c>
      <c r="L212" t="s">
        <v>29</v>
      </c>
      <c r="M212" t="s">
        <v>1977</v>
      </c>
      <c r="N212" t="s">
        <v>1978</v>
      </c>
      <c r="O212" t="s">
        <v>606</v>
      </c>
      <c r="P212" t="s">
        <v>1979</v>
      </c>
      <c r="Q212" t="s">
        <v>674</v>
      </c>
      <c r="R212" t="s">
        <v>1980</v>
      </c>
      <c r="S212" t="s">
        <v>69</v>
      </c>
      <c r="T212" t="s">
        <v>1981</v>
      </c>
      <c r="U212" t="s">
        <v>1982</v>
      </c>
      <c r="V212" t="s">
        <v>1983</v>
      </c>
      <c r="W212" t="s">
        <v>1984</v>
      </c>
    </row>
    <row r="213" spans="1:23" x14ac:dyDescent="0.3">
      <c r="A213">
        <v>1711635968135300</v>
      </c>
      <c r="B213" t="s">
        <v>467</v>
      </c>
      <c r="C213" t="s">
        <v>105</v>
      </c>
      <c r="D213" t="s">
        <v>1985</v>
      </c>
      <c r="E213" t="s">
        <v>1986</v>
      </c>
      <c r="F213" t="s">
        <v>1987</v>
      </c>
      <c r="G213">
        <v>-1.2864</v>
      </c>
      <c r="H213">
        <v>36.8172</v>
      </c>
      <c r="I213" t="s">
        <v>206</v>
      </c>
      <c r="J213">
        <v>116690</v>
      </c>
      <c r="K213" s="1">
        <v>44632</v>
      </c>
      <c r="L213" t="s">
        <v>63</v>
      </c>
      <c r="M213" t="s">
        <v>1988</v>
      </c>
      <c r="N213" t="s">
        <v>1989</v>
      </c>
      <c r="O213" t="s">
        <v>496</v>
      </c>
      <c r="P213" t="s">
        <v>1990</v>
      </c>
      <c r="Q213" t="s">
        <v>169</v>
      </c>
      <c r="R213" t="s">
        <v>1991</v>
      </c>
      <c r="S213" t="s">
        <v>212</v>
      </c>
      <c r="T213" t="s">
        <v>1992</v>
      </c>
      <c r="U213" t="s">
        <v>1993</v>
      </c>
      <c r="V213" t="s">
        <v>1994</v>
      </c>
      <c r="W213" t="s">
        <v>1995</v>
      </c>
    </row>
    <row r="214" spans="1:23" x14ac:dyDescent="0.3">
      <c r="A214">
        <v>399217604939821</v>
      </c>
      <c r="B214" t="s">
        <v>678</v>
      </c>
      <c r="C214" t="s">
        <v>42</v>
      </c>
      <c r="D214" t="s">
        <v>1996</v>
      </c>
      <c r="E214" t="s">
        <v>1997</v>
      </c>
      <c r="F214" t="s">
        <v>1998</v>
      </c>
      <c r="G214">
        <v>45.943199999999997</v>
      </c>
      <c r="H214">
        <v>24.966799999999999</v>
      </c>
      <c r="I214" t="s">
        <v>78</v>
      </c>
      <c r="J214">
        <v>97570</v>
      </c>
      <c r="K214" s="1">
        <v>45134</v>
      </c>
      <c r="L214" t="s">
        <v>123</v>
      </c>
      <c r="M214" t="s">
        <v>1999</v>
      </c>
      <c r="N214">
        <v>7989857426</v>
      </c>
      <c r="O214" t="s">
        <v>897</v>
      </c>
      <c r="P214" t="s">
        <v>2000</v>
      </c>
      <c r="Q214" t="s">
        <v>50</v>
      </c>
      <c r="R214" t="s">
        <v>2001</v>
      </c>
      <c r="S214" t="s">
        <v>69</v>
      </c>
      <c r="T214" t="s">
        <v>2002</v>
      </c>
      <c r="U214" t="s">
        <v>2003</v>
      </c>
      <c r="V214" t="s">
        <v>2004</v>
      </c>
      <c r="W214" t="s">
        <v>2005</v>
      </c>
    </row>
    <row r="215" spans="1:23" x14ac:dyDescent="0.3">
      <c r="A215">
        <v>2855661563833730</v>
      </c>
      <c r="B215" t="s">
        <v>90</v>
      </c>
      <c r="C215" t="s">
        <v>91</v>
      </c>
      <c r="D215" t="s">
        <v>2006</v>
      </c>
      <c r="E215" t="s">
        <v>233</v>
      </c>
      <c r="F215" t="s">
        <v>234</v>
      </c>
      <c r="G215">
        <v>34.802100000000003</v>
      </c>
      <c r="H215">
        <v>38.9968</v>
      </c>
      <c r="I215" t="s">
        <v>78</v>
      </c>
      <c r="J215">
        <v>95429</v>
      </c>
      <c r="K215" s="1">
        <v>44459</v>
      </c>
      <c r="L215" t="s">
        <v>123</v>
      </c>
      <c r="M215" t="s">
        <v>2007</v>
      </c>
      <c r="N215" t="s">
        <v>2008</v>
      </c>
      <c r="O215" t="s">
        <v>1735</v>
      </c>
      <c r="P215" t="s">
        <v>2009</v>
      </c>
      <c r="Q215" t="s">
        <v>143</v>
      </c>
      <c r="R215" t="s">
        <v>2010</v>
      </c>
      <c r="S215" t="s">
        <v>255</v>
      </c>
      <c r="T215" t="s">
        <v>2011</v>
      </c>
      <c r="U215" t="s">
        <v>2012</v>
      </c>
      <c r="V215" t="s">
        <v>2013</v>
      </c>
      <c r="W215" t="s">
        <v>2014</v>
      </c>
    </row>
    <row r="216" spans="1:23" x14ac:dyDescent="0.3">
      <c r="A216">
        <v>2554197658030780</v>
      </c>
      <c r="B216" t="s">
        <v>678</v>
      </c>
      <c r="C216" t="s">
        <v>58</v>
      </c>
      <c r="D216" t="s">
        <v>2015</v>
      </c>
      <c r="E216" t="s">
        <v>1084</v>
      </c>
      <c r="F216" t="s">
        <v>1085</v>
      </c>
      <c r="G216">
        <v>-20.348400000000002</v>
      </c>
      <c r="H216">
        <v>57.552199999999999</v>
      </c>
      <c r="I216" t="s">
        <v>78</v>
      </c>
      <c r="J216">
        <v>101756</v>
      </c>
      <c r="K216" s="1">
        <v>44998</v>
      </c>
      <c r="L216" t="s">
        <v>63</v>
      </c>
      <c r="M216" t="s">
        <v>2016</v>
      </c>
      <c r="N216" t="s">
        <v>2017</v>
      </c>
      <c r="O216" t="s">
        <v>735</v>
      </c>
      <c r="P216" t="s">
        <v>2018</v>
      </c>
      <c r="Q216" t="s">
        <v>294</v>
      </c>
      <c r="R216" t="s">
        <v>2019</v>
      </c>
      <c r="S216" t="s">
        <v>114</v>
      </c>
      <c r="T216" t="s">
        <v>2020</v>
      </c>
      <c r="U216" t="s">
        <v>2021</v>
      </c>
      <c r="V216" t="s">
        <v>2022</v>
      </c>
      <c r="W216" t="s">
        <v>2023</v>
      </c>
    </row>
    <row r="217" spans="1:23" x14ac:dyDescent="0.3">
      <c r="A217">
        <v>2114228993976100</v>
      </c>
      <c r="B217" t="s">
        <v>1249</v>
      </c>
      <c r="C217" t="s">
        <v>151</v>
      </c>
      <c r="D217" t="s">
        <v>2024</v>
      </c>
      <c r="E217" t="s">
        <v>893</v>
      </c>
      <c r="F217" t="s">
        <v>894</v>
      </c>
      <c r="G217">
        <v>-30.5595</v>
      </c>
      <c r="H217">
        <v>22.9375</v>
      </c>
      <c r="I217" t="s">
        <v>138</v>
      </c>
      <c r="J217">
        <v>24969</v>
      </c>
      <c r="K217" s="1">
        <v>45076</v>
      </c>
      <c r="L217" t="s">
        <v>123</v>
      </c>
      <c r="M217" t="s">
        <v>2025</v>
      </c>
      <c r="N217" t="s">
        <v>2026</v>
      </c>
      <c r="O217" t="s">
        <v>2027</v>
      </c>
      <c r="P217" t="s">
        <v>2028</v>
      </c>
      <c r="Q217" t="s">
        <v>34</v>
      </c>
      <c r="R217" t="s">
        <v>2029</v>
      </c>
      <c r="S217" t="s">
        <v>198</v>
      </c>
      <c r="T217" t="s">
        <v>2030</v>
      </c>
      <c r="U217" t="s">
        <v>2031</v>
      </c>
      <c r="V217" t="s">
        <v>2032</v>
      </c>
      <c r="W217" t="s">
        <v>2033</v>
      </c>
    </row>
    <row r="218" spans="1:23" x14ac:dyDescent="0.3">
      <c r="A218">
        <v>1095385721568160</v>
      </c>
      <c r="B218" t="s">
        <v>1636</v>
      </c>
      <c r="C218" t="s">
        <v>91</v>
      </c>
      <c r="D218" t="s">
        <v>1795</v>
      </c>
      <c r="E218" t="s">
        <v>315</v>
      </c>
      <c r="F218" t="s">
        <v>316</v>
      </c>
      <c r="G218">
        <v>40.143099999999997</v>
      </c>
      <c r="H218">
        <v>47.576900000000002</v>
      </c>
      <c r="I218" t="s">
        <v>78</v>
      </c>
      <c r="J218">
        <v>75459</v>
      </c>
      <c r="K218" s="1">
        <v>44549</v>
      </c>
      <c r="L218" t="s">
        <v>123</v>
      </c>
      <c r="M218" t="s">
        <v>2034</v>
      </c>
      <c r="N218" t="s">
        <v>2035</v>
      </c>
      <c r="O218" t="s">
        <v>65</v>
      </c>
      <c r="P218" t="s">
        <v>2036</v>
      </c>
      <c r="Q218" t="s">
        <v>253</v>
      </c>
      <c r="R218" t="s">
        <v>2037</v>
      </c>
      <c r="S218" t="s">
        <v>255</v>
      </c>
      <c r="T218" t="s">
        <v>2038</v>
      </c>
      <c r="U218" t="s">
        <v>2039</v>
      </c>
      <c r="V218" t="s">
        <v>1595</v>
      </c>
      <c r="W218" t="s">
        <v>1596</v>
      </c>
    </row>
    <row r="219" spans="1:23" x14ac:dyDescent="0.3">
      <c r="A219">
        <v>773798251416336</v>
      </c>
      <c r="B219" t="s">
        <v>300</v>
      </c>
      <c r="C219" t="s">
        <v>189</v>
      </c>
      <c r="D219" t="s">
        <v>1889</v>
      </c>
      <c r="E219" t="s">
        <v>1165</v>
      </c>
      <c r="F219" t="s">
        <v>1166</v>
      </c>
      <c r="G219">
        <v>6.8769999999999998</v>
      </c>
      <c r="H219">
        <v>31.306999999999999</v>
      </c>
      <c r="I219" t="s">
        <v>28</v>
      </c>
      <c r="J219">
        <v>26133</v>
      </c>
      <c r="K219" s="1">
        <v>44582</v>
      </c>
      <c r="L219" t="s">
        <v>29</v>
      </c>
      <c r="M219" t="s">
        <v>2040</v>
      </c>
      <c r="N219" t="s">
        <v>2041</v>
      </c>
      <c r="O219" t="s">
        <v>224</v>
      </c>
      <c r="P219" t="s">
        <v>560</v>
      </c>
      <c r="Q219" t="s">
        <v>358</v>
      </c>
      <c r="R219" t="s">
        <v>1477</v>
      </c>
      <c r="S219" t="s">
        <v>145</v>
      </c>
      <c r="T219" t="s">
        <v>1478</v>
      </c>
      <c r="U219" t="s">
        <v>1479</v>
      </c>
      <c r="V219" t="s">
        <v>2042</v>
      </c>
      <c r="W219" t="s">
        <v>2043</v>
      </c>
    </row>
    <row r="220" spans="1:23" x14ac:dyDescent="0.3">
      <c r="A220">
        <v>2211807198608750</v>
      </c>
      <c r="B220" t="s">
        <v>678</v>
      </c>
      <c r="C220" t="s">
        <v>134</v>
      </c>
      <c r="D220" t="s">
        <v>2044</v>
      </c>
      <c r="E220" t="s">
        <v>2045</v>
      </c>
      <c r="F220" t="s">
        <v>2046</v>
      </c>
      <c r="G220">
        <v>35.126399999999997</v>
      </c>
      <c r="H220">
        <v>33.429900000000004</v>
      </c>
      <c r="I220" t="s">
        <v>78</v>
      </c>
      <c r="J220">
        <v>23464</v>
      </c>
      <c r="K220" s="1">
        <v>44506</v>
      </c>
      <c r="L220" t="s">
        <v>63</v>
      </c>
      <c r="M220" t="s">
        <v>2047</v>
      </c>
      <c r="N220" t="s">
        <v>2048</v>
      </c>
      <c r="O220" t="s">
        <v>660</v>
      </c>
      <c r="P220" t="s">
        <v>703</v>
      </c>
      <c r="Q220" t="s">
        <v>169</v>
      </c>
      <c r="R220" t="s">
        <v>2049</v>
      </c>
      <c r="S220" t="s">
        <v>145</v>
      </c>
      <c r="T220" t="s">
        <v>2050</v>
      </c>
      <c r="U220" t="s">
        <v>2051</v>
      </c>
      <c r="V220" t="s">
        <v>2052</v>
      </c>
      <c r="W220" t="s">
        <v>2053</v>
      </c>
    </row>
    <row r="221" spans="1:23" x14ac:dyDescent="0.3">
      <c r="A221">
        <v>1296141719608920</v>
      </c>
      <c r="B221" t="s">
        <v>792</v>
      </c>
      <c r="C221" t="s">
        <v>91</v>
      </c>
      <c r="D221" t="s">
        <v>1719</v>
      </c>
      <c r="E221" t="s">
        <v>1084</v>
      </c>
      <c r="F221" t="s">
        <v>1085</v>
      </c>
      <c r="G221">
        <v>-20.348400000000002</v>
      </c>
      <c r="H221">
        <v>57.552199999999999</v>
      </c>
      <c r="I221" t="s">
        <v>62</v>
      </c>
      <c r="J221">
        <v>79515</v>
      </c>
      <c r="K221" s="1">
        <v>45026</v>
      </c>
      <c r="L221" t="s">
        <v>63</v>
      </c>
      <c r="M221" t="s">
        <v>2054</v>
      </c>
      <c r="N221" t="s">
        <v>2055</v>
      </c>
      <c r="O221" t="s">
        <v>424</v>
      </c>
      <c r="P221" t="s">
        <v>2056</v>
      </c>
      <c r="Q221" t="s">
        <v>294</v>
      </c>
      <c r="R221" t="s">
        <v>2057</v>
      </c>
      <c r="S221" t="s">
        <v>198</v>
      </c>
      <c r="T221" t="s">
        <v>2058</v>
      </c>
      <c r="U221" t="s">
        <v>2059</v>
      </c>
      <c r="V221" t="s">
        <v>349</v>
      </c>
      <c r="W221" t="s">
        <v>350</v>
      </c>
    </row>
    <row r="222" spans="1:23" x14ac:dyDescent="0.3">
      <c r="A222">
        <v>2513773396059270</v>
      </c>
      <c r="B222" t="s">
        <v>104</v>
      </c>
      <c r="C222" t="s">
        <v>91</v>
      </c>
      <c r="D222" t="s">
        <v>2060</v>
      </c>
      <c r="E222" t="s">
        <v>2061</v>
      </c>
      <c r="F222" t="s">
        <v>2062</v>
      </c>
      <c r="G222">
        <v>21.007899999999999</v>
      </c>
      <c r="H222">
        <v>-10.940799999999999</v>
      </c>
      <c r="I222" t="s">
        <v>138</v>
      </c>
      <c r="J222">
        <v>93492</v>
      </c>
      <c r="K222" s="1">
        <v>44607</v>
      </c>
      <c r="L222" t="s">
        <v>29</v>
      </c>
      <c r="M222" t="s">
        <v>2063</v>
      </c>
      <c r="N222" t="s">
        <v>2064</v>
      </c>
      <c r="O222" t="s">
        <v>33</v>
      </c>
      <c r="P222" t="s">
        <v>1558</v>
      </c>
      <c r="Q222" t="s">
        <v>239</v>
      </c>
      <c r="R222" t="s">
        <v>1559</v>
      </c>
      <c r="S222" t="s">
        <v>198</v>
      </c>
      <c r="T222" t="s">
        <v>1560</v>
      </c>
      <c r="U222" t="s">
        <v>1561</v>
      </c>
      <c r="V222" t="s">
        <v>2065</v>
      </c>
      <c r="W222" t="s">
        <v>2066</v>
      </c>
    </row>
    <row r="223" spans="1:23" x14ac:dyDescent="0.3">
      <c r="A223">
        <v>2008599255989550</v>
      </c>
      <c r="B223" t="s">
        <v>260</v>
      </c>
      <c r="C223" t="s">
        <v>273</v>
      </c>
      <c r="D223" t="s">
        <v>2067</v>
      </c>
      <c r="E223" t="s">
        <v>2068</v>
      </c>
      <c r="F223" t="s">
        <v>2069</v>
      </c>
      <c r="G223">
        <v>52.132599999999996</v>
      </c>
      <c r="H223">
        <v>5.2912999999999997</v>
      </c>
      <c r="I223" t="s">
        <v>78</v>
      </c>
      <c r="J223">
        <v>130658</v>
      </c>
      <c r="K223" s="1">
        <v>44554</v>
      </c>
      <c r="L223" t="s">
        <v>123</v>
      </c>
      <c r="M223" t="s">
        <v>2070</v>
      </c>
      <c r="N223" t="s">
        <v>2071</v>
      </c>
      <c r="O223" t="s">
        <v>2072</v>
      </c>
      <c r="P223" t="s">
        <v>2073</v>
      </c>
      <c r="Q223" t="s">
        <v>34</v>
      </c>
      <c r="R223" t="s">
        <v>2074</v>
      </c>
      <c r="S223" t="s">
        <v>85</v>
      </c>
      <c r="T223" t="s">
        <v>2075</v>
      </c>
      <c r="U223" t="s">
        <v>2076</v>
      </c>
      <c r="V223" t="s">
        <v>2077</v>
      </c>
      <c r="W223" t="s">
        <v>2078</v>
      </c>
    </row>
    <row r="224" spans="1:23" x14ac:dyDescent="0.3">
      <c r="A224">
        <v>24991937651087</v>
      </c>
      <c r="B224" t="s">
        <v>23</v>
      </c>
      <c r="C224" t="s">
        <v>105</v>
      </c>
      <c r="D224" t="s">
        <v>2079</v>
      </c>
      <c r="E224" t="s">
        <v>2080</v>
      </c>
      <c r="F224" t="s">
        <v>2081</v>
      </c>
      <c r="G224">
        <v>46.603354000000003</v>
      </c>
      <c r="H224">
        <v>1.888334</v>
      </c>
      <c r="I224" t="s">
        <v>78</v>
      </c>
      <c r="J224">
        <v>90587</v>
      </c>
      <c r="K224" s="1">
        <v>44612</v>
      </c>
      <c r="L224" t="s">
        <v>63</v>
      </c>
      <c r="M224" t="s">
        <v>2082</v>
      </c>
      <c r="N224">
        <v>9152416784</v>
      </c>
      <c r="O224" t="s">
        <v>785</v>
      </c>
      <c r="P224" t="s">
        <v>1203</v>
      </c>
      <c r="Q224" t="s">
        <v>183</v>
      </c>
      <c r="R224" t="s">
        <v>1204</v>
      </c>
      <c r="S224" t="s">
        <v>212</v>
      </c>
      <c r="T224" t="s">
        <v>1205</v>
      </c>
      <c r="U224" t="s">
        <v>1206</v>
      </c>
      <c r="V224" t="s">
        <v>415</v>
      </c>
      <c r="W224" t="s">
        <v>416</v>
      </c>
    </row>
    <row r="225" spans="1:23" x14ac:dyDescent="0.3">
      <c r="A225">
        <v>1225535036606350</v>
      </c>
      <c r="B225" t="s">
        <v>231</v>
      </c>
      <c r="C225" t="s">
        <v>189</v>
      </c>
      <c r="D225" t="s">
        <v>43</v>
      </c>
      <c r="E225" t="s">
        <v>2083</v>
      </c>
      <c r="F225" t="s">
        <v>2084</v>
      </c>
      <c r="G225">
        <v>-8.8742000000000001</v>
      </c>
      <c r="H225">
        <v>125.72750000000001</v>
      </c>
      <c r="I225" t="s">
        <v>28</v>
      </c>
      <c r="J225">
        <v>47263</v>
      </c>
      <c r="K225" s="1">
        <v>45046</v>
      </c>
      <c r="L225" t="s">
        <v>29</v>
      </c>
      <c r="M225" t="s">
        <v>2085</v>
      </c>
      <c r="N225" t="s">
        <v>2086</v>
      </c>
      <c r="O225" t="s">
        <v>1260</v>
      </c>
      <c r="P225" t="s">
        <v>2087</v>
      </c>
      <c r="Q225" t="s">
        <v>34</v>
      </c>
      <c r="R225" t="s">
        <v>2088</v>
      </c>
      <c r="S225" t="s">
        <v>212</v>
      </c>
      <c r="T225" t="s">
        <v>2089</v>
      </c>
      <c r="U225" t="s">
        <v>2090</v>
      </c>
      <c r="V225" t="s">
        <v>2091</v>
      </c>
      <c r="W225" t="s">
        <v>2092</v>
      </c>
    </row>
    <row r="226" spans="1:23" x14ac:dyDescent="0.3">
      <c r="A226">
        <v>2292627292121480</v>
      </c>
      <c r="B226" t="s">
        <v>1249</v>
      </c>
      <c r="C226" t="s">
        <v>42</v>
      </c>
      <c r="D226" t="s">
        <v>2093</v>
      </c>
      <c r="E226" t="s">
        <v>2094</v>
      </c>
      <c r="F226" t="s">
        <v>2095</v>
      </c>
      <c r="G226">
        <v>-14.271000000000001</v>
      </c>
      <c r="H226">
        <v>-170.13220000000001</v>
      </c>
      <c r="I226" t="s">
        <v>206</v>
      </c>
      <c r="J226">
        <v>125487</v>
      </c>
      <c r="K226" s="1">
        <v>45178</v>
      </c>
      <c r="L226" t="s">
        <v>63</v>
      </c>
      <c r="M226" t="s">
        <v>2096</v>
      </c>
      <c r="N226" t="s">
        <v>2097</v>
      </c>
      <c r="O226" t="s">
        <v>785</v>
      </c>
      <c r="P226" t="s">
        <v>1785</v>
      </c>
      <c r="Q226" t="s">
        <v>83</v>
      </c>
      <c r="R226" t="s">
        <v>1786</v>
      </c>
      <c r="S226" t="s">
        <v>212</v>
      </c>
      <c r="T226" t="s">
        <v>1787</v>
      </c>
      <c r="U226" t="s">
        <v>1788</v>
      </c>
      <c r="V226" t="s">
        <v>173</v>
      </c>
      <c r="W226" t="s">
        <v>174</v>
      </c>
    </row>
    <row r="227" spans="1:23" x14ac:dyDescent="0.3">
      <c r="A227">
        <v>1243957041200230</v>
      </c>
      <c r="B227" t="s">
        <v>430</v>
      </c>
      <c r="C227" t="s">
        <v>273</v>
      </c>
      <c r="D227" t="s">
        <v>1839</v>
      </c>
      <c r="E227" t="s">
        <v>2098</v>
      </c>
      <c r="F227" t="s">
        <v>2099</v>
      </c>
      <c r="G227">
        <v>15.4542</v>
      </c>
      <c r="H227">
        <v>18.732199999999999</v>
      </c>
      <c r="I227" t="s">
        <v>62</v>
      </c>
      <c r="J227">
        <v>103497</v>
      </c>
      <c r="K227" s="1">
        <v>44606</v>
      </c>
      <c r="L227" t="s">
        <v>29</v>
      </c>
      <c r="M227" t="s">
        <v>2100</v>
      </c>
      <c r="N227" t="s">
        <v>2101</v>
      </c>
      <c r="O227" t="s">
        <v>1429</v>
      </c>
      <c r="P227" t="s">
        <v>2102</v>
      </c>
      <c r="Q227" t="s">
        <v>67</v>
      </c>
      <c r="R227" t="s">
        <v>2103</v>
      </c>
      <c r="S227" t="s">
        <v>334</v>
      </c>
      <c r="T227" t="s">
        <v>2104</v>
      </c>
      <c r="U227" t="s">
        <v>2105</v>
      </c>
      <c r="V227" t="s">
        <v>2106</v>
      </c>
      <c r="W227" t="s">
        <v>2107</v>
      </c>
    </row>
    <row r="228" spans="1:23" x14ac:dyDescent="0.3">
      <c r="A228">
        <v>955448019329178</v>
      </c>
      <c r="B228" t="s">
        <v>260</v>
      </c>
      <c r="C228" t="s">
        <v>24</v>
      </c>
      <c r="D228" t="s">
        <v>2108</v>
      </c>
      <c r="E228" t="s">
        <v>177</v>
      </c>
      <c r="F228" t="s">
        <v>178</v>
      </c>
      <c r="G228">
        <v>26.066700000000001</v>
      </c>
      <c r="H228">
        <v>50.557699999999997</v>
      </c>
      <c r="I228" t="s">
        <v>62</v>
      </c>
      <c r="J228">
        <v>35422</v>
      </c>
      <c r="K228" s="1">
        <v>45084</v>
      </c>
      <c r="L228" t="s">
        <v>63</v>
      </c>
      <c r="M228" t="s">
        <v>2109</v>
      </c>
      <c r="N228" t="s">
        <v>2110</v>
      </c>
      <c r="O228" t="s">
        <v>2111</v>
      </c>
      <c r="P228" t="s">
        <v>1832</v>
      </c>
      <c r="Q228" t="s">
        <v>34</v>
      </c>
      <c r="R228" t="s">
        <v>2112</v>
      </c>
      <c r="S228" t="s">
        <v>334</v>
      </c>
      <c r="T228" t="s">
        <v>2113</v>
      </c>
      <c r="U228" t="s">
        <v>2114</v>
      </c>
      <c r="V228" t="s">
        <v>1040</v>
      </c>
      <c r="W228" t="s">
        <v>1041</v>
      </c>
    </row>
    <row r="229" spans="1:23" x14ac:dyDescent="0.3">
      <c r="A229">
        <v>1714046014218030</v>
      </c>
      <c r="B229" t="s">
        <v>41</v>
      </c>
      <c r="C229" t="s">
        <v>134</v>
      </c>
      <c r="D229" t="s">
        <v>1192</v>
      </c>
      <c r="E229" t="s">
        <v>626</v>
      </c>
      <c r="F229" t="s">
        <v>627</v>
      </c>
      <c r="G229">
        <v>35.9375</v>
      </c>
      <c r="H229">
        <v>14.375400000000001</v>
      </c>
      <c r="I229" t="s">
        <v>78</v>
      </c>
      <c r="J229">
        <v>43954</v>
      </c>
      <c r="K229" s="1">
        <v>44500</v>
      </c>
      <c r="L229" t="s">
        <v>29</v>
      </c>
      <c r="M229" t="s">
        <v>2115</v>
      </c>
      <c r="N229" t="s">
        <v>2116</v>
      </c>
      <c r="O229" t="s">
        <v>33</v>
      </c>
      <c r="P229" t="s">
        <v>1558</v>
      </c>
      <c r="Q229" t="s">
        <v>67</v>
      </c>
      <c r="R229" t="s">
        <v>1559</v>
      </c>
      <c r="S229" t="s">
        <v>334</v>
      </c>
      <c r="T229" t="s">
        <v>1560</v>
      </c>
      <c r="U229" t="s">
        <v>1561</v>
      </c>
      <c r="V229" t="s">
        <v>2117</v>
      </c>
      <c r="W229" t="s">
        <v>2118</v>
      </c>
    </row>
    <row r="230" spans="1:23" x14ac:dyDescent="0.3">
      <c r="A230">
        <v>363944948234256</v>
      </c>
      <c r="B230" t="s">
        <v>779</v>
      </c>
      <c r="C230" t="s">
        <v>91</v>
      </c>
      <c r="D230" t="s">
        <v>2119</v>
      </c>
      <c r="E230" t="s">
        <v>522</v>
      </c>
      <c r="F230" t="s">
        <v>523</v>
      </c>
      <c r="G230">
        <v>-9.6456999999999997</v>
      </c>
      <c r="H230">
        <v>160.15620000000001</v>
      </c>
      <c r="I230" t="s">
        <v>28</v>
      </c>
      <c r="J230">
        <v>113973</v>
      </c>
      <c r="K230" s="1">
        <v>44831</v>
      </c>
      <c r="L230" t="s">
        <v>63</v>
      </c>
      <c r="M230" t="s">
        <v>2120</v>
      </c>
      <c r="N230" t="s">
        <v>2121</v>
      </c>
      <c r="O230" t="s">
        <v>2122</v>
      </c>
      <c r="P230" t="s">
        <v>2123</v>
      </c>
      <c r="Q230" t="s">
        <v>321</v>
      </c>
      <c r="R230" t="s">
        <v>2124</v>
      </c>
      <c r="S230" t="s">
        <v>241</v>
      </c>
      <c r="T230" t="s">
        <v>2125</v>
      </c>
      <c r="U230" t="s">
        <v>2126</v>
      </c>
      <c r="V230" t="s">
        <v>2127</v>
      </c>
      <c r="W230" t="s">
        <v>2128</v>
      </c>
    </row>
    <row r="231" spans="1:23" x14ac:dyDescent="0.3">
      <c r="A231">
        <v>1971960454267210</v>
      </c>
      <c r="B231" t="s">
        <v>364</v>
      </c>
      <c r="C231" t="s">
        <v>134</v>
      </c>
      <c r="D231" t="s">
        <v>2129</v>
      </c>
      <c r="E231" t="s">
        <v>1911</v>
      </c>
      <c r="F231" t="s">
        <v>1912</v>
      </c>
      <c r="G231">
        <v>7.5148999999999999</v>
      </c>
      <c r="H231">
        <v>134.58250000000001</v>
      </c>
      <c r="I231" t="s">
        <v>138</v>
      </c>
      <c r="J231">
        <v>122409</v>
      </c>
      <c r="K231" s="1">
        <v>45006</v>
      </c>
      <c r="L231" t="s">
        <v>123</v>
      </c>
      <c r="M231" t="s">
        <v>2130</v>
      </c>
      <c r="N231" t="s">
        <v>2131</v>
      </c>
      <c r="O231" t="s">
        <v>2111</v>
      </c>
      <c r="P231" t="s">
        <v>2132</v>
      </c>
      <c r="Q231" t="s">
        <v>83</v>
      </c>
      <c r="R231" t="s">
        <v>2133</v>
      </c>
      <c r="S231" t="s">
        <v>241</v>
      </c>
      <c r="T231" t="s">
        <v>2134</v>
      </c>
      <c r="U231" t="s">
        <v>2135</v>
      </c>
      <c r="V231" t="s">
        <v>201</v>
      </c>
      <c r="W231" t="s">
        <v>202</v>
      </c>
    </row>
    <row r="232" spans="1:23" x14ac:dyDescent="0.3">
      <c r="A232">
        <v>2980724050597000</v>
      </c>
      <c r="B232" t="s">
        <v>41</v>
      </c>
      <c r="C232" t="s">
        <v>105</v>
      </c>
      <c r="D232" t="s">
        <v>904</v>
      </c>
      <c r="E232" t="s">
        <v>893</v>
      </c>
      <c r="F232" t="s">
        <v>894</v>
      </c>
      <c r="G232">
        <v>-30.5595</v>
      </c>
      <c r="H232">
        <v>22.9375</v>
      </c>
      <c r="I232" t="s">
        <v>206</v>
      </c>
      <c r="J232">
        <v>17659</v>
      </c>
      <c r="K232" s="1">
        <v>45003</v>
      </c>
      <c r="L232" t="s">
        <v>63</v>
      </c>
      <c r="M232" t="s">
        <v>2136</v>
      </c>
      <c r="N232" t="s">
        <v>2137</v>
      </c>
      <c r="O232" t="s">
        <v>1069</v>
      </c>
      <c r="P232" t="s">
        <v>1070</v>
      </c>
      <c r="Q232" t="s">
        <v>183</v>
      </c>
      <c r="R232" t="s">
        <v>1071</v>
      </c>
      <c r="S232" t="s">
        <v>198</v>
      </c>
      <c r="T232" t="s">
        <v>1072</v>
      </c>
      <c r="U232" t="s">
        <v>1073</v>
      </c>
      <c r="V232" t="s">
        <v>2138</v>
      </c>
      <c r="W232" t="s">
        <v>2139</v>
      </c>
    </row>
    <row r="233" spans="1:23" x14ac:dyDescent="0.3">
      <c r="A233">
        <v>2096439356004370</v>
      </c>
      <c r="B233" t="s">
        <v>839</v>
      </c>
      <c r="C233" t="s">
        <v>189</v>
      </c>
      <c r="D233" t="s">
        <v>2140</v>
      </c>
      <c r="E233" t="s">
        <v>1278</v>
      </c>
      <c r="F233" t="s">
        <v>1278</v>
      </c>
      <c r="G233">
        <v>49.815300000000001</v>
      </c>
      <c r="H233">
        <v>6.1295999999999999</v>
      </c>
      <c r="I233" t="s">
        <v>206</v>
      </c>
      <c r="J233">
        <v>65539</v>
      </c>
      <c r="K233" s="1">
        <v>44818</v>
      </c>
      <c r="L233" t="s">
        <v>63</v>
      </c>
      <c r="M233" t="s">
        <v>2141</v>
      </c>
      <c r="N233" t="s">
        <v>2142</v>
      </c>
      <c r="O233" t="s">
        <v>1823</v>
      </c>
      <c r="P233" t="s">
        <v>909</v>
      </c>
      <c r="Q233" t="s">
        <v>1047</v>
      </c>
      <c r="R233" t="s">
        <v>2143</v>
      </c>
      <c r="S233" t="s">
        <v>114</v>
      </c>
      <c r="T233" t="s">
        <v>2144</v>
      </c>
      <c r="U233" t="s">
        <v>2145</v>
      </c>
      <c r="V233" t="s">
        <v>2146</v>
      </c>
      <c r="W233" t="s">
        <v>2147</v>
      </c>
    </row>
    <row r="234" spans="1:23" x14ac:dyDescent="0.3">
      <c r="A234">
        <v>145399585862144</v>
      </c>
      <c r="B234" t="s">
        <v>104</v>
      </c>
      <c r="C234" t="s">
        <v>151</v>
      </c>
      <c r="D234" t="s">
        <v>135</v>
      </c>
      <c r="E234" t="s">
        <v>2148</v>
      </c>
      <c r="F234" t="s">
        <v>2149</v>
      </c>
      <c r="G234">
        <v>53.142400000000002</v>
      </c>
      <c r="H234">
        <v>-7.6920999999999999</v>
      </c>
      <c r="I234" t="s">
        <v>62</v>
      </c>
      <c r="J234">
        <v>134033</v>
      </c>
      <c r="K234" s="1">
        <v>44624</v>
      </c>
      <c r="L234" t="s">
        <v>29</v>
      </c>
      <c r="M234" t="s">
        <v>2150</v>
      </c>
      <c r="N234" t="s">
        <v>2151</v>
      </c>
      <c r="O234" t="s">
        <v>111</v>
      </c>
      <c r="P234" t="s">
        <v>112</v>
      </c>
      <c r="Q234" t="s">
        <v>321</v>
      </c>
      <c r="R234" t="s">
        <v>113</v>
      </c>
      <c r="S234" t="s">
        <v>69</v>
      </c>
      <c r="T234" t="s">
        <v>115</v>
      </c>
      <c r="U234" t="s">
        <v>116</v>
      </c>
      <c r="V234" t="s">
        <v>790</v>
      </c>
      <c r="W234" t="s">
        <v>791</v>
      </c>
    </row>
    <row r="235" spans="1:23" x14ac:dyDescent="0.3">
      <c r="A235">
        <v>1016516744724160</v>
      </c>
      <c r="B235" t="s">
        <v>313</v>
      </c>
      <c r="C235" t="s">
        <v>189</v>
      </c>
      <c r="D235" t="s">
        <v>2152</v>
      </c>
      <c r="E235" t="s">
        <v>1949</v>
      </c>
      <c r="F235" t="s">
        <v>1950</v>
      </c>
      <c r="G235">
        <v>-4.6795999999999998</v>
      </c>
      <c r="H235">
        <v>55.491999999999997</v>
      </c>
      <c r="I235" t="s">
        <v>78</v>
      </c>
      <c r="J235">
        <v>67545</v>
      </c>
      <c r="K235" s="1">
        <v>44618</v>
      </c>
      <c r="L235" t="s">
        <v>63</v>
      </c>
      <c r="M235" t="s">
        <v>2153</v>
      </c>
      <c r="N235" t="s">
        <v>2154</v>
      </c>
      <c r="O235" t="s">
        <v>195</v>
      </c>
      <c r="P235" t="s">
        <v>2155</v>
      </c>
      <c r="Q235" t="s">
        <v>34</v>
      </c>
      <c r="R235" t="s">
        <v>2156</v>
      </c>
      <c r="S235" t="s">
        <v>69</v>
      </c>
      <c r="T235" t="s">
        <v>2157</v>
      </c>
      <c r="U235" t="s">
        <v>2158</v>
      </c>
      <c r="V235" t="s">
        <v>2159</v>
      </c>
      <c r="W235" t="s">
        <v>2160</v>
      </c>
    </row>
    <row r="236" spans="1:23" x14ac:dyDescent="0.3">
      <c r="A236">
        <v>2646750127749830</v>
      </c>
      <c r="B236" t="s">
        <v>533</v>
      </c>
      <c r="C236" t="s">
        <v>91</v>
      </c>
      <c r="D236" t="s">
        <v>914</v>
      </c>
      <c r="E236" t="s">
        <v>63</v>
      </c>
      <c r="F236" t="s">
        <v>152</v>
      </c>
      <c r="G236">
        <v>3.2027999999999999</v>
      </c>
      <c r="H236">
        <v>73.220699999999994</v>
      </c>
      <c r="I236" t="s">
        <v>28</v>
      </c>
      <c r="J236">
        <v>50886</v>
      </c>
      <c r="K236" s="1">
        <v>45036</v>
      </c>
      <c r="L236" t="s">
        <v>63</v>
      </c>
      <c r="M236" t="s">
        <v>2161</v>
      </c>
      <c r="N236" t="s">
        <v>2162</v>
      </c>
      <c r="O236" t="s">
        <v>1428</v>
      </c>
      <c r="P236" t="s">
        <v>1429</v>
      </c>
      <c r="Q236" t="s">
        <v>674</v>
      </c>
      <c r="R236" t="s">
        <v>1430</v>
      </c>
      <c r="S236" t="s">
        <v>85</v>
      </c>
      <c r="T236" t="s">
        <v>1431</v>
      </c>
      <c r="U236" t="s">
        <v>1432</v>
      </c>
      <c r="V236" t="s">
        <v>740</v>
      </c>
      <c r="W236" t="s">
        <v>741</v>
      </c>
    </row>
    <row r="237" spans="1:23" x14ac:dyDescent="0.3">
      <c r="A237">
        <v>2167611398642460</v>
      </c>
      <c r="B237" t="s">
        <v>260</v>
      </c>
      <c r="C237" t="s">
        <v>273</v>
      </c>
      <c r="D237" t="s">
        <v>1626</v>
      </c>
      <c r="E237" t="s">
        <v>712</v>
      </c>
      <c r="F237" t="s">
        <v>713</v>
      </c>
      <c r="G237">
        <v>40.069099999999999</v>
      </c>
      <c r="H237">
        <v>45.038200000000003</v>
      </c>
      <c r="I237" t="s">
        <v>138</v>
      </c>
      <c r="J237">
        <v>15940</v>
      </c>
      <c r="K237" s="1">
        <v>44836</v>
      </c>
      <c r="L237" t="s">
        <v>29</v>
      </c>
      <c r="M237" t="s">
        <v>2163</v>
      </c>
      <c r="N237" t="s">
        <v>2164</v>
      </c>
      <c r="O237" t="s">
        <v>1735</v>
      </c>
      <c r="P237" t="s">
        <v>2165</v>
      </c>
      <c r="Q237" t="s">
        <v>34</v>
      </c>
      <c r="R237" t="s">
        <v>2166</v>
      </c>
      <c r="S237" t="s">
        <v>145</v>
      </c>
      <c r="T237" t="s">
        <v>2167</v>
      </c>
      <c r="U237" t="s">
        <v>2168</v>
      </c>
      <c r="V237" t="s">
        <v>2169</v>
      </c>
      <c r="W237" t="s">
        <v>2170</v>
      </c>
    </row>
    <row r="238" spans="1:23" x14ac:dyDescent="0.3">
      <c r="A238">
        <v>2033306983577660</v>
      </c>
      <c r="B238" t="s">
        <v>119</v>
      </c>
      <c r="C238" t="s">
        <v>134</v>
      </c>
      <c r="D238" t="s">
        <v>2171</v>
      </c>
      <c r="E238" t="s">
        <v>469</v>
      </c>
      <c r="F238" t="s">
        <v>470</v>
      </c>
      <c r="G238">
        <v>26.335100000000001</v>
      </c>
      <c r="H238">
        <v>17.228300000000001</v>
      </c>
      <c r="I238" t="s">
        <v>62</v>
      </c>
      <c r="J238">
        <v>93302</v>
      </c>
      <c r="K238" s="1">
        <v>44586</v>
      </c>
      <c r="L238" t="s">
        <v>123</v>
      </c>
      <c r="M238" t="s">
        <v>2172</v>
      </c>
      <c r="N238" t="s">
        <v>2173</v>
      </c>
      <c r="O238" t="s">
        <v>2174</v>
      </c>
      <c r="P238" t="s">
        <v>251</v>
      </c>
      <c r="Q238" t="s">
        <v>321</v>
      </c>
      <c r="R238" t="s">
        <v>2175</v>
      </c>
      <c r="S238" t="s">
        <v>52</v>
      </c>
      <c r="T238" t="s">
        <v>2176</v>
      </c>
      <c r="U238" t="s">
        <v>2177</v>
      </c>
      <c r="V238" t="s">
        <v>490</v>
      </c>
      <c r="W238" t="s">
        <v>491</v>
      </c>
    </row>
    <row r="239" spans="1:23" x14ac:dyDescent="0.3">
      <c r="A239">
        <v>642334182333917</v>
      </c>
      <c r="B239" t="s">
        <v>90</v>
      </c>
      <c r="C239" t="s">
        <v>151</v>
      </c>
      <c r="D239" t="s">
        <v>2178</v>
      </c>
      <c r="E239" t="s">
        <v>1564</v>
      </c>
      <c r="F239" t="s">
        <v>1565</v>
      </c>
      <c r="G239">
        <v>6.6111000000000004</v>
      </c>
      <c r="H239">
        <v>20.939399999999999</v>
      </c>
      <c r="I239" t="s">
        <v>78</v>
      </c>
      <c r="J239">
        <v>41575</v>
      </c>
      <c r="K239" s="1">
        <v>45146</v>
      </c>
      <c r="L239" t="s">
        <v>29</v>
      </c>
      <c r="M239" t="s">
        <v>2179</v>
      </c>
      <c r="N239">
        <v>6219995768</v>
      </c>
      <c r="O239" t="s">
        <v>1115</v>
      </c>
      <c r="P239" t="s">
        <v>2180</v>
      </c>
      <c r="Q239" t="s">
        <v>169</v>
      </c>
      <c r="R239" t="s">
        <v>2181</v>
      </c>
      <c r="S239" t="s">
        <v>241</v>
      </c>
      <c r="T239" t="s">
        <v>2182</v>
      </c>
      <c r="U239" t="s">
        <v>2183</v>
      </c>
      <c r="V239" t="s">
        <v>2184</v>
      </c>
      <c r="W239" t="s">
        <v>2185</v>
      </c>
    </row>
    <row r="240" spans="1:23" x14ac:dyDescent="0.3">
      <c r="A240">
        <v>22580607012829</v>
      </c>
      <c r="B240" t="s">
        <v>300</v>
      </c>
      <c r="C240" t="s">
        <v>273</v>
      </c>
      <c r="D240" t="s">
        <v>2186</v>
      </c>
      <c r="E240" t="s">
        <v>432</v>
      </c>
      <c r="F240" t="s">
        <v>433</v>
      </c>
      <c r="G240">
        <v>30.5852</v>
      </c>
      <c r="H240">
        <v>36.238399999999999</v>
      </c>
      <c r="I240" t="s">
        <v>28</v>
      </c>
      <c r="J240">
        <v>21893</v>
      </c>
      <c r="K240" s="1">
        <v>44730</v>
      </c>
      <c r="L240" t="s">
        <v>123</v>
      </c>
      <c r="M240" t="s">
        <v>2187</v>
      </c>
      <c r="N240" t="s">
        <v>2188</v>
      </c>
      <c r="O240" t="s">
        <v>141</v>
      </c>
      <c r="P240" t="s">
        <v>155</v>
      </c>
      <c r="Q240" t="s">
        <v>50</v>
      </c>
      <c r="R240" t="s">
        <v>156</v>
      </c>
      <c r="S240" t="s">
        <v>198</v>
      </c>
      <c r="T240" t="s">
        <v>157</v>
      </c>
      <c r="U240" t="s">
        <v>158</v>
      </c>
      <c r="V240" t="s">
        <v>2189</v>
      </c>
      <c r="W240" t="s">
        <v>2190</v>
      </c>
    </row>
    <row r="241" spans="1:23" x14ac:dyDescent="0.3">
      <c r="A241">
        <v>422676275009558</v>
      </c>
      <c r="B241" t="s">
        <v>396</v>
      </c>
      <c r="C241" t="s">
        <v>273</v>
      </c>
      <c r="D241" t="s">
        <v>2191</v>
      </c>
      <c r="E241" t="s">
        <v>233</v>
      </c>
      <c r="F241" t="s">
        <v>234</v>
      </c>
      <c r="G241">
        <v>34.802100000000003</v>
      </c>
      <c r="H241">
        <v>38.9968</v>
      </c>
      <c r="I241" t="s">
        <v>206</v>
      </c>
      <c r="J241">
        <v>131180</v>
      </c>
      <c r="K241" s="1">
        <v>45071</v>
      </c>
      <c r="L241" t="s">
        <v>29</v>
      </c>
      <c r="M241" t="s">
        <v>2192</v>
      </c>
      <c r="N241">
        <v>3084832979</v>
      </c>
      <c r="O241" t="s">
        <v>224</v>
      </c>
      <c r="P241" t="s">
        <v>560</v>
      </c>
      <c r="Q241" t="s">
        <v>143</v>
      </c>
      <c r="R241" t="s">
        <v>1477</v>
      </c>
      <c r="S241" t="s">
        <v>85</v>
      </c>
      <c r="T241" t="s">
        <v>1478</v>
      </c>
      <c r="U241" t="s">
        <v>1479</v>
      </c>
      <c r="V241" t="s">
        <v>2193</v>
      </c>
      <c r="W241" t="s">
        <v>2194</v>
      </c>
    </row>
    <row r="242" spans="1:23" x14ac:dyDescent="0.3">
      <c r="A242">
        <v>3081370537771100</v>
      </c>
      <c r="B242" t="s">
        <v>1140</v>
      </c>
      <c r="C242" t="s">
        <v>91</v>
      </c>
      <c r="D242" t="s">
        <v>43</v>
      </c>
      <c r="E242" t="s">
        <v>961</v>
      </c>
      <c r="F242" t="s">
        <v>962</v>
      </c>
      <c r="G242">
        <v>41.2044</v>
      </c>
      <c r="H242">
        <v>74.766099999999994</v>
      </c>
      <c r="I242" t="s">
        <v>62</v>
      </c>
      <c r="J242">
        <v>121810</v>
      </c>
      <c r="K242" s="1">
        <v>44577</v>
      </c>
      <c r="L242" t="s">
        <v>63</v>
      </c>
      <c r="M242" t="s">
        <v>2195</v>
      </c>
      <c r="N242" t="s">
        <v>2196</v>
      </c>
      <c r="O242" t="s">
        <v>1513</v>
      </c>
      <c r="P242" t="s">
        <v>1373</v>
      </c>
      <c r="Q242" t="s">
        <v>83</v>
      </c>
      <c r="R242" t="s">
        <v>1514</v>
      </c>
      <c r="S242" t="s">
        <v>334</v>
      </c>
      <c r="T242" t="s">
        <v>1515</v>
      </c>
      <c r="U242" t="s">
        <v>1516</v>
      </c>
      <c r="V242" t="s">
        <v>2197</v>
      </c>
      <c r="W242" t="s">
        <v>2198</v>
      </c>
    </row>
    <row r="243" spans="1:23" x14ac:dyDescent="0.3">
      <c r="A243">
        <v>957305128807569</v>
      </c>
      <c r="B243" t="s">
        <v>779</v>
      </c>
      <c r="C243" t="s">
        <v>218</v>
      </c>
      <c r="D243" t="s">
        <v>2199</v>
      </c>
      <c r="E243" t="s">
        <v>1360</v>
      </c>
      <c r="F243" t="s">
        <v>1361</v>
      </c>
      <c r="G243">
        <v>60.472000000000001</v>
      </c>
      <c r="H243">
        <v>8.4688999999999997</v>
      </c>
      <c r="I243" t="s">
        <v>62</v>
      </c>
      <c r="J243">
        <v>63963</v>
      </c>
      <c r="K243" s="1">
        <v>45114</v>
      </c>
      <c r="L243" t="s">
        <v>29</v>
      </c>
      <c r="M243" t="s">
        <v>2200</v>
      </c>
      <c r="N243" t="s">
        <v>2201</v>
      </c>
      <c r="O243" t="s">
        <v>735</v>
      </c>
      <c r="P243" t="s">
        <v>2018</v>
      </c>
      <c r="Q243" t="s">
        <v>239</v>
      </c>
      <c r="R243" t="s">
        <v>2019</v>
      </c>
      <c r="S243" t="s">
        <v>85</v>
      </c>
      <c r="T243" t="s">
        <v>2020</v>
      </c>
      <c r="U243" t="s">
        <v>2021</v>
      </c>
      <c r="V243" t="s">
        <v>2202</v>
      </c>
      <c r="W243" t="s">
        <v>2203</v>
      </c>
    </row>
    <row r="244" spans="1:23" x14ac:dyDescent="0.3">
      <c r="A244">
        <v>1766812111882400</v>
      </c>
      <c r="B244" t="s">
        <v>582</v>
      </c>
      <c r="C244" t="s">
        <v>42</v>
      </c>
      <c r="D244" t="s">
        <v>261</v>
      </c>
      <c r="E244" t="s">
        <v>2204</v>
      </c>
      <c r="F244" t="s">
        <v>2205</v>
      </c>
      <c r="G244">
        <v>7.9465000000000003</v>
      </c>
      <c r="H244">
        <v>-1.0232000000000001</v>
      </c>
      <c r="I244" t="s">
        <v>78</v>
      </c>
      <c r="J244">
        <v>51609</v>
      </c>
      <c r="K244" s="1">
        <v>45123</v>
      </c>
      <c r="L244" t="s">
        <v>63</v>
      </c>
      <c r="M244" t="s">
        <v>2206</v>
      </c>
      <c r="N244" t="s">
        <v>2207</v>
      </c>
      <c r="O244" t="s">
        <v>224</v>
      </c>
      <c r="P244" t="s">
        <v>560</v>
      </c>
      <c r="Q244" t="s">
        <v>83</v>
      </c>
      <c r="R244" t="s">
        <v>1477</v>
      </c>
      <c r="S244" t="s">
        <v>145</v>
      </c>
      <c r="T244" t="s">
        <v>1478</v>
      </c>
      <c r="U244" t="s">
        <v>1479</v>
      </c>
      <c r="V244" t="s">
        <v>2208</v>
      </c>
      <c r="W244" t="s">
        <v>2209</v>
      </c>
    </row>
    <row r="245" spans="1:23" x14ac:dyDescent="0.3">
      <c r="A245">
        <v>2595804572467190</v>
      </c>
      <c r="B245" t="s">
        <v>231</v>
      </c>
      <c r="C245" t="s">
        <v>134</v>
      </c>
      <c r="D245" t="s">
        <v>1350</v>
      </c>
      <c r="E245" t="s">
        <v>2210</v>
      </c>
      <c r="F245" t="s">
        <v>2211</v>
      </c>
      <c r="G245">
        <v>4.5709</v>
      </c>
      <c r="H245">
        <v>-74.297300000000007</v>
      </c>
      <c r="I245" t="s">
        <v>78</v>
      </c>
      <c r="J245">
        <v>27095</v>
      </c>
      <c r="K245" s="1">
        <v>44842</v>
      </c>
      <c r="L245" t="s">
        <v>29</v>
      </c>
      <c r="M245" t="s">
        <v>2212</v>
      </c>
      <c r="N245" t="s">
        <v>2213</v>
      </c>
      <c r="O245" t="s">
        <v>1069</v>
      </c>
      <c r="P245" t="s">
        <v>2214</v>
      </c>
      <c r="Q245" t="s">
        <v>67</v>
      </c>
      <c r="R245" t="s">
        <v>2215</v>
      </c>
      <c r="S245" t="s">
        <v>212</v>
      </c>
      <c r="T245" t="s">
        <v>2216</v>
      </c>
      <c r="U245" t="s">
        <v>2217</v>
      </c>
      <c r="V245" t="s">
        <v>2218</v>
      </c>
      <c r="W245" t="s">
        <v>2219</v>
      </c>
    </row>
    <row r="246" spans="1:23" x14ac:dyDescent="0.3">
      <c r="A246">
        <v>3057196015811330</v>
      </c>
      <c r="B246" t="s">
        <v>480</v>
      </c>
      <c r="C246" t="s">
        <v>24</v>
      </c>
      <c r="D246" t="s">
        <v>2220</v>
      </c>
      <c r="E246" t="s">
        <v>233</v>
      </c>
      <c r="F246" t="s">
        <v>234</v>
      </c>
      <c r="G246">
        <v>34.802100000000003</v>
      </c>
      <c r="H246">
        <v>38.9968</v>
      </c>
      <c r="I246" t="s">
        <v>28</v>
      </c>
      <c r="J246">
        <v>55227</v>
      </c>
      <c r="K246" s="1">
        <v>44815</v>
      </c>
      <c r="L246" t="s">
        <v>29</v>
      </c>
      <c r="M246" t="s">
        <v>2221</v>
      </c>
      <c r="N246" t="s">
        <v>2222</v>
      </c>
      <c r="O246" t="s">
        <v>1057</v>
      </c>
      <c r="P246" t="s">
        <v>2223</v>
      </c>
      <c r="Q246" t="s">
        <v>321</v>
      </c>
      <c r="R246" t="s">
        <v>2224</v>
      </c>
      <c r="S246" t="s">
        <v>198</v>
      </c>
      <c r="T246" t="s">
        <v>2225</v>
      </c>
      <c r="U246" t="s">
        <v>2226</v>
      </c>
      <c r="V246" t="s">
        <v>2227</v>
      </c>
      <c r="W246" t="s">
        <v>2228</v>
      </c>
    </row>
    <row r="247" spans="1:23" x14ac:dyDescent="0.3">
      <c r="A247">
        <v>2075190948218940</v>
      </c>
      <c r="B247" t="s">
        <v>1803</v>
      </c>
      <c r="C247" t="s">
        <v>42</v>
      </c>
      <c r="D247" t="s">
        <v>2044</v>
      </c>
      <c r="E247" t="s">
        <v>191</v>
      </c>
      <c r="F247" t="s">
        <v>192</v>
      </c>
      <c r="G247">
        <v>32.3078</v>
      </c>
      <c r="H247">
        <v>-64.750500000000002</v>
      </c>
      <c r="I247" t="s">
        <v>62</v>
      </c>
      <c r="J247">
        <v>44386</v>
      </c>
      <c r="K247" s="1">
        <v>44937</v>
      </c>
      <c r="L247" t="s">
        <v>29</v>
      </c>
      <c r="M247" t="s">
        <v>2229</v>
      </c>
      <c r="N247" t="s">
        <v>2230</v>
      </c>
      <c r="O247" t="s">
        <v>2231</v>
      </c>
      <c r="P247" t="s">
        <v>2232</v>
      </c>
      <c r="Q247" t="s">
        <v>253</v>
      </c>
      <c r="R247" t="s">
        <v>2233</v>
      </c>
      <c r="S247" t="s">
        <v>69</v>
      </c>
      <c r="T247" t="s">
        <v>2234</v>
      </c>
      <c r="U247" t="s">
        <v>2235</v>
      </c>
      <c r="V247" t="s">
        <v>2236</v>
      </c>
      <c r="W247" t="s">
        <v>2237</v>
      </c>
    </row>
    <row r="248" spans="1:23" x14ac:dyDescent="0.3">
      <c r="A248">
        <v>2470717648248950</v>
      </c>
      <c r="B248" t="s">
        <v>74</v>
      </c>
      <c r="C248" t="s">
        <v>151</v>
      </c>
      <c r="D248" t="s">
        <v>2238</v>
      </c>
      <c r="E248" t="s">
        <v>1327</v>
      </c>
      <c r="F248" t="s">
        <v>1328</v>
      </c>
      <c r="G248">
        <v>-6.3149930000000003</v>
      </c>
      <c r="H248">
        <v>143.95554999999999</v>
      </c>
      <c r="I248" t="s">
        <v>62</v>
      </c>
      <c r="J248">
        <v>89719</v>
      </c>
      <c r="K248" s="1">
        <v>45010</v>
      </c>
      <c r="L248" t="s">
        <v>123</v>
      </c>
      <c r="M248" t="s">
        <v>2239</v>
      </c>
      <c r="N248" t="s">
        <v>2240</v>
      </c>
      <c r="O248" t="s">
        <v>2241</v>
      </c>
      <c r="P248" t="s">
        <v>2242</v>
      </c>
      <c r="Q248" t="s">
        <v>50</v>
      </c>
      <c r="R248" t="s">
        <v>2243</v>
      </c>
      <c r="S248" t="s">
        <v>212</v>
      </c>
      <c r="T248" t="s">
        <v>2244</v>
      </c>
      <c r="U248" t="s">
        <v>2245</v>
      </c>
      <c r="V248" t="s">
        <v>2246</v>
      </c>
      <c r="W248" t="s">
        <v>2247</v>
      </c>
    </row>
    <row r="249" spans="1:23" x14ac:dyDescent="0.3">
      <c r="A249">
        <v>603290390078566</v>
      </c>
      <c r="B249" t="s">
        <v>161</v>
      </c>
      <c r="C249" t="s">
        <v>91</v>
      </c>
      <c r="D249" t="s">
        <v>2248</v>
      </c>
      <c r="E249" t="s">
        <v>2249</v>
      </c>
      <c r="F249" t="s">
        <v>2250</v>
      </c>
      <c r="G249">
        <v>15.87</v>
      </c>
      <c r="H249">
        <v>100.99250000000001</v>
      </c>
      <c r="I249" t="s">
        <v>138</v>
      </c>
      <c r="J249">
        <v>120503</v>
      </c>
      <c r="K249" s="1">
        <v>45132</v>
      </c>
      <c r="L249" t="s">
        <v>123</v>
      </c>
      <c r="M249" t="s">
        <v>2251</v>
      </c>
      <c r="N249" t="s">
        <v>2252</v>
      </c>
      <c r="O249" t="s">
        <v>597</v>
      </c>
      <c r="P249" t="s">
        <v>598</v>
      </c>
      <c r="Q249" t="s">
        <v>294</v>
      </c>
      <c r="R249" t="s">
        <v>599</v>
      </c>
      <c r="S249" t="s">
        <v>198</v>
      </c>
      <c r="T249" t="s">
        <v>600</v>
      </c>
      <c r="U249" t="s">
        <v>601</v>
      </c>
      <c r="V249" t="s">
        <v>2253</v>
      </c>
      <c r="W249" t="s">
        <v>2254</v>
      </c>
    </row>
    <row r="250" spans="1:23" x14ac:dyDescent="0.3">
      <c r="A250">
        <v>379085778295201</v>
      </c>
      <c r="B250" t="s">
        <v>1140</v>
      </c>
      <c r="C250" t="s">
        <v>273</v>
      </c>
      <c r="D250" t="s">
        <v>935</v>
      </c>
      <c r="E250" t="s">
        <v>2255</v>
      </c>
      <c r="F250" t="s">
        <v>2256</v>
      </c>
      <c r="G250">
        <v>41.377499999999998</v>
      </c>
      <c r="H250">
        <v>64.585300000000004</v>
      </c>
      <c r="I250" t="s">
        <v>206</v>
      </c>
      <c r="J250">
        <v>116493</v>
      </c>
      <c r="K250" s="1">
        <v>45125</v>
      </c>
      <c r="L250" t="s">
        <v>29</v>
      </c>
      <c r="M250" t="s">
        <v>2257</v>
      </c>
      <c r="N250" t="s">
        <v>2258</v>
      </c>
      <c r="O250" t="s">
        <v>81</v>
      </c>
      <c r="P250" t="s">
        <v>224</v>
      </c>
      <c r="Q250" t="s">
        <v>253</v>
      </c>
      <c r="R250" t="s">
        <v>2259</v>
      </c>
      <c r="S250" t="s">
        <v>198</v>
      </c>
      <c r="T250" t="s">
        <v>2260</v>
      </c>
      <c r="U250" t="s">
        <v>2261</v>
      </c>
      <c r="V250" t="s">
        <v>2262</v>
      </c>
      <c r="W250" t="s">
        <v>2263</v>
      </c>
    </row>
    <row r="251" spans="1:23" x14ac:dyDescent="0.3">
      <c r="A251">
        <v>77668965448113</v>
      </c>
      <c r="B251" t="s">
        <v>779</v>
      </c>
      <c r="C251" t="s">
        <v>58</v>
      </c>
      <c r="D251" t="s">
        <v>43</v>
      </c>
      <c r="E251" t="s">
        <v>2094</v>
      </c>
      <c r="F251" t="s">
        <v>2095</v>
      </c>
      <c r="G251">
        <v>-14.271000000000001</v>
      </c>
      <c r="H251">
        <v>-170.13220000000001</v>
      </c>
      <c r="I251" t="s">
        <v>138</v>
      </c>
      <c r="J251">
        <v>32690</v>
      </c>
      <c r="K251" s="1">
        <v>44541</v>
      </c>
      <c r="L251" t="s">
        <v>123</v>
      </c>
      <c r="M251" t="s">
        <v>2264</v>
      </c>
      <c r="N251" t="s">
        <v>2265</v>
      </c>
      <c r="O251" t="s">
        <v>965</v>
      </c>
      <c r="P251" t="s">
        <v>2266</v>
      </c>
      <c r="Q251" t="s">
        <v>169</v>
      </c>
      <c r="R251" t="s">
        <v>2267</v>
      </c>
      <c r="S251" t="s">
        <v>36</v>
      </c>
      <c r="T251" t="s">
        <v>2268</v>
      </c>
      <c r="U251" t="s">
        <v>2269</v>
      </c>
      <c r="V251" t="s">
        <v>2270</v>
      </c>
      <c r="W251" t="s">
        <v>2271</v>
      </c>
    </row>
    <row r="252" spans="1:23" x14ac:dyDescent="0.3">
      <c r="A252">
        <v>2106006937289110</v>
      </c>
      <c r="B252" t="s">
        <v>272</v>
      </c>
      <c r="C252" t="s">
        <v>189</v>
      </c>
      <c r="D252" t="s">
        <v>2272</v>
      </c>
      <c r="E252" t="s">
        <v>191</v>
      </c>
      <c r="F252" t="s">
        <v>192</v>
      </c>
      <c r="G252">
        <v>32.3078</v>
      </c>
      <c r="H252">
        <v>-64.750500000000002</v>
      </c>
      <c r="I252" t="s">
        <v>78</v>
      </c>
      <c r="J252">
        <v>91826</v>
      </c>
      <c r="K252" s="1">
        <v>44594</v>
      </c>
      <c r="L252" t="s">
        <v>29</v>
      </c>
      <c r="M252" t="s">
        <v>2273</v>
      </c>
      <c r="N252" t="s">
        <v>2274</v>
      </c>
      <c r="O252" t="s">
        <v>2275</v>
      </c>
      <c r="P252" t="s">
        <v>2276</v>
      </c>
      <c r="Q252" t="s">
        <v>143</v>
      </c>
      <c r="R252" t="s">
        <v>2277</v>
      </c>
      <c r="S252" t="s">
        <v>114</v>
      </c>
      <c r="T252" t="s">
        <v>2278</v>
      </c>
      <c r="U252" t="s">
        <v>2279</v>
      </c>
      <c r="V252" t="s">
        <v>2280</v>
      </c>
      <c r="W252" t="s">
        <v>2281</v>
      </c>
    </row>
    <row r="253" spans="1:23" x14ac:dyDescent="0.3">
      <c r="A253">
        <v>2226546247912080</v>
      </c>
      <c r="B253" t="s">
        <v>272</v>
      </c>
      <c r="C253" t="s">
        <v>218</v>
      </c>
      <c r="D253" t="s">
        <v>397</v>
      </c>
      <c r="E253" t="s">
        <v>2083</v>
      </c>
      <c r="F253" t="s">
        <v>2084</v>
      </c>
      <c r="G253">
        <v>-8.8742000000000001</v>
      </c>
      <c r="H253">
        <v>125.72750000000001</v>
      </c>
      <c r="I253" t="s">
        <v>78</v>
      </c>
      <c r="J253">
        <v>17522</v>
      </c>
      <c r="K253" s="1">
        <v>45044</v>
      </c>
      <c r="L253" t="s">
        <v>123</v>
      </c>
      <c r="M253" t="s">
        <v>2282</v>
      </c>
      <c r="N253" t="s">
        <v>2283</v>
      </c>
      <c r="O253" t="s">
        <v>736</v>
      </c>
      <c r="P253" t="s">
        <v>436</v>
      </c>
      <c r="Q253" t="s">
        <v>321</v>
      </c>
      <c r="R253" t="s">
        <v>2284</v>
      </c>
      <c r="S253" t="s">
        <v>334</v>
      </c>
      <c r="T253" t="s">
        <v>2285</v>
      </c>
      <c r="U253" t="s">
        <v>2286</v>
      </c>
      <c r="V253" t="s">
        <v>2287</v>
      </c>
      <c r="W253" t="s">
        <v>2288</v>
      </c>
    </row>
    <row r="254" spans="1:23" x14ac:dyDescent="0.3">
      <c r="A254">
        <v>928765169844768</v>
      </c>
      <c r="B254" t="s">
        <v>351</v>
      </c>
      <c r="C254" t="s">
        <v>91</v>
      </c>
      <c r="D254" t="s">
        <v>1150</v>
      </c>
      <c r="E254" t="s">
        <v>2068</v>
      </c>
      <c r="F254" t="s">
        <v>2069</v>
      </c>
      <c r="G254">
        <v>52.132599999999996</v>
      </c>
      <c r="H254">
        <v>5.2912999999999997</v>
      </c>
      <c r="I254" t="s">
        <v>28</v>
      </c>
      <c r="J254">
        <v>126395</v>
      </c>
      <c r="K254" s="1">
        <v>44558</v>
      </c>
      <c r="L254" t="s">
        <v>123</v>
      </c>
      <c r="M254" t="s">
        <v>2289</v>
      </c>
      <c r="N254">
        <f>1-361-920-3827</f>
        <v>-5107</v>
      </c>
      <c r="O254" t="s">
        <v>2290</v>
      </c>
      <c r="P254" t="s">
        <v>990</v>
      </c>
      <c r="Q254" t="s">
        <v>83</v>
      </c>
      <c r="R254" t="s">
        <v>2291</v>
      </c>
      <c r="S254" t="s">
        <v>145</v>
      </c>
      <c r="T254" t="s">
        <v>2292</v>
      </c>
      <c r="U254" t="s">
        <v>2293</v>
      </c>
      <c r="V254" t="s">
        <v>2294</v>
      </c>
      <c r="W254" t="s">
        <v>2295</v>
      </c>
    </row>
    <row r="255" spans="1:23" x14ac:dyDescent="0.3">
      <c r="A255">
        <v>1087659901403390</v>
      </c>
      <c r="B255" t="s">
        <v>1140</v>
      </c>
      <c r="C255" t="s">
        <v>105</v>
      </c>
      <c r="D255" t="s">
        <v>515</v>
      </c>
      <c r="E255" t="s">
        <v>2296</v>
      </c>
      <c r="F255" t="s">
        <v>2297</v>
      </c>
      <c r="G255">
        <v>21.9162</v>
      </c>
      <c r="H255">
        <v>95.956000000000003</v>
      </c>
      <c r="I255" t="s">
        <v>28</v>
      </c>
      <c r="J255">
        <v>101425</v>
      </c>
      <c r="K255" s="1">
        <v>45135</v>
      </c>
      <c r="L255" t="s">
        <v>29</v>
      </c>
      <c r="M255" t="s">
        <v>2298</v>
      </c>
      <c r="N255" t="s">
        <v>2299</v>
      </c>
      <c r="O255" t="s">
        <v>1115</v>
      </c>
      <c r="P255" t="s">
        <v>1381</v>
      </c>
      <c r="Q255" t="s">
        <v>321</v>
      </c>
      <c r="R255" t="s">
        <v>2300</v>
      </c>
      <c r="S255" t="s">
        <v>145</v>
      </c>
      <c r="T255" t="s">
        <v>2301</v>
      </c>
      <c r="U255" t="s">
        <v>2302</v>
      </c>
      <c r="V255" t="s">
        <v>2303</v>
      </c>
      <c r="W255" t="s">
        <v>2304</v>
      </c>
    </row>
    <row r="256" spans="1:23" x14ac:dyDescent="0.3">
      <c r="A256">
        <v>1384735006315380</v>
      </c>
      <c r="B256" t="s">
        <v>555</v>
      </c>
      <c r="C256" t="s">
        <v>273</v>
      </c>
      <c r="D256" t="s">
        <v>2305</v>
      </c>
      <c r="E256" t="s">
        <v>636</v>
      </c>
      <c r="F256" t="s">
        <v>637</v>
      </c>
      <c r="G256">
        <v>8.5379000000000005</v>
      </c>
      <c r="H256">
        <v>-80.7821</v>
      </c>
      <c r="I256" t="s">
        <v>138</v>
      </c>
      <c r="J256">
        <v>24619</v>
      </c>
      <c r="K256" s="1">
        <v>44605</v>
      </c>
      <c r="L256" t="s">
        <v>63</v>
      </c>
      <c r="M256" t="s">
        <v>2306</v>
      </c>
      <c r="N256">
        <v>4402045266</v>
      </c>
      <c r="O256" t="s">
        <v>650</v>
      </c>
      <c r="P256" t="s">
        <v>651</v>
      </c>
      <c r="Q256" t="s">
        <v>50</v>
      </c>
      <c r="R256" t="s">
        <v>652</v>
      </c>
      <c r="S256" t="s">
        <v>198</v>
      </c>
      <c r="T256" t="s">
        <v>653</v>
      </c>
      <c r="U256" t="s">
        <v>654</v>
      </c>
      <c r="V256" t="s">
        <v>2307</v>
      </c>
      <c r="W256" t="s">
        <v>2308</v>
      </c>
    </row>
    <row r="257" spans="1:23" x14ac:dyDescent="0.3">
      <c r="A257">
        <v>1596553017574390</v>
      </c>
      <c r="B257" t="s">
        <v>272</v>
      </c>
      <c r="C257" t="s">
        <v>105</v>
      </c>
      <c r="D257" t="s">
        <v>418</v>
      </c>
      <c r="E257" t="s">
        <v>2309</v>
      </c>
      <c r="F257" t="s">
        <v>2310</v>
      </c>
      <c r="G257">
        <v>12.984299999999999</v>
      </c>
      <c r="H257">
        <v>-61.287199999999999</v>
      </c>
      <c r="I257" t="s">
        <v>138</v>
      </c>
      <c r="J257">
        <v>30887</v>
      </c>
      <c r="K257" s="1">
        <v>44753</v>
      </c>
      <c r="L257" t="s">
        <v>29</v>
      </c>
      <c r="M257" t="s">
        <v>2311</v>
      </c>
      <c r="N257" t="s">
        <v>2312</v>
      </c>
      <c r="O257" t="s">
        <v>32</v>
      </c>
      <c r="P257" t="s">
        <v>33</v>
      </c>
      <c r="Q257" t="s">
        <v>50</v>
      </c>
      <c r="R257" t="s">
        <v>35</v>
      </c>
      <c r="S257" t="s">
        <v>198</v>
      </c>
      <c r="T257" t="s">
        <v>37</v>
      </c>
      <c r="U257" t="s">
        <v>38</v>
      </c>
      <c r="V257" t="s">
        <v>1398</v>
      </c>
      <c r="W257" t="s">
        <v>1399</v>
      </c>
    </row>
    <row r="258" spans="1:23" x14ac:dyDescent="0.3">
      <c r="A258">
        <v>1438033821712490</v>
      </c>
      <c r="B258" t="s">
        <v>454</v>
      </c>
      <c r="C258" t="s">
        <v>58</v>
      </c>
      <c r="D258" t="s">
        <v>534</v>
      </c>
      <c r="E258" t="s">
        <v>1077</v>
      </c>
      <c r="F258" t="s">
        <v>1078</v>
      </c>
      <c r="G258">
        <v>3.9192999999999998</v>
      </c>
      <c r="H258">
        <v>-56.027799999999999</v>
      </c>
      <c r="I258" t="s">
        <v>28</v>
      </c>
      <c r="J258">
        <v>32400</v>
      </c>
      <c r="K258" s="1">
        <v>44861</v>
      </c>
      <c r="L258" t="s">
        <v>29</v>
      </c>
      <c r="M258" t="s">
        <v>2313</v>
      </c>
      <c r="N258" t="s">
        <v>2314</v>
      </c>
      <c r="O258" t="s">
        <v>1493</v>
      </c>
      <c r="P258" t="s">
        <v>2315</v>
      </c>
      <c r="Q258" t="s">
        <v>358</v>
      </c>
      <c r="R258" t="s">
        <v>2316</v>
      </c>
      <c r="S258" t="s">
        <v>36</v>
      </c>
      <c r="T258" t="s">
        <v>2317</v>
      </c>
      <c r="U258" t="s">
        <v>2318</v>
      </c>
      <c r="V258" t="s">
        <v>2319</v>
      </c>
      <c r="W258" t="s">
        <v>2320</v>
      </c>
    </row>
    <row r="259" spans="1:23" x14ac:dyDescent="0.3">
      <c r="A259">
        <v>307873899927146</v>
      </c>
      <c r="B259" t="s">
        <v>150</v>
      </c>
      <c r="C259" t="s">
        <v>24</v>
      </c>
      <c r="D259" t="s">
        <v>365</v>
      </c>
      <c r="E259" t="s">
        <v>191</v>
      </c>
      <c r="F259" t="s">
        <v>192</v>
      </c>
      <c r="G259">
        <v>32.3078</v>
      </c>
      <c r="H259">
        <v>-64.750500000000002</v>
      </c>
      <c r="I259" t="s">
        <v>206</v>
      </c>
      <c r="J259">
        <v>126962</v>
      </c>
      <c r="K259" s="1">
        <v>44503</v>
      </c>
      <c r="L259" t="s">
        <v>123</v>
      </c>
      <c r="M259" t="s">
        <v>2321</v>
      </c>
      <c r="N259" t="s">
        <v>2322</v>
      </c>
      <c r="O259" t="s">
        <v>65</v>
      </c>
      <c r="P259" t="s">
        <v>1308</v>
      </c>
      <c r="Q259" t="s">
        <v>50</v>
      </c>
      <c r="R259" t="s">
        <v>2323</v>
      </c>
      <c r="S259" t="s">
        <v>145</v>
      </c>
      <c r="T259" t="s">
        <v>2324</v>
      </c>
      <c r="U259" t="s">
        <v>2325</v>
      </c>
      <c r="V259" t="s">
        <v>2326</v>
      </c>
      <c r="W259" t="s">
        <v>2327</v>
      </c>
    </row>
    <row r="260" spans="1:23" x14ac:dyDescent="0.3">
      <c r="A260">
        <v>1317577784131280</v>
      </c>
      <c r="B260" t="s">
        <v>973</v>
      </c>
      <c r="C260" t="s">
        <v>218</v>
      </c>
      <c r="D260" t="s">
        <v>1371</v>
      </c>
      <c r="E260" t="s">
        <v>2328</v>
      </c>
      <c r="F260" t="s">
        <v>2329</v>
      </c>
      <c r="G260">
        <v>12.238300000000001</v>
      </c>
      <c r="H260">
        <v>-1.5616000000000001</v>
      </c>
      <c r="I260" t="s">
        <v>138</v>
      </c>
      <c r="J260">
        <v>40233</v>
      </c>
      <c r="K260" s="1">
        <v>44798</v>
      </c>
      <c r="L260" t="s">
        <v>29</v>
      </c>
      <c r="M260" t="s">
        <v>2330</v>
      </c>
      <c r="N260" t="s">
        <v>2331</v>
      </c>
      <c r="O260" t="s">
        <v>2332</v>
      </c>
      <c r="P260" t="s">
        <v>496</v>
      </c>
      <c r="Q260" t="s">
        <v>321</v>
      </c>
      <c r="R260" t="s">
        <v>2333</v>
      </c>
      <c r="S260" t="s">
        <v>52</v>
      </c>
      <c r="T260" t="s">
        <v>2334</v>
      </c>
      <c r="U260" t="s">
        <v>2335</v>
      </c>
      <c r="V260" t="s">
        <v>1030</v>
      </c>
      <c r="W260" t="s">
        <v>1031</v>
      </c>
    </row>
    <row r="261" spans="1:23" x14ac:dyDescent="0.3">
      <c r="A261">
        <v>511793046721698</v>
      </c>
      <c r="B261" t="s">
        <v>678</v>
      </c>
      <c r="C261" t="s">
        <v>134</v>
      </c>
      <c r="D261" t="s">
        <v>1684</v>
      </c>
      <c r="E261" t="s">
        <v>2336</v>
      </c>
      <c r="F261" t="s">
        <v>2337</v>
      </c>
      <c r="G261">
        <v>61.892600000000002</v>
      </c>
      <c r="H261">
        <v>-6.9118000000000004</v>
      </c>
      <c r="I261" t="s">
        <v>28</v>
      </c>
      <c r="J261">
        <v>113045</v>
      </c>
      <c r="K261" s="1">
        <v>44884</v>
      </c>
      <c r="L261" t="s">
        <v>29</v>
      </c>
      <c r="M261" t="s">
        <v>2338</v>
      </c>
      <c r="N261" t="s">
        <v>2339</v>
      </c>
      <c r="O261" t="s">
        <v>2241</v>
      </c>
      <c r="P261" t="s">
        <v>2242</v>
      </c>
      <c r="Q261" t="s">
        <v>294</v>
      </c>
      <c r="R261" t="s">
        <v>2243</v>
      </c>
      <c r="S261" t="s">
        <v>85</v>
      </c>
      <c r="T261" t="s">
        <v>2244</v>
      </c>
      <c r="U261" t="s">
        <v>2245</v>
      </c>
      <c r="V261" t="s">
        <v>2340</v>
      </c>
      <c r="W261" t="s">
        <v>2341</v>
      </c>
    </row>
    <row r="262" spans="1:23" x14ac:dyDescent="0.3">
      <c r="A262">
        <v>2174489695396900</v>
      </c>
      <c r="B262" t="s">
        <v>921</v>
      </c>
      <c r="C262" t="s">
        <v>91</v>
      </c>
      <c r="D262" t="s">
        <v>1570</v>
      </c>
      <c r="E262" t="s">
        <v>2342</v>
      </c>
      <c r="F262" t="s">
        <v>2343</v>
      </c>
      <c r="G262">
        <v>71.706900000000005</v>
      </c>
      <c r="H262">
        <v>-42.604300000000002</v>
      </c>
      <c r="I262" t="s">
        <v>28</v>
      </c>
      <c r="J262">
        <v>132065</v>
      </c>
      <c r="K262" s="1">
        <v>44479</v>
      </c>
      <c r="L262" t="s">
        <v>63</v>
      </c>
      <c r="M262" t="s">
        <v>2344</v>
      </c>
      <c r="N262" t="s">
        <v>2345</v>
      </c>
      <c r="O262" t="s">
        <v>389</v>
      </c>
      <c r="P262" t="s">
        <v>390</v>
      </c>
      <c r="Q262" t="s">
        <v>294</v>
      </c>
      <c r="R262" t="s">
        <v>391</v>
      </c>
      <c r="S262" t="s">
        <v>145</v>
      </c>
      <c r="T262" t="s">
        <v>392</v>
      </c>
      <c r="U262" t="s">
        <v>393</v>
      </c>
      <c r="V262" t="s">
        <v>2346</v>
      </c>
      <c r="W262" t="s">
        <v>2347</v>
      </c>
    </row>
    <row r="263" spans="1:23" x14ac:dyDescent="0.3">
      <c r="A263">
        <v>2482944066971280</v>
      </c>
      <c r="B263" t="s">
        <v>779</v>
      </c>
      <c r="C263" t="s">
        <v>273</v>
      </c>
      <c r="D263" t="s">
        <v>2348</v>
      </c>
      <c r="E263" t="s">
        <v>2080</v>
      </c>
      <c r="F263" t="s">
        <v>2081</v>
      </c>
      <c r="G263">
        <v>46.603354000000003</v>
      </c>
      <c r="H263">
        <v>1.888334</v>
      </c>
      <c r="I263" t="s">
        <v>62</v>
      </c>
      <c r="J263">
        <v>57916</v>
      </c>
      <c r="K263" s="1">
        <v>44624</v>
      </c>
      <c r="L263" t="s">
        <v>29</v>
      </c>
      <c r="M263" t="s">
        <v>2349</v>
      </c>
      <c r="N263" t="s">
        <v>2350</v>
      </c>
      <c r="O263" t="s">
        <v>32</v>
      </c>
      <c r="P263" t="s">
        <v>33</v>
      </c>
      <c r="Q263" t="s">
        <v>253</v>
      </c>
      <c r="R263" t="s">
        <v>35</v>
      </c>
      <c r="S263" t="s">
        <v>198</v>
      </c>
      <c r="T263" t="s">
        <v>37</v>
      </c>
      <c r="U263" t="s">
        <v>38</v>
      </c>
      <c r="V263" t="s">
        <v>2351</v>
      </c>
      <c r="W263" t="s">
        <v>2352</v>
      </c>
    </row>
    <row r="264" spans="1:23" x14ac:dyDescent="0.3">
      <c r="A264">
        <v>2742298038767480</v>
      </c>
      <c r="B264" t="s">
        <v>417</v>
      </c>
      <c r="C264" t="s">
        <v>42</v>
      </c>
      <c r="D264" t="s">
        <v>2353</v>
      </c>
      <c r="E264" t="s">
        <v>861</v>
      </c>
      <c r="F264" t="s">
        <v>862</v>
      </c>
      <c r="G264">
        <v>46.862499999999997</v>
      </c>
      <c r="H264">
        <v>103.8467</v>
      </c>
      <c r="I264" t="s">
        <v>138</v>
      </c>
      <c r="J264">
        <v>38711</v>
      </c>
      <c r="K264" s="1">
        <v>44529</v>
      </c>
      <c r="L264" t="s">
        <v>123</v>
      </c>
      <c r="M264" t="s">
        <v>2354</v>
      </c>
      <c r="N264" t="s">
        <v>2355</v>
      </c>
      <c r="O264" t="s">
        <v>811</v>
      </c>
      <c r="P264" t="s">
        <v>2356</v>
      </c>
      <c r="Q264" t="s">
        <v>253</v>
      </c>
      <c r="R264" t="s">
        <v>2357</v>
      </c>
      <c r="S264" t="s">
        <v>334</v>
      </c>
      <c r="T264" t="s">
        <v>2358</v>
      </c>
      <c r="U264" t="s">
        <v>2359</v>
      </c>
      <c r="V264" t="s">
        <v>2360</v>
      </c>
      <c r="W264" t="s">
        <v>2361</v>
      </c>
    </row>
    <row r="265" spans="1:23" x14ac:dyDescent="0.3">
      <c r="A265">
        <v>1277230346836850</v>
      </c>
      <c r="B265" t="s">
        <v>1140</v>
      </c>
      <c r="C265" t="s">
        <v>218</v>
      </c>
      <c r="D265" t="s">
        <v>1934</v>
      </c>
      <c r="E265" t="s">
        <v>724</v>
      </c>
      <c r="F265" t="s">
        <v>725</v>
      </c>
      <c r="G265">
        <v>13.4443</v>
      </c>
      <c r="H265">
        <v>144.7937</v>
      </c>
      <c r="I265" t="s">
        <v>138</v>
      </c>
      <c r="J265">
        <v>39638</v>
      </c>
      <c r="K265" s="1">
        <v>44472</v>
      </c>
      <c r="L265" t="s">
        <v>29</v>
      </c>
      <c r="M265" t="s">
        <v>2362</v>
      </c>
      <c r="N265" t="s">
        <v>2363</v>
      </c>
      <c r="O265" t="s">
        <v>618</v>
      </c>
      <c r="P265" t="s">
        <v>619</v>
      </c>
      <c r="Q265" t="s">
        <v>332</v>
      </c>
      <c r="R265" t="s">
        <v>620</v>
      </c>
      <c r="S265" t="s">
        <v>334</v>
      </c>
      <c r="T265" t="s">
        <v>621</v>
      </c>
      <c r="U265" t="s">
        <v>622</v>
      </c>
      <c r="V265" t="s">
        <v>2364</v>
      </c>
      <c r="W265" t="s">
        <v>2365</v>
      </c>
    </row>
    <row r="266" spans="1:23" x14ac:dyDescent="0.3">
      <c r="A266">
        <v>64698191433317</v>
      </c>
      <c r="B266" t="s">
        <v>710</v>
      </c>
      <c r="C266" t="s">
        <v>42</v>
      </c>
      <c r="D266" t="s">
        <v>2366</v>
      </c>
      <c r="E266" t="s">
        <v>2367</v>
      </c>
      <c r="F266" t="s">
        <v>2368</v>
      </c>
      <c r="G266">
        <v>43.915900000000001</v>
      </c>
      <c r="H266">
        <v>17.679099999999998</v>
      </c>
      <c r="I266" t="s">
        <v>206</v>
      </c>
      <c r="J266">
        <v>13007</v>
      </c>
      <c r="K266" s="1">
        <v>44490</v>
      </c>
      <c r="L266" t="s">
        <v>63</v>
      </c>
      <c r="M266" t="s">
        <v>2369</v>
      </c>
      <c r="N266" t="s">
        <v>2370</v>
      </c>
      <c r="O266" t="s">
        <v>473</v>
      </c>
      <c r="P266" t="s">
        <v>474</v>
      </c>
      <c r="Q266" t="s">
        <v>183</v>
      </c>
      <c r="R266" t="s">
        <v>475</v>
      </c>
      <c r="S266" t="s">
        <v>334</v>
      </c>
      <c r="T266" t="s">
        <v>476</v>
      </c>
      <c r="U266" t="s">
        <v>477</v>
      </c>
      <c r="V266" t="s">
        <v>2371</v>
      </c>
      <c r="W266" t="s">
        <v>2372</v>
      </c>
    </row>
    <row r="267" spans="1:23" x14ac:dyDescent="0.3">
      <c r="A267">
        <v>270402783784246</v>
      </c>
      <c r="B267" t="s">
        <v>859</v>
      </c>
      <c r="C267" t="s">
        <v>24</v>
      </c>
      <c r="D267" t="s">
        <v>2373</v>
      </c>
      <c r="E267" t="s">
        <v>2374</v>
      </c>
      <c r="F267" t="s">
        <v>2375</v>
      </c>
      <c r="G267">
        <v>48.019599999999997</v>
      </c>
      <c r="H267">
        <v>66.923699999999997</v>
      </c>
      <c r="I267" t="s">
        <v>206</v>
      </c>
      <c r="J267">
        <v>78956</v>
      </c>
      <c r="K267" s="1">
        <v>45044</v>
      </c>
      <c r="L267" t="s">
        <v>123</v>
      </c>
      <c r="M267" t="s">
        <v>2376</v>
      </c>
      <c r="N267" t="s">
        <v>2377</v>
      </c>
      <c r="O267" t="s">
        <v>1858</v>
      </c>
      <c r="P267" t="s">
        <v>2378</v>
      </c>
      <c r="Q267" t="s">
        <v>1047</v>
      </c>
      <c r="R267" t="s">
        <v>2379</v>
      </c>
      <c r="S267" t="s">
        <v>241</v>
      </c>
      <c r="T267" t="s">
        <v>2380</v>
      </c>
      <c r="U267" t="s">
        <v>2381</v>
      </c>
      <c r="V267" t="s">
        <v>2382</v>
      </c>
      <c r="W267" t="s">
        <v>2383</v>
      </c>
    </row>
    <row r="268" spans="1:23" x14ac:dyDescent="0.3">
      <c r="A268">
        <v>507092565645323</v>
      </c>
      <c r="B268" t="s">
        <v>710</v>
      </c>
      <c r="C268" t="s">
        <v>42</v>
      </c>
      <c r="D268" t="s">
        <v>1540</v>
      </c>
      <c r="E268" t="s">
        <v>419</v>
      </c>
      <c r="F268" t="s">
        <v>420</v>
      </c>
      <c r="G268">
        <v>-23.442502999999999</v>
      </c>
      <c r="H268">
        <v>-58.443832</v>
      </c>
      <c r="I268" t="s">
        <v>206</v>
      </c>
      <c r="J268">
        <v>39856</v>
      </c>
      <c r="K268" s="1">
        <v>45066</v>
      </c>
      <c r="L268" t="s">
        <v>29</v>
      </c>
      <c r="M268" t="s">
        <v>2384</v>
      </c>
      <c r="N268" t="s">
        <v>2385</v>
      </c>
      <c r="O268" t="s">
        <v>1057</v>
      </c>
      <c r="P268" t="s">
        <v>2223</v>
      </c>
      <c r="Q268" t="s">
        <v>169</v>
      </c>
      <c r="R268" t="s">
        <v>2224</v>
      </c>
      <c r="S268" t="s">
        <v>255</v>
      </c>
      <c r="T268" t="s">
        <v>2225</v>
      </c>
      <c r="U268" t="s">
        <v>2226</v>
      </c>
      <c r="V268" t="s">
        <v>2386</v>
      </c>
      <c r="W268" t="s">
        <v>2387</v>
      </c>
    </row>
    <row r="269" spans="1:23" x14ac:dyDescent="0.3">
      <c r="A269">
        <v>744378321537712</v>
      </c>
      <c r="B269" t="s">
        <v>150</v>
      </c>
      <c r="C269" t="s">
        <v>24</v>
      </c>
      <c r="D269" t="s">
        <v>2388</v>
      </c>
      <c r="E269" t="s">
        <v>915</v>
      </c>
      <c r="F269" t="s">
        <v>916</v>
      </c>
      <c r="G269">
        <v>18.070799999999998</v>
      </c>
      <c r="H269">
        <v>-63.0501</v>
      </c>
      <c r="I269" t="s">
        <v>206</v>
      </c>
      <c r="J269">
        <v>84597</v>
      </c>
      <c r="K269" s="1">
        <v>44630</v>
      </c>
      <c r="L269" t="s">
        <v>123</v>
      </c>
      <c r="M269" t="s">
        <v>2389</v>
      </c>
      <c r="N269" t="s">
        <v>2390</v>
      </c>
      <c r="O269" t="s">
        <v>111</v>
      </c>
      <c r="P269" t="s">
        <v>112</v>
      </c>
      <c r="Q269" t="s">
        <v>253</v>
      </c>
      <c r="R269" t="s">
        <v>113</v>
      </c>
      <c r="S269" t="s">
        <v>241</v>
      </c>
      <c r="T269" t="s">
        <v>115</v>
      </c>
      <c r="U269" t="s">
        <v>116</v>
      </c>
      <c r="V269" t="s">
        <v>2391</v>
      </c>
      <c r="W269" t="s">
        <v>2392</v>
      </c>
    </row>
    <row r="270" spans="1:23" x14ac:dyDescent="0.3">
      <c r="A270">
        <v>1689832095250870</v>
      </c>
      <c r="B270" t="s">
        <v>74</v>
      </c>
      <c r="C270" t="s">
        <v>134</v>
      </c>
      <c r="D270" t="s">
        <v>2393</v>
      </c>
      <c r="E270" t="s">
        <v>2394</v>
      </c>
      <c r="F270" t="s">
        <v>2395</v>
      </c>
      <c r="G270">
        <v>12.865399999999999</v>
      </c>
      <c r="H270">
        <v>-85.2072</v>
      </c>
      <c r="I270" t="s">
        <v>62</v>
      </c>
      <c r="J270">
        <v>67255</v>
      </c>
      <c r="K270" s="1">
        <v>44947</v>
      </c>
      <c r="L270" t="s">
        <v>63</v>
      </c>
      <c r="M270" t="s">
        <v>2396</v>
      </c>
      <c r="N270" t="s">
        <v>2397</v>
      </c>
      <c r="O270" t="s">
        <v>370</v>
      </c>
      <c r="P270" t="s">
        <v>929</v>
      </c>
      <c r="Q270" t="s">
        <v>332</v>
      </c>
      <c r="R270" t="s">
        <v>930</v>
      </c>
      <c r="S270" t="s">
        <v>85</v>
      </c>
      <c r="T270" t="s">
        <v>931</v>
      </c>
      <c r="U270" t="s">
        <v>932</v>
      </c>
      <c r="V270" t="s">
        <v>1867</v>
      </c>
      <c r="W270" t="s">
        <v>1868</v>
      </c>
    </row>
    <row r="271" spans="1:23" x14ac:dyDescent="0.3">
      <c r="A271">
        <v>386935925609742</v>
      </c>
      <c r="B271" t="s">
        <v>443</v>
      </c>
      <c r="C271" t="s">
        <v>24</v>
      </c>
      <c r="D271" t="s">
        <v>407</v>
      </c>
      <c r="E271" t="s">
        <v>2398</v>
      </c>
      <c r="F271" t="s">
        <v>2399</v>
      </c>
      <c r="G271">
        <v>35.861699999999999</v>
      </c>
      <c r="H271">
        <v>104.19540000000001</v>
      </c>
      <c r="I271" t="s">
        <v>62</v>
      </c>
      <c r="J271">
        <v>78342</v>
      </c>
      <c r="K271" s="1">
        <v>45112</v>
      </c>
      <c r="L271" t="s">
        <v>123</v>
      </c>
      <c r="M271" t="s">
        <v>2400</v>
      </c>
      <c r="N271" t="s">
        <v>2401</v>
      </c>
      <c r="O271" t="s">
        <v>448</v>
      </c>
      <c r="P271" t="s">
        <v>447</v>
      </c>
      <c r="Q271" t="s">
        <v>169</v>
      </c>
      <c r="R271" t="s">
        <v>1331</v>
      </c>
      <c r="S271" t="s">
        <v>241</v>
      </c>
      <c r="T271" t="s">
        <v>1332</v>
      </c>
      <c r="U271" t="s">
        <v>1333</v>
      </c>
      <c r="V271" t="s">
        <v>2402</v>
      </c>
      <c r="W271" t="s">
        <v>2403</v>
      </c>
    </row>
    <row r="272" spans="1:23" x14ac:dyDescent="0.3">
      <c r="A272">
        <v>288941837754490</v>
      </c>
      <c r="B272" t="s">
        <v>396</v>
      </c>
      <c r="C272" t="s">
        <v>189</v>
      </c>
      <c r="D272" t="s">
        <v>2404</v>
      </c>
      <c r="E272" t="s">
        <v>1584</v>
      </c>
      <c r="F272" t="s">
        <v>1585</v>
      </c>
      <c r="G272">
        <v>37.090200000000003</v>
      </c>
      <c r="H272">
        <v>-95.712900000000005</v>
      </c>
      <c r="I272" t="s">
        <v>28</v>
      </c>
      <c r="J272">
        <v>35869</v>
      </c>
      <c r="K272" s="1">
        <v>44462</v>
      </c>
      <c r="L272" t="s">
        <v>123</v>
      </c>
      <c r="M272" t="s">
        <v>2405</v>
      </c>
      <c r="N272" t="s">
        <v>2406</v>
      </c>
      <c r="O272" t="s">
        <v>692</v>
      </c>
      <c r="P272" t="s">
        <v>693</v>
      </c>
      <c r="Q272" t="s">
        <v>321</v>
      </c>
      <c r="R272" t="s">
        <v>694</v>
      </c>
      <c r="S272" t="s">
        <v>198</v>
      </c>
      <c r="T272" t="s">
        <v>695</v>
      </c>
      <c r="U272" t="s">
        <v>696</v>
      </c>
      <c r="V272" t="s">
        <v>2407</v>
      </c>
      <c r="W272" t="s">
        <v>2408</v>
      </c>
    </row>
    <row r="273" spans="1:23" x14ac:dyDescent="0.3">
      <c r="A273">
        <v>2023971849029140</v>
      </c>
      <c r="B273" t="s">
        <v>41</v>
      </c>
      <c r="C273" t="s">
        <v>189</v>
      </c>
      <c r="D273" t="s">
        <v>1095</v>
      </c>
      <c r="E273" t="s">
        <v>2409</v>
      </c>
      <c r="F273" t="s">
        <v>2410</v>
      </c>
      <c r="G273">
        <v>47.165999999999997</v>
      </c>
      <c r="H273">
        <v>9.5554000000000006</v>
      </c>
      <c r="I273" t="s">
        <v>78</v>
      </c>
      <c r="J273">
        <v>66675</v>
      </c>
      <c r="K273" s="1">
        <v>44812</v>
      </c>
      <c r="L273" t="s">
        <v>63</v>
      </c>
      <c r="M273" t="s">
        <v>2411</v>
      </c>
      <c r="N273" t="s">
        <v>2412</v>
      </c>
      <c r="O273" t="s">
        <v>209</v>
      </c>
      <c r="P273" t="s">
        <v>210</v>
      </c>
      <c r="Q273" t="s">
        <v>1047</v>
      </c>
      <c r="R273" t="s">
        <v>211</v>
      </c>
      <c r="S273" t="s">
        <v>212</v>
      </c>
      <c r="T273" t="s">
        <v>213</v>
      </c>
      <c r="U273" t="s">
        <v>214</v>
      </c>
      <c r="V273" t="s">
        <v>2413</v>
      </c>
      <c r="W273" t="s">
        <v>2414</v>
      </c>
    </row>
    <row r="274" spans="1:23" x14ac:dyDescent="0.3">
      <c r="A274">
        <v>2766046917871080</v>
      </c>
      <c r="B274" t="s">
        <v>260</v>
      </c>
      <c r="C274" t="s">
        <v>134</v>
      </c>
      <c r="D274" t="s">
        <v>287</v>
      </c>
      <c r="E274" t="s">
        <v>688</v>
      </c>
      <c r="F274" t="s">
        <v>689</v>
      </c>
      <c r="G274">
        <v>12.5657</v>
      </c>
      <c r="H274">
        <v>104.9909</v>
      </c>
      <c r="I274" t="s">
        <v>28</v>
      </c>
      <c r="J274">
        <v>123615</v>
      </c>
      <c r="K274" s="1">
        <v>44725</v>
      </c>
      <c r="L274" t="s">
        <v>29</v>
      </c>
      <c r="M274" t="s">
        <v>2415</v>
      </c>
      <c r="N274" t="s">
        <v>2416</v>
      </c>
      <c r="O274" t="s">
        <v>2417</v>
      </c>
      <c r="P274" t="s">
        <v>2418</v>
      </c>
      <c r="Q274" t="s">
        <v>67</v>
      </c>
      <c r="R274" t="s">
        <v>2419</v>
      </c>
      <c r="S274" t="s">
        <v>198</v>
      </c>
      <c r="T274" t="s">
        <v>2420</v>
      </c>
      <c r="U274" t="s">
        <v>2421</v>
      </c>
      <c r="V274" t="s">
        <v>2422</v>
      </c>
      <c r="W274" t="s">
        <v>2423</v>
      </c>
    </row>
    <row r="275" spans="1:23" x14ac:dyDescent="0.3">
      <c r="A275">
        <v>884852662117570</v>
      </c>
      <c r="B275" t="s">
        <v>41</v>
      </c>
      <c r="C275" t="s">
        <v>105</v>
      </c>
      <c r="D275" t="s">
        <v>2424</v>
      </c>
      <c r="E275" t="s">
        <v>961</v>
      </c>
      <c r="F275" t="s">
        <v>962</v>
      </c>
      <c r="G275">
        <v>41.2044</v>
      </c>
      <c r="H275">
        <v>74.766099999999994</v>
      </c>
      <c r="I275" t="s">
        <v>206</v>
      </c>
      <c r="J275">
        <v>57461</v>
      </c>
      <c r="K275" s="1">
        <v>44982</v>
      </c>
      <c r="L275" t="s">
        <v>63</v>
      </c>
      <c r="M275" t="s">
        <v>2425</v>
      </c>
      <c r="N275" t="s">
        <v>2426</v>
      </c>
      <c r="O275" t="s">
        <v>423</v>
      </c>
      <c r="P275" t="s">
        <v>424</v>
      </c>
      <c r="Q275" t="s">
        <v>50</v>
      </c>
      <c r="R275" t="s">
        <v>425</v>
      </c>
      <c r="S275" t="s">
        <v>212</v>
      </c>
      <c r="T275" t="s">
        <v>426</v>
      </c>
      <c r="U275" t="s">
        <v>427</v>
      </c>
      <c r="V275" t="s">
        <v>2427</v>
      </c>
      <c r="W275" t="s">
        <v>2428</v>
      </c>
    </row>
    <row r="276" spans="1:23" x14ac:dyDescent="0.3">
      <c r="A276">
        <v>1101790486004980</v>
      </c>
      <c r="B276" t="s">
        <v>417</v>
      </c>
      <c r="C276" t="s">
        <v>58</v>
      </c>
      <c r="D276" t="s">
        <v>2429</v>
      </c>
      <c r="E276" t="s">
        <v>2430</v>
      </c>
      <c r="F276" t="s">
        <v>2431</v>
      </c>
      <c r="G276">
        <v>51.919400000000003</v>
      </c>
      <c r="H276">
        <v>19.145099999999999</v>
      </c>
      <c r="I276" t="s">
        <v>62</v>
      </c>
      <c r="J276">
        <v>128274</v>
      </c>
      <c r="K276" s="1">
        <v>45145</v>
      </c>
      <c r="L276" t="s">
        <v>123</v>
      </c>
      <c r="M276" t="s">
        <v>2432</v>
      </c>
      <c r="N276" t="s">
        <v>2433</v>
      </c>
      <c r="O276" t="s">
        <v>585</v>
      </c>
      <c r="P276" t="s">
        <v>586</v>
      </c>
      <c r="Q276" t="s">
        <v>83</v>
      </c>
      <c r="R276" t="s">
        <v>587</v>
      </c>
      <c r="S276" t="s">
        <v>69</v>
      </c>
      <c r="T276" t="s">
        <v>588</v>
      </c>
      <c r="U276" t="s">
        <v>589</v>
      </c>
      <c r="V276" t="s">
        <v>2434</v>
      </c>
      <c r="W276" t="s">
        <v>2435</v>
      </c>
    </row>
    <row r="277" spans="1:23" x14ac:dyDescent="0.3">
      <c r="A277">
        <v>2421443788616210</v>
      </c>
      <c r="B277" t="s">
        <v>396</v>
      </c>
      <c r="C277" t="s">
        <v>105</v>
      </c>
      <c r="D277" t="s">
        <v>1684</v>
      </c>
      <c r="E277" t="s">
        <v>2436</v>
      </c>
      <c r="F277" t="s">
        <v>2437</v>
      </c>
      <c r="G277">
        <v>46.818199999999997</v>
      </c>
      <c r="H277">
        <v>8.2274999999999991</v>
      </c>
      <c r="I277" t="s">
        <v>62</v>
      </c>
      <c r="J277">
        <v>65899</v>
      </c>
      <c r="K277" s="1">
        <v>44560</v>
      </c>
      <c r="L277" t="s">
        <v>63</v>
      </c>
      <c r="M277" t="s">
        <v>2438</v>
      </c>
      <c r="N277" t="s">
        <v>2439</v>
      </c>
      <c r="O277" t="s">
        <v>32</v>
      </c>
      <c r="P277" t="s">
        <v>1169</v>
      </c>
      <c r="Q277" t="s">
        <v>34</v>
      </c>
      <c r="R277" t="s">
        <v>1170</v>
      </c>
      <c r="S277" t="s">
        <v>145</v>
      </c>
      <c r="T277" t="s">
        <v>1171</v>
      </c>
      <c r="U277" t="s">
        <v>1172</v>
      </c>
      <c r="V277" t="s">
        <v>2440</v>
      </c>
      <c r="W277" t="s">
        <v>2441</v>
      </c>
    </row>
    <row r="278" spans="1:23" x14ac:dyDescent="0.3">
      <c r="A278">
        <v>1749544446850670</v>
      </c>
      <c r="B278" t="s">
        <v>217</v>
      </c>
      <c r="C278" t="s">
        <v>58</v>
      </c>
      <c r="D278" t="s">
        <v>2067</v>
      </c>
      <c r="E278" t="s">
        <v>288</v>
      </c>
      <c r="F278" t="s">
        <v>2442</v>
      </c>
      <c r="G278">
        <v>35.907800000000002</v>
      </c>
      <c r="H278">
        <v>127.76690000000001</v>
      </c>
      <c r="I278" t="s">
        <v>28</v>
      </c>
      <c r="J278">
        <v>61224</v>
      </c>
      <c r="K278" s="1">
        <v>44932</v>
      </c>
      <c r="L278" t="s">
        <v>29</v>
      </c>
      <c r="M278" t="s">
        <v>2443</v>
      </c>
      <c r="N278" t="s">
        <v>2444</v>
      </c>
      <c r="O278" t="s">
        <v>693</v>
      </c>
      <c r="P278" t="s">
        <v>2445</v>
      </c>
      <c r="Q278" t="s">
        <v>50</v>
      </c>
      <c r="R278" t="s">
        <v>2446</v>
      </c>
      <c r="S278" t="s">
        <v>145</v>
      </c>
      <c r="T278" t="s">
        <v>2447</v>
      </c>
      <c r="U278" t="s">
        <v>2448</v>
      </c>
      <c r="V278" t="s">
        <v>2449</v>
      </c>
      <c r="W278" t="s">
        <v>2450</v>
      </c>
    </row>
    <row r="279" spans="1:23" x14ac:dyDescent="0.3">
      <c r="A279">
        <v>1472327045419640</v>
      </c>
      <c r="B279" t="s">
        <v>150</v>
      </c>
      <c r="C279" t="s">
        <v>24</v>
      </c>
      <c r="D279" t="s">
        <v>625</v>
      </c>
      <c r="E279" t="s">
        <v>1598</v>
      </c>
      <c r="F279" t="s">
        <v>1599</v>
      </c>
      <c r="G279">
        <v>-32.522799999999997</v>
      </c>
      <c r="H279">
        <v>-55.765799999999999</v>
      </c>
      <c r="I279" t="s">
        <v>206</v>
      </c>
      <c r="J279">
        <v>120606</v>
      </c>
      <c r="K279" s="1">
        <v>44944</v>
      </c>
      <c r="L279" t="s">
        <v>29</v>
      </c>
      <c r="M279" t="s">
        <v>2451</v>
      </c>
      <c r="N279" t="s">
        <v>2452</v>
      </c>
      <c r="O279" t="s">
        <v>2453</v>
      </c>
      <c r="P279" t="s">
        <v>2454</v>
      </c>
      <c r="Q279" t="s">
        <v>294</v>
      </c>
      <c r="R279" t="s">
        <v>2455</v>
      </c>
      <c r="S279" t="s">
        <v>212</v>
      </c>
      <c r="T279" t="s">
        <v>2456</v>
      </c>
      <c r="U279" t="s">
        <v>2457</v>
      </c>
      <c r="V279" t="s">
        <v>2458</v>
      </c>
      <c r="W279" t="s">
        <v>2459</v>
      </c>
    </row>
    <row r="280" spans="1:23" x14ac:dyDescent="0.3">
      <c r="A280">
        <v>188217896672379</v>
      </c>
      <c r="B280" t="s">
        <v>364</v>
      </c>
      <c r="C280" t="s">
        <v>218</v>
      </c>
      <c r="D280" t="s">
        <v>2460</v>
      </c>
      <c r="E280" t="s">
        <v>1881</v>
      </c>
      <c r="F280" t="s">
        <v>1881</v>
      </c>
      <c r="G280">
        <v>1.3521000000000001</v>
      </c>
      <c r="H280">
        <v>103.8198</v>
      </c>
      <c r="I280" t="s">
        <v>206</v>
      </c>
      <c r="J280">
        <v>108697</v>
      </c>
      <c r="K280" s="1">
        <v>45089</v>
      </c>
      <c r="L280" t="s">
        <v>123</v>
      </c>
      <c r="M280" t="s">
        <v>2461</v>
      </c>
      <c r="N280" t="s">
        <v>2462</v>
      </c>
      <c r="O280" t="s">
        <v>1513</v>
      </c>
      <c r="P280" t="s">
        <v>1373</v>
      </c>
      <c r="Q280" t="s">
        <v>358</v>
      </c>
      <c r="R280" t="s">
        <v>1514</v>
      </c>
      <c r="S280" t="s">
        <v>212</v>
      </c>
      <c r="T280" t="s">
        <v>1515</v>
      </c>
      <c r="U280" t="s">
        <v>1516</v>
      </c>
      <c r="V280" t="s">
        <v>2463</v>
      </c>
      <c r="W280" t="s">
        <v>2464</v>
      </c>
    </row>
    <row r="281" spans="1:23" x14ac:dyDescent="0.3">
      <c r="A281">
        <v>1345454711398260</v>
      </c>
      <c r="B281" t="s">
        <v>686</v>
      </c>
      <c r="C281" t="s">
        <v>134</v>
      </c>
      <c r="D281" t="s">
        <v>2465</v>
      </c>
      <c r="E281" t="s">
        <v>2466</v>
      </c>
      <c r="F281" t="s">
        <v>2467</v>
      </c>
      <c r="G281">
        <v>-38.4161</v>
      </c>
      <c r="H281">
        <v>-63.616700000000002</v>
      </c>
      <c r="I281" t="s">
        <v>62</v>
      </c>
      <c r="J281">
        <v>125121</v>
      </c>
      <c r="K281" s="1">
        <v>45108</v>
      </c>
      <c r="L281" t="s">
        <v>63</v>
      </c>
      <c r="M281" t="s">
        <v>2468</v>
      </c>
      <c r="N281" t="s">
        <v>2469</v>
      </c>
      <c r="O281" t="s">
        <v>2470</v>
      </c>
      <c r="P281" t="s">
        <v>2471</v>
      </c>
      <c r="Q281" t="s">
        <v>67</v>
      </c>
      <c r="R281" t="s">
        <v>2472</v>
      </c>
      <c r="S281" t="s">
        <v>212</v>
      </c>
      <c r="T281" t="s">
        <v>2473</v>
      </c>
      <c r="U281" t="s">
        <v>2474</v>
      </c>
      <c r="V281" t="s">
        <v>2449</v>
      </c>
      <c r="W281" t="s">
        <v>2450</v>
      </c>
    </row>
    <row r="282" spans="1:23" x14ac:dyDescent="0.3">
      <c r="A282">
        <v>2504297733499440</v>
      </c>
      <c r="B282" t="s">
        <v>1140</v>
      </c>
      <c r="C282" t="s">
        <v>189</v>
      </c>
      <c r="D282" t="s">
        <v>2475</v>
      </c>
      <c r="E282" t="s">
        <v>2476</v>
      </c>
      <c r="F282" t="s">
        <v>2477</v>
      </c>
      <c r="G282">
        <v>26.522500000000001</v>
      </c>
      <c r="H282">
        <v>31.465900000000001</v>
      </c>
      <c r="I282" t="s">
        <v>78</v>
      </c>
      <c r="J282">
        <v>94280</v>
      </c>
      <c r="K282" s="1">
        <v>45153</v>
      </c>
      <c r="L282" t="s">
        <v>123</v>
      </c>
      <c r="M282" t="s">
        <v>2478</v>
      </c>
      <c r="N282" t="s">
        <v>2479</v>
      </c>
      <c r="O282" t="s">
        <v>1100</v>
      </c>
      <c r="P282" t="s">
        <v>1101</v>
      </c>
      <c r="Q282" t="s">
        <v>239</v>
      </c>
      <c r="R282" t="s">
        <v>1102</v>
      </c>
      <c r="S282" t="s">
        <v>36</v>
      </c>
      <c r="T282" t="s">
        <v>1103</v>
      </c>
      <c r="U282" t="s">
        <v>1104</v>
      </c>
      <c r="V282" t="s">
        <v>2480</v>
      </c>
      <c r="W282" t="s">
        <v>2481</v>
      </c>
    </row>
    <row r="283" spans="1:23" x14ac:dyDescent="0.3">
      <c r="A283">
        <v>2974277816309410</v>
      </c>
      <c r="B283" t="s">
        <v>667</v>
      </c>
      <c r="C283" t="s">
        <v>189</v>
      </c>
      <c r="D283" t="s">
        <v>2482</v>
      </c>
      <c r="E283" t="s">
        <v>876</v>
      </c>
      <c r="F283" t="s">
        <v>877</v>
      </c>
      <c r="G283">
        <v>48.668999999999997</v>
      </c>
      <c r="H283">
        <v>19.699000000000002</v>
      </c>
      <c r="I283" t="s">
        <v>206</v>
      </c>
      <c r="J283">
        <v>56156</v>
      </c>
      <c r="K283" s="1">
        <v>44535</v>
      </c>
      <c r="L283" t="s">
        <v>29</v>
      </c>
      <c r="M283" t="s">
        <v>2483</v>
      </c>
      <c r="N283" t="s">
        <v>2484</v>
      </c>
      <c r="O283" t="s">
        <v>640</v>
      </c>
      <c r="P283" t="s">
        <v>641</v>
      </c>
      <c r="Q283" t="s">
        <v>321</v>
      </c>
      <c r="R283" t="s">
        <v>642</v>
      </c>
      <c r="S283" t="s">
        <v>198</v>
      </c>
      <c r="T283" t="s">
        <v>643</v>
      </c>
      <c r="U283" t="s">
        <v>644</v>
      </c>
      <c r="V283" t="s">
        <v>2485</v>
      </c>
      <c r="W283" t="s">
        <v>2486</v>
      </c>
    </row>
    <row r="284" spans="1:23" x14ac:dyDescent="0.3">
      <c r="A284">
        <v>72800592741100</v>
      </c>
      <c r="B284" t="s">
        <v>582</v>
      </c>
      <c r="C284" t="s">
        <v>189</v>
      </c>
      <c r="D284" t="s">
        <v>2487</v>
      </c>
      <c r="E284" t="s">
        <v>177</v>
      </c>
      <c r="F284" t="s">
        <v>178</v>
      </c>
      <c r="G284">
        <v>26.066700000000001</v>
      </c>
      <c r="H284">
        <v>50.557699999999997</v>
      </c>
      <c r="I284" t="s">
        <v>28</v>
      </c>
      <c r="J284">
        <v>29482</v>
      </c>
      <c r="K284" s="1">
        <v>44753</v>
      </c>
      <c r="L284" t="s">
        <v>63</v>
      </c>
      <c r="M284" t="s">
        <v>2488</v>
      </c>
      <c r="N284" t="s">
        <v>2489</v>
      </c>
      <c r="O284" t="s">
        <v>754</v>
      </c>
      <c r="P284" t="s">
        <v>2490</v>
      </c>
      <c r="Q284" t="s">
        <v>143</v>
      </c>
      <c r="R284" t="s">
        <v>2491</v>
      </c>
      <c r="S284" t="s">
        <v>145</v>
      </c>
      <c r="T284" t="s">
        <v>2492</v>
      </c>
      <c r="U284" t="s">
        <v>2493</v>
      </c>
      <c r="V284" t="s">
        <v>2494</v>
      </c>
      <c r="W284" t="s">
        <v>2495</v>
      </c>
    </row>
    <row r="285" spans="1:23" x14ac:dyDescent="0.3">
      <c r="A285">
        <v>40922581652370</v>
      </c>
      <c r="B285" t="s">
        <v>313</v>
      </c>
      <c r="C285" t="s">
        <v>273</v>
      </c>
      <c r="D285" t="s">
        <v>2496</v>
      </c>
      <c r="E285" t="s">
        <v>1010</v>
      </c>
      <c r="F285" t="s">
        <v>1011</v>
      </c>
      <c r="G285">
        <v>15.7835</v>
      </c>
      <c r="H285">
        <v>-90.230800000000002</v>
      </c>
      <c r="I285" t="s">
        <v>206</v>
      </c>
      <c r="J285">
        <v>51908</v>
      </c>
      <c r="K285" s="1">
        <v>45085</v>
      </c>
      <c r="L285" t="s">
        <v>123</v>
      </c>
      <c r="M285" t="s">
        <v>2497</v>
      </c>
      <c r="N285" t="s">
        <v>2498</v>
      </c>
      <c r="O285" t="s">
        <v>1884</v>
      </c>
      <c r="P285" t="s">
        <v>2499</v>
      </c>
      <c r="Q285" t="s">
        <v>674</v>
      </c>
      <c r="R285" t="s">
        <v>2500</v>
      </c>
      <c r="S285" t="s">
        <v>69</v>
      </c>
      <c r="T285" t="s">
        <v>2501</v>
      </c>
      <c r="U285" t="s">
        <v>2502</v>
      </c>
      <c r="V285" t="s">
        <v>2503</v>
      </c>
      <c r="W285" t="s">
        <v>2504</v>
      </c>
    </row>
    <row r="286" spans="1:23" x14ac:dyDescent="0.3">
      <c r="A286">
        <v>148163857946816</v>
      </c>
      <c r="B286" t="s">
        <v>300</v>
      </c>
      <c r="C286" t="s">
        <v>24</v>
      </c>
      <c r="D286" t="s">
        <v>2505</v>
      </c>
      <c r="E286" t="s">
        <v>1178</v>
      </c>
      <c r="F286" t="s">
        <v>1179</v>
      </c>
      <c r="G286">
        <v>19.856300000000001</v>
      </c>
      <c r="H286">
        <v>102.49550000000001</v>
      </c>
      <c r="I286" t="s">
        <v>138</v>
      </c>
      <c r="J286">
        <v>43128</v>
      </c>
      <c r="K286" s="1">
        <v>44677</v>
      </c>
      <c r="L286" t="s">
        <v>123</v>
      </c>
      <c r="M286" t="s">
        <v>2506</v>
      </c>
      <c r="N286" t="s">
        <v>2507</v>
      </c>
      <c r="O286" t="s">
        <v>2231</v>
      </c>
      <c r="P286" t="s">
        <v>2508</v>
      </c>
      <c r="Q286" t="s">
        <v>239</v>
      </c>
      <c r="R286" t="s">
        <v>2509</v>
      </c>
      <c r="S286" t="s">
        <v>52</v>
      </c>
      <c r="T286" t="s">
        <v>2510</v>
      </c>
      <c r="U286" t="s">
        <v>2511</v>
      </c>
      <c r="V286" t="s">
        <v>2512</v>
      </c>
      <c r="W286" t="s">
        <v>2513</v>
      </c>
    </row>
    <row r="287" spans="1:23" x14ac:dyDescent="0.3">
      <c r="A287">
        <v>2912686024304960</v>
      </c>
      <c r="B287" t="s">
        <v>104</v>
      </c>
      <c r="C287" t="s">
        <v>24</v>
      </c>
      <c r="D287" t="s">
        <v>2514</v>
      </c>
      <c r="E287" t="s">
        <v>893</v>
      </c>
      <c r="F287" t="s">
        <v>894</v>
      </c>
      <c r="G287">
        <v>-30.5595</v>
      </c>
      <c r="H287">
        <v>22.9375</v>
      </c>
      <c r="I287" t="s">
        <v>62</v>
      </c>
      <c r="J287">
        <v>67830</v>
      </c>
      <c r="K287" s="1">
        <v>45140</v>
      </c>
      <c r="L287" t="s">
        <v>63</v>
      </c>
      <c r="M287" t="s">
        <v>2515</v>
      </c>
      <c r="N287" t="s">
        <v>2516</v>
      </c>
      <c r="O287" t="s">
        <v>2122</v>
      </c>
      <c r="P287" t="s">
        <v>2517</v>
      </c>
      <c r="Q287" t="s">
        <v>239</v>
      </c>
      <c r="R287" t="s">
        <v>2518</v>
      </c>
      <c r="S287" t="s">
        <v>36</v>
      </c>
      <c r="T287" t="s">
        <v>2519</v>
      </c>
      <c r="U287" t="s">
        <v>2520</v>
      </c>
      <c r="V287" t="s">
        <v>590</v>
      </c>
      <c r="W287" t="s">
        <v>591</v>
      </c>
    </row>
    <row r="288" spans="1:23" x14ac:dyDescent="0.3">
      <c r="A288">
        <v>2051493722156130</v>
      </c>
      <c r="B288" t="s">
        <v>272</v>
      </c>
      <c r="C288" t="s">
        <v>134</v>
      </c>
      <c r="D288" t="s">
        <v>92</v>
      </c>
      <c r="E288" t="s">
        <v>233</v>
      </c>
      <c r="F288" t="s">
        <v>234</v>
      </c>
      <c r="G288">
        <v>34.802100000000003</v>
      </c>
      <c r="H288">
        <v>38.9968</v>
      </c>
      <c r="I288" t="s">
        <v>28</v>
      </c>
      <c r="J288">
        <v>44892</v>
      </c>
      <c r="K288" s="1">
        <v>45073</v>
      </c>
      <c r="L288" t="s">
        <v>63</v>
      </c>
      <c r="M288" t="s">
        <v>2521</v>
      </c>
      <c r="N288" t="s">
        <v>2522</v>
      </c>
      <c r="O288" t="s">
        <v>618</v>
      </c>
      <c r="P288" t="s">
        <v>619</v>
      </c>
      <c r="Q288" t="s">
        <v>34</v>
      </c>
      <c r="R288" t="s">
        <v>620</v>
      </c>
      <c r="S288" t="s">
        <v>241</v>
      </c>
      <c r="T288" t="s">
        <v>621</v>
      </c>
      <c r="U288" t="s">
        <v>622</v>
      </c>
      <c r="V288" t="s">
        <v>2523</v>
      </c>
      <c r="W288" t="s">
        <v>2524</v>
      </c>
    </row>
    <row r="289" spans="1:23" x14ac:dyDescent="0.3">
      <c r="A289">
        <v>222638050209965</v>
      </c>
      <c r="B289" t="s">
        <v>150</v>
      </c>
      <c r="C289" t="s">
        <v>58</v>
      </c>
      <c r="D289" t="s">
        <v>2525</v>
      </c>
      <c r="E289" t="s">
        <v>1760</v>
      </c>
      <c r="F289" t="s">
        <v>1761</v>
      </c>
      <c r="G289">
        <v>13.193899999999999</v>
      </c>
      <c r="H289">
        <v>-59.543199999999999</v>
      </c>
      <c r="I289" t="s">
        <v>62</v>
      </c>
      <c r="J289">
        <v>49999</v>
      </c>
      <c r="K289" s="1">
        <v>44588</v>
      </c>
      <c r="L289" t="s">
        <v>123</v>
      </c>
      <c r="M289" t="s">
        <v>2526</v>
      </c>
      <c r="N289" t="s">
        <v>2527</v>
      </c>
      <c r="O289" t="s">
        <v>265</v>
      </c>
      <c r="P289" t="s">
        <v>2528</v>
      </c>
      <c r="Q289" t="s">
        <v>253</v>
      </c>
      <c r="R289" t="s">
        <v>2529</v>
      </c>
      <c r="S289" t="s">
        <v>114</v>
      </c>
      <c r="T289" t="s">
        <v>2530</v>
      </c>
      <c r="U289" t="s">
        <v>2531</v>
      </c>
      <c r="V289" t="s">
        <v>1828</v>
      </c>
      <c r="W289" t="s">
        <v>1829</v>
      </c>
    </row>
    <row r="290" spans="1:23" x14ac:dyDescent="0.3">
      <c r="A290">
        <v>1689481939631360</v>
      </c>
      <c r="B290" t="s">
        <v>313</v>
      </c>
      <c r="C290" t="s">
        <v>189</v>
      </c>
      <c r="D290" t="s">
        <v>711</v>
      </c>
      <c r="E290" t="s">
        <v>2532</v>
      </c>
      <c r="F290" t="s">
        <v>2533</v>
      </c>
      <c r="G290">
        <v>-6.3689999999999998</v>
      </c>
      <c r="H290">
        <v>34.888800000000003</v>
      </c>
      <c r="I290" t="s">
        <v>78</v>
      </c>
      <c r="J290">
        <v>24441</v>
      </c>
      <c r="K290" s="1">
        <v>44747</v>
      </c>
      <c r="L290" t="s">
        <v>63</v>
      </c>
      <c r="M290" t="s">
        <v>2534</v>
      </c>
      <c r="N290" t="s">
        <v>2535</v>
      </c>
      <c r="O290" t="s">
        <v>1373</v>
      </c>
      <c r="P290" t="s">
        <v>237</v>
      </c>
      <c r="Q290" t="s">
        <v>67</v>
      </c>
      <c r="R290" t="s">
        <v>1374</v>
      </c>
      <c r="S290" t="s">
        <v>52</v>
      </c>
      <c r="T290" t="s">
        <v>1375</v>
      </c>
      <c r="U290" t="s">
        <v>1376</v>
      </c>
      <c r="V290" t="s">
        <v>2536</v>
      </c>
      <c r="W290" t="s">
        <v>2537</v>
      </c>
    </row>
    <row r="291" spans="1:23" x14ac:dyDescent="0.3">
      <c r="A291">
        <v>2421662116711760</v>
      </c>
      <c r="B291" t="s">
        <v>351</v>
      </c>
      <c r="C291" t="s">
        <v>42</v>
      </c>
      <c r="D291" t="s">
        <v>2538</v>
      </c>
      <c r="E291" t="s">
        <v>1342</v>
      </c>
      <c r="F291" t="s">
        <v>1343</v>
      </c>
      <c r="G291">
        <v>14.497400000000001</v>
      </c>
      <c r="H291">
        <v>-14.452400000000001</v>
      </c>
      <c r="I291" t="s">
        <v>28</v>
      </c>
      <c r="J291">
        <v>40753</v>
      </c>
      <c r="K291" s="1">
        <v>44644</v>
      </c>
      <c r="L291" t="s">
        <v>123</v>
      </c>
      <c r="M291" t="s">
        <v>2539</v>
      </c>
      <c r="N291" t="s">
        <v>2540</v>
      </c>
      <c r="O291" t="s">
        <v>548</v>
      </c>
      <c r="P291" t="s">
        <v>2541</v>
      </c>
      <c r="Q291" t="s">
        <v>239</v>
      </c>
      <c r="R291" t="s">
        <v>2542</v>
      </c>
      <c r="S291" t="s">
        <v>241</v>
      </c>
      <c r="T291" t="s">
        <v>2543</v>
      </c>
      <c r="U291" t="s">
        <v>2544</v>
      </c>
      <c r="V291" t="s">
        <v>2545</v>
      </c>
      <c r="W291" t="s">
        <v>2546</v>
      </c>
    </row>
    <row r="292" spans="1:23" x14ac:dyDescent="0.3">
      <c r="A292">
        <v>273337118353274</v>
      </c>
      <c r="B292" t="s">
        <v>351</v>
      </c>
      <c r="C292" t="s">
        <v>42</v>
      </c>
      <c r="D292" t="s">
        <v>613</v>
      </c>
      <c r="E292" t="s">
        <v>544</v>
      </c>
      <c r="F292" t="s">
        <v>545</v>
      </c>
      <c r="G292">
        <v>7.54</v>
      </c>
      <c r="H292">
        <v>-5.5471000000000004</v>
      </c>
      <c r="I292" t="s">
        <v>78</v>
      </c>
      <c r="J292">
        <v>30038</v>
      </c>
      <c r="K292" s="1">
        <v>44885</v>
      </c>
      <c r="L292" t="s">
        <v>123</v>
      </c>
      <c r="M292" t="s">
        <v>2547</v>
      </c>
      <c r="N292" t="s">
        <v>2548</v>
      </c>
      <c r="O292" t="s">
        <v>1513</v>
      </c>
      <c r="P292" t="s">
        <v>1373</v>
      </c>
      <c r="Q292" t="s">
        <v>967</v>
      </c>
      <c r="R292" t="s">
        <v>1514</v>
      </c>
      <c r="S292" t="s">
        <v>334</v>
      </c>
      <c r="T292" t="s">
        <v>1515</v>
      </c>
      <c r="U292" t="s">
        <v>1516</v>
      </c>
      <c r="V292" t="s">
        <v>2549</v>
      </c>
      <c r="W292" t="s">
        <v>2550</v>
      </c>
    </row>
    <row r="293" spans="1:23" x14ac:dyDescent="0.3">
      <c r="A293">
        <v>577211763504566</v>
      </c>
      <c r="B293" t="s">
        <v>921</v>
      </c>
      <c r="C293" t="s">
        <v>58</v>
      </c>
      <c r="D293" t="s">
        <v>2551</v>
      </c>
      <c r="E293" t="s">
        <v>1141</v>
      </c>
      <c r="F293" t="s">
        <v>1142</v>
      </c>
      <c r="G293">
        <v>-17.7134</v>
      </c>
      <c r="H293">
        <v>178.065</v>
      </c>
      <c r="I293" t="s">
        <v>62</v>
      </c>
      <c r="J293">
        <v>101798</v>
      </c>
      <c r="K293" s="1">
        <v>45148</v>
      </c>
      <c r="L293" t="s">
        <v>63</v>
      </c>
      <c r="M293" t="s">
        <v>2552</v>
      </c>
      <c r="N293" t="s">
        <v>2553</v>
      </c>
      <c r="O293" t="s">
        <v>2554</v>
      </c>
      <c r="P293" t="s">
        <v>2555</v>
      </c>
      <c r="Q293" t="s">
        <v>183</v>
      </c>
      <c r="R293" t="s">
        <v>2556</v>
      </c>
      <c r="S293" t="s">
        <v>241</v>
      </c>
      <c r="T293" t="s">
        <v>2557</v>
      </c>
      <c r="U293" t="s">
        <v>2558</v>
      </c>
      <c r="V293" t="s">
        <v>1303</v>
      </c>
      <c r="W293" t="s">
        <v>1304</v>
      </c>
    </row>
    <row r="294" spans="1:23" x14ac:dyDescent="0.3">
      <c r="A294">
        <v>824024682569388</v>
      </c>
      <c r="B294" t="s">
        <v>792</v>
      </c>
      <c r="C294" t="s">
        <v>24</v>
      </c>
      <c r="D294" t="s">
        <v>1209</v>
      </c>
      <c r="E294" t="s">
        <v>516</v>
      </c>
      <c r="F294" t="s">
        <v>517</v>
      </c>
      <c r="G294">
        <v>31.952200000000001</v>
      </c>
      <c r="H294">
        <v>35.233199999999997</v>
      </c>
      <c r="I294" t="s">
        <v>206</v>
      </c>
      <c r="J294">
        <v>77240</v>
      </c>
      <c r="K294" s="1">
        <v>45053</v>
      </c>
      <c r="L294" t="s">
        <v>123</v>
      </c>
      <c r="M294" t="s">
        <v>2559</v>
      </c>
      <c r="N294" t="s">
        <v>2560</v>
      </c>
      <c r="O294" t="s">
        <v>195</v>
      </c>
      <c r="P294" t="s">
        <v>2155</v>
      </c>
      <c r="Q294" t="s">
        <v>183</v>
      </c>
      <c r="R294" t="s">
        <v>2156</v>
      </c>
      <c r="S294" t="s">
        <v>36</v>
      </c>
      <c r="T294" t="s">
        <v>2157</v>
      </c>
      <c r="U294" t="s">
        <v>2158</v>
      </c>
      <c r="V294" t="s">
        <v>2561</v>
      </c>
      <c r="W294" t="s">
        <v>2562</v>
      </c>
    </row>
    <row r="295" spans="1:23" x14ac:dyDescent="0.3">
      <c r="A295">
        <v>3096609007532610</v>
      </c>
      <c r="B295" t="s">
        <v>792</v>
      </c>
      <c r="C295" t="s">
        <v>151</v>
      </c>
      <c r="D295" t="s">
        <v>2563</v>
      </c>
      <c r="E295" t="s">
        <v>761</v>
      </c>
      <c r="F295" t="s">
        <v>762</v>
      </c>
      <c r="G295">
        <v>20.593699999999998</v>
      </c>
      <c r="H295">
        <v>78.962900000000005</v>
      </c>
      <c r="I295" t="s">
        <v>78</v>
      </c>
      <c r="J295">
        <v>39814</v>
      </c>
      <c r="K295" s="1">
        <v>44588</v>
      </c>
      <c r="L295" t="s">
        <v>63</v>
      </c>
      <c r="M295" t="s">
        <v>2564</v>
      </c>
      <c r="N295" t="s">
        <v>2565</v>
      </c>
      <c r="O295" t="s">
        <v>400</v>
      </c>
      <c r="P295" t="s">
        <v>2566</v>
      </c>
      <c r="Q295" t="s">
        <v>294</v>
      </c>
      <c r="R295" t="s">
        <v>2567</v>
      </c>
      <c r="S295" t="s">
        <v>36</v>
      </c>
      <c r="T295" t="s">
        <v>2568</v>
      </c>
      <c r="U295" t="s">
        <v>2569</v>
      </c>
      <c r="V295" t="s">
        <v>1681</v>
      </c>
      <c r="W295" t="s">
        <v>1682</v>
      </c>
    </row>
    <row r="296" spans="1:23" x14ac:dyDescent="0.3">
      <c r="A296">
        <v>2723378277276480</v>
      </c>
      <c r="B296" t="s">
        <v>260</v>
      </c>
      <c r="C296" t="s">
        <v>58</v>
      </c>
      <c r="D296" t="s">
        <v>2238</v>
      </c>
      <c r="E296" t="s">
        <v>2570</v>
      </c>
      <c r="F296" t="s">
        <v>2571</v>
      </c>
      <c r="G296">
        <v>6.4238</v>
      </c>
      <c r="H296">
        <v>-66.589699999999993</v>
      </c>
      <c r="I296" t="s">
        <v>138</v>
      </c>
      <c r="J296">
        <v>120053</v>
      </c>
      <c r="K296" s="1">
        <v>45035</v>
      </c>
      <c r="L296" t="s">
        <v>29</v>
      </c>
      <c r="M296" t="s">
        <v>2572</v>
      </c>
      <c r="N296" t="s">
        <v>2573</v>
      </c>
      <c r="O296" t="s">
        <v>2574</v>
      </c>
      <c r="P296" t="s">
        <v>2575</v>
      </c>
      <c r="Q296" t="s">
        <v>294</v>
      </c>
      <c r="R296" t="s">
        <v>2576</v>
      </c>
      <c r="S296" t="s">
        <v>85</v>
      </c>
      <c r="T296" t="s">
        <v>2577</v>
      </c>
      <c r="U296" t="s">
        <v>2578</v>
      </c>
      <c r="V296" t="s">
        <v>2579</v>
      </c>
      <c r="W296" t="s">
        <v>2580</v>
      </c>
    </row>
    <row r="297" spans="1:23" x14ac:dyDescent="0.3">
      <c r="A297">
        <v>1512255509797060</v>
      </c>
      <c r="B297" t="s">
        <v>859</v>
      </c>
      <c r="C297" t="s">
        <v>273</v>
      </c>
      <c r="D297" t="s">
        <v>1641</v>
      </c>
      <c r="E297" t="s">
        <v>1685</v>
      </c>
      <c r="F297" t="s">
        <v>1686</v>
      </c>
      <c r="G297">
        <v>6.4280999999999997</v>
      </c>
      <c r="H297">
        <v>-9.4295000000000009</v>
      </c>
      <c r="I297" t="s">
        <v>206</v>
      </c>
      <c r="J297">
        <v>36709</v>
      </c>
      <c r="K297" s="1">
        <v>44455</v>
      </c>
      <c r="L297" t="s">
        <v>29</v>
      </c>
      <c r="M297" t="s">
        <v>2581</v>
      </c>
      <c r="N297" t="s">
        <v>2582</v>
      </c>
      <c r="O297" t="s">
        <v>2583</v>
      </c>
      <c r="P297" t="s">
        <v>2584</v>
      </c>
      <c r="Q297" t="s">
        <v>34</v>
      </c>
      <c r="R297" t="s">
        <v>2585</v>
      </c>
      <c r="S297" t="s">
        <v>36</v>
      </c>
      <c r="T297" t="s">
        <v>2586</v>
      </c>
      <c r="U297" t="s">
        <v>2587</v>
      </c>
      <c r="V297" t="s">
        <v>2588</v>
      </c>
      <c r="W297" t="s">
        <v>2589</v>
      </c>
    </row>
    <row r="298" spans="1:23" x14ac:dyDescent="0.3">
      <c r="A298">
        <v>773347391625286</v>
      </c>
      <c r="B298" t="s">
        <v>119</v>
      </c>
      <c r="C298" t="s">
        <v>58</v>
      </c>
      <c r="D298" t="s">
        <v>2590</v>
      </c>
      <c r="E298" t="s">
        <v>2591</v>
      </c>
      <c r="F298" t="s">
        <v>2592</v>
      </c>
      <c r="G298">
        <v>31.046099999999999</v>
      </c>
      <c r="H298">
        <v>34.851599999999998</v>
      </c>
      <c r="I298" t="s">
        <v>78</v>
      </c>
      <c r="J298">
        <v>52493</v>
      </c>
      <c r="K298" s="1">
        <v>44552</v>
      </c>
      <c r="L298" t="s">
        <v>123</v>
      </c>
      <c r="M298" t="s">
        <v>2593</v>
      </c>
      <c r="N298" t="s">
        <v>2594</v>
      </c>
      <c r="O298" t="s">
        <v>1832</v>
      </c>
      <c r="P298" t="s">
        <v>2595</v>
      </c>
      <c r="Q298" t="s">
        <v>294</v>
      </c>
      <c r="R298" t="s">
        <v>2596</v>
      </c>
      <c r="S298" t="s">
        <v>36</v>
      </c>
      <c r="T298" t="s">
        <v>2597</v>
      </c>
      <c r="U298" t="s">
        <v>2598</v>
      </c>
      <c r="V298" t="s">
        <v>270</v>
      </c>
      <c r="W298" t="s">
        <v>271</v>
      </c>
    </row>
    <row r="299" spans="1:23" x14ac:dyDescent="0.3">
      <c r="A299">
        <v>1616525240435040</v>
      </c>
      <c r="B299" t="s">
        <v>133</v>
      </c>
      <c r="C299" t="s">
        <v>218</v>
      </c>
      <c r="D299" t="s">
        <v>2599</v>
      </c>
      <c r="E299" t="s">
        <v>2249</v>
      </c>
      <c r="F299" t="s">
        <v>2250</v>
      </c>
      <c r="G299">
        <v>15.87</v>
      </c>
      <c r="H299">
        <v>100.99250000000001</v>
      </c>
      <c r="I299" t="s">
        <v>206</v>
      </c>
      <c r="J299">
        <v>115243</v>
      </c>
      <c r="K299" s="1">
        <v>44563</v>
      </c>
      <c r="L299" t="s">
        <v>29</v>
      </c>
      <c r="M299" t="s">
        <v>2600</v>
      </c>
      <c r="N299" t="s">
        <v>2601</v>
      </c>
      <c r="O299" t="s">
        <v>2602</v>
      </c>
      <c r="P299" t="s">
        <v>2603</v>
      </c>
      <c r="Q299" t="s">
        <v>83</v>
      </c>
      <c r="R299" t="s">
        <v>2604</v>
      </c>
      <c r="S299" t="s">
        <v>241</v>
      </c>
      <c r="T299" t="s">
        <v>2605</v>
      </c>
      <c r="U299" t="s">
        <v>2606</v>
      </c>
      <c r="V299" t="s">
        <v>2607</v>
      </c>
      <c r="W299" t="s">
        <v>2608</v>
      </c>
    </row>
    <row r="300" spans="1:23" x14ac:dyDescent="0.3">
      <c r="A300">
        <v>1198963877133760</v>
      </c>
      <c r="B300" t="s">
        <v>396</v>
      </c>
      <c r="C300" t="s">
        <v>58</v>
      </c>
      <c r="D300" t="s">
        <v>2609</v>
      </c>
      <c r="E300" t="s">
        <v>2610</v>
      </c>
      <c r="F300" t="s">
        <v>2611</v>
      </c>
      <c r="G300">
        <v>27.514199999999999</v>
      </c>
      <c r="H300">
        <v>90.433599999999998</v>
      </c>
      <c r="I300" t="s">
        <v>78</v>
      </c>
      <c r="J300">
        <v>31628</v>
      </c>
      <c r="K300" s="1">
        <v>44676</v>
      </c>
      <c r="L300" t="s">
        <v>123</v>
      </c>
      <c r="M300" t="s">
        <v>2612</v>
      </c>
      <c r="N300" t="s">
        <v>2613</v>
      </c>
      <c r="O300" t="s">
        <v>1169</v>
      </c>
      <c r="P300" t="s">
        <v>2614</v>
      </c>
      <c r="Q300" t="s">
        <v>169</v>
      </c>
      <c r="R300" t="s">
        <v>2615</v>
      </c>
      <c r="S300" t="s">
        <v>69</v>
      </c>
      <c r="T300" t="s">
        <v>2616</v>
      </c>
      <c r="U300" t="s">
        <v>2617</v>
      </c>
      <c r="V300" t="s">
        <v>2618</v>
      </c>
      <c r="W300" t="s">
        <v>2619</v>
      </c>
    </row>
    <row r="301" spans="1:23" x14ac:dyDescent="0.3">
      <c r="A301">
        <v>418081169195063</v>
      </c>
      <c r="B301" t="s">
        <v>779</v>
      </c>
      <c r="C301" t="s">
        <v>189</v>
      </c>
      <c r="D301" t="s">
        <v>2620</v>
      </c>
      <c r="E301" t="s">
        <v>2466</v>
      </c>
      <c r="F301" t="s">
        <v>2467</v>
      </c>
      <c r="G301">
        <v>-38.4161</v>
      </c>
      <c r="H301">
        <v>-63.616700000000002</v>
      </c>
      <c r="I301" t="s">
        <v>28</v>
      </c>
      <c r="J301">
        <v>14126</v>
      </c>
      <c r="K301" s="1">
        <v>44487</v>
      </c>
      <c r="L301" t="s">
        <v>29</v>
      </c>
      <c r="M301" t="s">
        <v>2621</v>
      </c>
      <c r="N301" t="s">
        <v>2622</v>
      </c>
      <c r="O301" t="s">
        <v>423</v>
      </c>
      <c r="P301" t="s">
        <v>424</v>
      </c>
      <c r="Q301" t="s">
        <v>183</v>
      </c>
      <c r="R301" t="s">
        <v>425</v>
      </c>
      <c r="S301" t="s">
        <v>212</v>
      </c>
      <c r="T301" t="s">
        <v>426</v>
      </c>
      <c r="U301" t="s">
        <v>427</v>
      </c>
      <c r="V301" t="s">
        <v>2623</v>
      </c>
      <c r="W301" t="s">
        <v>2624</v>
      </c>
    </row>
    <row r="302" spans="1:23" x14ac:dyDescent="0.3">
      <c r="A302">
        <v>2497732438691860</v>
      </c>
      <c r="B302" t="s">
        <v>973</v>
      </c>
      <c r="C302" t="s">
        <v>24</v>
      </c>
      <c r="D302" t="s">
        <v>2625</v>
      </c>
      <c r="E302" t="s">
        <v>1551</v>
      </c>
      <c r="F302" t="s">
        <v>1552</v>
      </c>
      <c r="G302">
        <v>22.3964</v>
      </c>
      <c r="H302">
        <v>114.1095</v>
      </c>
      <c r="I302" t="s">
        <v>138</v>
      </c>
      <c r="J302">
        <v>30588</v>
      </c>
      <c r="K302" s="1">
        <v>45119</v>
      </c>
      <c r="L302" t="s">
        <v>29</v>
      </c>
      <c r="M302" t="s">
        <v>2626</v>
      </c>
      <c r="N302" t="s">
        <v>2627</v>
      </c>
      <c r="O302" t="s">
        <v>448</v>
      </c>
      <c r="P302" t="s">
        <v>2628</v>
      </c>
      <c r="Q302" t="s">
        <v>253</v>
      </c>
      <c r="R302" t="s">
        <v>2629</v>
      </c>
      <c r="S302" t="s">
        <v>85</v>
      </c>
      <c r="T302" t="s">
        <v>2630</v>
      </c>
      <c r="U302" t="s">
        <v>2631</v>
      </c>
      <c r="V302" t="s">
        <v>1051</v>
      </c>
      <c r="W302" t="s">
        <v>1052</v>
      </c>
    </row>
    <row r="303" spans="1:23" x14ac:dyDescent="0.3">
      <c r="A303">
        <v>1840462025419700</v>
      </c>
      <c r="B303" t="s">
        <v>859</v>
      </c>
      <c r="C303" t="s">
        <v>24</v>
      </c>
      <c r="D303" t="s">
        <v>2632</v>
      </c>
      <c r="E303" t="s">
        <v>712</v>
      </c>
      <c r="F303" t="s">
        <v>713</v>
      </c>
      <c r="G303">
        <v>40.069099999999999</v>
      </c>
      <c r="H303">
        <v>45.038200000000003</v>
      </c>
      <c r="I303" t="s">
        <v>138</v>
      </c>
      <c r="J303">
        <v>118244</v>
      </c>
      <c r="K303" s="1">
        <v>45035</v>
      </c>
      <c r="L303" t="s">
        <v>63</v>
      </c>
      <c r="M303" t="s">
        <v>2633</v>
      </c>
      <c r="N303">
        <v>7436048559</v>
      </c>
      <c r="O303" t="s">
        <v>1364</v>
      </c>
      <c r="P303" t="s">
        <v>2634</v>
      </c>
      <c r="Q303" t="s">
        <v>674</v>
      </c>
      <c r="R303" t="s">
        <v>2635</v>
      </c>
      <c r="S303" t="s">
        <v>85</v>
      </c>
      <c r="T303" t="s">
        <v>2636</v>
      </c>
      <c r="U303" t="s">
        <v>2637</v>
      </c>
      <c r="V303" t="s">
        <v>2638</v>
      </c>
      <c r="W303" t="s">
        <v>2639</v>
      </c>
    </row>
    <row r="304" spans="1:23" x14ac:dyDescent="0.3">
      <c r="A304">
        <v>2648155458436240</v>
      </c>
      <c r="B304" t="s">
        <v>57</v>
      </c>
      <c r="C304" t="s">
        <v>218</v>
      </c>
      <c r="D304" t="s">
        <v>2640</v>
      </c>
      <c r="E304" t="s">
        <v>841</v>
      </c>
      <c r="F304" t="s">
        <v>842</v>
      </c>
      <c r="G304">
        <v>55.378100000000003</v>
      </c>
      <c r="H304">
        <v>-3.4359999999999999</v>
      </c>
      <c r="I304" t="s">
        <v>206</v>
      </c>
      <c r="J304">
        <v>75711</v>
      </c>
      <c r="K304" s="1">
        <v>45098</v>
      </c>
      <c r="L304" t="s">
        <v>63</v>
      </c>
      <c r="M304" t="s">
        <v>2641</v>
      </c>
      <c r="N304" t="s">
        <v>2642</v>
      </c>
      <c r="O304" t="s">
        <v>1373</v>
      </c>
      <c r="P304" t="s">
        <v>237</v>
      </c>
      <c r="Q304" t="s">
        <v>239</v>
      </c>
      <c r="R304" t="s">
        <v>1374</v>
      </c>
      <c r="S304" t="s">
        <v>145</v>
      </c>
      <c r="T304" t="s">
        <v>1375</v>
      </c>
      <c r="U304" t="s">
        <v>1376</v>
      </c>
      <c r="V304" t="s">
        <v>623</v>
      </c>
      <c r="W304" t="s">
        <v>624</v>
      </c>
    </row>
    <row r="305" spans="1:23" x14ac:dyDescent="0.3">
      <c r="A305">
        <v>3020706461775160</v>
      </c>
      <c r="B305" t="s">
        <v>480</v>
      </c>
      <c r="C305" t="s">
        <v>24</v>
      </c>
      <c r="D305" t="s">
        <v>2643</v>
      </c>
      <c r="E305" t="s">
        <v>2644</v>
      </c>
      <c r="F305" t="s">
        <v>2645</v>
      </c>
      <c r="G305">
        <v>-19.0154</v>
      </c>
      <c r="H305">
        <v>29.154900000000001</v>
      </c>
      <c r="I305" t="s">
        <v>138</v>
      </c>
      <c r="J305">
        <v>74181</v>
      </c>
      <c r="K305" s="1">
        <v>44842</v>
      </c>
      <c r="L305" t="s">
        <v>29</v>
      </c>
      <c r="M305" t="s">
        <v>2646</v>
      </c>
      <c r="N305" t="s">
        <v>2647</v>
      </c>
      <c r="O305" t="s">
        <v>356</v>
      </c>
      <c r="P305" t="s">
        <v>357</v>
      </c>
      <c r="Q305" t="s">
        <v>358</v>
      </c>
      <c r="R305" t="s">
        <v>359</v>
      </c>
      <c r="S305" t="s">
        <v>212</v>
      </c>
      <c r="T305" t="s">
        <v>360</v>
      </c>
      <c r="U305" t="s">
        <v>361</v>
      </c>
      <c r="V305" t="s">
        <v>958</v>
      </c>
      <c r="W305" t="s">
        <v>959</v>
      </c>
    </row>
    <row r="306" spans="1:23" x14ac:dyDescent="0.3">
      <c r="A306">
        <v>1285298931462390</v>
      </c>
      <c r="B306" t="s">
        <v>567</v>
      </c>
      <c r="C306" t="s">
        <v>91</v>
      </c>
      <c r="D306" t="s">
        <v>2648</v>
      </c>
      <c r="E306" t="s">
        <v>2649</v>
      </c>
      <c r="F306" t="s">
        <v>2650</v>
      </c>
      <c r="G306">
        <v>42.506300000000003</v>
      </c>
      <c r="H306">
        <v>1.5218</v>
      </c>
      <c r="I306" t="s">
        <v>62</v>
      </c>
      <c r="J306">
        <v>41769</v>
      </c>
      <c r="K306" s="1">
        <v>45168</v>
      </c>
      <c r="L306" t="s">
        <v>29</v>
      </c>
      <c r="M306" t="s">
        <v>2651</v>
      </c>
      <c r="N306" t="s">
        <v>2652</v>
      </c>
      <c r="O306" t="s">
        <v>2653</v>
      </c>
      <c r="P306" t="s">
        <v>2654</v>
      </c>
      <c r="Q306" t="s">
        <v>239</v>
      </c>
      <c r="R306" t="s">
        <v>2655</v>
      </c>
      <c r="S306" t="s">
        <v>52</v>
      </c>
      <c r="T306" t="s">
        <v>2656</v>
      </c>
      <c r="U306" t="s">
        <v>2657</v>
      </c>
      <c r="V306" t="s">
        <v>131</v>
      </c>
      <c r="W306" t="s">
        <v>132</v>
      </c>
    </row>
    <row r="307" spans="1:23" x14ac:dyDescent="0.3">
      <c r="A307">
        <v>2144388533438790</v>
      </c>
      <c r="B307" t="s">
        <v>325</v>
      </c>
      <c r="C307" t="s">
        <v>189</v>
      </c>
      <c r="D307" t="s">
        <v>43</v>
      </c>
      <c r="E307" t="s">
        <v>998</v>
      </c>
      <c r="F307" t="s">
        <v>999</v>
      </c>
      <c r="G307">
        <v>47.4116</v>
      </c>
      <c r="H307">
        <v>28.369900000000001</v>
      </c>
      <c r="I307" t="s">
        <v>206</v>
      </c>
      <c r="J307">
        <v>90486</v>
      </c>
      <c r="K307" s="1">
        <v>45022</v>
      </c>
      <c r="L307" t="s">
        <v>29</v>
      </c>
      <c r="M307" t="s">
        <v>2658</v>
      </c>
      <c r="N307" t="s">
        <v>2659</v>
      </c>
      <c r="O307" t="s">
        <v>447</v>
      </c>
      <c r="P307" t="s">
        <v>448</v>
      </c>
      <c r="Q307" t="s">
        <v>67</v>
      </c>
      <c r="R307" t="s">
        <v>449</v>
      </c>
      <c r="S307" t="s">
        <v>198</v>
      </c>
      <c r="T307" t="s">
        <v>450</v>
      </c>
      <c r="U307" t="s">
        <v>451</v>
      </c>
      <c r="V307" t="s">
        <v>2660</v>
      </c>
      <c r="W307" t="s">
        <v>2661</v>
      </c>
    </row>
    <row r="308" spans="1:23" x14ac:dyDescent="0.3">
      <c r="A308">
        <v>1853604249162650</v>
      </c>
      <c r="B308" t="s">
        <v>480</v>
      </c>
      <c r="C308" t="s">
        <v>273</v>
      </c>
      <c r="D308" t="s">
        <v>2662</v>
      </c>
      <c r="E308" t="s">
        <v>688</v>
      </c>
      <c r="F308" t="s">
        <v>689</v>
      </c>
      <c r="G308">
        <v>12.5657</v>
      </c>
      <c r="H308">
        <v>104.9909</v>
      </c>
      <c r="I308" t="s">
        <v>138</v>
      </c>
      <c r="J308">
        <v>34413</v>
      </c>
      <c r="K308" s="1">
        <v>45181</v>
      </c>
      <c r="L308" t="s">
        <v>123</v>
      </c>
      <c r="M308" t="s">
        <v>2663</v>
      </c>
      <c r="N308" t="s">
        <v>2664</v>
      </c>
      <c r="O308" t="s">
        <v>111</v>
      </c>
      <c r="P308" t="s">
        <v>112</v>
      </c>
      <c r="Q308" t="s">
        <v>169</v>
      </c>
      <c r="R308" t="s">
        <v>113</v>
      </c>
      <c r="S308" t="s">
        <v>334</v>
      </c>
      <c r="T308" t="s">
        <v>115</v>
      </c>
      <c r="U308" t="s">
        <v>116</v>
      </c>
      <c r="V308" t="s">
        <v>655</v>
      </c>
      <c r="W308" t="s">
        <v>656</v>
      </c>
    </row>
    <row r="309" spans="1:23" x14ac:dyDescent="0.3">
      <c r="A309">
        <v>739866129797842</v>
      </c>
      <c r="B309" t="s">
        <v>443</v>
      </c>
      <c r="C309" t="s">
        <v>91</v>
      </c>
      <c r="D309" t="s">
        <v>1695</v>
      </c>
      <c r="E309" t="s">
        <v>432</v>
      </c>
      <c r="F309" t="s">
        <v>433</v>
      </c>
      <c r="G309">
        <v>30.5852</v>
      </c>
      <c r="H309">
        <v>36.238399999999999</v>
      </c>
      <c r="I309" t="s">
        <v>28</v>
      </c>
      <c r="J309">
        <v>34438</v>
      </c>
      <c r="K309" s="1">
        <v>44690</v>
      </c>
      <c r="L309" t="s">
        <v>123</v>
      </c>
      <c r="M309" t="s">
        <v>2665</v>
      </c>
      <c r="N309" t="s">
        <v>2666</v>
      </c>
      <c r="O309" t="s">
        <v>811</v>
      </c>
      <c r="P309" t="s">
        <v>2356</v>
      </c>
      <c r="Q309" t="s">
        <v>34</v>
      </c>
      <c r="R309" t="s">
        <v>2357</v>
      </c>
      <c r="S309" t="s">
        <v>212</v>
      </c>
      <c r="T309" t="s">
        <v>2358</v>
      </c>
      <c r="U309" t="s">
        <v>2359</v>
      </c>
      <c r="V309" t="s">
        <v>2667</v>
      </c>
      <c r="W309" t="s">
        <v>2668</v>
      </c>
    </row>
    <row r="310" spans="1:23" x14ac:dyDescent="0.3">
      <c r="A310">
        <v>1995350478263760</v>
      </c>
      <c r="B310" t="s">
        <v>567</v>
      </c>
      <c r="C310" t="s">
        <v>151</v>
      </c>
      <c r="D310" t="s">
        <v>2669</v>
      </c>
      <c r="E310" t="s">
        <v>731</v>
      </c>
      <c r="F310" t="s">
        <v>732</v>
      </c>
      <c r="G310">
        <v>13.9094</v>
      </c>
      <c r="H310">
        <v>-60.978900000000003</v>
      </c>
      <c r="I310" t="s">
        <v>138</v>
      </c>
      <c r="J310">
        <v>53038</v>
      </c>
      <c r="K310" s="1">
        <v>45088</v>
      </c>
      <c r="L310" t="s">
        <v>29</v>
      </c>
      <c r="M310" t="s">
        <v>2670</v>
      </c>
      <c r="N310" t="s">
        <v>2671</v>
      </c>
      <c r="O310" t="s">
        <v>167</v>
      </c>
      <c r="P310" t="s">
        <v>1320</v>
      </c>
      <c r="Q310" t="s">
        <v>332</v>
      </c>
      <c r="R310" t="s">
        <v>1321</v>
      </c>
      <c r="S310" t="s">
        <v>85</v>
      </c>
      <c r="T310" t="s">
        <v>1322</v>
      </c>
      <c r="U310" t="s">
        <v>1323</v>
      </c>
      <c r="V310" t="s">
        <v>580</v>
      </c>
      <c r="W310" t="s">
        <v>581</v>
      </c>
    </row>
    <row r="311" spans="1:23" x14ac:dyDescent="0.3">
      <c r="A311">
        <v>2049393161746280</v>
      </c>
      <c r="B311" t="s">
        <v>364</v>
      </c>
      <c r="C311" t="s">
        <v>189</v>
      </c>
      <c r="D311" t="s">
        <v>2672</v>
      </c>
      <c r="E311" t="s">
        <v>1065</v>
      </c>
      <c r="F311" t="s">
        <v>1066</v>
      </c>
      <c r="G311">
        <v>11.825100000000001</v>
      </c>
      <c r="H311">
        <v>42.590299999999999</v>
      </c>
      <c r="I311" t="s">
        <v>78</v>
      </c>
      <c r="J311">
        <v>25306</v>
      </c>
      <c r="K311" s="1">
        <v>44720</v>
      </c>
      <c r="L311" t="s">
        <v>63</v>
      </c>
      <c r="M311" t="s">
        <v>2673</v>
      </c>
      <c r="N311" t="s">
        <v>2674</v>
      </c>
      <c r="O311" t="s">
        <v>2111</v>
      </c>
      <c r="P311" t="s">
        <v>2675</v>
      </c>
      <c r="Q311" t="s">
        <v>294</v>
      </c>
      <c r="R311" t="s">
        <v>2676</v>
      </c>
      <c r="S311" t="s">
        <v>85</v>
      </c>
      <c r="T311" t="s">
        <v>2677</v>
      </c>
      <c r="U311" t="s">
        <v>2678</v>
      </c>
      <c r="V311" t="s">
        <v>2679</v>
      </c>
      <c r="W311" t="s">
        <v>2680</v>
      </c>
    </row>
    <row r="312" spans="1:23" x14ac:dyDescent="0.3">
      <c r="A312">
        <v>1964096428992700</v>
      </c>
      <c r="B312" t="s">
        <v>217</v>
      </c>
      <c r="C312" t="s">
        <v>91</v>
      </c>
      <c r="D312" t="s">
        <v>2681</v>
      </c>
      <c r="E312" t="s">
        <v>841</v>
      </c>
      <c r="F312" t="s">
        <v>842</v>
      </c>
      <c r="G312">
        <v>55.378100000000003</v>
      </c>
      <c r="H312">
        <v>-3.4359999999999999</v>
      </c>
      <c r="I312" t="s">
        <v>28</v>
      </c>
      <c r="J312">
        <v>49374</v>
      </c>
      <c r="K312" s="1">
        <v>44947</v>
      </c>
      <c r="L312" t="s">
        <v>29</v>
      </c>
      <c r="M312" t="s">
        <v>2682</v>
      </c>
      <c r="N312" t="s">
        <v>2683</v>
      </c>
      <c r="O312" t="s">
        <v>1126</v>
      </c>
      <c r="P312" t="s">
        <v>1127</v>
      </c>
      <c r="Q312" t="s">
        <v>67</v>
      </c>
      <c r="R312" t="s">
        <v>1128</v>
      </c>
      <c r="S312" t="s">
        <v>69</v>
      </c>
      <c r="T312" t="s">
        <v>1129</v>
      </c>
      <c r="U312" t="s">
        <v>1130</v>
      </c>
      <c r="V312" t="s">
        <v>2684</v>
      </c>
      <c r="W312" t="s">
        <v>2685</v>
      </c>
    </row>
    <row r="313" spans="1:23" x14ac:dyDescent="0.3">
      <c r="A313">
        <v>694680915572880</v>
      </c>
      <c r="B313" t="s">
        <v>582</v>
      </c>
      <c r="C313" t="s">
        <v>91</v>
      </c>
      <c r="D313" t="s">
        <v>2686</v>
      </c>
      <c r="E313" t="s">
        <v>2374</v>
      </c>
      <c r="F313" t="s">
        <v>2375</v>
      </c>
      <c r="G313">
        <v>48.019599999999997</v>
      </c>
      <c r="H313">
        <v>66.923699999999997</v>
      </c>
      <c r="I313" t="s">
        <v>28</v>
      </c>
      <c r="J313">
        <v>33704</v>
      </c>
      <c r="K313" s="1">
        <v>44955</v>
      </c>
      <c r="L313" t="s">
        <v>123</v>
      </c>
      <c r="M313" t="s">
        <v>2687</v>
      </c>
      <c r="N313" t="s">
        <v>2688</v>
      </c>
      <c r="O313" t="s">
        <v>251</v>
      </c>
      <c r="P313" t="s">
        <v>1002</v>
      </c>
      <c r="Q313" t="s">
        <v>67</v>
      </c>
      <c r="R313" t="s">
        <v>1003</v>
      </c>
      <c r="S313" t="s">
        <v>114</v>
      </c>
      <c r="T313" t="s">
        <v>1004</v>
      </c>
      <c r="U313" t="s">
        <v>1005</v>
      </c>
      <c r="V313" t="s">
        <v>2689</v>
      </c>
      <c r="W313" t="s">
        <v>2690</v>
      </c>
    </row>
    <row r="314" spans="1:23" x14ac:dyDescent="0.3">
      <c r="A314">
        <v>1262797495134220</v>
      </c>
      <c r="B314" t="s">
        <v>686</v>
      </c>
      <c r="C314" t="s">
        <v>42</v>
      </c>
      <c r="D314" t="s">
        <v>1880</v>
      </c>
      <c r="E314" t="s">
        <v>2691</v>
      </c>
      <c r="F314" t="s">
        <v>2692</v>
      </c>
      <c r="G314">
        <v>26.820599999999999</v>
      </c>
      <c r="H314">
        <v>30.802499999999998</v>
      </c>
      <c r="I314" t="s">
        <v>62</v>
      </c>
      <c r="J314">
        <v>67372</v>
      </c>
      <c r="K314" s="1">
        <v>44572</v>
      </c>
      <c r="L314" t="s">
        <v>63</v>
      </c>
      <c r="M314" t="s">
        <v>2693</v>
      </c>
      <c r="N314" t="s">
        <v>2694</v>
      </c>
      <c r="O314" t="s">
        <v>597</v>
      </c>
      <c r="P314" t="s">
        <v>598</v>
      </c>
      <c r="Q314" t="s">
        <v>321</v>
      </c>
      <c r="R314" t="s">
        <v>599</v>
      </c>
      <c r="S314" t="s">
        <v>212</v>
      </c>
      <c r="T314" t="s">
        <v>600</v>
      </c>
      <c r="U314" t="s">
        <v>601</v>
      </c>
      <c r="V314" t="s">
        <v>2695</v>
      </c>
      <c r="W314" t="s">
        <v>2696</v>
      </c>
    </row>
    <row r="315" spans="1:23" x14ac:dyDescent="0.3">
      <c r="A315">
        <v>786929777568306</v>
      </c>
      <c r="B315" t="s">
        <v>678</v>
      </c>
      <c r="C315" t="s">
        <v>134</v>
      </c>
      <c r="D315" t="s">
        <v>2697</v>
      </c>
      <c r="E315" t="s">
        <v>626</v>
      </c>
      <c r="F315" t="s">
        <v>627</v>
      </c>
      <c r="G315">
        <v>35.9375</v>
      </c>
      <c r="H315">
        <v>14.375400000000001</v>
      </c>
      <c r="I315" t="s">
        <v>62</v>
      </c>
      <c r="J315">
        <v>62111</v>
      </c>
      <c r="K315" s="1">
        <v>44639</v>
      </c>
      <c r="L315" t="s">
        <v>63</v>
      </c>
      <c r="M315" t="s">
        <v>2698</v>
      </c>
      <c r="N315" t="s">
        <v>2699</v>
      </c>
      <c r="O315" t="s">
        <v>2700</v>
      </c>
      <c r="P315" t="s">
        <v>2701</v>
      </c>
      <c r="Q315" t="s">
        <v>967</v>
      </c>
      <c r="R315" t="s">
        <v>2702</v>
      </c>
      <c r="S315" t="s">
        <v>198</v>
      </c>
      <c r="T315" t="s">
        <v>2703</v>
      </c>
      <c r="U315" t="s">
        <v>2704</v>
      </c>
      <c r="V315" t="s">
        <v>2705</v>
      </c>
      <c r="W315" t="s">
        <v>2706</v>
      </c>
    </row>
    <row r="316" spans="1:23" x14ac:dyDescent="0.3">
      <c r="A316">
        <v>57981670145803</v>
      </c>
      <c r="B316" t="s">
        <v>57</v>
      </c>
      <c r="C316" t="s">
        <v>42</v>
      </c>
      <c r="D316" t="s">
        <v>2707</v>
      </c>
      <c r="E316" t="s">
        <v>2342</v>
      </c>
      <c r="F316" t="s">
        <v>2343</v>
      </c>
      <c r="G316">
        <v>71.706900000000005</v>
      </c>
      <c r="H316">
        <v>-42.604300000000002</v>
      </c>
      <c r="I316" t="s">
        <v>206</v>
      </c>
      <c r="J316">
        <v>73377</v>
      </c>
      <c r="K316" s="1">
        <v>44668</v>
      </c>
      <c r="L316" t="s">
        <v>63</v>
      </c>
      <c r="M316" t="s">
        <v>2708</v>
      </c>
      <c r="N316">
        <v>3234382098</v>
      </c>
      <c r="O316" t="s">
        <v>307</v>
      </c>
      <c r="P316" t="s">
        <v>1417</v>
      </c>
      <c r="Q316" t="s">
        <v>67</v>
      </c>
      <c r="R316" t="s">
        <v>1418</v>
      </c>
      <c r="S316" t="s">
        <v>36</v>
      </c>
      <c r="T316" t="s">
        <v>1419</v>
      </c>
      <c r="U316" t="s">
        <v>1420</v>
      </c>
      <c r="V316" t="s">
        <v>2709</v>
      </c>
      <c r="W316" t="s">
        <v>2710</v>
      </c>
    </row>
    <row r="317" spans="1:23" x14ac:dyDescent="0.3">
      <c r="A317">
        <v>548936798138525</v>
      </c>
      <c r="B317" t="s">
        <v>1249</v>
      </c>
      <c r="C317" t="s">
        <v>105</v>
      </c>
      <c r="D317" t="s">
        <v>1175</v>
      </c>
      <c r="E317" t="s">
        <v>2045</v>
      </c>
      <c r="F317" t="s">
        <v>2046</v>
      </c>
      <c r="G317">
        <v>35.126399999999997</v>
      </c>
      <c r="H317">
        <v>33.429900000000004</v>
      </c>
      <c r="I317" t="s">
        <v>78</v>
      </c>
      <c r="J317">
        <v>71338</v>
      </c>
      <c r="K317" s="1">
        <v>44466</v>
      </c>
      <c r="L317" t="s">
        <v>29</v>
      </c>
      <c r="M317" t="s">
        <v>2711</v>
      </c>
      <c r="N317" t="s">
        <v>2712</v>
      </c>
      <c r="O317" t="s">
        <v>1100</v>
      </c>
      <c r="P317" t="s">
        <v>1101</v>
      </c>
      <c r="Q317" t="s">
        <v>239</v>
      </c>
      <c r="R317" t="s">
        <v>1102</v>
      </c>
      <c r="S317" t="s">
        <v>212</v>
      </c>
      <c r="T317" t="s">
        <v>1103</v>
      </c>
      <c r="U317" t="s">
        <v>1104</v>
      </c>
      <c r="V317" t="s">
        <v>2713</v>
      </c>
      <c r="W317" t="s">
        <v>2714</v>
      </c>
    </row>
    <row r="318" spans="1:23" x14ac:dyDescent="0.3">
      <c r="A318">
        <v>2398682811030160</v>
      </c>
      <c r="B318" t="s">
        <v>260</v>
      </c>
      <c r="C318" t="s">
        <v>24</v>
      </c>
      <c r="D318" t="s">
        <v>2388</v>
      </c>
      <c r="E318" t="s">
        <v>1615</v>
      </c>
      <c r="F318" t="s">
        <v>1616</v>
      </c>
      <c r="G318">
        <v>-18.879200000000001</v>
      </c>
      <c r="H318">
        <v>46.845100000000002</v>
      </c>
      <c r="I318" t="s">
        <v>206</v>
      </c>
      <c r="J318">
        <v>31627</v>
      </c>
      <c r="K318" s="1">
        <v>44960</v>
      </c>
      <c r="L318" t="s">
        <v>63</v>
      </c>
      <c r="M318" t="s">
        <v>2715</v>
      </c>
      <c r="N318" t="s">
        <v>2716</v>
      </c>
      <c r="O318" t="s">
        <v>735</v>
      </c>
      <c r="P318" t="s">
        <v>2717</v>
      </c>
      <c r="Q318" t="s">
        <v>1047</v>
      </c>
      <c r="R318" t="s">
        <v>2718</v>
      </c>
      <c r="S318" t="s">
        <v>36</v>
      </c>
      <c r="T318" t="s">
        <v>2719</v>
      </c>
      <c r="U318" t="s">
        <v>2720</v>
      </c>
      <c r="V318" t="s">
        <v>2721</v>
      </c>
      <c r="W318" t="s">
        <v>2722</v>
      </c>
    </row>
    <row r="319" spans="1:23" x14ac:dyDescent="0.3">
      <c r="A319">
        <v>1774516911518640</v>
      </c>
      <c r="B319" t="s">
        <v>217</v>
      </c>
      <c r="C319" t="s">
        <v>58</v>
      </c>
      <c r="D319" t="s">
        <v>1641</v>
      </c>
      <c r="E319" t="s">
        <v>998</v>
      </c>
      <c r="F319" t="s">
        <v>999</v>
      </c>
      <c r="G319">
        <v>47.4116</v>
      </c>
      <c r="H319">
        <v>28.369900000000001</v>
      </c>
      <c r="I319" t="s">
        <v>28</v>
      </c>
      <c r="J319">
        <v>28473</v>
      </c>
      <c r="K319" s="1">
        <v>44878</v>
      </c>
      <c r="L319" t="s">
        <v>63</v>
      </c>
      <c r="M319" t="s">
        <v>2723</v>
      </c>
      <c r="N319" t="s">
        <v>2724</v>
      </c>
      <c r="O319" t="s">
        <v>693</v>
      </c>
      <c r="P319" t="s">
        <v>2445</v>
      </c>
      <c r="Q319" t="s">
        <v>321</v>
      </c>
      <c r="R319" t="s">
        <v>2446</v>
      </c>
      <c r="S319" t="s">
        <v>212</v>
      </c>
      <c r="T319" t="s">
        <v>2447</v>
      </c>
      <c r="U319" t="s">
        <v>2448</v>
      </c>
      <c r="V319" t="s">
        <v>2725</v>
      </c>
      <c r="W319" t="s">
        <v>2726</v>
      </c>
    </row>
    <row r="320" spans="1:23" x14ac:dyDescent="0.3">
      <c r="A320">
        <v>306016090911435</v>
      </c>
      <c r="B320" t="s">
        <v>133</v>
      </c>
      <c r="C320" t="s">
        <v>105</v>
      </c>
      <c r="D320" t="s">
        <v>2525</v>
      </c>
      <c r="E320" t="s">
        <v>2727</v>
      </c>
      <c r="F320" t="s">
        <v>2728</v>
      </c>
      <c r="G320">
        <v>17.357800000000001</v>
      </c>
      <c r="H320">
        <v>-62.782899999999998</v>
      </c>
      <c r="I320" t="s">
        <v>28</v>
      </c>
      <c r="J320">
        <v>44441</v>
      </c>
      <c r="K320" s="1">
        <v>44754</v>
      </c>
      <c r="L320" t="s">
        <v>29</v>
      </c>
      <c r="M320" t="s">
        <v>2729</v>
      </c>
      <c r="N320" t="s">
        <v>2730</v>
      </c>
      <c r="O320" t="s">
        <v>81</v>
      </c>
      <c r="P320" t="s">
        <v>1036</v>
      </c>
      <c r="Q320" t="s">
        <v>83</v>
      </c>
      <c r="R320" t="s">
        <v>1037</v>
      </c>
      <c r="S320" t="s">
        <v>85</v>
      </c>
      <c r="T320" t="s">
        <v>1038</v>
      </c>
      <c r="U320" t="s">
        <v>1039</v>
      </c>
      <c r="V320" t="s">
        <v>2731</v>
      </c>
      <c r="W320" t="s">
        <v>2732</v>
      </c>
    </row>
    <row r="321" spans="1:23" x14ac:dyDescent="0.3">
      <c r="A321">
        <v>3061446752206870</v>
      </c>
      <c r="B321" t="s">
        <v>467</v>
      </c>
      <c r="C321" t="s">
        <v>134</v>
      </c>
      <c r="D321" t="s">
        <v>1326</v>
      </c>
      <c r="E321" t="s">
        <v>2094</v>
      </c>
      <c r="F321" t="s">
        <v>2733</v>
      </c>
      <c r="G321">
        <v>-13.759</v>
      </c>
      <c r="H321">
        <v>-172.1046</v>
      </c>
      <c r="I321" t="s">
        <v>138</v>
      </c>
      <c r="J321">
        <v>57909</v>
      </c>
      <c r="K321" s="1">
        <v>44528</v>
      </c>
      <c r="L321" t="s">
        <v>29</v>
      </c>
      <c r="M321" t="s">
        <v>2734</v>
      </c>
      <c r="N321" t="s">
        <v>2735</v>
      </c>
      <c r="O321" t="s">
        <v>2241</v>
      </c>
      <c r="P321" t="s">
        <v>2242</v>
      </c>
      <c r="Q321" t="s">
        <v>83</v>
      </c>
      <c r="R321" t="s">
        <v>2243</v>
      </c>
      <c r="S321" t="s">
        <v>241</v>
      </c>
      <c r="T321" t="s">
        <v>2244</v>
      </c>
      <c r="U321" t="s">
        <v>2245</v>
      </c>
      <c r="V321" t="s">
        <v>1655</v>
      </c>
      <c r="W321" t="s">
        <v>1656</v>
      </c>
    </row>
    <row r="322" spans="1:23" x14ac:dyDescent="0.3">
      <c r="A322">
        <v>266242073421083</v>
      </c>
      <c r="B322" t="s">
        <v>300</v>
      </c>
      <c r="C322" t="s">
        <v>58</v>
      </c>
      <c r="D322" t="s">
        <v>261</v>
      </c>
      <c r="E322" t="s">
        <v>2409</v>
      </c>
      <c r="F322" t="s">
        <v>2410</v>
      </c>
      <c r="G322">
        <v>47.165999999999997</v>
      </c>
      <c r="H322">
        <v>9.5554000000000006</v>
      </c>
      <c r="I322" t="s">
        <v>206</v>
      </c>
      <c r="J322">
        <v>106874</v>
      </c>
      <c r="K322" s="1">
        <v>44552</v>
      </c>
      <c r="L322" t="s">
        <v>123</v>
      </c>
      <c r="M322" t="s">
        <v>2736</v>
      </c>
      <c r="N322" t="s">
        <v>2737</v>
      </c>
      <c r="O322" t="s">
        <v>1428</v>
      </c>
      <c r="P322" t="s">
        <v>1429</v>
      </c>
      <c r="Q322" t="s">
        <v>1047</v>
      </c>
      <c r="R322" t="s">
        <v>1430</v>
      </c>
      <c r="S322" t="s">
        <v>52</v>
      </c>
      <c r="T322" t="s">
        <v>1431</v>
      </c>
      <c r="U322" t="s">
        <v>1432</v>
      </c>
      <c r="V322" t="s">
        <v>2738</v>
      </c>
      <c r="W322" t="s">
        <v>2739</v>
      </c>
    </row>
    <row r="323" spans="1:23" x14ac:dyDescent="0.3">
      <c r="A323">
        <v>1441877065109930</v>
      </c>
      <c r="B323" t="s">
        <v>300</v>
      </c>
      <c r="C323" t="s">
        <v>273</v>
      </c>
      <c r="D323" t="s">
        <v>2740</v>
      </c>
      <c r="E323" t="s">
        <v>2741</v>
      </c>
      <c r="F323" t="s">
        <v>2742</v>
      </c>
      <c r="G323">
        <v>39.399900000000002</v>
      </c>
      <c r="H323">
        <v>-8.2245000000000008</v>
      </c>
      <c r="I323" t="s">
        <v>78</v>
      </c>
      <c r="J323">
        <v>66605</v>
      </c>
      <c r="K323" s="1">
        <v>44743</v>
      </c>
      <c r="L323" t="s">
        <v>63</v>
      </c>
      <c r="M323" t="s">
        <v>2743</v>
      </c>
      <c r="N323" t="s">
        <v>2744</v>
      </c>
      <c r="O323" t="s">
        <v>1745</v>
      </c>
      <c r="P323" t="s">
        <v>2745</v>
      </c>
      <c r="Q323" t="s">
        <v>674</v>
      </c>
      <c r="R323" t="s">
        <v>2746</v>
      </c>
      <c r="S323" t="s">
        <v>85</v>
      </c>
      <c r="T323" t="s">
        <v>2747</v>
      </c>
      <c r="U323" t="s">
        <v>2748</v>
      </c>
      <c r="V323" t="s">
        <v>2749</v>
      </c>
      <c r="W323" t="s">
        <v>2750</v>
      </c>
    </row>
    <row r="324" spans="1:23" x14ac:dyDescent="0.3">
      <c r="A324">
        <v>966650422072366</v>
      </c>
      <c r="B324" t="s">
        <v>260</v>
      </c>
      <c r="C324" t="s">
        <v>24</v>
      </c>
      <c r="D324" t="s">
        <v>2751</v>
      </c>
      <c r="E324" t="s">
        <v>2309</v>
      </c>
      <c r="F324" t="s">
        <v>2310</v>
      </c>
      <c r="G324">
        <v>12.984299999999999</v>
      </c>
      <c r="H324">
        <v>-61.287199999999999</v>
      </c>
      <c r="I324" t="s">
        <v>28</v>
      </c>
      <c r="J324">
        <v>71930</v>
      </c>
      <c r="K324" s="1">
        <v>44734</v>
      </c>
      <c r="L324" t="s">
        <v>123</v>
      </c>
      <c r="M324" t="s">
        <v>2752</v>
      </c>
      <c r="N324">
        <v>4873776601</v>
      </c>
      <c r="O324" t="s">
        <v>1764</v>
      </c>
      <c r="P324" t="s">
        <v>1765</v>
      </c>
      <c r="Q324" t="s">
        <v>332</v>
      </c>
      <c r="R324" t="s">
        <v>1766</v>
      </c>
      <c r="S324" t="s">
        <v>241</v>
      </c>
      <c r="T324" t="s">
        <v>1767</v>
      </c>
      <c r="U324" t="s">
        <v>1768</v>
      </c>
      <c r="V324" t="s">
        <v>2753</v>
      </c>
      <c r="W324" t="s">
        <v>2754</v>
      </c>
    </row>
    <row r="325" spans="1:23" x14ac:dyDescent="0.3">
      <c r="A325">
        <v>2380500351481710</v>
      </c>
      <c r="B325" t="s">
        <v>1140</v>
      </c>
      <c r="C325" t="s">
        <v>151</v>
      </c>
      <c r="D325" t="s">
        <v>503</v>
      </c>
      <c r="E325" t="s">
        <v>469</v>
      </c>
      <c r="F325" t="s">
        <v>470</v>
      </c>
      <c r="G325">
        <v>26.335100000000001</v>
      </c>
      <c r="H325">
        <v>17.228300000000001</v>
      </c>
      <c r="I325" t="s">
        <v>206</v>
      </c>
      <c r="J325">
        <v>49942</v>
      </c>
      <c r="K325" s="1">
        <v>44740</v>
      </c>
      <c r="L325" t="s">
        <v>63</v>
      </c>
      <c r="M325" t="s">
        <v>2755</v>
      </c>
      <c r="N325" t="s">
        <v>2756</v>
      </c>
      <c r="O325" t="s">
        <v>703</v>
      </c>
      <c r="P325" t="s">
        <v>704</v>
      </c>
      <c r="Q325" t="s">
        <v>321</v>
      </c>
      <c r="R325" t="s">
        <v>705</v>
      </c>
      <c r="S325" t="s">
        <v>145</v>
      </c>
      <c r="T325" t="s">
        <v>706</v>
      </c>
      <c r="U325" t="s">
        <v>707</v>
      </c>
      <c r="V325" t="s">
        <v>2757</v>
      </c>
      <c r="W325" t="s">
        <v>2758</v>
      </c>
    </row>
    <row r="326" spans="1:23" x14ac:dyDescent="0.3">
      <c r="A326">
        <v>1981730295243800</v>
      </c>
      <c r="B326" t="s">
        <v>1008</v>
      </c>
      <c r="C326" t="s">
        <v>105</v>
      </c>
      <c r="D326" t="s">
        <v>2759</v>
      </c>
      <c r="E326" t="s">
        <v>1134</v>
      </c>
      <c r="F326" t="s">
        <v>1135</v>
      </c>
      <c r="G326">
        <v>-0.7893</v>
      </c>
      <c r="H326">
        <v>113.9213</v>
      </c>
      <c r="I326" t="s">
        <v>78</v>
      </c>
      <c r="J326">
        <v>72099</v>
      </c>
      <c r="K326" s="1">
        <v>44462</v>
      </c>
      <c r="L326" t="s">
        <v>29</v>
      </c>
      <c r="M326" t="s">
        <v>2760</v>
      </c>
      <c r="N326" t="s">
        <v>2761</v>
      </c>
      <c r="O326" t="s">
        <v>2111</v>
      </c>
      <c r="P326" t="s">
        <v>2132</v>
      </c>
      <c r="Q326" t="s">
        <v>1047</v>
      </c>
      <c r="R326" t="s">
        <v>2133</v>
      </c>
      <c r="S326" t="s">
        <v>36</v>
      </c>
      <c r="T326" t="s">
        <v>2134</v>
      </c>
      <c r="U326" t="s">
        <v>2135</v>
      </c>
      <c r="V326" t="s">
        <v>2762</v>
      </c>
      <c r="W326" t="s">
        <v>2763</v>
      </c>
    </row>
    <row r="327" spans="1:23" x14ac:dyDescent="0.3">
      <c r="A327">
        <v>166795681428216</v>
      </c>
      <c r="B327" t="s">
        <v>150</v>
      </c>
      <c r="C327" t="s">
        <v>91</v>
      </c>
      <c r="D327" t="s">
        <v>2764</v>
      </c>
      <c r="E327" t="s">
        <v>456</v>
      </c>
      <c r="F327" t="s">
        <v>457</v>
      </c>
      <c r="G327">
        <v>9.0820000000000007</v>
      </c>
      <c r="H327">
        <v>8.6753</v>
      </c>
      <c r="I327" t="s">
        <v>78</v>
      </c>
      <c r="J327">
        <v>45400</v>
      </c>
      <c r="K327" s="1">
        <v>45087</v>
      </c>
      <c r="L327" t="s">
        <v>63</v>
      </c>
      <c r="M327" t="s">
        <v>2765</v>
      </c>
      <c r="N327" t="s">
        <v>2766</v>
      </c>
      <c r="O327" t="s">
        <v>2231</v>
      </c>
      <c r="P327" t="s">
        <v>2508</v>
      </c>
      <c r="Q327" t="s">
        <v>34</v>
      </c>
      <c r="R327" t="s">
        <v>2509</v>
      </c>
      <c r="S327" t="s">
        <v>52</v>
      </c>
      <c r="T327" t="s">
        <v>2510</v>
      </c>
      <c r="U327" t="s">
        <v>2511</v>
      </c>
      <c r="V327" t="s">
        <v>2767</v>
      </c>
      <c r="W327" t="s">
        <v>2768</v>
      </c>
    </row>
    <row r="328" spans="1:23" x14ac:dyDescent="0.3">
      <c r="A328">
        <v>3065354387066140</v>
      </c>
      <c r="B328" t="s">
        <v>161</v>
      </c>
      <c r="C328" t="s">
        <v>105</v>
      </c>
      <c r="D328" t="s">
        <v>2769</v>
      </c>
      <c r="E328" t="s">
        <v>2770</v>
      </c>
      <c r="F328" t="s">
        <v>2771</v>
      </c>
      <c r="G328">
        <v>12.8628</v>
      </c>
      <c r="H328">
        <v>30.217600000000001</v>
      </c>
      <c r="I328" t="s">
        <v>62</v>
      </c>
      <c r="J328">
        <v>119855</v>
      </c>
      <c r="K328" s="1">
        <v>44878</v>
      </c>
      <c r="L328" t="s">
        <v>123</v>
      </c>
      <c r="M328" t="s">
        <v>2772</v>
      </c>
      <c r="N328" t="s">
        <v>2773</v>
      </c>
      <c r="O328" t="s">
        <v>1152</v>
      </c>
      <c r="P328" t="s">
        <v>2774</v>
      </c>
      <c r="Q328" t="s">
        <v>358</v>
      </c>
      <c r="R328" t="s">
        <v>2775</v>
      </c>
      <c r="S328" t="s">
        <v>69</v>
      </c>
      <c r="T328" t="s">
        <v>2776</v>
      </c>
      <c r="U328" t="s">
        <v>2777</v>
      </c>
      <c r="V328" t="s">
        <v>2778</v>
      </c>
      <c r="W328" t="s">
        <v>2779</v>
      </c>
    </row>
    <row r="329" spans="1:23" x14ac:dyDescent="0.3">
      <c r="A329">
        <v>1894521185840040</v>
      </c>
      <c r="B329" t="s">
        <v>57</v>
      </c>
      <c r="C329" t="s">
        <v>42</v>
      </c>
      <c r="D329" t="s">
        <v>2015</v>
      </c>
      <c r="E329" t="s">
        <v>63</v>
      </c>
      <c r="F329" t="s">
        <v>152</v>
      </c>
      <c r="G329">
        <v>3.2027999999999999</v>
      </c>
      <c r="H329">
        <v>73.220699999999994</v>
      </c>
      <c r="I329" t="s">
        <v>78</v>
      </c>
      <c r="J329">
        <v>58268</v>
      </c>
      <c r="K329" s="1">
        <v>44483</v>
      </c>
      <c r="L329" t="s">
        <v>63</v>
      </c>
      <c r="M329" t="s">
        <v>2780</v>
      </c>
      <c r="N329" t="s">
        <v>2781</v>
      </c>
      <c r="O329" t="s">
        <v>2174</v>
      </c>
      <c r="P329" t="s">
        <v>2782</v>
      </c>
      <c r="Q329" t="s">
        <v>34</v>
      </c>
      <c r="R329" t="s">
        <v>2783</v>
      </c>
      <c r="S329" t="s">
        <v>198</v>
      </c>
      <c r="T329" t="s">
        <v>2784</v>
      </c>
      <c r="U329" t="s">
        <v>2785</v>
      </c>
      <c r="V329" t="s">
        <v>2786</v>
      </c>
      <c r="W329" t="s">
        <v>2787</v>
      </c>
    </row>
    <row r="330" spans="1:23" x14ac:dyDescent="0.3">
      <c r="A330">
        <v>1140429647542290</v>
      </c>
      <c r="B330" t="s">
        <v>567</v>
      </c>
      <c r="C330" t="s">
        <v>273</v>
      </c>
      <c r="D330" t="s">
        <v>1371</v>
      </c>
      <c r="E330" t="s">
        <v>724</v>
      </c>
      <c r="F330" t="s">
        <v>725</v>
      </c>
      <c r="G330">
        <v>13.4443</v>
      </c>
      <c r="H330">
        <v>144.7937</v>
      </c>
      <c r="I330" t="s">
        <v>62</v>
      </c>
      <c r="J330">
        <v>81941</v>
      </c>
      <c r="K330" s="1">
        <v>44723</v>
      </c>
      <c r="L330" t="s">
        <v>63</v>
      </c>
      <c r="M330" t="s">
        <v>2788</v>
      </c>
      <c r="N330" t="s">
        <v>2789</v>
      </c>
      <c r="O330" t="s">
        <v>1591</v>
      </c>
      <c r="P330" t="s">
        <v>2790</v>
      </c>
      <c r="Q330" t="s">
        <v>143</v>
      </c>
      <c r="R330" t="s">
        <v>2791</v>
      </c>
      <c r="S330" t="s">
        <v>36</v>
      </c>
      <c r="T330" t="s">
        <v>2792</v>
      </c>
      <c r="U330" t="s">
        <v>2793</v>
      </c>
      <c r="V330" t="s">
        <v>2794</v>
      </c>
      <c r="W330" t="s">
        <v>2795</v>
      </c>
    </row>
    <row r="331" spans="1:23" x14ac:dyDescent="0.3">
      <c r="A331">
        <v>225190937608880</v>
      </c>
      <c r="B331" t="s">
        <v>454</v>
      </c>
      <c r="C331" t="s">
        <v>273</v>
      </c>
      <c r="D331" t="s">
        <v>1996</v>
      </c>
      <c r="E331" t="s">
        <v>925</v>
      </c>
      <c r="F331" t="s">
        <v>926</v>
      </c>
      <c r="G331">
        <v>23.885899999999999</v>
      </c>
      <c r="H331">
        <v>45.0792</v>
      </c>
      <c r="I331" t="s">
        <v>138</v>
      </c>
      <c r="J331">
        <v>102836</v>
      </c>
      <c r="K331" s="1">
        <v>45024</v>
      </c>
      <c r="L331" t="s">
        <v>29</v>
      </c>
      <c r="M331" t="s">
        <v>2796</v>
      </c>
      <c r="N331" t="s">
        <v>2797</v>
      </c>
      <c r="O331" t="s">
        <v>693</v>
      </c>
      <c r="P331" t="s">
        <v>1394</v>
      </c>
      <c r="Q331" t="s">
        <v>143</v>
      </c>
      <c r="R331" t="s">
        <v>1395</v>
      </c>
      <c r="S331" t="s">
        <v>85</v>
      </c>
      <c r="T331" t="s">
        <v>1396</v>
      </c>
      <c r="U331" t="s">
        <v>1397</v>
      </c>
      <c r="V331" t="s">
        <v>2798</v>
      </c>
      <c r="W331" t="s">
        <v>2799</v>
      </c>
    </row>
    <row r="332" spans="1:23" x14ac:dyDescent="0.3">
      <c r="A332">
        <v>591580246152065</v>
      </c>
      <c r="B332" t="s">
        <v>175</v>
      </c>
      <c r="C332" t="s">
        <v>189</v>
      </c>
      <c r="D332" t="s">
        <v>1200</v>
      </c>
      <c r="E332" t="s">
        <v>469</v>
      </c>
      <c r="F332" t="s">
        <v>470</v>
      </c>
      <c r="G332">
        <v>26.335100000000001</v>
      </c>
      <c r="H332">
        <v>17.228300000000001</v>
      </c>
      <c r="I332" t="s">
        <v>206</v>
      </c>
      <c r="J332">
        <v>19148</v>
      </c>
      <c r="K332" s="1">
        <v>44594</v>
      </c>
      <c r="L332" t="s">
        <v>63</v>
      </c>
      <c r="M332" t="s">
        <v>2800</v>
      </c>
      <c r="N332" t="s">
        <v>2801</v>
      </c>
      <c r="O332" t="s">
        <v>2574</v>
      </c>
      <c r="P332" t="s">
        <v>2802</v>
      </c>
      <c r="Q332" t="s">
        <v>83</v>
      </c>
      <c r="R332" t="s">
        <v>2803</v>
      </c>
      <c r="S332" t="s">
        <v>69</v>
      </c>
      <c r="T332" t="s">
        <v>2804</v>
      </c>
      <c r="U332" t="s">
        <v>2805</v>
      </c>
      <c r="V332" t="s">
        <v>2806</v>
      </c>
      <c r="W332" t="s">
        <v>2807</v>
      </c>
    </row>
    <row r="333" spans="1:23" x14ac:dyDescent="0.3">
      <c r="A333">
        <v>412029969129672</v>
      </c>
      <c r="B333" t="s">
        <v>300</v>
      </c>
      <c r="C333" t="s">
        <v>91</v>
      </c>
      <c r="D333" t="s">
        <v>2808</v>
      </c>
      <c r="E333" t="s">
        <v>2809</v>
      </c>
      <c r="F333" t="s">
        <v>2810</v>
      </c>
      <c r="G333">
        <v>56.130400000000002</v>
      </c>
      <c r="H333">
        <v>-106.3468</v>
      </c>
      <c r="I333" t="s">
        <v>78</v>
      </c>
      <c r="J333">
        <v>110479</v>
      </c>
      <c r="K333" s="1">
        <v>45080</v>
      </c>
      <c r="L333" t="s">
        <v>123</v>
      </c>
      <c r="M333" t="s">
        <v>2811</v>
      </c>
      <c r="N333" t="s">
        <v>2812</v>
      </c>
      <c r="O333" t="s">
        <v>400</v>
      </c>
      <c r="P333" t="s">
        <v>2566</v>
      </c>
      <c r="Q333" t="s">
        <v>83</v>
      </c>
      <c r="R333" t="s">
        <v>2567</v>
      </c>
      <c r="S333" t="s">
        <v>198</v>
      </c>
      <c r="T333" t="s">
        <v>2568</v>
      </c>
      <c r="U333" t="s">
        <v>2569</v>
      </c>
      <c r="V333" t="s">
        <v>2813</v>
      </c>
      <c r="W333" t="s">
        <v>2814</v>
      </c>
    </row>
    <row r="334" spans="1:23" x14ac:dyDescent="0.3">
      <c r="A334">
        <v>2459929470645310</v>
      </c>
      <c r="B334" t="s">
        <v>480</v>
      </c>
      <c r="C334" t="s">
        <v>91</v>
      </c>
      <c r="D334" t="s">
        <v>2815</v>
      </c>
      <c r="E334" t="s">
        <v>2816</v>
      </c>
      <c r="F334" t="s">
        <v>2817</v>
      </c>
      <c r="G334">
        <v>-40.900599999999997</v>
      </c>
      <c r="H334">
        <v>174.886</v>
      </c>
      <c r="I334" t="s">
        <v>138</v>
      </c>
      <c r="J334">
        <v>55307</v>
      </c>
      <c r="K334" s="1">
        <v>44950</v>
      </c>
      <c r="L334" t="s">
        <v>63</v>
      </c>
      <c r="M334" t="s">
        <v>2818</v>
      </c>
      <c r="N334" t="s">
        <v>2819</v>
      </c>
      <c r="O334" t="s">
        <v>1884</v>
      </c>
      <c r="P334" t="s">
        <v>1428</v>
      </c>
      <c r="Q334" t="s">
        <v>83</v>
      </c>
      <c r="R334" t="s">
        <v>2820</v>
      </c>
      <c r="S334" t="s">
        <v>85</v>
      </c>
      <c r="T334" t="s">
        <v>2821</v>
      </c>
      <c r="U334" t="s">
        <v>2822</v>
      </c>
      <c r="V334" t="s">
        <v>2823</v>
      </c>
      <c r="W334" t="s">
        <v>2824</v>
      </c>
    </row>
    <row r="335" spans="1:23" x14ac:dyDescent="0.3">
      <c r="A335">
        <v>1610592842191020</v>
      </c>
      <c r="B335" t="s">
        <v>792</v>
      </c>
      <c r="C335" t="s">
        <v>24</v>
      </c>
      <c r="D335" t="s">
        <v>1095</v>
      </c>
      <c r="E335" t="s">
        <v>2825</v>
      </c>
      <c r="F335" t="s">
        <v>2826</v>
      </c>
      <c r="G335">
        <v>8.4605999999999995</v>
      </c>
      <c r="H335">
        <v>-11.7799</v>
      </c>
      <c r="I335" t="s">
        <v>78</v>
      </c>
      <c r="J335">
        <v>105598</v>
      </c>
      <c r="K335" s="1">
        <v>44885</v>
      </c>
      <c r="L335" t="s">
        <v>29</v>
      </c>
      <c r="M335" t="s">
        <v>2827</v>
      </c>
      <c r="N335" t="s">
        <v>2828</v>
      </c>
      <c r="O335" t="s">
        <v>356</v>
      </c>
      <c r="P335" t="s">
        <v>2829</v>
      </c>
      <c r="Q335" t="s">
        <v>83</v>
      </c>
      <c r="R335" t="s">
        <v>2830</v>
      </c>
      <c r="S335" t="s">
        <v>52</v>
      </c>
      <c r="T335" t="s">
        <v>2831</v>
      </c>
      <c r="U335" t="s">
        <v>2832</v>
      </c>
      <c r="V335" t="s">
        <v>2833</v>
      </c>
      <c r="W335" t="s">
        <v>2834</v>
      </c>
    </row>
    <row r="336" spans="1:23" x14ac:dyDescent="0.3">
      <c r="A336">
        <v>1073442790861350</v>
      </c>
      <c r="B336" t="s">
        <v>104</v>
      </c>
      <c r="C336" t="s">
        <v>24</v>
      </c>
      <c r="D336" t="s">
        <v>730</v>
      </c>
      <c r="E336" t="s">
        <v>893</v>
      </c>
      <c r="F336" t="s">
        <v>894</v>
      </c>
      <c r="G336">
        <v>-30.5595</v>
      </c>
      <c r="H336">
        <v>22.9375</v>
      </c>
      <c r="I336" t="s">
        <v>62</v>
      </c>
      <c r="J336">
        <v>130862</v>
      </c>
      <c r="K336" s="1">
        <v>44631</v>
      </c>
      <c r="L336" t="s">
        <v>63</v>
      </c>
      <c r="M336" t="s">
        <v>2835</v>
      </c>
      <c r="N336" t="s">
        <v>2836</v>
      </c>
      <c r="O336" t="s">
        <v>585</v>
      </c>
      <c r="P336" t="s">
        <v>2837</v>
      </c>
      <c r="Q336" t="s">
        <v>321</v>
      </c>
      <c r="R336" t="s">
        <v>2838</v>
      </c>
      <c r="S336" t="s">
        <v>145</v>
      </c>
      <c r="T336" t="s">
        <v>2839</v>
      </c>
      <c r="U336" t="s">
        <v>2840</v>
      </c>
      <c r="V336" t="s">
        <v>2841</v>
      </c>
      <c r="W336" t="s">
        <v>2842</v>
      </c>
    </row>
    <row r="337" spans="1:23" x14ac:dyDescent="0.3">
      <c r="A337">
        <v>1539263063347940</v>
      </c>
      <c r="B337" t="s">
        <v>480</v>
      </c>
      <c r="C337" t="s">
        <v>151</v>
      </c>
      <c r="D337" t="s">
        <v>1906</v>
      </c>
      <c r="E337" t="s">
        <v>2843</v>
      </c>
      <c r="F337" t="s">
        <v>2844</v>
      </c>
      <c r="G337">
        <v>11.803699999999999</v>
      </c>
      <c r="H337">
        <v>-15.180400000000001</v>
      </c>
      <c r="I337" t="s">
        <v>28</v>
      </c>
      <c r="J337">
        <v>98868</v>
      </c>
      <c r="K337" s="1">
        <v>44629</v>
      </c>
      <c r="L337" t="s">
        <v>29</v>
      </c>
      <c r="M337" t="s">
        <v>2845</v>
      </c>
      <c r="N337" t="s">
        <v>2846</v>
      </c>
      <c r="O337" t="s">
        <v>1169</v>
      </c>
      <c r="P337" t="s">
        <v>2847</v>
      </c>
      <c r="Q337" t="s">
        <v>321</v>
      </c>
      <c r="R337" t="s">
        <v>2848</v>
      </c>
      <c r="S337" t="s">
        <v>114</v>
      </c>
      <c r="T337" t="s">
        <v>2849</v>
      </c>
      <c r="U337" t="s">
        <v>2850</v>
      </c>
      <c r="V337" t="s">
        <v>2851</v>
      </c>
      <c r="W337" t="s">
        <v>2852</v>
      </c>
    </row>
    <row r="338" spans="1:23" x14ac:dyDescent="0.3">
      <c r="A338">
        <v>1970493651313580</v>
      </c>
      <c r="B338" t="s">
        <v>921</v>
      </c>
      <c r="C338" t="s">
        <v>218</v>
      </c>
      <c r="D338" t="s">
        <v>2853</v>
      </c>
      <c r="E338" t="s">
        <v>378</v>
      </c>
      <c r="F338" t="s">
        <v>379</v>
      </c>
      <c r="G338">
        <v>21.521799999999999</v>
      </c>
      <c r="H338">
        <v>-77.781199999999998</v>
      </c>
      <c r="I338" t="s">
        <v>206</v>
      </c>
      <c r="J338">
        <v>106910</v>
      </c>
      <c r="K338" s="1">
        <v>44889</v>
      </c>
      <c r="L338" t="s">
        <v>123</v>
      </c>
      <c r="M338" t="s">
        <v>2854</v>
      </c>
      <c r="N338" t="s">
        <v>2855</v>
      </c>
      <c r="O338" t="s">
        <v>279</v>
      </c>
      <c r="P338" t="s">
        <v>280</v>
      </c>
      <c r="Q338" t="s">
        <v>83</v>
      </c>
      <c r="R338" t="s">
        <v>281</v>
      </c>
      <c r="S338" t="s">
        <v>85</v>
      </c>
      <c r="T338" t="s">
        <v>282</v>
      </c>
      <c r="U338" t="s">
        <v>283</v>
      </c>
      <c r="V338" t="s">
        <v>2856</v>
      </c>
      <c r="W338" t="s">
        <v>2857</v>
      </c>
    </row>
    <row r="339" spans="1:23" x14ac:dyDescent="0.3">
      <c r="A339">
        <v>929753245534249</v>
      </c>
      <c r="B339" t="s">
        <v>300</v>
      </c>
      <c r="C339" t="s">
        <v>58</v>
      </c>
      <c r="D339" t="s">
        <v>2609</v>
      </c>
      <c r="E339" t="s">
        <v>2858</v>
      </c>
      <c r="F339" t="s">
        <v>2859</v>
      </c>
      <c r="G339">
        <v>23.424099999999999</v>
      </c>
      <c r="H339">
        <v>53.847799999999999</v>
      </c>
      <c r="I339" t="s">
        <v>138</v>
      </c>
      <c r="J339">
        <v>32830</v>
      </c>
      <c r="K339" s="1">
        <v>44908</v>
      </c>
      <c r="L339" t="s">
        <v>63</v>
      </c>
      <c r="M339" t="s">
        <v>2860</v>
      </c>
      <c r="N339" t="s">
        <v>2861</v>
      </c>
      <c r="O339" t="s">
        <v>1503</v>
      </c>
      <c r="P339" t="s">
        <v>2862</v>
      </c>
      <c r="Q339" t="s">
        <v>253</v>
      </c>
      <c r="R339" t="s">
        <v>2863</v>
      </c>
      <c r="S339" t="s">
        <v>198</v>
      </c>
      <c r="T339" t="s">
        <v>2864</v>
      </c>
      <c r="U339" t="s">
        <v>2865</v>
      </c>
      <c r="V339" t="s">
        <v>2866</v>
      </c>
      <c r="W339" t="s">
        <v>2867</v>
      </c>
    </row>
    <row r="340" spans="1:23" x14ac:dyDescent="0.3">
      <c r="A340">
        <v>691709241515804</v>
      </c>
      <c r="B340" t="s">
        <v>417</v>
      </c>
      <c r="C340" t="s">
        <v>105</v>
      </c>
      <c r="D340" t="s">
        <v>2514</v>
      </c>
      <c r="E340" t="s">
        <v>1360</v>
      </c>
      <c r="F340" t="s">
        <v>1361</v>
      </c>
      <c r="G340">
        <v>60.472000000000001</v>
      </c>
      <c r="H340">
        <v>8.4688999999999997</v>
      </c>
      <c r="I340" t="s">
        <v>28</v>
      </c>
      <c r="J340">
        <v>104073</v>
      </c>
      <c r="K340" s="1">
        <v>45044</v>
      </c>
      <c r="L340" t="s">
        <v>123</v>
      </c>
      <c r="M340" t="s">
        <v>2868</v>
      </c>
      <c r="N340" t="s">
        <v>2869</v>
      </c>
      <c r="O340" t="s">
        <v>141</v>
      </c>
      <c r="P340" t="s">
        <v>155</v>
      </c>
      <c r="Q340" t="s">
        <v>67</v>
      </c>
      <c r="R340" t="s">
        <v>156</v>
      </c>
      <c r="S340" t="s">
        <v>198</v>
      </c>
      <c r="T340" t="s">
        <v>157</v>
      </c>
      <c r="U340" t="s">
        <v>158</v>
      </c>
      <c r="V340" t="s">
        <v>2870</v>
      </c>
      <c r="W340" t="s">
        <v>2871</v>
      </c>
    </row>
    <row r="341" spans="1:23" x14ac:dyDescent="0.3">
      <c r="A341">
        <v>572289767091970</v>
      </c>
      <c r="B341" t="s">
        <v>364</v>
      </c>
      <c r="C341" t="s">
        <v>105</v>
      </c>
      <c r="D341" t="s">
        <v>2872</v>
      </c>
      <c r="E341" t="s">
        <v>2873</v>
      </c>
      <c r="F341" t="s">
        <v>2874</v>
      </c>
      <c r="G341">
        <v>8.6195000000000004</v>
      </c>
      <c r="H341">
        <v>0.82479999999999998</v>
      </c>
      <c r="I341" t="s">
        <v>78</v>
      </c>
      <c r="J341">
        <v>96027</v>
      </c>
      <c r="K341" s="1">
        <v>44970</v>
      </c>
      <c r="L341" t="s">
        <v>63</v>
      </c>
      <c r="M341" t="s">
        <v>2875</v>
      </c>
      <c r="N341" t="s">
        <v>2876</v>
      </c>
      <c r="O341" t="s">
        <v>1100</v>
      </c>
      <c r="P341" t="s">
        <v>2877</v>
      </c>
      <c r="Q341" t="s">
        <v>239</v>
      </c>
      <c r="R341" t="s">
        <v>2878</v>
      </c>
      <c r="S341" t="s">
        <v>114</v>
      </c>
      <c r="T341" t="s">
        <v>2879</v>
      </c>
      <c r="U341" t="s">
        <v>2880</v>
      </c>
      <c r="V341" t="s">
        <v>1239</v>
      </c>
      <c r="W341" t="s">
        <v>1240</v>
      </c>
    </row>
    <row r="342" spans="1:23" x14ac:dyDescent="0.3">
      <c r="A342">
        <v>1712019798732290</v>
      </c>
      <c r="B342" t="s">
        <v>74</v>
      </c>
      <c r="C342" t="s">
        <v>134</v>
      </c>
      <c r="D342" t="s">
        <v>1906</v>
      </c>
      <c r="E342" t="s">
        <v>925</v>
      </c>
      <c r="F342" t="s">
        <v>926</v>
      </c>
      <c r="G342">
        <v>23.885899999999999</v>
      </c>
      <c r="H342">
        <v>45.0792</v>
      </c>
      <c r="I342" t="s">
        <v>138</v>
      </c>
      <c r="J342">
        <v>93558</v>
      </c>
      <c r="K342" s="1">
        <v>44531</v>
      </c>
      <c r="L342" t="s">
        <v>63</v>
      </c>
      <c r="M342" t="s">
        <v>2881</v>
      </c>
      <c r="N342" t="s">
        <v>2882</v>
      </c>
      <c r="O342" t="s">
        <v>2883</v>
      </c>
      <c r="P342" t="s">
        <v>2884</v>
      </c>
      <c r="Q342" t="s">
        <v>34</v>
      </c>
      <c r="R342" t="s">
        <v>2885</v>
      </c>
      <c r="S342" t="s">
        <v>85</v>
      </c>
      <c r="T342" t="s">
        <v>2886</v>
      </c>
      <c r="U342" t="s">
        <v>2887</v>
      </c>
      <c r="V342" t="s">
        <v>1672</v>
      </c>
      <c r="W342" t="s">
        <v>1673</v>
      </c>
    </row>
    <row r="343" spans="1:23" x14ac:dyDescent="0.3">
      <c r="A343">
        <v>1096712901596320</v>
      </c>
      <c r="B343" t="s">
        <v>667</v>
      </c>
      <c r="C343" t="s">
        <v>273</v>
      </c>
      <c r="D343" t="s">
        <v>2888</v>
      </c>
      <c r="E343" t="s">
        <v>262</v>
      </c>
      <c r="F343" t="s">
        <v>262</v>
      </c>
      <c r="G343">
        <v>43.942399999999999</v>
      </c>
      <c r="H343">
        <v>12.457800000000001</v>
      </c>
      <c r="I343" t="s">
        <v>138</v>
      </c>
      <c r="J343">
        <v>56595</v>
      </c>
      <c r="K343" s="1">
        <v>44537</v>
      </c>
      <c r="L343" t="s">
        <v>29</v>
      </c>
      <c r="M343" t="s">
        <v>2889</v>
      </c>
      <c r="N343" t="s">
        <v>2890</v>
      </c>
      <c r="O343" t="s">
        <v>1057</v>
      </c>
      <c r="P343" t="s">
        <v>2891</v>
      </c>
      <c r="Q343" t="s">
        <v>169</v>
      </c>
      <c r="R343" t="s">
        <v>2892</v>
      </c>
      <c r="S343" t="s">
        <v>114</v>
      </c>
      <c r="T343" t="s">
        <v>2893</v>
      </c>
      <c r="U343" t="s">
        <v>2894</v>
      </c>
      <c r="V343" t="s">
        <v>2895</v>
      </c>
      <c r="W343" t="s">
        <v>2896</v>
      </c>
    </row>
    <row r="344" spans="1:23" x14ac:dyDescent="0.3">
      <c r="A344">
        <v>3009534177258410</v>
      </c>
      <c r="B344" t="s">
        <v>1683</v>
      </c>
      <c r="C344" t="s">
        <v>24</v>
      </c>
      <c r="D344" t="s">
        <v>1782</v>
      </c>
      <c r="E344" t="s">
        <v>1084</v>
      </c>
      <c r="F344" t="s">
        <v>1085</v>
      </c>
      <c r="G344">
        <v>-20.348400000000002</v>
      </c>
      <c r="H344">
        <v>57.552199999999999</v>
      </c>
      <c r="I344" t="s">
        <v>28</v>
      </c>
      <c r="J344">
        <v>60501</v>
      </c>
      <c r="K344" s="1">
        <v>44638</v>
      </c>
      <c r="L344" t="s">
        <v>29</v>
      </c>
      <c r="M344" t="s">
        <v>2239</v>
      </c>
      <c r="N344" t="s">
        <v>2897</v>
      </c>
      <c r="O344" t="s">
        <v>845</v>
      </c>
      <c r="P344" t="s">
        <v>2898</v>
      </c>
      <c r="Q344" t="s">
        <v>50</v>
      </c>
      <c r="R344" t="s">
        <v>2899</v>
      </c>
      <c r="S344" t="s">
        <v>334</v>
      </c>
      <c r="T344" t="s">
        <v>2900</v>
      </c>
      <c r="U344" t="s">
        <v>2901</v>
      </c>
      <c r="V344" t="s">
        <v>2902</v>
      </c>
      <c r="W344" t="s">
        <v>2903</v>
      </c>
    </row>
    <row r="345" spans="1:23" x14ac:dyDescent="0.3">
      <c r="A345">
        <v>1245197199175940</v>
      </c>
      <c r="B345" t="s">
        <v>1803</v>
      </c>
      <c r="C345" t="s">
        <v>189</v>
      </c>
      <c r="D345" t="s">
        <v>2904</v>
      </c>
      <c r="E345" t="s">
        <v>2148</v>
      </c>
      <c r="F345" t="s">
        <v>2149</v>
      </c>
      <c r="G345">
        <v>53.142400000000002</v>
      </c>
      <c r="H345">
        <v>-7.6920999999999999</v>
      </c>
      <c r="I345" t="s">
        <v>28</v>
      </c>
      <c r="J345">
        <v>53527</v>
      </c>
      <c r="K345" s="1">
        <v>44556</v>
      </c>
      <c r="L345" t="s">
        <v>63</v>
      </c>
      <c r="M345" t="s">
        <v>2905</v>
      </c>
      <c r="N345" t="s">
        <v>2906</v>
      </c>
      <c r="O345" t="s">
        <v>1308</v>
      </c>
      <c r="P345" t="s">
        <v>1309</v>
      </c>
      <c r="Q345" t="s">
        <v>239</v>
      </c>
      <c r="R345" t="s">
        <v>1310</v>
      </c>
      <c r="S345" t="s">
        <v>85</v>
      </c>
      <c r="T345" t="s">
        <v>1311</v>
      </c>
      <c r="U345" t="s">
        <v>1312</v>
      </c>
      <c r="V345" t="s">
        <v>2907</v>
      </c>
      <c r="W345" t="s">
        <v>2908</v>
      </c>
    </row>
    <row r="346" spans="1:23" x14ac:dyDescent="0.3">
      <c r="A346">
        <v>2647621495658120</v>
      </c>
      <c r="B346" t="s">
        <v>667</v>
      </c>
      <c r="C346" t="s">
        <v>91</v>
      </c>
      <c r="D346" t="s">
        <v>711</v>
      </c>
      <c r="E346" t="s">
        <v>136</v>
      </c>
      <c r="F346" t="s">
        <v>137</v>
      </c>
      <c r="G346">
        <v>0.18640000000000001</v>
      </c>
      <c r="H346">
        <v>6.6131000000000002</v>
      </c>
      <c r="I346" t="s">
        <v>78</v>
      </c>
      <c r="J346">
        <v>125024</v>
      </c>
      <c r="K346" s="1">
        <v>44536</v>
      </c>
      <c r="L346" t="s">
        <v>29</v>
      </c>
      <c r="M346" t="s">
        <v>2909</v>
      </c>
      <c r="N346" t="s">
        <v>2910</v>
      </c>
      <c r="O346" t="s">
        <v>2132</v>
      </c>
      <c r="P346" t="s">
        <v>2911</v>
      </c>
      <c r="Q346" t="s">
        <v>67</v>
      </c>
      <c r="R346" t="s">
        <v>2912</v>
      </c>
      <c r="S346" t="s">
        <v>69</v>
      </c>
      <c r="T346" t="s">
        <v>2913</v>
      </c>
      <c r="U346" t="s">
        <v>2914</v>
      </c>
      <c r="V346" t="s">
        <v>553</v>
      </c>
      <c r="W346" t="s">
        <v>554</v>
      </c>
    </row>
    <row r="347" spans="1:23" x14ac:dyDescent="0.3">
      <c r="A347">
        <v>3031240542030910</v>
      </c>
      <c r="B347" t="s">
        <v>480</v>
      </c>
      <c r="C347" t="s">
        <v>91</v>
      </c>
      <c r="D347" t="s">
        <v>829</v>
      </c>
      <c r="E347" t="s">
        <v>2915</v>
      </c>
      <c r="F347" t="s">
        <v>2916</v>
      </c>
      <c r="G347">
        <v>-0.80369999999999997</v>
      </c>
      <c r="H347">
        <v>11.609400000000001</v>
      </c>
      <c r="I347" t="s">
        <v>138</v>
      </c>
      <c r="J347">
        <v>78139</v>
      </c>
      <c r="K347" s="1">
        <v>44853</v>
      </c>
      <c r="L347" t="s">
        <v>29</v>
      </c>
      <c r="M347" t="s">
        <v>2917</v>
      </c>
      <c r="N347">
        <v>8706319295</v>
      </c>
      <c r="O347" t="s">
        <v>410</v>
      </c>
      <c r="P347" t="s">
        <v>411</v>
      </c>
      <c r="Q347" t="s">
        <v>253</v>
      </c>
      <c r="R347" t="s">
        <v>412</v>
      </c>
      <c r="S347" t="s">
        <v>85</v>
      </c>
      <c r="T347" t="s">
        <v>413</v>
      </c>
      <c r="U347" t="s">
        <v>414</v>
      </c>
      <c r="V347" t="s">
        <v>1294</v>
      </c>
      <c r="W347" t="s">
        <v>1295</v>
      </c>
    </row>
    <row r="348" spans="1:23" x14ac:dyDescent="0.3">
      <c r="A348">
        <v>9039196673230</v>
      </c>
      <c r="B348" t="s">
        <v>119</v>
      </c>
      <c r="C348" t="s">
        <v>218</v>
      </c>
      <c r="D348" t="s">
        <v>1184</v>
      </c>
      <c r="E348" t="s">
        <v>44</v>
      </c>
      <c r="F348" t="s">
        <v>45</v>
      </c>
      <c r="G348">
        <v>38.969700000000003</v>
      </c>
      <c r="H348">
        <v>59.5563</v>
      </c>
      <c r="I348" t="s">
        <v>28</v>
      </c>
      <c r="J348">
        <v>112193</v>
      </c>
      <c r="K348" s="1">
        <v>44987</v>
      </c>
      <c r="L348" t="s">
        <v>29</v>
      </c>
      <c r="M348" t="s">
        <v>2918</v>
      </c>
      <c r="N348" t="s">
        <v>2919</v>
      </c>
      <c r="O348" t="s">
        <v>141</v>
      </c>
      <c r="P348" t="s">
        <v>142</v>
      </c>
      <c r="Q348" t="s">
        <v>143</v>
      </c>
      <c r="R348" t="s">
        <v>144</v>
      </c>
      <c r="S348" t="s">
        <v>36</v>
      </c>
      <c r="T348" t="s">
        <v>146</v>
      </c>
      <c r="U348" t="s">
        <v>147</v>
      </c>
      <c r="V348" t="s">
        <v>2920</v>
      </c>
      <c r="W348" t="s">
        <v>2921</v>
      </c>
    </row>
    <row r="349" spans="1:23" x14ac:dyDescent="0.3">
      <c r="A349">
        <v>1442980337121230</v>
      </c>
      <c r="B349" t="s">
        <v>150</v>
      </c>
      <c r="C349" t="s">
        <v>42</v>
      </c>
      <c r="D349" t="s">
        <v>2922</v>
      </c>
      <c r="E349" t="s">
        <v>63</v>
      </c>
      <c r="F349" t="s">
        <v>152</v>
      </c>
      <c r="G349">
        <v>3.2027999999999999</v>
      </c>
      <c r="H349">
        <v>73.220699999999994</v>
      </c>
      <c r="I349" t="s">
        <v>62</v>
      </c>
      <c r="J349">
        <v>108104</v>
      </c>
      <c r="K349" s="1">
        <v>45070</v>
      </c>
      <c r="L349" t="s">
        <v>29</v>
      </c>
      <c r="M349" t="s">
        <v>2923</v>
      </c>
      <c r="N349" t="s">
        <v>2924</v>
      </c>
      <c r="O349" t="s">
        <v>307</v>
      </c>
      <c r="P349" t="s">
        <v>1244</v>
      </c>
      <c r="Q349" t="s">
        <v>83</v>
      </c>
      <c r="R349" t="s">
        <v>1245</v>
      </c>
      <c r="S349" t="s">
        <v>114</v>
      </c>
      <c r="T349" t="s">
        <v>1246</v>
      </c>
      <c r="U349" t="s">
        <v>310</v>
      </c>
      <c r="V349" t="s">
        <v>519</v>
      </c>
      <c r="W349" t="s">
        <v>520</v>
      </c>
    </row>
    <row r="350" spans="1:23" x14ac:dyDescent="0.3">
      <c r="A350">
        <v>1130337501146470</v>
      </c>
      <c r="B350" t="s">
        <v>286</v>
      </c>
      <c r="C350" t="s">
        <v>91</v>
      </c>
      <c r="D350" t="s">
        <v>2632</v>
      </c>
      <c r="E350" t="s">
        <v>262</v>
      </c>
      <c r="F350" t="s">
        <v>262</v>
      </c>
      <c r="G350">
        <v>43.942399999999999</v>
      </c>
      <c r="H350">
        <v>12.457800000000001</v>
      </c>
      <c r="I350" t="s">
        <v>78</v>
      </c>
      <c r="J350">
        <v>112260</v>
      </c>
      <c r="K350" s="1">
        <v>44590</v>
      </c>
      <c r="L350" t="s">
        <v>63</v>
      </c>
      <c r="M350" t="s">
        <v>2925</v>
      </c>
      <c r="N350" t="s">
        <v>2926</v>
      </c>
      <c r="O350" t="s">
        <v>1126</v>
      </c>
      <c r="P350" t="s">
        <v>1127</v>
      </c>
      <c r="Q350" t="s">
        <v>239</v>
      </c>
      <c r="R350" t="s">
        <v>1128</v>
      </c>
      <c r="S350" t="s">
        <v>334</v>
      </c>
      <c r="T350" t="s">
        <v>1129</v>
      </c>
      <c r="U350" t="s">
        <v>1130</v>
      </c>
      <c r="V350" t="s">
        <v>2927</v>
      </c>
      <c r="W350" t="s">
        <v>2928</v>
      </c>
    </row>
    <row r="351" spans="1:23" x14ac:dyDescent="0.3">
      <c r="A351">
        <v>2061641739444640</v>
      </c>
      <c r="B351" t="s">
        <v>430</v>
      </c>
      <c r="C351" t="s">
        <v>42</v>
      </c>
      <c r="D351" t="s">
        <v>492</v>
      </c>
      <c r="E351" t="s">
        <v>1598</v>
      </c>
      <c r="F351" t="s">
        <v>1599</v>
      </c>
      <c r="G351">
        <v>-32.522799999999997</v>
      </c>
      <c r="H351">
        <v>-55.765799999999999</v>
      </c>
      <c r="I351" t="s">
        <v>28</v>
      </c>
      <c r="J351">
        <v>59362</v>
      </c>
      <c r="K351" s="1">
        <v>45161</v>
      </c>
      <c r="L351" t="s">
        <v>63</v>
      </c>
      <c r="M351" t="s">
        <v>2929</v>
      </c>
      <c r="N351" t="s">
        <v>2930</v>
      </c>
      <c r="O351" t="s">
        <v>508</v>
      </c>
      <c r="P351" t="s">
        <v>509</v>
      </c>
      <c r="Q351" t="s">
        <v>67</v>
      </c>
      <c r="R351" t="s">
        <v>510</v>
      </c>
      <c r="S351" t="s">
        <v>241</v>
      </c>
      <c r="T351" t="s">
        <v>511</v>
      </c>
      <c r="U351" t="s">
        <v>512</v>
      </c>
      <c r="V351" t="s">
        <v>2931</v>
      </c>
      <c r="W351" t="s">
        <v>2932</v>
      </c>
    </row>
    <row r="352" spans="1:23" x14ac:dyDescent="0.3">
      <c r="A352">
        <v>2096327049603750</v>
      </c>
      <c r="B352" t="s">
        <v>351</v>
      </c>
      <c r="C352" t="s">
        <v>189</v>
      </c>
      <c r="D352" t="s">
        <v>2044</v>
      </c>
      <c r="E352" t="s">
        <v>482</v>
      </c>
      <c r="F352" t="s">
        <v>483</v>
      </c>
      <c r="G352">
        <v>-25.2744</v>
      </c>
      <c r="H352">
        <v>133.77510000000001</v>
      </c>
      <c r="I352" t="s">
        <v>78</v>
      </c>
      <c r="J352">
        <v>37818</v>
      </c>
      <c r="K352" s="1">
        <v>44690</v>
      </c>
      <c r="L352" t="s">
        <v>63</v>
      </c>
      <c r="M352" t="s">
        <v>2933</v>
      </c>
      <c r="N352">
        <f>1-609-852-3827</f>
        <v>-5287</v>
      </c>
      <c r="O352" t="s">
        <v>1493</v>
      </c>
      <c r="P352" t="s">
        <v>2315</v>
      </c>
      <c r="Q352" t="s">
        <v>253</v>
      </c>
      <c r="R352" t="s">
        <v>2316</v>
      </c>
      <c r="S352" t="s">
        <v>69</v>
      </c>
      <c r="T352" t="s">
        <v>2317</v>
      </c>
      <c r="U352" t="s">
        <v>2318</v>
      </c>
      <c r="V352" t="s">
        <v>2934</v>
      </c>
      <c r="W352" t="s">
        <v>2935</v>
      </c>
    </row>
    <row r="353" spans="1:23" x14ac:dyDescent="0.3">
      <c r="A353">
        <v>1377475145823410</v>
      </c>
      <c r="B353" t="s">
        <v>417</v>
      </c>
      <c r="C353" t="s">
        <v>24</v>
      </c>
      <c r="D353" t="s">
        <v>2936</v>
      </c>
      <c r="E353" t="s">
        <v>1327</v>
      </c>
      <c r="F353" t="s">
        <v>1328</v>
      </c>
      <c r="G353">
        <v>-6.3149930000000003</v>
      </c>
      <c r="H353">
        <v>143.95554999999999</v>
      </c>
      <c r="I353" t="s">
        <v>78</v>
      </c>
      <c r="J353">
        <v>65451</v>
      </c>
      <c r="K353" s="1">
        <v>44524</v>
      </c>
      <c r="L353" t="s">
        <v>123</v>
      </c>
      <c r="M353" t="s">
        <v>2937</v>
      </c>
      <c r="N353" t="s">
        <v>2938</v>
      </c>
      <c r="O353" t="s">
        <v>141</v>
      </c>
      <c r="P353" t="s">
        <v>155</v>
      </c>
      <c r="Q353" t="s">
        <v>332</v>
      </c>
      <c r="R353" t="s">
        <v>156</v>
      </c>
      <c r="S353" t="s">
        <v>255</v>
      </c>
      <c r="T353" t="s">
        <v>157</v>
      </c>
      <c r="U353" t="s">
        <v>158</v>
      </c>
      <c r="V353" t="s">
        <v>2939</v>
      </c>
      <c r="W353" t="s">
        <v>2940</v>
      </c>
    </row>
    <row r="354" spans="1:23" x14ac:dyDescent="0.3">
      <c r="A354">
        <v>994078073403295</v>
      </c>
      <c r="B354" t="s">
        <v>582</v>
      </c>
      <c r="C354" t="s">
        <v>189</v>
      </c>
      <c r="D354" t="s">
        <v>2941</v>
      </c>
      <c r="E354" t="s">
        <v>2727</v>
      </c>
      <c r="F354" t="s">
        <v>2728</v>
      </c>
      <c r="G354">
        <v>17.357800000000001</v>
      </c>
      <c r="H354">
        <v>-62.782899999999998</v>
      </c>
      <c r="I354" t="s">
        <v>206</v>
      </c>
      <c r="J354">
        <v>107480</v>
      </c>
      <c r="K354" s="1">
        <v>45164</v>
      </c>
      <c r="L354" t="s">
        <v>29</v>
      </c>
      <c r="M354" t="s">
        <v>2942</v>
      </c>
      <c r="N354" t="s">
        <v>2943</v>
      </c>
      <c r="O354" t="s">
        <v>692</v>
      </c>
      <c r="P354" t="s">
        <v>1522</v>
      </c>
      <c r="Q354" t="s">
        <v>83</v>
      </c>
      <c r="R354" t="s">
        <v>1523</v>
      </c>
      <c r="S354" t="s">
        <v>198</v>
      </c>
      <c r="T354" t="s">
        <v>1524</v>
      </c>
      <c r="U354" t="s">
        <v>1525</v>
      </c>
      <c r="V354" t="s">
        <v>2944</v>
      </c>
      <c r="W354" t="s">
        <v>2945</v>
      </c>
    </row>
    <row r="355" spans="1:23" x14ac:dyDescent="0.3">
      <c r="A355">
        <v>1225855546859610</v>
      </c>
      <c r="B355" t="s">
        <v>686</v>
      </c>
      <c r="C355" t="s">
        <v>218</v>
      </c>
      <c r="D355" t="s">
        <v>2946</v>
      </c>
      <c r="E355" t="s">
        <v>378</v>
      </c>
      <c r="F355" t="s">
        <v>379</v>
      </c>
      <c r="G355">
        <v>21.521799999999999</v>
      </c>
      <c r="H355">
        <v>-77.781199999999998</v>
      </c>
      <c r="I355" t="s">
        <v>78</v>
      </c>
      <c r="J355">
        <v>90192</v>
      </c>
      <c r="K355" s="1">
        <v>44487</v>
      </c>
      <c r="L355" t="s">
        <v>29</v>
      </c>
      <c r="M355" t="s">
        <v>2947</v>
      </c>
      <c r="N355" t="s">
        <v>2948</v>
      </c>
      <c r="O355" t="s">
        <v>692</v>
      </c>
      <c r="P355" t="s">
        <v>693</v>
      </c>
      <c r="Q355" t="s">
        <v>50</v>
      </c>
      <c r="R355" t="s">
        <v>694</v>
      </c>
      <c r="S355" t="s">
        <v>255</v>
      </c>
      <c r="T355" t="s">
        <v>695</v>
      </c>
      <c r="U355" t="s">
        <v>696</v>
      </c>
      <c r="V355" t="s">
        <v>2949</v>
      </c>
      <c r="W355" t="s">
        <v>2950</v>
      </c>
    </row>
    <row r="356" spans="1:23" x14ac:dyDescent="0.3">
      <c r="A356">
        <v>2639193524622830</v>
      </c>
      <c r="B356" t="s">
        <v>217</v>
      </c>
      <c r="C356" t="s">
        <v>24</v>
      </c>
      <c r="D356" t="s">
        <v>2951</v>
      </c>
      <c r="E356" t="s">
        <v>26</v>
      </c>
      <c r="F356" t="s">
        <v>27</v>
      </c>
      <c r="G356">
        <v>54.2361</v>
      </c>
      <c r="H356">
        <v>-4.5480999999999998</v>
      </c>
      <c r="I356" t="s">
        <v>206</v>
      </c>
      <c r="J356">
        <v>87940</v>
      </c>
      <c r="K356" s="1">
        <v>44918</v>
      </c>
      <c r="L356" t="s">
        <v>123</v>
      </c>
      <c r="M356" t="s">
        <v>2952</v>
      </c>
      <c r="N356" t="s">
        <v>2953</v>
      </c>
      <c r="O356" t="s">
        <v>1493</v>
      </c>
      <c r="P356" t="s">
        <v>1494</v>
      </c>
      <c r="Q356" t="s">
        <v>83</v>
      </c>
      <c r="R356" t="s">
        <v>1495</v>
      </c>
      <c r="S356" t="s">
        <v>334</v>
      </c>
      <c r="T356" t="s">
        <v>1496</v>
      </c>
      <c r="U356" t="s">
        <v>1497</v>
      </c>
      <c r="V356" t="s">
        <v>2954</v>
      </c>
      <c r="W356" t="s">
        <v>2955</v>
      </c>
    </row>
    <row r="357" spans="1:23" x14ac:dyDescent="0.3">
      <c r="A357">
        <v>983615469147512</v>
      </c>
      <c r="B357" t="s">
        <v>396</v>
      </c>
      <c r="C357" t="s">
        <v>218</v>
      </c>
      <c r="D357" t="s">
        <v>1533</v>
      </c>
      <c r="E357" t="s">
        <v>247</v>
      </c>
      <c r="F357" t="s">
        <v>248</v>
      </c>
      <c r="G357">
        <v>15.5527</v>
      </c>
      <c r="H357">
        <v>48.516399999999997</v>
      </c>
      <c r="I357" t="s">
        <v>28</v>
      </c>
      <c r="J357">
        <v>46226</v>
      </c>
      <c r="K357" s="1">
        <v>44525</v>
      </c>
      <c r="L357" t="s">
        <v>123</v>
      </c>
      <c r="M357" t="s">
        <v>2956</v>
      </c>
      <c r="N357" t="s">
        <v>2957</v>
      </c>
      <c r="O357" t="s">
        <v>1513</v>
      </c>
      <c r="P357" t="s">
        <v>2958</v>
      </c>
      <c r="Q357" t="s">
        <v>83</v>
      </c>
      <c r="R357" t="s">
        <v>2959</v>
      </c>
      <c r="S357" t="s">
        <v>85</v>
      </c>
      <c r="T357" t="s">
        <v>2960</v>
      </c>
      <c r="U357" t="s">
        <v>2961</v>
      </c>
      <c r="V357" t="s">
        <v>2962</v>
      </c>
      <c r="W357" t="s">
        <v>2963</v>
      </c>
    </row>
    <row r="358" spans="1:23" x14ac:dyDescent="0.3">
      <c r="A358">
        <v>2516347443552900</v>
      </c>
      <c r="B358" t="s">
        <v>313</v>
      </c>
      <c r="C358" t="s">
        <v>42</v>
      </c>
      <c r="D358" t="s">
        <v>2964</v>
      </c>
      <c r="E358" t="s">
        <v>915</v>
      </c>
      <c r="F358" t="s">
        <v>916</v>
      </c>
      <c r="G358">
        <v>18.070799999999998</v>
      </c>
      <c r="H358">
        <v>-63.0501</v>
      </c>
      <c r="I358" t="s">
        <v>28</v>
      </c>
      <c r="J358">
        <v>24303</v>
      </c>
      <c r="K358" s="1">
        <v>44567</v>
      </c>
      <c r="L358" t="s">
        <v>29</v>
      </c>
      <c r="M358" t="s">
        <v>2965</v>
      </c>
      <c r="N358" t="s">
        <v>2966</v>
      </c>
      <c r="O358" t="s">
        <v>1698</v>
      </c>
      <c r="P358" t="s">
        <v>1699</v>
      </c>
      <c r="Q358" t="s">
        <v>169</v>
      </c>
      <c r="R358" t="s">
        <v>1700</v>
      </c>
      <c r="S358" t="s">
        <v>212</v>
      </c>
      <c r="T358" t="s">
        <v>1701</v>
      </c>
      <c r="U358" t="s">
        <v>1702</v>
      </c>
      <c r="V358" t="s">
        <v>2193</v>
      </c>
      <c r="W358" t="s">
        <v>2194</v>
      </c>
    </row>
    <row r="359" spans="1:23" x14ac:dyDescent="0.3">
      <c r="A359">
        <v>1314550353046500</v>
      </c>
      <c r="B359" t="s">
        <v>260</v>
      </c>
      <c r="C359" t="s">
        <v>24</v>
      </c>
      <c r="D359" t="s">
        <v>2967</v>
      </c>
      <c r="E359" t="s">
        <v>1935</v>
      </c>
      <c r="F359" t="s">
        <v>1935</v>
      </c>
      <c r="G359">
        <v>36.140799999999999</v>
      </c>
      <c r="H359">
        <v>-5.3536000000000001</v>
      </c>
      <c r="I359" t="s">
        <v>206</v>
      </c>
      <c r="J359">
        <v>85525</v>
      </c>
      <c r="K359" s="1">
        <v>44568</v>
      </c>
      <c r="L359" t="s">
        <v>29</v>
      </c>
      <c r="M359" t="s">
        <v>2968</v>
      </c>
      <c r="N359" t="s">
        <v>2969</v>
      </c>
      <c r="O359" t="s">
        <v>560</v>
      </c>
      <c r="P359" t="s">
        <v>561</v>
      </c>
      <c r="Q359" t="s">
        <v>253</v>
      </c>
      <c r="R359" t="s">
        <v>562</v>
      </c>
      <c r="S359" t="s">
        <v>52</v>
      </c>
      <c r="T359" t="s">
        <v>563</v>
      </c>
      <c r="U359" t="s">
        <v>564</v>
      </c>
      <c r="V359" t="s">
        <v>531</v>
      </c>
      <c r="W359" t="s">
        <v>532</v>
      </c>
    </row>
    <row r="360" spans="1:23" x14ac:dyDescent="0.3">
      <c r="A360">
        <v>1882853188263490</v>
      </c>
      <c r="B360" t="s">
        <v>686</v>
      </c>
      <c r="C360" t="s">
        <v>151</v>
      </c>
      <c r="D360" t="s">
        <v>2970</v>
      </c>
      <c r="E360" t="s">
        <v>1077</v>
      </c>
      <c r="F360" t="s">
        <v>1078</v>
      </c>
      <c r="G360">
        <v>3.9192999999999998</v>
      </c>
      <c r="H360">
        <v>-56.027799999999999</v>
      </c>
      <c r="I360" t="s">
        <v>206</v>
      </c>
      <c r="J360">
        <v>95117</v>
      </c>
      <c r="K360" s="1">
        <v>45100</v>
      </c>
      <c r="L360" t="s">
        <v>29</v>
      </c>
      <c r="M360" t="s">
        <v>2971</v>
      </c>
      <c r="N360" t="s">
        <v>2972</v>
      </c>
      <c r="O360" t="s">
        <v>1858</v>
      </c>
      <c r="P360" t="s">
        <v>2973</v>
      </c>
      <c r="Q360" t="s">
        <v>253</v>
      </c>
      <c r="R360" t="s">
        <v>2974</v>
      </c>
      <c r="S360" t="s">
        <v>198</v>
      </c>
      <c r="T360" t="s">
        <v>2975</v>
      </c>
      <c r="U360" t="s">
        <v>2976</v>
      </c>
      <c r="V360" t="s">
        <v>148</v>
      </c>
      <c r="W360" t="s">
        <v>149</v>
      </c>
    </row>
    <row r="361" spans="1:23" x14ac:dyDescent="0.3">
      <c r="A361">
        <v>2661828335076770</v>
      </c>
      <c r="B361" t="s">
        <v>973</v>
      </c>
      <c r="C361" t="s">
        <v>91</v>
      </c>
      <c r="D361" t="s">
        <v>808</v>
      </c>
      <c r="E361" t="s">
        <v>353</v>
      </c>
      <c r="F361" t="s">
        <v>354</v>
      </c>
      <c r="G361">
        <v>15.199</v>
      </c>
      <c r="H361">
        <v>-86.241900000000001</v>
      </c>
      <c r="I361" t="s">
        <v>28</v>
      </c>
      <c r="J361">
        <v>19888</v>
      </c>
      <c r="K361" s="1">
        <v>44796</v>
      </c>
      <c r="L361" t="s">
        <v>29</v>
      </c>
      <c r="M361" t="s">
        <v>2977</v>
      </c>
      <c r="N361" t="s">
        <v>2978</v>
      </c>
      <c r="O361" t="s">
        <v>448</v>
      </c>
      <c r="P361" t="s">
        <v>2628</v>
      </c>
      <c r="Q361" t="s">
        <v>169</v>
      </c>
      <c r="R361" t="s">
        <v>2629</v>
      </c>
      <c r="S361" t="s">
        <v>334</v>
      </c>
      <c r="T361" t="s">
        <v>2630</v>
      </c>
      <c r="U361" t="s">
        <v>2631</v>
      </c>
      <c r="V361" t="s">
        <v>2979</v>
      </c>
      <c r="W361" t="s">
        <v>2980</v>
      </c>
    </row>
    <row r="362" spans="1:23" x14ac:dyDescent="0.3">
      <c r="A362">
        <v>2859403459988280</v>
      </c>
      <c r="B362" t="s">
        <v>23</v>
      </c>
      <c r="C362" t="s">
        <v>91</v>
      </c>
      <c r="D362" t="s">
        <v>1724</v>
      </c>
      <c r="E362" t="s">
        <v>593</v>
      </c>
      <c r="F362" t="s">
        <v>594</v>
      </c>
      <c r="G362">
        <v>-11.6455</v>
      </c>
      <c r="H362">
        <v>43.333300000000001</v>
      </c>
      <c r="I362" t="s">
        <v>206</v>
      </c>
      <c r="J362">
        <v>62581</v>
      </c>
      <c r="K362" s="1">
        <v>44866</v>
      </c>
      <c r="L362" t="s">
        <v>29</v>
      </c>
      <c r="M362" t="s">
        <v>2981</v>
      </c>
      <c r="N362" t="s">
        <v>2982</v>
      </c>
      <c r="O362" t="s">
        <v>2983</v>
      </c>
      <c r="P362" t="s">
        <v>2984</v>
      </c>
      <c r="Q362" t="s">
        <v>967</v>
      </c>
      <c r="R362" t="s">
        <v>2985</v>
      </c>
      <c r="S362" t="s">
        <v>36</v>
      </c>
      <c r="T362" t="s">
        <v>2986</v>
      </c>
      <c r="U362" t="s">
        <v>2987</v>
      </c>
      <c r="V362" t="s">
        <v>2988</v>
      </c>
      <c r="W362" t="s">
        <v>2989</v>
      </c>
    </row>
    <row r="363" spans="1:23" x14ac:dyDescent="0.3">
      <c r="A363">
        <v>2382673250573350</v>
      </c>
      <c r="B363" t="s">
        <v>364</v>
      </c>
      <c r="C363" t="s">
        <v>189</v>
      </c>
      <c r="D363" t="s">
        <v>2990</v>
      </c>
      <c r="E363" t="s">
        <v>2809</v>
      </c>
      <c r="F363" t="s">
        <v>2810</v>
      </c>
      <c r="G363">
        <v>56.130400000000002</v>
      </c>
      <c r="H363">
        <v>-106.3468</v>
      </c>
      <c r="I363" t="s">
        <v>78</v>
      </c>
      <c r="J363">
        <v>62190</v>
      </c>
      <c r="K363" s="1">
        <v>45133</v>
      </c>
      <c r="L363" t="s">
        <v>123</v>
      </c>
      <c r="M363" t="s">
        <v>2991</v>
      </c>
      <c r="N363" t="s">
        <v>2992</v>
      </c>
      <c r="O363" t="s">
        <v>330</v>
      </c>
      <c r="P363" t="s">
        <v>2993</v>
      </c>
      <c r="Q363" t="s">
        <v>294</v>
      </c>
      <c r="R363" t="s">
        <v>2994</v>
      </c>
      <c r="S363" t="s">
        <v>69</v>
      </c>
      <c r="T363" t="s">
        <v>2995</v>
      </c>
      <c r="U363" t="s">
        <v>2996</v>
      </c>
      <c r="V363" t="s">
        <v>2997</v>
      </c>
      <c r="W363" t="s">
        <v>2998</v>
      </c>
    </row>
    <row r="364" spans="1:23" x14ac:dyDescent="0.3">
      <c r="A364">
        <v>63130933296968</v>
      </c>
      <c r="B364" t="s">
        <v>272</v>
      </c>
      <c r="C364" t="s">
        <v>24</v>
      </c>
      <c r="D364" t="s">
        <v>2373</v>
      </c>
      <c r="E364" t="s">
        <v>1077</v>
      </c>
      <c r="F364" t="s">
        <v>1078</v>
      </c>
      <c r="G364">
        <v>3.9192999999999998</v>
      </c>
      <c r="H364">
        <v>-56.027799999999999</v>
      </c>
      <c r="I364" t="s">
        <v>138</v>
      </c>
      <c r="J364">
        <v>32762</v>
      </c>
      <c r="K364" s="1">
        <v>44689</v>
      </c>
      <c r="L364" t="s">
        <v>29</v>
      </c>
      <c r="M364" t="s">
        <v>2999</v>
      </c>
      <c r="N364" t="s">
        <v>3000</v>
      </c>
      <c r="O364" t="s">
        <v>2241</v>
      </c>
      <c r="P364" t="s">
        <v>3001</v>
      </c>
      <c r="Q364" t="s">
        <v>169</v>
      </c>
      <c r="R364" t="s">
        <v>3002</v>
      </c>
      <c r="S364" t="s">
        <v>114</v>
      </c>
      <c r="T364" t="s">
        <v>3003</v>
      </c>
      <c r="U364" t="s">
        <v>3004</v>
      </c>
      <c r="V364" t="s">
        <v>3005</v>
      </c>
      <c r="W364" t="s">
        <v>3006</v>
      </c>
    </row>
    <row r="365" spans="1:23" x14ac:dyDescent="0.3">
      <c r="A365">
        <v>2383642017190420</v>
      </c>
      <c r="B365" t="s">
        <v>667</v>
      </c>
      <c r="C365" t="s">
        <v>151</v>
      </c>
      <c r="D365" t="s">
        <v>3007</v>
      </c>
      <c r="E365" t="s">
        <v>3008</v>
      </c>
      <c r="F365" t="s">
        <v>3009</v>
      </c>
      <c r="G365">
        <v>42.733899999999998</v>
      </c>
      <c r="H365">
        <v>25.485800000000001</v>
      </c>
      <c r="I365" t="s">
        <v>28</v>
      </c>
      <c r="J365">
        <v>104973</v>
      </c>
      <c r="K365" s="1">
        <v>44930</v>
      </c>
      <c r="L365" t="s">
        <v>123</v>
      </c>
      <c r="M365" t="s">
        <v>3010</v>
      </c>
      <c r="N365" t="s">
        <v>3011</v>
      </c>
      <c r="O365" t="s">
        <v>1308</v>
      </c>
      <c r="P365" t="s">
        <v>3012</v>
      </c>
      <c r="Q365" t="s">
        <v>239</v>
      </c>
      <c r="R365" t="s">
        <v>3013</v>
      </c>
      <c r="S365" t="s">
        <v>334</v>
      </c>
      <c r="T365" t="s">
        <v>3014</v>
      </c>
      <c r="U365" t="s">
        <v>3015</v>
      </c>
      <c r="V365" t="s">
        <v>3016</v>
      </c>
      <c r="W365" t="s">
        <v>3017</v>
      </c>
    </row>
    <row r="366" spans="1:23" x14ac:dyDescent="0.3">
      <c r="A366">
        <v>1400263350909760</v>
      </c>
      <c r="B366" t="s">
        <v>667</v>
      </c>
      <c r="C366" t="s">
        <v>24</v>
      </c>
      <c r="D366" t="s">
        <v>3018</v>
      </c>
      <c r="E366" t="s">
        <v>975</v>
      </c>
      <c r="F366" t="s">
        <v>976</v>
      </c>
      <c r="G366">
        <v>7.8731</v>
      </c>
      <c r="H366">
        <v>80.771799999999999</v>
      </c>
      <c r="I366" t="s">
        <v>206</v>
      </c>
      <c r="J366">
        <v>105582</v>
      </c>
      <c r="K366" s="1">
        <v>44531</v>
      </c>
      <c r="L366" t="s">
        <v>29</v>
      </c>
      <c r="M366" t="s">
        <v>3019</v>
      </c>
      <c r="N366" t="s">
        <v>3020</v>
      </c>
      <c r="O366" t="s">
        <v>195</v>
      </c>
      <c r="P366" t="s">
        <v>1026</v>
      </c>
      <c r="Q366" t="s">
        <v>169</v>
      </c>
      <c r="R366" t="s">
        <v>1027</v>
      </c>
      <c r="S366" t="s">
        <v>212</v>
      </c>
      <c r="T366" t="s">
        <v>1028</v>
      </c>
      <c r="U366" t="s">
        <v>1029</v>
      </c>
      <c r="V366" t="s">
        <v>2841</v>
      </c>
      <c r="W366" t="s">
        <v>2842</v>
      </c>
    </row>
    <row r="367" spans="1:23" x14ac:dyDescent="0.3">
      <c r="A367">
        <v>3038257032555300</v>
      </c>
      <c r="B367" t="s">
        <v>710</v>
      </c>
      <c r="C367" t="s">
        <v>134</v>
      </c>
      <c r="D367" t="s">
        <v>3021</v>
      </c>
      <c r="E367" t="s">
        <v>3022</v>
      </c>
      <c r="F367" t="s">
        <v>3023</v>
      </c>
      <c r="G367">
        <v>64.963099999999997</v>
      </c>
      <c r="H367">
        <v>-19.020800000000001</v>
      </c>
      <c r="I367" t="s">
        <v>78</v>
      </c>
      <c r="J367">
        <v>28137</v>
      </c>
      <c r="K367" s="1">
        <v>44748</v>
      </c>
      <c r="L367" t="s">
        <v>123</v>
      </c>
      <c r="M367" t="s">
        <v>3024</v>
      </c>
      <c r="N367" t="s">
        <v>3025</v>
      </c>
      <c r="O367" t="s">
        <v>331</v>
      </c>
      <c r="P367" t="s">
        <v>3026</v>
      </c>
      <c r="Q367" t="s">
        <v>169</v>
      </c>
      <c r="R367" t="s">
        <v>3027</v>
      </c>
      <c r="S367" t="s">
        <v>85</v>
      </c>
      <c r="T367" t="s">
        <v>3028</v>
      </c>
      <c r="U367" t="s">
        <v>3029</v>
      </c>
      <c r="V367" t="s">
        <v>3030</v>
      </c>
      <c r="W367" t="s">
        <v>3031</v>
      </c>
    </row>
    <row r="368" spans="1:23" x14ac:dyDescent="0.3">
      <c r="A368">
        <v>2916508598213820</v>
      </c>
      <c r="B368" t="s">
        <v>325</v>
      </c>
      <c r="C368" t="s">
        <v>151</v>
      </c>
      <c r="D368" t="s">
        <v>543</v>
      </c>
      <c r="E368" t="s">
        <v>2342</v>
      </c>
      <c r="F368" t="s">
        <v>2343</v>
      </c>
      <c r="G368">
        <v>71.706900000000005</v>
      </c>
      <c r="H368">
        <v>-42.604300000000002</v>
      </c>
      <c r="I368" t="s">
        <v>206</v>
      </c>
      <c r="J368">
        <v>52363</v>
      </c>
      <c r="K368" s="1">
        <v>44718</v>
      </c>
      <c r="L368" t="s">
        <v>63</v>
      </c>
      <c r="M368" t="s">
        <v>3032</v>
      </c>
      <c r="N368" t="s">
        <v>3033</v>
      </c>
      <c r="O368" t="s">
        <v>370</v>
      </c>
      <c r="P368" t="s">
        <v>929</v>
      </c>
      <c r="Q368" t="s">
        <v>294</v>
      </c>
      <c r="R368" t="s">
        <v>930</v>
      </c>
      <c r="S368" t="s">
        <v>241</v>
      </c>
      <c r="T368" t="s">
        <v>931</v>
      </c>
      <c r="U368" t="s">
        <v>932</v>
      </c>
      <c r="V368" t="s">
        <v>382</v>
      </c>
      <c r="W368" t="s">
        <v>383</v>
      </c>
    </row>
    <row r="369" spans="1:23" x14ac:dyDescent="0.3">
      <c r="A369">
        <v>2599152332801090</v>
      </c>
      <c r="B369" t="s">
        <v>23</v>
      </c>
      <c r="C369" t="s">
        <v>189</v>
      </c>
      <c r="D369" t="s">
        <v>3034</v>
      </c>
      <c r="E369" t="s">
        <v>2367</v>
      </c>
      <c r="F369" t="s">
        <v>2368</v>
      </c>
      <c r="G369">
        <v>43.915900000000001</v>
      </c>
      <c r="H369">
        <v>17.679099999999998</v>
      </c>
      <c r="I369" t="s">
        <v>206</v>
      </c>
      <c r="J369">
        <v>24791</v>
      </c>
      <c r="K369" s="1">
        <v>44462</v>
      </c>
      <c r="L369" t="s">
        <v>123</v>
      </c>
      <c r="M369" t="s">
        <v>3035</v>
      </c>
      <c r="N369" t="s">
        <v>3036</v>
      </c>
      <c r="O369" t="s">
        <v>400</v>
      </c>
      <c r="P369" t="s">
        <v>401</v>
      </c>
      <c r="Q369" t="s">
        <v>67</v>
      </c>
      <c r="R369" t="s">
        <v>402</v>
      </c>
      <c r="S369" t="s">
        <v>145</v>
      </c>
      <c r="T369" t="s">
        <v>403</v>
      </c>
      <c r="U369" t="s">
        <v>404</v>
      </c>
      <c r="V369" t="s">
        <v>3037</v>
      </c>
      <c r="W369" t="s">
        <v>3038</v>
      </c>
    </row>
    <row r="370" spans="1:23" x14ac:dyDescent="0.3">
      <c r="A370">
        <v>2017598477069550</v>
      </c>
      <c r="B370" t="s">
        <v>217</v>
      </c>
      <c r="C370" t="s">
        <v>24</v>
      </c>
      <c r="D370" t="s">
        <v>3039</v>
      </c>
      <c r="E370" t="s">
        <v>2374</v>
      </c>
      <c r="F370" t="s">
        <v>2375</v>
      </c>
      <c r="G370">
        <v>48.019599999999997</v>
      </c>
      <c r="H370">
        <v>66.923699999999997</v>
      </c>
      <c r="I370" t="s">
        <v>62</v>
      </c>
      <c r="J370">
        <v>76006</v>
      </c>
      <c r="K370" s="1">
        <v>44997</v>
      </c>
      <c r="L370" t="s">
        <v>123</v>
      </c>
      <c r="M370" t="s">
        <v>3040</v>
      </c>
      <c r="N370" t="s">
        <v>3041</v>
      </c>
      <c r="O370" t="s">
        <v>1308</v>
      </c>
      <c r="P370" t="s">
        <v>1309</v>
      </c>
      <c r="Q370" t="s">
        <v>34</v>
      </c>
      <c r="R370" t="s">
        <v>1310</v>
      </c>
      <c r="S370" t="s">
        <v>36</v>
      </c>
      <c r="T370" t="s">
        <v>1311</v>
      </c>
      <c r="U370" t="s">
        <v>1312</v>
      </c>
      <c r="V370" t="s">
        <v>2391</v>
      </c>
      <c r="W370" t="s">
        <v>2392</v>
      </c>
    </row>
    <row r="371" spans="1:23" x14ac:dyDescent="0.3">
      <c r="A371">
        <v>1199552375893510</v>
      </c>
      <c r="B371" t="s">
        <v>417</v>
      </c>
      <c r="C371" t="s">
        <v>105</v>
      </c>
      <c r="D371" t="s">
        <v>808</v>
      </c>
      <c r="E371" t="s">
        <v>482</v>
      </c>
      <c r="F371" t="s">
        <v>483</v>
      </c>
      <c r="G371">
        <v>-25.2744</v>
      </c>
      <c r="H371">
        <v>133.77510000000001</v>
      </c>
      <c r="I371" t="s">
        <v>206</v>
      </c>
      <c r="J371">
        <v>114565</v>
      </c>
      <c r="K371" s="1">
        <v>44544</v>
      </c>
      <c r="L371" t="s">
        <v>63</v>
      </c>
      <c r="M371" t="s">
        <v>3042</v>
      </c>
      <c r="N371" t="s">
        <v>3043</v>
      </c>
      <c r="O371" t="s">
        <v>548</v>
      </c>
      <c r="P371" t="s">
        <v>549</v>
      </c>
      <c r="Q371" t="s">
        <v>321</v>
      </c>
      <c r="R371" t="s">
        <v>550</v>
      </c>
      <c r="S371" t="s">
        <v>85</v>
      </c>
      <c r="T371" t="s">
        <v>551</v>
      </c>
      <c r="U371" t="s">
        <v>552</v>
      </c>
      <c r="V371" t="s">
        <v>3044</v>
      </c>
      <c r="W371" t="s">
        <v>3045</v>
      </c>
    </row>
    <row r="372" spans="1:23" x14ac:dyDescent="0.3">
      <c r="A372">
        <v>2622321370377340</v>
      </c>
      <c r="B372" t="s">
        <v>1008</v>
      </c>
      <c r="C372" t="s">
        <v>151</v>
      </c>
      <c r="D372" t="s">
        <v>3046</v>
      </c>
      <c r="E372" t="s">
        <v>1668</v>
      </c>
      <c r="F372" t="s">
        <v>1669</v>
      </c>
      <c r="G372">
        <v>1.6508</v>
      </c>
      <c r="H372">
        <v>10.267899999999999</v>
      </c>
      <c r="I372" t="s">
        <v>78</v>
      </c>
      <c r="J372">
        <v>56945</v>
      </c>
      <c r="K372" s="1">
        <v>44574</v>
      </c>
      <c r="L372" t="s">
        <v>123</v>
      </c>
      <c r="M372" t="s">
        <v>3047</v>
      </c>
      <c r="N372" t="s">
        <v>3048</v>
      </c>
      <c r="O372" t="s">
        <v>33</v>
      </c>
      <c r="P372" t="s">
        <v>3049</v>
      </c>
      <c r="Q372" t="s">
        <v>239</v>
      </c>
      <c r="R372" t="s">
        <v>3050</v>
      </c>
      <c r="S372" t="s">
        <v>241</v>
      </c>
      <c r="T372" t="s">
        <v>3051</v>
      </c>
      <c r="U372" t="s">
        <v>3052</v>
      </c>
      <c r="V372" t="s">
        <v>3053</v>
      </c>
      <c r="W372" t="s">
        <v>3054</v>
      </c>
    </row>
    <row r="373" spans="1:23" x14ac:dyDescent="0.3">
      <c r="A373">
        <v>2212352981116640</v>
      </c>
      <c r="B373" t="s">
        <v>1683</v>
      </c>
      <c r="C373" t="s">
        <v>24</v>
      </c>
      <c r="D373" t="s">
        <v>3055</v>
      </c>
      <c r="E373" t="s">
        <v>504</v>
      </c>
      <c r="F373" t="s">
        <v>505</v>
      </c>
      <c r="G373">
        <v>21.473500000000001</v>
      </c>
      <c r="H373">
        <v>55.9754</v>
      </c>
      <c r="I373" t="s">
        <v>138</v>
      </c>
      <c r="J373">
        <v>99341</v>
      </c>
      <c r="K373" s="1">
        <v>45173</v>
      </c>
      <c r="L373" t="s">
        <v>123</v>
      </c>
      <c r="M373" t="s">
        <v>3056</v>
      </c>
      <c r="N373" t="s">
        <v>3057</v>
      </c>
      <c r="O373" t="s">
        <v>423</v>
      </c>
      <c r="P373" t="s">
        <v>141</v>
      </c>
      <c r="Q373" t="s">
        <v>169</v>
      </c>
      <c r="R373" t="s">
        <v>3058</v>
      </c>
      <c r="S373" t="s">
        <v>69</v>
      </c>
      <c r="T373" t="s">
        <v>3059</v>
      </c>
      <c r="U373" t="s">
        <v>3060</v>
      </c>
      <c r="V373" t="s">
        <v>2778</v>
      </c>
      <c r="W373" t="s">
        <v>2779</v>
      </c>
    </row>
    <row r="374" spans="1:23" x14ac:dyDescent="0.3">
      <c r="A374">
        <v>2818762893904890</v>
      </c>
      <c r="B374" t="s">
        <v>443</v>
      </c>
      <c r="C374" t="s">
        <v>42</v>
      </c>
      <c r="D374" t="s">
        <v>3061</v>
      </c>
      <c r="E374" t="s">
        <v>1564</v>
      </c>
      <c r="F374" t="s">
        <v>1565</v>
      </c>
      <c r="G374">
        <v>6.6111000000000004</v>
      </c>
      <c r="H374">
        <v>20.939399999999999</v>
      </c>
      <c r="I374" t="s">
        <v>206</v>
      </c>
      <c r="J374">
        <v>70848</v>
      </c>
      <c r="K374" s="1">
        <v>44910</v>
      </c>
      <c r="L374" t="s">
        <v>63</v>
      </c>
      <c r="M374" t="s">
        <v>3062</v>
      </c>
      <c r="N374" t="s">
        <v>3063</v>
      </c>
      <c r="O374" t="s">
        <v>803</v>
      </c>
      <c r="P374" t="s">
        <v>3064</v>
      </c>
      <c r="Q374" t="s">
        <v>1047</v>
      </c>
      <c r="R374" t="s">
        <v>3065</v>
      </c>
      <c r="S374" t="s">
        <v>145</v>
      </c>
      <c r="T374" t="s">
        <v>3066</v>
      </c>
      <c r="U374" t="s">
        <v>3067</v>
      </c>
      <c r="V374" t="s">
        <v>2236</v>
      </c>
      <c r="W374" t="s">
        <v>2237</v>
      </c>
    </row>
    <row r="375" spans="1:23" x14ac:dyDescent="0.3">
      <c r="A375">
        <v>652801368476574</v>
      </c>
      <c r="B375" t="s">
        <v>90</v>
      </c>
      <c r="C375" t="s">
        <v>24</v>
      </c>
      <c r="D375" t="s">
        <v>3068</v>
      </c>
      <c r="E375" t="s">
        <v>1555</v>
      </c>
      <c r="F375" t="s">
        <v>1556</v>
      </c>
      <c r="G375">
        <v>49.817500000000003</v>
      </c>
      <c r="H375">
        <v>15.473000000000001</v>
      </c>
      <c r="I375" t="s">
        <v>28</v>
      </c>
      <c r="J375">
        <v>18446</v>
      </c>
      <c r="K375" s="1">
        <v>44540</v>
      </c>
      <c r="L375" t="s">
        <v>29</v>
      </c>
      <c r="M375" t="s">
        <v>3069</v>
      </c>
      <c r="N375" t="s">
        <v>3070</v>
      </c>
      <c r="O375" t="s">
        <v>2470</v>
      </c>
      <c r="P375" t="s">
        <v>3071</v>
      </c>
      <c r="Q375" t="s">
        <v>253</v>
      </c>
      <c r="R375" t="s">
        <v>3072</v>
      </c>
      <c r="S375" t="s">
        <v>85</v>
      </c>
      <c r="T375" t="s">
        <v>3073</v>
      </c>
      <c r="U375" t="s">
        <v>3074</v>
      </c>
      <c r="V375" t="s">
        <v>3075</v>
      </c>
      <c r="W375" t="s">
        <v>3076</v>
      </c>
    </row>
    <row r="376" spans="1:23" x14ac:dyDescent="0.3">
      <c r="A376">
        <v>2229398729320490</v>
      </c>
      <c r="B376" t="s">
        <v>839</v>
      </c>
      <c r="C376" t="s">
        <v>24</v>
      </c>
      <c r="D376" t="s">
        <v>2248</v>
      </c>
      <c r="E376" t="s">
        <v>522</v>
      </c>
      <c r="F376" t="s">
        <v>523</v>
      </c>
      <c r="G376">
        <v>-9.6456999999999997</v>
      </c>
      <c r="H376">
        <v>160.15620000000001</v>
      </c>
      <c r="I376" t="s">
        <v>138</v>
      </c>
      <c r="J376">
        <v>127003</v>
      </c>
      <c r="K376" s="1">
        <v>44701</v>
      </c>
      <c r="L376" t="s">
        <v>63</v>
      </c>
      <c r="M376" t="s">
        <v>3077</v>
      </c>
      <c r="N376" t="s">
        <v>3078</v>
      </c>
      <c r="O376" t="s">
        <v>141</v>
      </c>
      <c r="P376" t="s">
        <v>155</v>
      </c>
      <c r="Q376" t="s">
        <v>1047</v>
      </c>
      <c r="R376" t="s">
        <v>156</v>
      </c>
      <c r="S376" t="s">
        <v>145</v>
      </c>
      <c r="T376" t="s">
        <v>157</v>
      </c>
      <c r="U376" t="s">
        <v>158</v>
      </c>
      <c r="V376" t="s">
        <v>1750</v>
      </c>
      <c r="W376" t="s">
        <v>1751</v>
      </c>
    </row>
    <row r="377" spans="1:23" x14ac:dyDescent="0.3">
      <c r="A377">
        <v>2656767636912650</v>
      </c>
      <c r="B377" t="s">
        <v>454</v>
      </c>
      <c r="C377" t="s">
        <v>105</v>
      </c>
      <c r="D377" t="s">
        <v>3079</v>
      </c>
      <c r="E377" t="s">
        <v>3080</v>
      </c>
      <c r="F377" t="s">
        <v>3081</v>
      </c>
      <c r="G377">
        <v>12.169600000000001</v>
      </c>
      <c r="H377">
        <v>-68.989999999999995</v>
      </c>
      <c r="I377" t="s">
        <v>138</v>
      </c>
      <c r="J377">
        <v>74555</v>
      </c>
      <c r="K377" s="1">
        <v>44894</v>
      </c>
      <c r="L377" t="s">
        <v>63</v>
      </c>
      <c r="M377" t="s">
        <v>3082</v>
      </c>
      <c r="N377" t="s">
        <v>3083</v>
      </c>
      <c r="O377" t="s">
        <v>292</v>
      </c>
      <c r="P377" t="s">
        <v>1446</v>
      </c>
      <c r="Q377" t="s">
        <v>83</v>
      </c>
      <c r="R377" t="s">
        <v>1447</v>
      </c>
      <c r="S377" t="s">
        <v>114</v>
      </c>
      <c r="T377" t="s">
        <v>1448</v>
      </c>
      <c r="U377" t="s">
        <v>1449</v>
      </c>
      <c r="V377" t="s">
        <v>3084</v>
      </c>
      <c r="W377" t="s">
        <v>3085</v>
      </c>
    </row>
    <row r="378" spans="1:23" x14ac:dyDescent="0.3">
      <c r="A378">
        <v>2606667967427900</v>
      </c>
      <c r="B378" t="s">
        <v>119</v>
      </c>
      <c r="C378" t="s">
        <v>134</v>
      </c>
      <c r="D378" t="s">
        <v>3086</v>
      </c>
      <c r="E378" t="s">
        <v>2476</v>
      </c>
      <c r="F378" t="s">
        <v>2477</v>
      </c>
      <c r="G378">
        <v>26.522500000000001</v>
      </c>
      <c r="H378">
        <v>31.465900000000001</v>
      </c>
      <c r="I378" t="s">
        <v>78</v>
      </c>
      <c r="J378">
        <v>72129</v>
      </c>
      <c r="K378" s="1">
        <v>44804</v>
      </c>
      <c r="L378" t="s">
        <v>63</v>
      </c>
      <c r="M378" t="s">
        <v>3087</v>
      </c>
      <c r="N378">
        <v>2726087949</v>
      </c>
      <c r="O378" t="s">
        <v>400</v>
      </c>
      <c r="P378" t="s">
        <v>2566</v>
      </c>
      <c r="Q378" t="s">
        <v>674</v>
      </c>
      <c r="R378" t="s">
        <v>2567</v>
      </c>
      <c r="S378" t="s">
        <v>212</v>
      </c>
      <c r="T378" t="s">
        <v>2568</v>
      </c>
      <c r="U378" t="s">
        <v>2569</v>
      </c>
      <c r="V378" t="s">
        <v>3088</v>
      </c>
      <c r="W378" t="s">
        <v>3089</v>
      </c>
    </row>
    <row r="379" spans="1:23" x14ac:dyDescent="0.3">
      <c r="A379">
        <v>593675884325624</v>
      </c>
      <c r="B379" t="s">
        <v>217</v>
      </c>
      <c r="C379" t="s">
        <v>134</v>
      </c>
      <c r="D379" t="s">
        <v>1241</v>
      </c>
      <c r="E379" t="s">
        <v>315</v>
      </c>
      <c r="F379" t="s">
        <v>316</v>
      </c>
      <c r="G379">
        <v>40.143099999999997</v>
      </c>
      <c r="H379">
        <v>47.576900000000002</v>
      </c>
      <c r="I379" t="s">
        <v>138</v>
      </c>
      <c r="J379">
        <v>63283</v>
      </c>
      <c r="K379" s="1">
        <v>44985</v>
      </c>
      <c r="L379" t="s">
        <v>63</v>
      </c>
      <c r="M379" t="s">
        <v>3090</v>
      </c>
      <c r="N379" t="s">
        <v>3091</v>
      </c>
      <c r="O379" t="s">
        <v>141</v>
      </c>
      <c r="P379" t="s">
        <v>3092</v>
      </c>
      <c r="Q379" t="s">
        <v>332</v>
      </c>
      <c r="R379" t="s">
        <v>3093</v>
      </c>
      <c r="S379" t="s">
        <v>145</v>
      </c>
      <c r="T379" t="s">
        <v>3094</v>
      </c>
      <c r="U379" t="s">
        <v>3095</v>
      </c>
      <c r="V379" t="s">
        <v>2988</v>
      </c>
      <c r="W379" t="s">
        <v>2989</v>
      </c>
    </row>
    <row r="380" spans="1:23" x14ac:dyDescent="0.3">
      <c r="A380">
        <v>2046269932367710</v>
      </c>
      <c r="B380" t="s">
        <v>90</v>
      </c>
      <c r="C380" t="s">
        <v>189</v>
      </c>
      <c r="D380" t="s">
        <v>3096</v>
      </c>
      <c r="E380" t="s">
        <v>1462</v>
      </c>
      <c r="F380" t="s">
        <v>1463</v>
      </c>
      <c r="G380">
        <v>-13.133900000000001</v>
      </c>
      <c r="H380">
        <v>27.849299999999999</v>
      </c>
      <c r="I380" t="s">
        <v>138</v>
      </c>
      <c r="J380">
        <v>107464</v>
      </c>
      <c r="K380" s="1">
        <v>44969</v>
      </c>
      <c r="L380" t="s">
        <v>29</v>
      </c>
      <c r="M380" t="s">
        <v>3097</v>
      </c>
      <c r="N380" t="s">
        <v>3098</v>
      </c>
      <c r="O380" t="s">
        <v>3099</v>
      </c>
      <c r="P380" t="s">
        <v>3100</v>
      </c>
      <c r="Q380" t="s">
        <v>67</v>
      </c>
      <c r="R380" t="s">
        <v>3101</v>
      </c>
      <c r="S380" t="s">
        <v>198</v>
      </c>
      <c r="T380" t="s">
        <v>3102</v>
      </c>
      <c r="U380" t="s">
        <v>3103</v>
      </c>
      <c r="V380" t="s">
        <v>3104</v>
      </c>
      <c r="W380" t="s">
        <v>3105</v>
      </c>
    </row>
    <row r="381" spans="1:23" x14ac:dyDescent="0.3">
      <c r="A381">
        <v>456051058282635</v>
      </c>
      <c r="B381" t="s">
        <v>300</v>
      </c>
      <c r="C381" t="s">
        <v>151</v>
      </c>
      <c r="D381" t="s">
        <v>1641</v>
      </c>
      <c r="E381" t="s">
        <v>2061</v>
      </c>
      <c r="F381" t="s">
        <v>2062</v>
      </c>
      <c r="G381">
        <v>21.007899999999999</v>
      </c>
      <c r="H381">
        <v>-10.940799999999999</v>
      </c>
      <c r="I381" t="s">
        <v>138</v>
      </c>
      <c r="J381">
        <v>54583</v>
      </c>
      <c r="K381" s="1">
        <v>45038</v>
      </c>
      <c r="L381" t="s">
        <v>29</v>
      </c>
      <c r="M381" t="s">
        <v>3106</v>
      </c>
      <c r="N381" t="s">
        <v>3107</v>
      </c>
      <c r="O381" t="s">
        <v>496</v>
      </c>
      <c r="P381" t="s">
        <v>497</v>
      </c>
      <c r="Q381" t="s">
        <v>321</v>
      </c>
      <c r="R381" t="s">
        <v>498</v>
      </c>
      <c r="S381" t="s">
        <v>198</v>
      </c>
      <c r="T381" t="s">
        <v>499</v>
      </c>
      <c r="U381" t="s">
        <v>500</v>
      </c>
      <c r="V381" t="s">
        <v>3108</v>
      </c>
      <c r="W381" t="s">
        <v>3109</v>
      </c>
    </row>
    <row r="382" spans="1:23" x14ac:dyDescent="0.3">
      <c r="A382">
        <v>547405486909590</v>
      </c>
      <c r="B382" t="s">
        <v>480</v>
      </c>
      <c r="C382" t="s">
        <v>151</v>
      </c>
      <c r="D382" t="s">
        <v>3110</v>
      </c>
      <c r="E382" t="s">
        <v>2374</v>
      </c>
      <c r="F382" t="s">
        <v>2375</v>
      </c>
      <c r="G382">
        <v>48.019599999999997</v>
      </c>
      <c r="H382">
        <v>66.923699999999997</v>
      </c>
      <c r="I382" t="s">
        <v>62</v>
      </c>
      <c r="J382">
        <v>109025</v>
      </c>
      <c r="K382" s="1">
        <v>44716</v>
      </c>
      <c r="L382" t="s">
        <v>29</v>
      </c>
      <c r="M382" t="s">
        <v>3111</v>
      </c>
      <c r="N382" t="s">
        <v>3112</v>
      </c>
      <c r="O382" t="s">
        <v>909</v>
      </c>
      <c r="P382" t="s">
        <v>548</v>
      </c>
      <c r="Q382" t="s">
        <v>67</v>
      </c>
      <c r="R382" t="s">
        <v>1187</v>
      </c>
      <c r="S382" t="s">
        <v>241</v>
      </c>
      <c r="T382" t="s">
        <v>1188</v>
      </c>
      <c r="U382" t="s">
        <v>1189</v>
      </c>
      <c r="V382" t="s">
        <v>3113</v>
      </c>
      <c r="W382" t="s">
        <v>3114</v>
      </c>
    </row>
    <row r="383" spans="1:23" x14ac:dyDescent="0.3">
      <c r="A383">
        <v>1364305364283890</v>
      </c>
      <c r="B383" t="s">
        <v>1249</v>
      </c>
      <c r="C383" t="s">
        <v>42</v>
      </c>
      <c r="D383" t="s">
        <v>3115</v>
      </c>
      <c r="E383" t="s">
        <v>3116</v>
      </c>
      <c r="F383" t="s">
        <v>3117</v>
      </c>
      <c r="G383">
        <v>25.354800000000001</v>
      </c>
      <c r="H383">
        <v>51.183900000000001</v>
      </c>
      <c r="I383" t="s">
        <v>138</v>
      </c>
      <c r="J383">
        <v>36253</v>
      </c>
      <c r="K383" s="1">
        <v>45097</v>
      </c>
      <c r="L383" t="s">
        <v>29</v>
      </c>
      <c r="M383" t="s">
        <v>3118</v>
      </c>
      <c r="N383" t="s">
        <v>3119</v>
      </c>
      <c r="O383" t="s">
        <v>81</v>
      </c>
      <c r="P383" t="s">
        <v>224</v>
      </c>
      <c r="Q383" t="s">
        <v>358</v>
      </c>
      <c r="R383" t="s">
        <v>2259</v>
      </c>
      <c r="S383" t="s">
        <v>69</v>
      </c>
      <c r="T383" t="s">
        <v>2260</v>
      </c>
      <c r="U383" t="s">
        <v>2261</v>
      </c>
      <c r="V383" t="s">
        <v>3120</v>
      </c>
      <c r="W383" t="s">
        <v>3121</v>
      </c>
    </row>
    <row r="384" spans="1:23" x14ac:dyDescent="0.3">
      <c r="A384">
        <v>440705193436461</v>
      </c>
      <c r="B384" t="s">
        <v>567</v>
      </c>
      <c r="C384" t="s">
        <v>218</v>
      </c>
      <c r="D384" t="s">
        <v>3122</v>
      </c>
      <c r="E384" t="s">
        <v>1896</v>
      </c>
      <c r="F384" t="s">
        <v>1897</v>
      </c>
      <c r="G384">
        <v>9.9456000000000007</v>
      </c>
      <c r="H384">
        <v>-9.6966000000000001</v>
      </c>
      <c r="I384" t="s">
        <v>28</v>
      </c>
      <c r="J384">
        <v>31579</v>
      </c>
      <c r="K384" s="1">
        <v>45087</v>
      </c>
      <c r="L384" t="s">
        <v>29</v>
      </c>
      <c r="M384" t="s">
        <v>3123</v>
      </c>
      <c r="N384" t="s">
        <v>3124</v>
      </c>
      <c r="O384" t="s">
        <v>560</v>
      </c>
      <c r="P384" t="s">
        <v>585</v>
      </c>
      <c r="Q384" t="s">
        <v>83</v>
      </c>
      <c r="R384" t="s">
        <v>3125</v>
      </c>
      <c r="S384" t="s">
        <v>241</v>
      </c>
      <c r="T384" t="s">
        <v>3126</v>
      </c>
      <c r="U384" t="s">
        <v>3127</v>
      </c>
      <c r="V384" t="s">
        <v>3113</v>
      </c>
      <c r="W384" t="s">
        <v>3114</v>
      </c>
    </row>
    <row r="385" spans="1:23" x14ac:dyDescent="0.3">
      <c r="A385">
        <v>1995436013511690</v>
      </c>
      <c r="B385" t="s">
        <v>430</v>
      </c>
      <c r="C385" t="s">
        <v>58</v>
      </c>
      <c r="D385" t="s">
        <v>3128</v>
      </c>
      <c r="E385" t="s">
        <v>2328</v>
      </c>
      <c r="F385" t="s">
        <v>2329</v>
      </c>
      <c r="G385">
        <v>12.238300000000001</v>
      </c>
      <c r="H385">
        <v>-1.5616000000000001</v>
      </c>
      <c r="I385" t="s">
        <v>138</v>
      </c>
      <c r="J385">
        <v>97705</v>
      </c>
      <c r="K385" s="1">
        <v>44818</v>
      </c>
      <c r="L385" t="s">
        <v>63</v>
      </c>
      <c r="M385" t="s">
        <v>3129</v>
      </c>
      <c r="N385" t="s">
        <v>3130</v>
      </c>
      <c r="O385" t="s">
        <v>2583</v>
      </c>
      <c r="P385" t="s">
        <v>2584</v>
      </c>
      <c r="Q385" t="s">
        <v>321</v>
      </c>
      <c r="R385" t="s">
        <v>2585</v>
      </c>
      <c r="S385" t="s">
        <v>255</v>
      </c>
      <c r="T385" t="s">
        <v>2586</v>
      </c>
      <c r="U385" t="s">
        <v>2587</v>
      </c>
      <c r="V385" t="s">
        <v>3131</v>
      </c>
      <c r="W385" t="s">
        <v>3132</v>
      </c>
    </row>
    <row r="386" spans="1:23" x14ac:dyDescent="0.3">
      <c r="A386">
        <v>443217784381796</v>
      </c>
      <c r="B386" t="s">
        <v>710</v>
      </c>
      <c r="C386" t="s">
        <v>105</v>
      </c>
      <c r="D386" t="s">
        <v>613</v>
      </c>
      <c r="E386" t="s">
        <v>2080</v>
      </c>
      <c r="F386" t="s">
        <v>2081</v>
      </c>
      <c r="G386">
        <v>46.603354000000003</v>
      </c>
      <c r="H386">
        <v>1.888334</v>
      </c>
      <c r="I386" t="s">
        <v>206</v>
      </c>
      <c r="J386">
        <v>46499</v>
      </c>
      <c r="K386" s="1">
        <v>44556</v>
      </c>
      <c r="L386" t="s">
        <v>63</v>
      </c>
      <c r="M386" t="s">
        <v>3133</v>
      </c>
      <c r="N386" t="s">
        <v>3134</v>
      </c>
      <c r="O386" t="s">
        <v>195</v>
      </c>
      <c r="P386" t="s">
        <v>196</v>
      </c>
      <c r="Q386" t="s">
        <v>294</v>
      </c>
      <c r="R386" t="s">
        <v>197</v>
      </c>
      <c r="S386" t="s">
        <v>198</v>
      </c>
      <c r="T386" t="s">
        <v>199</v>
      </c>
      <c r="U386" t="s">
        <v>200</v>
      </c>
      <c r="V386" t="s">
        <v>3135</v>
      </c>
      <c r="W386" t="s">
        <v>3136</v>
      </c>
    </row>
    <row r="387" spans="1:23" x14ac:dyDescent="0.3">
      <c r="A387">
        <v>1323558270902090</v>
      </c>
      <c r="B387" t="s">
        <v>74</v>
      </c>
      <c r="C387" t="s">
        <v>151</v>
      </c>
      <c r="D387" t="s">
        <v>3137</v>
      </c>
      <c r="E387" t="s">
        <v>3138</v>
      </c>
      <c r="F387" t="s">
        <v>3139</v>
      </c>
      <c r="G387">
        <v>33.886899999999997</v>
      </c>
      <c r="H387">
        <v>9.5374999999999996</v>
      </c>
      <c r="I387" t="s">
        <v>206</v>
      </c>
      <c r="J387">
        <v>35753</v>
      </c>
      <c r="K387" s="1">
        <v>44987</v>
      </c>
      <c r="L387" t="s">
        <v>63</v>
      </c>
      <c r="M387" t="s">
        <v>3140</v>
      </c>
      <c r="N387" t="s">
        <v>3141</v>
      </c>
      <c r="O387" t="s">
        <v>2132</v>
      </c>
      <c r="P387" t="s">
        <v>2911</v>
      </c>
      <c r="Q387" t="s">
        <v>1047</v>
      </c>
      <c r="R387" t="s">
        <v>2912</v>
      </c>
      <c r="S387" t="s">
        <v>145</v>
      </c>
      <c r="T387" t="s">
        <v>2913</v>
      </c>
      <c r="U387" t="s">
        <v>2914</v>
      </c>
      <c r="V387" t="s">
        <v>3142</v>
      </c>
      <c r="W387" t="s">
        <v>3143</v>
      </c>
    </row>
    <row r="388" spans="1:23" x14ac:dyDescent="0.3">
      <c r="A388">
        <v>1176145444831170</v>
      </c>
      <c r="B388" t="s">
        <v>921</v>
      </c>
      <c r="C388" t="s">
        <v>24</v>
      </c>
      <c r="D388" t="s">
        <v>3096</v>
      </c>
      <c r="E388" t="s">
        <v>1551</v>
      </c>
      <c r="F388" t="s">
        <v>1552</v>
      </c>
      <c r="G388">
        <v>22.3964</v>
      </c>
      <c r="H388">
        <v>114.1095</v>
      </c>
      <c r="I388" t="s">
        <v>138</v>
      </c>
      <c r="J388">
        <v>129077</v>
      </c>
      <c r="K388" s="1">
        <v>44458</v>
      </c>
      <c r="L388" t="s">
        <v>123</v>
      </c>
      <c r="M388" t="s">
        <v>3144</v>
      </c>
      <c r="N388" t="s">
        <v>3145</v>
      </c>
      <c r="O388" t="s">
        <v>3146</v>
      </c>
      <c r="P388" t="s">
        <v>3147</v>
      </c>
      <c r="Q388" t="s">
        <v>239</v>
      </c>
      <c r="R388" t="s">
        <v>3148</v>
      </c>
      <c r="S388" t="s">
        <v>69</v>
      </c>
      <c r="T388" t="s">
        <v>3149</v>
      </c>
      <c r="U388" t="s">
        <v>3150</v>
      </c>
      <c r="V388" t="s">
        <v>3151</v>
      </c>
      <c r="W388" t="s">
        <v>3152</v>
      </c>
    </row>
    <row r="389" spans="1:23" x14ac:dyDescent="0.3">
      <c r="A389">
        <v>1901774038089720</v>
      </c>
      <c r="B389" t="s">
        <v>286</v>
      </c>
      <c r="C389" t="s">
        <v>189</v>
      </c>
      <c r="D389" t="s">
        <v>3153</v>
      </c>
      <c r="E389" t="s">
        <v>1473</v>
      </c>
      <c r="F389" t="s">
        <v>1474</v>
      </c>
      <c r="G389">
        <v>-14.234999999999999</v>
      </c>
      <c r="H389">
        <v>-51.9253</v>
      </c>
      <c r="I389" t="s">
        <v>28</v>
      </c>
      <c r="J389">
        <v>122592</v>
      </c>
      <c r="K389" s="1">
        <v>44499</v>
      </c>
      <c r="L389" t="s">
        <v>63</v>
      </c>
      <c r="M389" t="s">
        <v>3154</v>
      </c>
      <c r="N389" t="s">
        <v>3155</v>
      </c>
      <c r="O389" t="s">
        <v>2700</v>
      </c>
      <c r="P389" t="s">
        <v>2701</v>
      </c>
      <c r="Q389" t="s">
        <v>332</v>
      </c>
      <c r="R389" t="s">
        <v>2702</v>
      </c>
      <c r="S389" t="s">
        <v>198</v>
      </c>
      <c r="T389" t="s">
        <v>2703</v>
      </c>
      <c r="U389" t="s">
        <v>2704</v>
      </c>
      <c r="V389" t="s">
        <v>3156</v>
      </c>
      <c r="W389" t="s">
        <v>3157</v>
      </c>
    </row>
    <row r="390" spans="1:23" x14ac:dyDescent="0.3">
      <c r="A390">
        <v>1092152760580590</v>
      </c>
      <c r="B390" t="s">
        <v>260</v>
      </c>
      <c r="C390" t="s">
        <v>24</v>
      </c>
      <c r="D390" t="s">
        <v>2388</v>
      </c>
      <c r="E390" t="s">
        <v>1551</v>
      </c>
      <c r="F390" t="s">
        <v>1552</v>
      </c>
      <c r="G390">
        <v>22.3964</v>
      </c>
      <c r="H390">
        <v>114.1095</v>
      </c>
      <c r="I390" t="s">
        <v>138</v>
      </c>
      <c r="J390">
        <v>64186</v>
      </c>
      <c r="K390" s="1">
        <v>44469</v>
      </c>
      <c r="L390" t="s">
        <v>123</v>
      </c>
      <c r="M390" t="s">
        <v>3158</v>
      </c>
      <c r="N390" t="s">
        <v>3159</v>
      </c>
      <c r="O390" t="s">
        <v>424</v>
      </c>
      <c r="P390" t="s">
        <v>3160</v>
      </c>
      <c r="Q390" t="s">
        <v>83</v>
      </c>
      <c r="R390" t="s">
        <v>3161</v>
      </c>
      <c r="S390" t="s">
        <v>114</v>
      </c>
      <c r="T390" t="s">
        <v>3162</v>
      </c>
      <c r="U390" t="s">
        <v>3163</v>
      </c>
      <c r="V390" t="s">
        <v>2294</v>
      </c>
      <c r="W390" t="s">
        <v>2295</v>
      </c>
    </row>
    <row r="391" spans="1:23" x14ac:dyDescent="0.3">
      <c r="A391">
        <v>1201160030667010</v>
      </c>
      <c r="B391" t="s">
        <v>582</v>
      </c>
      <c r="C391" t="s">
        <v>42</v>
      </c>
      <c r="D391" t="s">
        <v>1844</v>
      </c>
      <c r="E391" t="s">
        <v>2394</v>
      </c>
      <c r="F391" t="s">
        <v>2395</v>
      </c>
      <c r="G391">
        <v>12.865399999999999</v>
      </c>
      <c r="H391">
        <v>-85.2072</v>
      </c>
      <c r="I391" t="s">
        <v>138</v>
      </c>
      <c r="J391">
        <v>33559</v>
      </c>
      <c r="K391" s="1">
        <v>44845</v>
      </c>
      <c r="L391" t="s">
        <v>29</v>
      </c>
      <c r="M391" t="s">
        <v>3164</v>
      </c>
      <c r="N391" t="s">
        <v>3165</v>
      </c>
      <c r="O391" t="s">
        <v>2554</v>
      </c>
      <c r="P391" t="s">
        <v>3166</v>
      </c>
      <c r="Q391" t="s">
        <v>34</v>
      </c>
      <c r="R391" t="s">
        <v>3167</v>
      </c>
      <c r="S391" t="s">
        <v>114</v>
      </c>
      <c r="T391" t="s">
        <v>3168</v>
      </c>
      <c r="U391" t="s">
        <v>3169</v>
      </c>
      <c r="V391" t="s">
        <v>2004</v>
      </c>
      <c r="W391" t="s">
        <v>2005</v>
      </c>
    </row>
    <row r="392" spans="1:23" x14ac:dyDescent="0.3">
      <c r="A392">
        <v>2429298219994020</v>
      </c>
      <c r="B392" t="s">
        <v>859</v>
      </c>
      <c r="C392" t="s">
        <v>189</v>
      </c>
      <c r="D392" t="s">
        <v>3170</v>
      </c>
      <c r="E392" t="s">
        <v>1870</v>
      </c>
      <c r="F392" t="s">
        <v>1871</v>
      </c>
      <c r="G392">
        <v>18.735700000000001</v>
      </c>
      <c r="H392">
        <v>-70.162700000000001</v>
      </c>
      <c r="I392" t="s">
        <v>28</v>
      </c>
      <c r="J392">
        <v>103224</v>
      </c>
      <c r="K392" s="1">
        <v>44858</v>
      </c>
      <c r="L392" t="s">
        <v>63</v>
      </c>
      <c r="M392" t="s">
        <v>3171</v>
      </c>
      <c r="N392" t="s">
        <v>3172</v>
      </c>
      <c r="O392" t="s">
        <v>1100</v>
      </c>
      <c r="P392" t="s">
        <v>1101</v>
      </c>
      <c r="Q392" t="s">
        <v>34</v>
      </c>
      <c r="R392" t="s">
        <v>1102</v>
      </c>
      <c r="S392" t="s">
        <v>52</v>
      </c>
      <c r="T392" t="s">
        <v>1103</v>
      </c>
      <c r="U392" t="s">
        <v>1104</v>
      </c>
      <c r="V392" t="s">
        <v>837</v>
      </c>
      <c r="W392" t="s">
        <v>838</v>
      </c>
    </row>
    <row r="393" spans="1:23" x14ac:dyDescent="0.3">
      <c r="A393">
        <v>659187826879414</v>
      </c>
      <c r="B393" t="s">
        <v>555</v>
      </c>
      <c r="C393" t="s">
        <v>42</v>
      </c>
      <c r="D393" t="s">
        <v>3173</v>
      </c>
      <c r="E393" t="s">
        <v>2045</v>
      </c>
      <c r="F393" t="s">
        <v>2046</v>
      </c>
      <c r="G393">
        <v>35.126399999999997</v>
      </c>
      <c r="H393">
        <v>33.429900000000004</v>
      </c>
      <c r="I393" t="s">
        <v>206</v>
      </c>
      <c r="J393">
        <v>49111</v>
      </c>
      <c r="K393" s="1">
        <v>44577</v>
      </c>
      <c r="L393" t="s">
        <v>29</v>
      </c>
      <c r="M393" t="s">
        <v>3174</v>
      </c>
      <c r="N393" t="s">
        <v>3175</v>
      </c>
      <c r="O393" t="s">
        <v>909</v>
      </c>
      <c r="P393" t="s">
        <v>548</v>
      </c>
      <c r="Q393" t="s">
        <v>321</v>
      </c>
      <c r="R393" t="s">
        <v>1187</v>
      </c>
      <c r="S393" t="s">
        <v>255</v>
      </c>
      <c r="T393" t="s">
        <v>1188</v>
      </c>
      <c r="U393" t="s">
        <v>1189</v>
      </c>
      <c r="V393" t="s">
        <v>405</v>
      </c>
      <c r="W393" t="s">
        <v>406</v>
      </c>
    </row>
    <row r="394" spans="1:23" x14ac:dyDescent="0.3">
      <c r="A394">
        <v>543928597169568</v>
      </c>
      <c r="B394" t="s">
        <v>443</v>
      </c>
      <c r="C394" t="s">
        <v>24</v>
      </c>
      <c r="D394" t="s">
        <v>1250</v>
      </c>
      <c r="E394" t="s">
        <v>2367</v>
      </c>
      <c r="F394" t="s">
        <v>2368</v>
      </c>
      <c r="G394">
        <v>43.915900000000001</v>
      </c>
      <c r="H394">
        <v>17.679099999999998</v>
      </c>
      <c r="I394" t="s">
        <v>138</v>
      </c>
      <c r="J394">
        <v>13803</v>
      </c>
      <c r="K394" s="1">
        <v>44475</v>
      </c>
      <c r="L394" t="s">
        <v>63</v>
      </c>
      <c r="M394" t="s">
        <v>3176</v>
      </c>
      <c r="N394" t="s">
        <v>3177</v>
      </c>
      <c r="O394" t="s">
        <v>33</v>
      </c>
      <c r="P394" t="s">
        <v>1558</v>
      </c>
      <c r="Q394" t="s">
        <v>253</v>
      </c>
      <c r="R394" t="s">
        <v>1559</v>
      </c>
      <c r="S394" t="s">
        <v>241</v>
      </c>
      <c r="T394" t="s">
        <v>1560</v>
      </c>
      <c r="U394" t="s">
        <v>1561</v>
      </c>
      <c r="V394" t="s">
        <v>3178</v>
      </c>
      <c r="W394" t="s">
        <v>3179</v>
      </c>
    </row>
    <row r="395" spans="1:23" x14ac:dyDescent="0.3">
      <c r="A395">
        <v>2586689383653280</v>
      </c>
      <c r="B395" t="s">
        <v>1636</v>
      </c>
      <c r="C395" t="s">
        <v>189</v>
      </c>
      <c r="D395" t="s">
        <v>1533</v>
      </c>
      <c r="E395" t="s">
        <v>1010</v>
      </c>
      <c r="F395" t="s">
        <v>1011</v>
      </c>
      <c r="G395">
        <v>15.7835</v>
      </c>
      <c r="H395">
        <v>-90.230800000000002</v>
      </c>
      <c r="I395" t="s">
        <v>78</v>
      </c>
      <c r="J395">
        <v>58024</v>
      </c>
      <c r="K395" s="1">
        <v>45105</v>
      </c>
      <c r="L395" t="s">
        <v>29</v>
      </c>
      <c r="M395" t="s">
        <v>3180</v>
      </c>
      <c r="N395" t="s">
        <v>3181</v>
      </c>
      <c r="O395" t="s">
        <v>65</v>
      </c>
      <c r="P395" t="s">
        <v>66</v>
      </c>
      <c r="Q395" t="s">
        <v>83</v>
      </c>
      <c r="R395" t="s">
        <v>68</v>
      </c>
      <c r="S395" t="s">
        <v>255</v>
      </c>
      <c r="T395" t="s">
        <v>70</v>
      </c>
      <c r="U395" t="s">
        <v>71</v>
      </c>
      <c r="V395" t="s">
        <v>3182</v>
      </c>
      <c r="W395" t="s">
        <v>3183</v>
      </c>
    </row>
    <row r="396" spans="1:23" x14ac:dyDescent="0.3">
      <c r="A396">
        <v>1543222313982370</v>
      </c>
      <c r="B396" t="s">
        <v>582</v>
      </c>
      <c r="C396" t="s">
        <v>42</v>
      </c>
      <c r="D396" t="s">
        <v>3184</v>
      </c>
      <c r="E396" t="s">
        <v>1509</v>
      </c>
      <c r="F396" t="s">
        <v>1510</v>
      </c>
      <c r="G396">
        <v>10.691800000000001</v>
      </c>
      <c r="H396">
        <v>-61.222499999999997</v>
      </c>
      <c r="I396" t="s">
        <v>206</v>
      </c>
      <c r="J396">
        <v>124108</v>
      </c>
      <c r="K396" s="1">
        <v>44646</v>
      </c>
      <c r="L396" t="s">
        <v>63</v>
      </c>
      <c r="M396" t="s">
        <v>3185</v>
      </c>
      <c r="N396">
        <v>8417562342</v>
      </c>
      <c r="O396" t="s">
        <v>141</v>
      </c>
      <c r="P396" t="s">
        <v>142</v>
      </c>
      <c r="Q396" t="s">
        <v>294</v>
      </c>
      <c r="R396" t="s">
        <v>144</v>
      </c>
      <c r="S396" t="s">
        <v>198</v>
      </c>
      <c r="T396" t="s">
        <v>146</v>
      </c>
      <c r="U396" t="s">
        <v>147</v>
      </c>
      <c r="V396" t="s">
        <v>3186</v>
      </c>
      <c r="W396" t="s">
        <v>3187</v>
      </c>
    </row>
    <row r="397" spans="1:23" x14ac:dyDescent="0.3">
      <c r="A397">
        <v>1522018637890980</v>
      </c>
      <c r="B397" t="s">
        <v>286</v>
      </c>
      <c r="C397" t="s">
        <v>273</v>
      </c>
      <c r="D397" t="s">
        <v>3188</v>
      </c>
      <c r="E397" t="s">
        <v>841</v>
      </c>
      <c r="F397" t="s">
        <v>842</v>
      </c>
      <c r="G397">
        <v>55.378100000000003</v>
      </c>
      <c r="H397">
        <v>-3.4359999999999999</v>
      </c>
      <c r="I397" t="s">
        <v>206</v>
      </c>
      <c r="J397">
        <v>44176</v>
      </c>
      <c r="K397" s="1">
        <v>45086</v>
      </c>
      <c r="L397" t="s">
        <v>29</v>
      </c>
      <c r="M397" t="s">
        <v>3189</v>
      </c>
      <c r="N397" t="s">
        <v>3190</v>
      </c>
      <c r="O397" t="s">
        <v>460</v>
      </c>
      <c r="P397" t="s">
        <v>461</v>
      </c>
      <c r="Q397" t="s">
        <v>67</v>
      </c>
      <c r="R397" t="s">
        <v>462</v>
      </c>
      <c r="S397" t="s">
        <v>241</v>
      </c>
      <c r="T397" t="s">
        <v>463</v>
      </c>
      <c r="U397" t="s">
        <v>464</v>
      </c>
      <c r="V397" t="s">
        <v>3191</v>
      </c>
      <c r="W397" t="s">
        <v>3192</v>
      </c>
    </row>
    <row r="398" spans="1:23" x14ac:dyDescent="0.3">
      <c r="A398">
        <v>2622952162296950</v>
      </c>
      <c r="B398" t="s">
        <v>480</v>
      </c>
      <c r="C398" t="s">
        <v>58</v>
      </c>
      <c r="D398" t="s">
        <v>1626</v>
      </c>
      <c r="E398" t="s">
        <v>93</v>
      </c>
      <c r="F398" t="s">
        <v>94</v>
      </c>
      <c r="G398">
        <v>-35.6751</v>
      </c>
      <c r="H398">
        <v>-71.542900000000003</v>
      </c>
      <c r="I398" t="s">
        <v>78</v>
      </c>
      <c r="J398">
        <v>53310</v>
      </c>
      <c r="K398" s="1">
        <v>44663</v>
      </c>
      <c r="L398" t="s">
        <v>123</v>
      </c>
      <c r="M398" t="s">
        <v>3193</v>
      </c>
      <c r="N398" t="s">
        <v>3194</v>
      </c>
      <c r="O398" t="s">
        <v>990</v>
      </c>
      <c r="P398" t="s">
        <v>991</v>
      </c>
      <c r="Q398" t="s">
        <v>674</v>
      </c>
      <c r="R398" t="s">
        <v>992</v>
      </c>
      <c r="S398" t="s">
        <v>241</v>
      </c>
      <c r="T398" t="s">
        <v>993</v>
      </c>
      <c r="U398" t="s">
        <v>994</v>
      </c>
      <c r="V398" t="s">
        <v>2979</v>
      </c>
      <c r="W398" t="s">
        <v>2980</v>
      </c>
    </row>
    <row r="399" spans="1:23" x14ac:dyDescent="0.3">
      <c r="A399">
        <v>2311726303845030</v>
      </c>
      <c r="B399" t="s">
        <v>1636</v>
      </c>
      <c r="C399" t="s">
        <v>134</v>
      </c>
      <c r="D399" t="s">
        <v>43</v>
      </c>
      <c r="E399" t="s">
        <v>1949</v>
      </c>
      <c r="F399" t="s">
        <v>1950</v>
      </c>
      <c r="G399">
        <v>-4.6795999999999998</v>
      </c>
      <c r="H399">
        <v>55.491999999999997</v>
      </c>
      <c r="I399" t="s">
        <v>206</v>
      </c>
      <c r="J399">
        <v>29304</v>
      </c>
      <c r="K399" s="1">
        <v>45034</v>
      </c>
      <c r="L399" t="s">
        <v>29</v>
      </c>
      <c r="M399" t="s">
        <v>3195</v>
      </c>
      <c r="N399" t="s">
        <v>3196</v>
      </c>
      <c r="O399" t="s">
        <v>1884</v>
      </c>
      <c r="P399" t="s">
        <v>1885</v>
      </c>
      <c r="Q399" t="s">
        <v>83</v>
      </c>
      <c r="R399" t="s">
        <v>1886</v>
      </c>
      <c r="S399" t="s">
        <v>36</v>
      </c>
      <c r="T399" t="s">
        <v>1887</v>
      </c>
      <c r="U399" t="s">
        <v>1888</v>
      </c>
      <c r="V399" t="s">
        <v>3197</v>
      </c>
      <c r="W399" t="s">
        <v>3198</v>
      </c>
    </row>
    <row r="400" spans="1:23" x14ac:dyDescent="0.3">
      <c r="A400">
        <v>338506368421181</v>
      </c>
      <c r="B400" t="s">
        <v>119</v>
      </c>
      <c r="C400" t="s">
        <v>91</v>
      </c>
      <c r="D400" t="s">
        <v>1648</v>
      </c>
      <c r="E400" t="s">
        <v>2825</v>
      </c>
      <c r="F400" t="s">
        <v>2826</v>
      </c>
      <c r="G400">
        <v>8.4605999999999995</v>
      </c>
      <c r="H400">
        <v>-11.7799</v>
      </c>
      <c r="I400" t="s">
        <v>62</v>
      </c>
      <c r="J400">
        <v>67950</v>
      </c>
      <c r="K400" s="1">
        <v>44744</v>
      </c>
      <c r="L400" t="s">
        <v>123</v>
      </c>
      <c r="M400" t="s">
        <v>3199</v>
      </c>
      <c r="N400" t="s">
        <v>3200</v>
      </c>
      <c r="O400" t="s">
        <v>251</v>
      </c>
      <c r="P400" t="s">
        <v>3201</v>
      </c>
      <c r="Q400" t="s">
        <v>67</v>
      </c>
      <c r="R400" t="s">
        <v>3202</v>
      </c>
      <c r="S400" t="s">
        <v>145</v>
      </c>
      <c r="T400" t="s">
        <v>3203</v>
      </c>
      <c r="U400" t="s">
        <v>3204</v>
      </c>
      <c r="V400" t="s">
        <v>3205</v>
      </c>
      <c r="W400" t="s">
        <v>3206</v>
      </c>
    </row>
    <row r="401" spans="1:23" x14ac:dyDescent="0.3">
      <c r="A401">
        <v>2718245829033650</v>
      </c>
      <c r="B401" t="s">
        <v>351</v>
      </c>
      <c r="C401" t="s">
        <v>134</v>
      </c>
      <c r="D401" t="s">
        <v>2404</v>
      </c>
      <c r="E401" t="s">
        <v>63</v>
      </c>
      <c r="F401" t="s">
        <v>152</v>
      </c>
      <c r="G401">
        <v>3.2027999999999999</v>
      </c>
      <c r="H401">
        <v>73.220699999999994</v>
      </c>
      <c r="I401" t="s">
        <v>28</v>
      </c>
      <c r="J401">
        <v>84023</v>
      </c>
      <c r="K401" s="1">
        <v>45034</v>
      </c>
      <c r="L401" t="s">
        <v>29</v>
      </c>
      <c r="M401" t="s">
        <v>3207</v>
      </c>
      <c r="N401" t="s">
        <v>3208</v>
      </c>
      <c r="O401" t="s">
        <v>2174</v>
      </c>
      <c r="P401" t="s">
        <v>251</v>
      </c>
      <c r="Q401" t="s">
        <v>34</v>
      </c>
      <c r="R401" t="s">
        <v>2175</v>
      </c>
      <c r="S401" t="s">
        <v>85</v>
      </c>
      <c r="T401" t="s">
        <v>2176</v>
      </c>
      <c r="U401" t="s">
        <v>2177</v>
      </c>
      <c r="V401" t="s">
        <v>3209</v>
      </c>
      <c r="W401" t="s">
        <v>3210</v>
      </c>
    </row>
    <row r="402" spans="1:23" x14ac:dyDescent="0.3">
      <c r="A402">
        <v>2949511736952870</v>
      </c>
      <c r="B402" t="s">
        <v>272</v>
      </c>
      <c r="C402" t="s">
        <v>189</v>
      </c>
      <c r="D402" t="s">
        <v>1962</v>
      </c>
      <c r="E402" t="s">
        <v>3211</v>
      </c>
      <c r="F402" t="s">
        <v>3212</v>
      </c>
      <c r="G402">
        <v>9.1449999999999996</v>
      </c>
      <c r="H402">
        <v>40.489699999999999</v>
      </c>
      <c r="I402" t="s">
        <v>62</v>
      </c>
      <c r="J402">
        <v>44070</v>
      </c>
      <c r="K402" s="1">
        <v>44934</v>
      </c>
      <c r="L402" t="s">
        <v>123</v>
      </c>
      <c r="M402" t="s">
        <v>3213</v>
      </c>
      <c r="N402" t="s">
        <v>3214</v>
      </c>
      <c r="O402" t="s">
        <v>2111</v>
      </c>
      <c r="P402" t="s">
        <v>1832</v>
      </c>
      <c r="Q402" t="s">
        <v>294</v>
      </c>
      <c r="R402" t="s">
        <v>2112</v>
      </c>
      <c r="S402" t="s">
        <v>52</v>
      </c>
      <c r="T402" t="s">
        <v>2113</v>
      </c>
      <c r="U402" t="s">
        <v>2114</v>
      </c>
      <c r="V402" t="s">
        <v>3215</v>
      </c>
      <c r="W402" t="s">
        <v>3216</v>
      </c>
    </row>
    <row r="403" spans="1:23" x14ac:dyDescent="0.3">
      <c r="A403">
        <v>2496898870524590</v>
      </c>
      <c r="B403" t="s">
        <v>260</v>
      </c>
      <c r="C403" t="s">
        <v>134</v>
      </c>
      <c r="D403" t="s">
        <v>2496</v>
      </c>
      <c r="E403" t="s">
        <v>636</v>
      </c>
      <c r="F403" t="s">
        <v>637</v>
      </c>
      <c r="G403">
        <v>8.5379000000000005</v>
      </c>
      <c r="H403">
        <v>-80.7821</v>
      </c>
      <c r="I403" t="s">
        <v>78</v>
      </c>
      <c r="J403">
        <v>79941</v>
      </c>
      <c r="K403" s="1">
        <v>45052</v>
      </c>
      <c r="L403" t="s">
        <v>63</v>
      </c>
      <c r="M403" t="s">
        <v>3217</v>
      </c>
      <c r="N403">
        <v>7768570073</v>
      </c>
      <c r="O403" t="s">
        <v>660</v>
      </c>
      <c r="P403" t="s">
        <v>703</v>
      </c>
      <c r="Q403" t="s">
        <v>67</v>
      </c>
      <c r="R403" t="s">
        <v>2049</v>
      </c>
      <c r="S403" t="s">
        <v>212</v>
      </c>
      <c r="T403" t="s">
        <v>2050</v>
      </c>
      <c r="U403" t="s">
        <v>2051</v>
      </c>
      <c r="V403" t="s">
        <v>3005</v>
      </c>
      <c r="W403" t="s">
        <v>3006</v>
      </c>
    </row>
    <row r="404" spans="1:23" x14ac:dyDescent="0.3">
      <c r="A404">
        <v>1146610732516600</v>
      </c>
      <c r="B404" t="s">
        <v>217</v>
      </c>
      <c r="C404" t="s">
        <v>58</v>
      </c>
      <c r="D404" t="s">
        <v>3218</v>
      </c>
      <c r="E404" t="s">
        <v>669</v>
      </c>
      <c r="F404" t="s">
        <v>670</v>
      </c>
      <c r="G404">
        <v>-0.22800000000000001</v>
      </c>
      <c r="H404">
        <v>15.8277</v>
      </c>
      <c r="I404" t="s">
        <v>206</v>
      </c>
      <c r="J404">
        <v>87909</v>
      </c>
      <c r="K404" s="1">
        <v>44526</v>
      </c>
      <c r="L404" t="s">
        <v>123</v>
      </c>
      <c r="M404" t="s">
        <v>3219</v>
      </c>
      <c r="N404" t="s">
        <v>3220</v>
      </c>
      <c r="O404" t="s">
        <v>209</v>
      </c>
      <c r="P404" t="s">
        <v>3221</v>
      </c>
      <c r="Q404" t="s">
        <v>83</v>
      </c>
      <c r="R404" t="s">
        <v>3222</v>
      </c>
      <c r="S404" t="s">
        <v>114</v>
      </c>
      <c r="T404" t="s">
        <v>3223</v>
      </c>
      <c r="U404" t="s">
        <v>3224</v>
      </c>
      <c r="V404" t="s">
        <v>3225</v>
      </c>
      <c r="W404" t="s">
        <v>3226</v>
      </c>
    </row>
    <row r="405" spans="1:23" x14ac:dyDescent="0.3">
      <c r="A405">
        <v>1628292934486580</v>
      </c>
      <c r="B405" t="s">
        <v>1636</v>
      </c>
      <c r="C405" t="s">
        <v>189</v>
      </c>
      <c r="D405" t="s">
        <v>3227</v>
      </c>
      <c r="E405" t="s">
        <v>2644</v>
      </c>
      <c r="F405" t="s">
        <v>2645</v>
      </c>
      <c r="G405">
        <v>-19.0154</v>
      </c>
      <c r="H405">
        <v>29.154900000000001</v>
      </c>
      <c r="I405" t="s">
        <v>138</v>
      </c>
      <c r="J405">
        <v>76680</v>
      </c>
      <c r="K405" s="1">
        <v>44569</v>
      </c>
      <c r="L405" t="s">
        <v>29</v>
      </c>
      <c r="M405" t="s">
        <v>3228</v>
      </c>
      <c r="N405" t="s">
        <v>3229</v>
      </c>
      <c r="O405" t="s">
        <v>370</v>
      </c>
      <c r="P405" t="s">
        <v>1115</v>
      </c>
      <c r="Q405" t="s">
        <v>967</v>
      </c>
      <c r="R405" t="s">
        <v>3230</v>
      </c>
      <c r="S405" t="s">
        <v>198</v>
      </c>
      <c r="T405" t="s">
        <v>3231</v>
      </c>
      <c r="U405" t="s">
        <v>3232</v>
      </c>
      <c r="V405" t="s">
        <v>1731</v>
      </c>
      <c r="W405" t="s">
        <v>1732</v>
      </c>
    </row>
    <row r="406" spans="1:23" x14ac:dyDescent="0.3">
      <c r="A406">
        <v>1127484181574590</v>
      </c>
      <c r="B406" t="s">
        <v>1803</v>
      </c>
      <c r="C406" t="s">
        <v>134</v>
      </c>
      <c r="D406" t="s">
        <v>1388</v>
      </c>
      <c r="E406" t="s">
        <v>1963</v>
      </c>
      <c r="F406" t="s">
        <v>1964</v>
      </c>
      <c r="G406">
        <v>33.223199999999999</v>
      </c>
      <c r="H406">
        <v>43.679299999999998</v>
      </c>
      <c r="I406" t="s">
        <v>28</v>
      </c>
      <c r="J406">
        <v>115449</v>
      </c>
      <c r="K406" s="1">
        <v>44779</v>
      </c>
      <c r="L406" t="s">
        <v>123</v>
      </c>
      <c r="M406" t="s">
        <v>3233</v>
      </c>
      <c r="N406" t="s">
        <v>3234</v>
      </c>
      <c r="O406" t="s">
        <v>1429</v>
      </c>
      <c r="P406" t="s">
        <v>1677</v>
      </c>
      <c r="Q406" t="s">
        <v>67</v>
      </c>
      <c r="R406" t="s">
        <v>1678</v>
      </c>
      <c r="S406" t="s">
        <v>114</v>
      </c>
      <c r="T406" t="s">
        <v>1679</v>
      </c>
      <c r="U406" t="s">
        <v>1680</v>
      </c>
      <c r="V406" t="s">
        <v>2713</v>
      </c>
      <c r="W406" t="s">
        <v>2714</v>
      </c>
    </row>
    <row r="407" spans="1:23" x14ac:dyDescent="0.3">
      <c r="A407">
        <v>723171043133877</v>
      </c>
      <c r="B407" t="s">
        <v>973</v>
      </c>
      <c r="C407" t="s">
        <v>218</v>
      </c>
      <c r="D407" t="s">
        <v>3235</v>
      </c>
      <c r="E407" t="s">
        <v>1077</v>
      </c>
      <c r="F407" t="s">
        <v>1078</v>
      </c>
      <c r="G407">
        <v>3.9192999999999998</v>
      </c>
      <c r="H407">
        <v>-56.027799999999999</v>
      </c>
      <c r="I407" t="s">
        <v>206</v>
      </c>
      <c r="J407">
        <v>98478</v>
      </c>
      <c r="K407" s="1">
        <v>44567</v>
      </c>
      <c r="L407" t="s">
        <v>63</v>
      </c>
      <c r="M407" t="s">
        <v>3236</v>
      </c>
      <c r="N407" t="s">
        <v>3237</v>
      </c>
      <c r="O407" t="s">
        <v>141</v>
      </c>
      <c r="P407" t="s">
        <v>3092</v>
      </c>
      <c r="Q407" t="s">
        <v>169</v>
      </c>
      <c r="R407" t="s">
        <v>3093</v>
      </c>
      <c r="S407" t="s">
        <v>36</v>
      </c>
      <c r="T407" t="s">
        <v>3094</v>
      </c>
      <c r="U407" t="s">
        <v>3095</v>
      </c>
      <c r="V407" t="s">
        <v>131</v>
      </c>
      <c r="W407" t="s">
        <v>132</v>
      </c>
    </row>
    <row r="408" spans="1:23" x14ac:dyDescent="0.3">
      <c r="A408">
        <v>2692840892291060</v>
      </c>
      <c r="B408" t="s">
        <v>217</v>
      </c>
      <c r="C408" t="s">
        <v>24</v>
      </c>
      <c r="D408" t="s">
        <v>3238</v>
      </c>
      <c r="E408" t="s">
        <v>3116</v>
      </c>
      <c r="F408" t="s">
        <v>3117</v>
      </c>
      <c r="G408">
        <v>25.354800000000001</v>
      </c>
      <c r="H408">
        <v>51.183900000000001</v>
      </c>
      <c r="I408" t="s">
        <v>62</v>
      </c>
      <c r="J408">
        <v>29331</v>
      </c>
      <c r="K408" s="1">
        <v>44871</v>
      </c>
      <c r="L408" t="s">
        <v>29</v>
      </c>
      <c r="M408" t="s">
        <v>3239</v>
      </c>
      <c r="N408" t="s">
        <v>3240</v>
      </c>
      <c r="O408" t="s">
        <v>319</v>
      </c>
      <c r="P408" t="s">
        <v>1858</v>
      </c>
      <c r="Q408" t="s">
        <v>321</v>
      </c>
      <c r="R408" t="s">
        <v>1859</v>
      </c>
      <c r="S408" t="s">
        <v>334</v>
      </c>
      <c r="T408" t="s">
        <v>1860</v>
      </c>
      <c r="U408" t="s">
        <v>1861</v>
      </c>
      <c r="V408" t="s">
        <v>2169</v>
      </c>
      <c r="W408" t="s">
        <v>2170</v>
      </c>
    </row>
    <row r="409" spans="1:23" x14ac:dyDescent="0.3">
      <c r="A409">
        <v>2610900027467810</v>
      </c>
      <c r="B409" t="s">
        <v>104</v>
      </c>
      <c r="C409" t="s">
        <v>91</v>
      </c>
      <c r="D409" t="s">
        <v>3241</v>
      </c>
      <c r="E409" t="s">
        <v>1534</v>
      </c>
      <c r="F409" t="s">
        <v>1535</v>
      </c>
      <c r="G409">
        <v>1.3733</v>
      </c>
      <c r="H409">
        <v>32.290300000000002</v>
      </c>
      <c r="I409" t="s">
        <v>206</v>
      </c>
      <c r="J409">
        <v>25524</v>
      </c>
      <c r="K409" s="1">
        <v>44945</v>
      </c>
      <c r="L409" t="s">
        <v>123</v>
      </c>
      <c r="M409" t="s">
        <v>3242</v>
      </c>
      <c r="N409" t="s">
        <v>3243</v>
      </c>
      <c r="O409" t="s">
        <v>1698</v>
      </c>
      <c r="P409" t="s">
        <v>1699</v>
      </c>
      <c r="Q409" t="s">
        <v>183</v>
      </c>
      <c r="R409" t="s">
        <v>1700</v>
      </c>
      <c r="S409" t="s">
        <v>241</v>
      </c>
      <c r="T409" t="s">
        <v>1701</v>
      </c>
      <c r="U409" t="s">
        <v>1702</v>
      </c>
      <c r="V409" t="s">
        <v>3244</v>
      </c>
      <c r="W409" t="s">
        <v>3245</v>
      </c>
    </row>
    <row r="410" spans="1:23" x14ac:dyDescent="0.3">
      <c r="A410">
        <v>322390577664001</v>
      </c>
      <c r="B410" t="s">
        <v>973</v>
      </c>
      <c r="C410" t="s">
        <v>218</v>
      </c>
      <c r="D410" t="s">
        <v>3246</v>
      </c>
      <c r="E410" t="s">
        <v>2061</v>
      </c>
      <c r="F410" t="s">
        <v>2062</v>
      </c>
      <c r="G410">
        <v>21.007899999999999</v>
      </c>
      <c r="H410">
        <v>-10.940799999999999</v>
      </c>
      <c r="I410" t="s">
        <v>62</v>
      </c>
      <c r="J410">
        <v>84484</v>
      </c>
      <c r="K410" s="1">
        <v>44607</v>
      </c>
      <c r="L410" t="s">
        <v>123</v>
      </c>
      <c r="M410" t="s">
        <v>3247</v>
      </c>
      <c r="N410" t="s">
        <v>3248</v>
      </c>
      <c r="O410" t="s">
        <v>292</v>
      </c>
      <c r="P410" t="s">
        <v>293</v>
      </c>
      <c r="Q410" t="s">
        <v>83</v>
      </c>
      <c r="R410" t="s">
        <v>295</v>
      </c>
      <c r="S410" t="s">
        <v>334</v>
      </c>
      <c r="T410" t="s">
        <v>296</v>
      </c>
      <c r="U410" t="s">
        <v>297</v>
      </c>
      <c r="V410" t="s">
        <v>3249</v>
      </c>
      <c r="W410" t="s">
        <v>3250</v>
      </c>
    </row>
    <row r="411" spans="1:23" x14ac:dyDescent="0.3">
      <c r="A411">
        <v>1031912290957730</v>
      </c>
      <c r="B411" t="s">
        <v>396</v>
      </c>
      <c r="C411" t="s">
        <v>42</v>
      </c>
      <c r="D411" t="s">
        <v>568</v>
      </c>
      <c r="E411" t="s">
        <v>3080</v>
      </c>
      <c r="F411" t="s">
        <v>3081</v>
      </c>
      <c r="G411">
        <v>12.169600000000001</v>
      </c>
      <c r="H411">
        <v>-68.989999999999995</v>
      </c>
      <c r="I411" t="s">
        <v>62</v>
      </c>
      <c r="J411">
        <v>77029</v>
      </c>
      <c r="K411" s="1">
        <v>44546</v>
      </c>
      <c r="L411" t="s">
        <v>63</v>
      </c>
      <c r="M411" t="s">
        <v>3251</v>
      </c>
      <c r="N411" t="s">
        <v>3252</v>
      </c>
      <c r="O411" t="s">
        <v>811</v>
      </c>
      <c r="P411" t="s">
        <v>812</v>
      </c>
      <c r="Q411" t="s">
        <v>253</v>
      </c>
      <c r="R411" t="s">
        <v>813</v>
      </c>
      <c r="S411" t="s">
        <v>334</v>
      </c>
      <c r="T411" t="s">
        <v>814</v>
      </c>
      <c r="U411" t="s">
        <v>815</v>
      </c>
      <c r="V411" t="s">
        <v>3253</v>
      </c>
      <c r="W411" t="s">
        <v>3254</v>
      </c>
    </row>
    <row r="412" spans="1:23" x14ac:dyDescent="0.3">
      <c r="A412">
        <v>2244590250235050</v>
      </c>
      <c r="B412" t="s">
        <v>161</v>
      </c>
      <c r="C412" t="s">
        <v>273</v>
      </c>
      <c r="D412" t="s">
        <v>3137</v>
      </c>
      <c r="E412" t="s">
        <v>2843</v>
      </c>
      <c r="F412" t="s">
        <v>2844</v>
      </c>
      <c r="G412">
        <v>11.803699999999999</v>
      </c>
      <c r="H412">
        <v>-15.180400000000001</v>
      </c>
      <c r="I412" t="s">
        <v>138</v>
      </c>
      <c r="J412">
        <v>51110</v>
      </c>
      <c r="K412" s="1">
        <v>44566</v>
      </c>
      <c r="L412" t="s">
        <v>123</v>
      </c>
      <c r="M412" t="s">
        <v>3255</v>
      </c>
      <c r="N412">
        <v>2579614836</v>
      </c>
      <c r="O412" t="s">
        <v>1493</v>
      </c>
      <c r="P412" t="s">
        <v>2315</v>
      </c>
      <c r="Q412" t="s">
        <v>34</v>
      </c>
      <c r="R412" t="s">
        <v>2316</v>
      </c>
      <c r="S412" t="s">
        <v>198</v>
      </c>
      <c r="T412" t="s">
        <v>2317</v>
      </c>
      <c r="U412" t="s">
        <v>2318</v>
      </c>
      <c r="V412" t="s">
        <v>3256</v>
      </c>
      <c r="W412" t="s">
        <v>3257</v>
      </c>
    </row>
    <row r="413" spans="1:23" x14ac:dyDescent="0.3">
      <c r="A413">
        <v>830586177954485</v>
      </c>
      <c r="B413" t="s">
        <v>260</v>
      </c>
      <c r="C413" t="s">
        <v>134</v>
      </c>
      <c r="D413" t="s">
        <v>1200</v>
      </c>
      <c r="E413" t="s">
        <v>2610</v>
      </c>
      <c r="F413" t="s">
        <v>2611</v>
      </c>
      <c r="G413">
        <v>27.514199999999999</v>
      </c>
      <c r="H413">
        <v>90.433599999999998</v>
      </c>
      <c r="I413" t="s">
        <v>206</v>
      </c>
      <c r="J413">
        <v>124377</v>
      </c>
      <c r="K413" s="1">
        <v>44508</v>
      </c>
      <c r="L413" t="s">
        <v>29</v>
      </c>
      <c r="M413" t="s">
        <v>3258</v>
      </c>
      <c r="N413">
        <f>1-958-547-2646</f>
        <v>-4150</v>
      </c>
      <c r="O413" t="s">
        <v>618</v>
      </c>
      <c r="P413" t="s">
        <v>619</v>
      </c>
      <c r="Q413" t="s">
        <v>253</v>
      </c>
      <c r="R413" t="s">
        <v>620</v>
      </c>
      <c r="S413" t="s">
        <v>198</v>
      </c>
      <c r="T413" t="s">
        <v>621</v>
      </c>
      <c r="U413" t="s">
        <v>622</v>
      </c>
      <c r="V413" t="s">
        <v>3259</v>
      </c>
      <c r="W413" t="s">
        <v>3260</v>
      </c>
    </row>
    <row r="414" spans="1:23" x14ac:dyDescent="0.3">
      <c r="A414">
        <v>1253344716349660</v>
      </c>
      <c r="B414" t="s">
        <v>57</v>
      </c>
      <c r="C414" t="s">
        <v>273</v>
      </c>
      <c r="D414" t="s">
        <v>575</v>
      </c>
      <c r="E414" t="s">
        <v>3008</v>
      </c>
      <c r="F414" t="s">
        <v>3009</v>
      </c>
      <c r="G414">
        <v>42.733899999999998</v>
      </c>
      <c r="H414">
        <v>25.485800000000001</v>
      </c>
      <c r="I414" t="s">
        <v>206</v>
      </c>
      <c r="J414">
        <v>67423</v>
      </c>
      <c r="K414" s="1">
        <v>45151</v>
      </c>
      <c r="L414" t="s">
        <v>123</v>
      </c>
      <c r="M414" t="s">
        <v>3261</v>
      </c>
      <c r="N414" t="s">
        <v>3262</v>
      </c>
      <c r="O414" t="s">
        <v>410</v>
      </c>
      <c r="P414" t="s">
        <v>3263</v>
      </c>
      <c r="Q414" t="s">
        <v>674</v>
      </c>
      <c r="R414" t="s">
        <v>3264</v>
      </c>
      <c r="S414" t="s">
        <v>145</v>
      </c>
      <c r="T414" t="s">
        <v>3265</v>
      </c>
      <c r="U414" t="s">
        <v>3266</v>
      </c>
      <c r="V414" t="s">
        <v>1983</v>
      </c>
      <c r="W414" t="s">
        <v>1984</v>
      </c>
    </row>
    <row r="415" spans="1:23" x14ac:dyDescent="0.3">
      <c r="A415">
        <v>1309442989615350</v>
      </c>
      <c r="B415" t="s">
        <v>555</v>
      </c>
      <c r="C415" t="s">
        <v>58</v>
      </c>
      <c r="D415" t="s">
        <v>3267</v>
      </c>
      <c r="E415" t="s">
        <v>961</v>
      </c>
      <c r="F415" t="s">
        <v>962</v>
      </c>
      <c r="G415">
        <v>41.2044</v>
      </c>
      <c r="H415">
        <v>74.766099999999994</v>
      </c>
      <c r="I415" t="s">
        <v>78</v>
      </c>
      <c r="J415">
        <v>56865</v>
      </c>
      <c r="K415" s="1">
        <v>44926</v>
      </c>
      <c r="L415" t="s">
        <v>123</v>
      </c>
      <c r="M415" t="s">
        <v>3268</v>
      </c>
      <c r="N415" t="s">
        <v>3269</v>
      </c>
      <c r="O415" t="s">
        <v>1764</v>
      </c>
      <c r="P415" t="s">
        <v>3270</v>
      </c>
      <c r="Q415" t="s">
        <v>183</v>
      </c>
      <c r="R415" t="s">
        <v>3271</v>
      </c>
      <c r="S415" t="s">
        <v>255</v>
      </c>
      <c r="T415" t="s">
        <v>3272</v>
      </c>
      <c r="U415" t="s">
        <v>3273</v>
      </c>
      <c r="V415" t="s">
        <v>3274</v>
      </c>
      <c r="W415" t="s">
        <v>3275</v>
      </c>
    </row>
    <row r="416" spans="1:23" x14ac:dyDescent="0.3">
      <c r="A416">
        <v>1332881322791370</v>
      </c>
      <c r="B416" t="s">
        <v>300</v>
      </c>
      <c r="C416" t="s">
        <v>105</v>
      </c>
      <c r="D416" t="s">
        <v>3276</v>
      </c>
      <c r="E416" t="s">
        <v>220</v>
      </c>
      <c r="F416" t="s">
        <v>221</v>
      </c>
      <c r="G416">
        <v>13.443199999999999</v>
      </c>
      <c r="H416">
        <v>-15.3101</v>
      </c>
      <c r="I416" t="s">
        <v>206</v>
      </c>
      <c r="J416">
        <v>94351</v>
      </c>
      <c r="K416" s="1">
        <v>44929</v>
      </c>
      <c r="L416" t="s">
        <v>123</v>
      </c>
      <c r="M416" t="s">
        <v>3277</v>
      </c>
      <c r="N416" t="s">
        <v>3278</v>
      </c>
      <c r="O416" t="s">
        <v>2575</v>
      </c>
      <c r="P416" t="s">
        <v>3279</v>
      </c>
      <c r="Q416" t="s">
        <v>67</v>
      </c>
      <c r="R416" t="s">
        <v>3280</v>
      </c>
      <c r="S416" t="s">
        <v>334</v>
      </c>
      <c r="T416" t="s">
        <v>3281</v>
      </c>
      <c r="U416" t="s">
        <v>3282</v>
      </c>
      <c r="V416" t="s">
        <v>452</v>
      </c>
      <c r="W416" t="s">
        <v>453</v>
      </c>
    </row>
    <row r="417" spans="1:23" x14ac:dyDescent="0.3">
      <c r="A417">
        <v>1624830617832630</v>
      </c>
      <c r="B417" t="s">
        <v>1140</v>
      </c>
      <c r="C417" t="s">
        <v>91</v>
      </c>
      <c r="D417" t="s">
        <v>2093</v>
      </c>
      <c r="E417" t="s">
        <v>1210</v>
      </c>
      <c r="F417" t="s">
        <v>1211</v>
      </c>
      <c r="G417">
        <v>18.220800000000001</v>
      </c>
      <c r="H417">
        <v>-66.590100000000007</v>
      </c>
      <c r="I417" t="s">
        <v>206</v>
      </c>
      <c r="J417">
        <v>24195</v>
      </c>
      <c r="K417" s="1">
        <v>44891</v>
      </c>
      <c r="L417" t="s">
        <v>123</v>
      </c>
      <c r="M417" t="s">
        <v>3283</v>
      </c>
      <c r="N417" t="s">
        <v>3284</v>
      </c>
      <c r="O417" t="s">
        <v>548</v>
      </c>
      <c r="P417" t="s">
        <v>2541</v>
      </c>
      <c r="Q417" t="s">
        <v>34</v>
      </c>
      <c r="R417" t="s">
        <v>2542</v>
      </c>
      <c r="S417" t="s">
        <v>114</v>
      </c>
      <c r="T417" t="s">
        <v>2543</v>
      </c>
      <c r="U417" t="s">
        <v>2544</v>
      </c>
      <c r="V417" t="s">
        <v>3016</v>
      </c>
      <c r="W417" t="s">
        <v>3017</v>
      </c>
    </row>
    <row r="418" spans="1:23" x14ac:dyDescent="0.3">
      <c r="A418">
        <v>919325606331792</v>
      </c>
      <c r="B418" t="s">
        <v>1008</v>
      </c>
      <c r="C418" t="s">
        <v>218</v>
      </c>
      <c r="D418" t="s">
        <v>1869</v>
      </c>
      <c r="E418" t="s">
        <v>794</v>
      </c>
      <c r="F418" t="s">
        <v>795</v>
      </c>
      <c r="G418">
        <v>4.5353000000000003</v>
      </c>
      <c r="H418">
        <v>114.7277</v>
      </c>
      <c r="I418" t="s">
        <v>138</v>
      </c>
      <c r="J418">
        <v>117289</v>
      </c>
      <c r="K418" s="1">
        <v>44888</v>
      </c>
      <c r="L418" t="s">
        <v>63</v>
      </c>
      <c r="M418" t="s">
        <v>3285</v>
      </c>
      <c r="N418" t="s">
        <v>3286</v>
      </c>
      <c r="O418" t="s">
        <v>410</v>
      </c>
      <c r="P418" t="s">
        <v>411</v>
      </c>
      <c r="Q418" t="s">
        <v>253</v>
      </c>
      <c r="R418" t="s">
        <v>412</v>
      </c>
      <c r="S418" t="s">
        <v>198</v>
      </c>
      <c r="T418" t="s">
        <v>413</v>
      </c>
      <c r="U418" t="s">
        <v>414</v>
      </c>
      <c r="V418" t="s">
        <v>3287</v>
      </c>
      <c r="W418" t="s">
        <v>3288</v>
      </c>
    </row>
    <row r="419" spans="1:23" x14ac:dyDescent="0.3">
      <c r="A419">
        <v>2728098482904380</v>
      </c>
      <c r="B419" t="s">
        <v>1636</v>
      </c>
      <c r="C419" t="s">
        <v>189</v>
      </c>
      <c r="D419" t="s">
        <v>3289</v>
      </c>
      <c r="E419" t="s">
        <v>2094</v>
      </c>
      <c r="F419" t="s">
        <v>2095</v>
      </c>
      <c r="G419">
        <v>-14.271000000000001</v>
      </c>
      <c r="H419">
        <v>-170.13220000000001</v>
      </c>
      <c r="I419" t="s">
        <v>62</v>
      </c>
      <c r="J419">
        <v>117004</v>
      </c>
      <c r="K419" s="1">
        <v>44966</v>
      </c>
      <c r="L419" t="s">
        <v>123</v>
      </c>
      <c r="M419" t="s">
        <v>3290</v>
      </c>
      <c r="N419" t="s">
        <v>3291</v>
      </c>
      <c r="O419" t="s">
        <v>560</v>
      </c>
      <c r="P419" t="s">
        <v>585</v>
      </c>
      <c r="Q419" t="s">
        <v>67</v>
      </c>
      <c r="R419" t="s">
        <v>3125</v>
      </c>
      <c r="S419" t="s">
        <v>114</v>
      </c>
      <c r="T419" t="s">
        <v>3126</v>
      </c>
      <c r="U419" t="s">
        <v>3127</v>
      </c>
      <c r="V419" t="s">
        <v>3292</v>
      </c>
      <c r="W419" t="s">
        <v>3293</v>
      </c>
    </row>
    <row r="420" spans="1:23" x14ac:dyDescent="0.3">
      <c r="A420">
        <v>395253196166585</v>
      </c>
      <c r="B420" t="s">
        <v>133</v>
      </c>
      <c r="C420" t="s">
        <v>189</v>
      </c>
      <c r="D420" t="s">
        <v>3294</v>
      </c>
      <c r="E420" t="s">
        <v>1657</v>
      </c>
      <c r="F420" t="s">
        <v>1658</v>
      </c>
      <c r="G420">
        <v>18.9712</v>
      </c>
      <c r="H420">
        <v>-72.285200000000003</v>
      </c>
      <c r="I420" t="s">
        <v>78</v>
      </c>
      <c r="J420">
        <v>27613</v>
      </c>
      <c r="K420" s="1">
        <v>44683</v>
      </c>
      <c r="L420" t="s">
        <v>123</v>
      </c>
      <c r="M420" t="s">
        <v>3295</v>
      </c>
      <c r="N420" t="s">
        <v>3296</v>
      </c>
      <c r="O420" t="s">
        <v>561</v>
      </c>
      <c r="P420" t="s">
        <v>1923</v>
      </c>
      <c r="Q420" t="s">
        <v>143</v>
      </c>
      <c r="R420" t="s">
        <v>1924</v>
      </c>
      <c r="S420" t="s">
        <v>212</v>
      </c>
      <c r="T420" t="s">
        <v>1925</v>
      </c>
      <c r="U420" t="s">
        <v>1926</v>
      </c>
      <c r="V420" t="s">
        <v>3297</v>
      </c>
      <c r="W420" t="s">
        <v>3298</v>
      </c>
    </row>
    <row r="421" spans="1:23" x14ac:dyDescent="0.3">
      <c r="A421">
        <v>127772837015261</v>
      </c>
      <c r="B421" t="s">
        <v>41</v>
      </c>
      <c r="C421" t="s">
        <v>24</v>
      </c>
      <c r="D421" t="s">
        <v>3299</v>
      </c>
      <c r="E421" t="s">
        <v>3300</v>
      </c>
      <c r="F421" t="s">
        <v>3301</v>
      </c>
      <c r="G421">
        <v>7.4256000000000002</v>
      </c>
      <c r="H421">
        <v>150.55080000000001</v>
      </c>
      <c r="I421" t="s">
        <v>138</v>
      </c>
      <c r="J421">
        <v>133564</v>
      </c>
      <c r="K421" s="1">
        <v>44623</v>
      </c>
      <c r="L421" t="s">
        <v>29</v>
      </c>
      <c r="M421" t="s">
        <v>3302</v>
      </c>
      <c r="N421">
        <v>8225424139</v>
      </c>
      <c r="O421" t="s">
        <v>2072</v>
      </c>
      <c r="P421" t="s">
        <v>597</v>
      </c>
      <c r="Q421" t="s">
        <v>1047</v>
      </c>
      <c r="R421" t="s">
        <v>3303</v>
      </c>
      <c r="S421" t="s">
        <v>241</v>
      </c>
      <c r="T421" t="s">
        <v>3304</v>
      </c>
      <c r="U421" t="s">
        <v>3305</v>
      </c>
      <c r="V421" t="s">
        <v>3306</v>
      </c>
      <c r="W421" t="s">
        <v>3307</v>
      </c>
    </row>
    <row r="422" spans="1:23" x14ac:dyDescent="0.3">
      <c r="A422">
        <v>161230026511942</v>
      </c>
      <c r="B422" t="s">
        <v>175</v>
      </c>
      <c r="C422" t="s">
        <v>105</v>
      </c>
      <c r="D422" t="s">
        <v>190</v>
      </c>
      <c r="E422" t="s">
        <v>1122</v>
      </c>
      <c r="F422" t="s">
        <v>1123</v>
      </c>
      <c r="G422">
        <v>9.7489000000000008</v>
      </c>
      <c r="H422">
        <v>-83.753399999999999</v>
      </c>
      <c r="I422" t="s">
        <v>206</v>
      </c>
      <c r="J422">
        <v>68322</v>
      </c>
      <c r="K422" s="1">
        <v>44478</v>
      </c>
      <c r="L422" t="s">
        <v>63</v>
      </c>
      <c r="M422" t="s">
        <v>3308</v>
      </c>
      <c r="N422" t="s">
        <v>3309</v>
      </c>
      <c r="O422" t="s">
        <v>356</v>
      </c>
      <c r="P422" t="s">
        <v>3310</v>
      </c>
      <c r="Q422" t="s">
        <v>253</v>
      </c>
      <c r="R422" t="s">
        <v>3311</v>
      </c>
      <c r="S422" t="s">
        <v>52</v>
      </c>
      <c r="T422" t="s">
        <v>3312</v>
      </c>
      <c r="U422" t="s">
        <v>3313</v>
      </c>
      <c r="V422" t="s">
        <v>2294</v>
      </c>
      <c r="W422" t="s">
        <v>2295</v>
      </c>
    </row>
    <row r="423" spans="1:23" x14ac:dyDescent="0.3">
      <c r="A423">
        <v>81396878227519</v>
      </c>
      <c r="B423" t="s">
        <v>351</v>
      </c>
      <c r="C423" t="s">
        <v>218</v>
      </c>
      <c r="D423" t="s">
        <v>3314</v>
      </c>
      <c r="E423" t="s">
        <v>2210</v>
      </c>
      <c r="F423" t="s">
        <v>2211</v>
      </c>
      <c r="G423">
        <v>4.5709</v>
      </c>
      <c r="H423">
        <v>-74.297300000000007</v>
      </c>
      <c r="I423" t="s">
        <v>28</v>
      </c>
      <c r="J423">
        <v>112366</v>
      </c>
      <c r="K423" s="1">
        <v>45124</v>
      </c>
      <c r="L423" t="s">
        <v>63</v>
      </c>
      <c r="M423" t="s">
        <v>3315</v>
      </c>
      <c r="N423" t="s">
        <v>3316</v>
      </c>
      <c r="O423" t="s">
        <v>389</v>
      </c>
      <c r="P423" t="s">
        <v>390</v>
      </c>
      <c r="Q423" t="s">
        <v>239</v>
      </c>
      <c r="R423" t="s">
        <v>391</v>
      </c>
      <c r="S423" t="s">
        <v>334</v>
      </c>
      <c r="T423" t="s">
        <v>392</v>
      </c>
      <c r="U423" t="s">
        <v>393</v>
      </c>
      <c r="V423" t="s">
        <v>3259</v>
      </c>
      <c r="W423" t="s">
        <v>3260</v>
      </c>
    </row>
    <row r="424" spans="1:23" x14ac:dyDescent="0.3">
      <c r="A424">
        <v>1442967264424920</v>
      </c>
      <c r="B424" t="s">
        <v>57</v>
      </c>
      <c r="C424" t="s">
        <v>42</v>
      </c>
      <c r="D424" t="s">
        <v>75</v>
      </c>
      <c r="E424" t="s">
        <v>1896</v>
      </c>
      <c r="F424" t="s">
        <v>1897</v>
      </c>
      <c r="G424">
        <v>9.9456000000000007</v>
      </c>
      <c r="H424">
        <v>-9.6966000000000001</v>
      </c>
      <c r="I424" t="s">
        <v>78</v>
      </c>
      <c r="J424">
        <v>87683</v>
      </c>
      <c r="K424" s="1">
        <v>44720</v>
      </c>
      <c r="L424" t="s">
        <v>123</v>
      </c>
      <c r="M424" t="s">
        <v>3317</v>
      </c>
      <c r="N424" t="s">
        <v>3318</v>
      </c>
      <c r="O424" t="s">
        <v>111</v>
      </c>
      <c r="P424" t="s">
        <v>112</v>
      </c>
      <c r="Q424" t="s">
        <v>358</v>
      </c>
      <c r="R424" t="s">
        <v>113</v>
      </c>
      <c r="S424" t="s">
        <v>212</v>
      </c>
      <c r="T424" t="s">
        <v>115</v>
      </c>
      <c r="U424" t="s">
        <v>116</v>
      </c>
      <c r="V424" t="s">
        <v>1602</v>
      </c>
      <c r="W424" t="s">
        <v>1603</v>
      </c>
    </row>
    <row r="425" spans="1:23" x14ac:dyDescent="0.3">
      <c r="A425">
        <v>521701516123769</v>
      </c>
      <c r="B425" t="s">
        <v>1683</v>
      </c>
      <c r="C425" t="s">
        <v>42</v>
      </c>
      <c r="D425" t="s">
        <v>3319</v>
      </c>
      <c r="E425" t="s">
        <v>853</v>
      </c>
      <c r="F425" t="s">
        <v>854</v>
      </c>
      <c r="G425">
        <v>33.939100000000003</v>
      </c>
      <c r="H425">
        <v>67.709999999999994</v>
      </c>
      <c r="I425" t="s">
        <v>206</v>
      </c>
      <c r="J425">
        <v>80596</v>
      </c>
      <c r="K425" s="1">
        <v>44531</v>
      </c>
      <c r="L425" t="s">
        <v>63</v>
      </c>
      <c r="M425" t="s">
        <v>3320</v>
      </c>
      <c r="N425" t="s">
        <v>3321</v>
      </c>
      <c r="O425" t="s">
        <v>209</v>
      </c>
      <c r="P425" t="s">
        <v>210</v>
      </c>
      <c r="Q425" t="s">
        <v>321</v>
      </c>
      <c r="R425" t="s">
        <v>211</v>
      </c>
      <c r="S425" t="s">
        <v>241</v>
      </c>
      <c r="T425" t="s">
        <v>213</v>
      </c>
      <c r="U425" t="s">
        <v>214</v>
      </c>
      <c r="V425" t="s">
        <v>933</v>
      </c>
      <c r="W425" t="s">
        <v>934</v>
      </c>
    </row>
    <row r="426" spans="1:23" x14ac:dyDescent="0.3">
      <c r="A426">
        <v>1650388917845890</v>
      </c>
      <c r="B426" t="s">
        <v>533</v>
      </c>
      <c r="C426" t="s">
        <v>42</v>
      </c>
      <c r="D426" t="s">
        <v>3322</v>
      </c>
      <c r="E426" t="s">
        <v>2296</v>
      </c>
      <c r="F426" t="s">
        <v>2297</v>
      </c>
      <c r="G426">
        <v>21.9162</v>
      </c>
      <c r="H426">
        <v>95.956000000000003</v>
      </c>
      <c r="I426" t="s">
        <v>78</v>
      </c>
      <c r="J426">
        <v>67249</v>
      </c>
      <c r="K426" s="1">
        <v>45096</v>
      </c>
      <c r="L426" t="s">
        <v>29</v>
      </c>
      <c r="M426" t="s">
        <v>3323</v>
      </c>
      <c r="N426" t="s">
        <v>3324</v>
      </c>
      <c r="O426" t="s">
        <v>660</v>
      </c>
      <c r="P426" t="s">
        <v>703</v>
      </c>
      <c r="Q426" t="s">
        <v>67</v>
      </c>
      <c r="R426" t="s">
        <v>2049</v>
      </c>
      <c r="S426" t="s">
        <v>69</v>
      </c>
      <c r="T426" t="s">
        <v>2050</v>
      </c>
      <c r="U426" t="s">
        <v>2051</v>
      </c>
      <c r="V426" t="s">
        <v>3325</v>
      </c>
      <c r="W426" t="s">
        <v>3326</v>
      </c>
    </row>
    <row r="427" spans="1:23" x14ac:dyDescent="0.3">
      <c r="A427">
        <v>470236390511591</v>
      </c>
      <c r="B427" t="s">
        <v>839</v>
      </c>
      <c r="C427" t="s">
        <v>134</v>
      </c>
      <c r="D427" t="s">
        <v>431</v>
      </c>
      <c r="E427" t="s">
        <v>1668</v>
      </c>
      <c r="F427" t="s">
        <v>1669</v>
      </c>
      <c r="G427">
        <v>1.6508</v>
      </c>
      <c r="H427">
        <v>10.267899999999999</v>
      </c>
      <c r="I427" t="s">
        <v>62</v>
      </c>
      <c r="J427">
        <v>85547</v>
      </c>
      <c r="K427" s="1">
        <v>44988</v>
      </c>
      <c r="L427" t="s">
        <v>63</v>
      </c>
      <c r="M427" t="s">
        <v>3327</v>
      </c>
      <c r="N427" t="s">
        <v>3328</v>
      </c>
      <c r="O427" t="s">
        <v>370</v>
      </c>
      <c r="P427" t="s">
        <v>371</v>
      </c>
      <c r="Q427" t="s">
        <v>143</v>
      </c>
      <c r="R427" t="s">
        <v>372</v>
      </c>
      <c r="S427" t="s">
        <v>114</v>
      </c>
      <c r="T427" t="s">
        <v>373</v>
      </c>
      <c r="U427" t="s">
        <v>374</v>
      </c>
      <c r="V427" t="s">
        <v>749</v>
      </c>
      <c r="W427" t="s">
        <v>750</v>
      </c>
    </row>
    <row r="428" spans="1:23" x14ac:dyDescent="0.3">
      <c r="A428">
        <v>2238888202696420</v>
      </c>
      <c r="B428" t="s">
        <v>430</v>
      </c>
      <c r="C428" t="s">
        <v>151</v>
      </c>
      <c r="D428" t="s">
        <v>1771</v>
      </c>
      <c r="E428" t="s">
        <v>1564</v>
      </c>
      <c r="F428" t="s">
        <v>1565</v>
      </c>
      <c r="G428">
        <v>6.6111000000000004</v>
      </c>
      <c r="H428">
        <v>20.939399999999999</v>
      </c>
      <c r="I428" t="s">
        <v>62</v>
      </c>
      <c r="J428">
        <v>98688</v>
      </c>
      <c r="K428" s="1">
        <v>44720</v>
      </c>
      <c r="L428" t="s">
        <v>63</v>
      </c>
      <c r="M428" t="s">
        <v>3329</v>
      </c>
      <c r="N428" t="s">
        <v>3330</v>
      </c>
      <c r="O428" t="s">
        <v>473</v>
      </c>
      <c r="P428" t="s">
        <v>474</v>
      </c>
      <c r="Q428" t="s">
        <v>143</v>
      </c>
      <c r="R428" t="s">
        <v>475</v>
      </c>
      <c r="S428" t="s">
        <v>198</v>
      </c>
      <c r="T428" t="s">
        <v>476</v>
      </c>
      <c r="U428" t="s">
        <v>477</v>
      </c>
      <c r="V428" t="s">
        <v>2169</v>
      </c>
      <c r="W428" t="s">
        <v>2170</v>
      </c>
    </row>
    <row r="429" spans="1:23" x14ac:dyDescent="0.3">
      <c r="A429">
        <v>314736161358826</v>
      </c>
      <c r="B429" t="s">
        <v>90</v>
      </c>
      <c r="C429" t="s">
        <v>134</v>
      </c>
      <c r="D429" t="s">
        <v>2140</v>
      </c>
      <c r="E429" t="s">
        <v>3331</v>
      </c>
      <c r="F429" t="s">
        <v>3332</v>
      </c>
      <c r="G429">
        <v>4.8604000000000003</v>
      </c>
      <c r="H429">
        <v>-58.930199999999999</v>
      </c>
      <c r="I429" t="s">
        <v>206</v>
      </c>
      <c r="J429">
        <v>30077</v>
      </c>
      <c r="K429" s="1">
        <v>44678</v>
      </c>
      <c r="L429" t="s">
        <v>29</v>
      </c>
      <c r="M429" t="s">
        <v>3333</v>
      </c>
      <c r="N429" t="s">
        <v>3334</v>
      </c>
      <c r="O429" t="s">
        <v>112</v>
      </c>
      <c r="P429" t="s">
        <v>1774</v>
      </c>
      <c r="Q429" t="s">
        <v>67</v>
      </c>
      <c r="R429" t="s">
        <v>1775</v>
      </c>
      <c r="S429" t="s">
        <v>85</v>
      </c>
      <c r="T429" t="s">
        <v>1776</v>
      </c>
      <c r="U429" t="s">
        <v>1777</v>
      </c>
      <c r="V429" t="s">
        <v>1138</v>
      </c>
      <c r="W429" t="s">
        <v>1139</v>
      </c>
    </row>
    <row r="430" spans="1:23" x14ac:dyDescent="0.3">
      <c r="A430">
        <v>1404880356445310</v>
      </c>
      <c r="B430" t="s">
        <v>710</v>
      </c>
      <c r="C430" t="s">
        <v>91</v>
      </c>
      <c r="D430" t="s">
        <v>3335</v>
      </c>
      <c r="E430" t="s">
        <v>2915</v>
      </c>
      <c r="F430" t="s">
        <v>2916</v>
      </c>
      <c r="G430">
        <v>-0.80369999999999997</v>
      </c>
      <c r="H430">
        <v>11.609400000000001</v>
      </c>
      <c r="I430" t="s">
        <v>138</v>
      </c>
      <c r="J430">
        <v>111465</v>
      </c>
      <c r="K430" s="1">
        <v>44881</v>
      </c>
      <c r="L430" t="s">
        <v>63</v>
      </c>
      <c r="M430" t="s">
        <v>3336</v>
      </c>
      <c r="N430" t="s">
        <v>3337</v>
      </c>
      <c r="O430" t="s">
        <v>2554</v>
      </c>
      <c r="P430" t="s">
        <v>1100</v>
      </c>
      <c r="Q430" t="s">
        <v>358</v>
      </c>
      <c r="R430" t="s">
        <v>3338</v>
      </c>
      <c r="S430" t="s">
        <v>255</v>
      </c>
      <c r="T430" t="s">
        <v>3339</v>
      </c>
      <c r="U430" t="s">
        <v>3340</v>
      </c>
      <c r="V430" t="s">
        <v>1655</v>
      </c>
      <c r="W430" t="s">
        <v>1656</v>
      </c>
    </row>
    <row r="431" spans="1:23" x14ac:dyDescent="0.3">
      <c r="A431">
        <v>2085021594367030</v>
      </c>
      <c r="B431" t="s">
        <v>57</v>
      </c>
      <c r="C431" t="s">
        <v>189</v>
      </c>
      <c r="D431" t="s">
        <v>1177</v>
      </c>
      <c r="E431" t="s">
        <v>302</v>
      </c>
      <c r="F431" t="s">
        <v>303</v>
      </c>
      <c r="G431">
        <v>-4.0382999999999996</v>
      </c>
      <c r="H431">
        <v>21.758700000000001</v>
      </c>
      <c r="I431" t="s">
        <v>138</v>
      </c>
      <c r="J431">
        <v>41449</v>
      </c>
      <c r="K431" s="1">
        <v>45182</v>
      </c>
      <c r="L431" t="s">
        <v>29</v>
      </c>
      <c r="M431" t="s">
        <v>3341</v>
      </c>
      <c r="N431">
        <v>2435212788</v>
      </c>
      <c r="O431" t="s">
        <v>1115</v>
      </c>
      <c r="P431" t="s">
        <v>2180</v>
      </c>
      <c r="Q431" t="s">
        <v>294</v>
      </c>
      <c r="R431" t="s">
        <v>2181</v>
      </c>
      <c r="S431" t="s">
        <v>69</v>
      </c>
      <c r="T431" t="s">
        <v>2182</v>
      </c>
      <c r="U431" t="s">
        <v>2183</v>
      </c>
      <c r="V431" t="s">
        <v>3342</v>
      </c>
      <c r="W431" t="s">
        <v>3343</v>
      </c>
    </row>
    <row r="432" spans="1:23" x14ac:dyDescent="0.3">
      <c r="A432">
        <v>597051622284044</v>
      </c>
      <c r="B432" t="s">
        <v>57</v>
      </c>
      <c r="C432" t="s">
        <v>189</v>
      </c>
      <c r="D432" t="s">
        <v>2191</v>
      </c>
      <c r="E432" t="s">
        <v>724</v>
      </c>
      <c r="F432" t="s">
        <v>725</v>
      </c>
      <c r="G432">
        <v>13.4443</v>
      </c>
      <c r="H432">
        <v>144.7937</v>
      </c>
      <c r="I432" t="s">
        <v>62</v>
      </c>
      <c r="J432">
        <v>120103</v>
      </c>
      <c r="K432" s="1">
        <v>44777</v>
      </c>
      <c r="L432" t="s">
        <v>123</v>
      </c>
      <c r="M432" t="s">
        <v>3344</v>
      </c>
      <c r="N432" t="s">
        <v>3345</v>
      </c>
      <c r="O432" t="s">
        <v>251</v>
      </c>
      <c r="P432" t="s">
        <v>3201</v>
      </c>
      <c r="Q432" t="s">
        <v>239</v>
      </c>
      <c r="R432" t="s">
        <v>3202</v>
      </c>
      <c r="S432" t="s">
        <v>114</v>
      </c>
      <c r="T432" t="s">
        <v>3203</v>
      </c>
      <c r="U432" t="s">
        <v>3204</v>
      </c>
      <c r="V432" t="s">
        <v>3346</v>
      </c>
      <c r="W432" t="s">
        <v>3347</v>
      </c>
    </row>
    <row r="433" spans="1:23" x14ac:dyDescent="0.3">
      <c r="A433">
        <v>1594134257264560</v>
      </c>
      <c r="B433" t="s">
        <v>104</v>
      </c>
      <c r="C433" t="s">
        <v>218</v>
      </c>
      <c r="D433" t="s">
        <v>106</v>
      </c>
      <c r="E433" t="s">
        <v>522</v>
      </c>
      <c r="F433" t="s">
        <v>523</v>
      </c>
      <c r="G433">
        <v>-9.6456999999999997</v>
      </c>
      <c r="H433">
        <v>160.15620000000001</v>
      </c>
      <c r="I433" t="s">
        <v>62</v>
      </c>
      <c r="J433">
        <v>118505</v>
      </c>
      <c r="K433" s="1">
        <v>44634</v>
      </c>
      <c r="L433" t="s">
        <v>63</v>
      </c>
      <c r="M433" t="s">
        <v>3348</v>
      </c>
      <c r="N433" t="s">
        <v>3349</v>
      </c>
      <c r="O433" t="s">
        <v>81</v>
      </c>
      <c r="P433" t="s">
        <v>224</v>
      </c>
      <c r="Q433" t="s">
        <v>294</v>
      </c>
      <c r="R433" t="s">
        <v>2259</v>
      </c>
      <c r="S433" t="s">
        <v>334</v>
      </c>
      <c r="T433" t="s">
        <v>2260</v>
      </c>
      <c r="U433" t="s">
        <v>2261</v>
      </c>
      <c r="V433" t="s">
        <v>2725</v>
      </c>
      <c r="W433" t="s">
        <v>2726</v>
      </c>
    </row>
    <row r="434" spans="1:23" x14ac:dyDescent="0.3">
      <c r="A434">
        <v>1897889866490980</v>
      </c>
      <c r="B434" t="s">
        <v>710</v>
      </c>
      <c r="C434" t="s">
        <v>189</v>
      </c>
      <c r="D434" t="s">
        <v>3350</v>
      </c>
      <c r="E434" t="s">
        <v>2068</v>
      </c>
      <c r="F434" t="s">
        <v>2069</v>
      </c>
      <c r="G434">
        <v>52.132599999999996</v>
      </c>
      <c r="H434">
        <v>5.2912999999999997</v>
      </c>
      <c r="I434" t="s">
        <v>62</v>
      </c>
      <c r="J434">
        <v>73810</v>
      </c>
      <c r="K434" s="1">
        <v>44869</v>
      </c>
      <c r="L434" t="s">
        <v>63</v>
      </c>
      <c r="M434" t="s">
        <v>3351</v>
      </c>
      <c r="N434" t="s">
        <v>3352</v>
      </c>
      <c r="O434" t="s">
        <v>2574</v>
      </c>
      <c r="P434" t="s">
        <v>2802</v>
      </c>
      <c r="Q434" t="s">
        <v>1047</v>
      </c>
      <c r="R434" t="s">
        <v>2803</v>
      </c>
      <c r="S434" t="s">
        <v>36</v>
      </c>
      <c r="T434" t="s">
        <v>2804</v>
      </c>
      <c r="U434" t="s">
        <v>2805</v>
      </c>
      <c r="V434" t="s">
        <v>3044</v>
      </c>
      <c r="W434" t="s">
        <v>3045</v>
      </c>
    </row>
    <row r="435" spans="1:23" x14ac:dyDescent="0.3">
      <c r="A435">
        <v>1974603023004540</v>
      </c>
      <c r="B435" t="s">
        <v>678</v>
      </c>
      <c r="C435" t="s">
        <v>105</v>
      </c>
      <c r="D435" t="s">
        <v>3137</v>
      </c>
      <c r="E435" t="s">
        <v>975</v>
      </c>
      <c r="F435" t="s">
        <v>976</v>
      </c>
      <c r="G435">
        <v>7.8731</v>
      </c>
      <c r="H435">
        <v>80.771799999999999</v>
      </c>
      <c r="I435" t="s">
        <v>28</v>
      </c>
      <c r="J435">
        <v>78870</v>
      </c>
      <c r="K435" s="1">
        <v>44454</v>
      </c>
      <c r="L435" t="s">
        <v>123</v>
      </c>
      <c r="M435" t="s">
        <v>3353</v>
      </c>
      <c r="N435">
        <f>1-595-542-2876</f>
        <v>-4012</v>
      </c>
      <c r="O435" t="s">
        <v>785</v>
      </c>
      <c r="P435" t="s">
        <v>786</v>
      </c>
      <c r="Q435" t="s">
        <v>34</v>
      </c>
      <c r="R435" t="s">
        <v>787</v>
      </c>
      <c r="S435" t="s">
        <v>198</v>
      </c>
      <c r="T435" t="s">
        <v>788</v>
      </c>
      <c r="U435" t="s">
        <v>789</v>
      </c>
      <c r="V435" t="s">
        <v>3354</v>
      </c>
      <c r="W435" t="s">
        <v>3355</v>
      </c>
    </row>
    <row r="436" spans="1:23" x14ac:dyDescent="0.3">
      <c r="A436">
        <v>2662901629347440</v>
      </c>
      <c r="B436" t="s">
        <v>57</v>
      </c>
      <c r="C436" t="s">
        <v>91</v>
      </c>
      <c r="D436" t="s">
        <v>1216</v>
      </c>
      <c r="E436" t="s">
        <v>1564</v>
      </c>
      <c r="F436" t="s">
        <v>1565</v>
      </c>
      <c r="G436">
        <v>6.6111000000000004</v>
      </c>
      <c r="H436">
        <v>20.939399999999999</v>
      </c>
      <c r="I436" t="s">
        <v>206</v>
      </c>
      <c r="J436">
        <v>32714</v>
      </c>
      <c r="K436" s="1">
        <v>44757</v>
      </c>
      <c r="L436" t="s">
        <v>63</v>
      </c>
      <c r="M436" t="s">
        <v>3356</v>
      </c>
      <c r="N436" t="s">
        <v>3357</v>
      </c>
      <c r="O436" t="s">
        <v>1152</v>
      </c>
      <c r="P436" t="s">
        <v>1153</v>
      </c>
      <c r="Q436" t="s">
        <v>50</v>
      </c>
      <c r="R436" t="s">
        <v>1154</v>
      </c>
      <c r="S436" t="s">
        <v>36</v>
      </c>
      <c r="T436" t="s">
        <v>1155</v>
      </c>
      <c r="U436" t="s">
        <v>1156</v>
      </c>
      <c r="V436" t="s">
        <v>1780</v>
      </c>
      <c r="W436" t="s">
        <v>1781</v>
      </c>
    </row>
    <row r="437" spans="1:23" x14ac:dyDescent="0.3">
      <c r="A437">
        <v>2932854838123570</v>
      </c>
      <c r="B437" t="s">
        <v>325</v>
      </c>
      <c r="C437" t="s">
        <v>218</v>
      </c>
      <c r="D437" t="s">
        <v>1121</v>
      </c>
      <c r="E437" t="s">
        <v>482</v>
      </c>
      <c r="F437" t="s">
        <v>483</v>
      </c>
      <c r="G437">
        <v>-25.2744</v>
      </c>
      <c r="H437">
        <v>133.77510000000001</v>
      </c>
      <c r="I437" t="s">
        <v>62</v>
      </c>
      <c r="J437">
        <v>43365</v>
      </c>
      <c r="K437" s="1">
        <v>44794</v>
      </c>
      <c r="L437" t="s">
        <v>63</v>
      </c>
      <c r="M437" t="s">
        <v>3358</v>
      </c>
      <c r="N437" t="s">
        <v>3359</v>
      </c>
      <c r="O437" t="s">
        <v>423</v>
      </c>
      <c r="P437" t="s">
        <v>141</v>
      </c>
      <c r="Q437" t="s">
        <v>169</v>
      </c>
      <c r="R437" t="s">
        <v>3058</v>
      </c>
      <c r="S437" t="s">
        <v>69</v>
      </c>
      <c r="T437" t="s">
        <v>3059</v>
      </c>
      <c r="U437" t="s">
        <v>3060</v>
      </c>
      <c r="V437" t="s">
        <v>3037</v>
      </c>
      <c r="W437" t="s">
        <v>3038</v>
      </c>
    </row>
    <row r="438" spans="1:23" x14ac:dyDescent="0.3">
      <c r="A438">
        <v>118698764050766</v>
      </c>
      <c r="B438" t="s">
        <v>430</v>
      </c>
      <c r="C438" t="s">
        <v>134</v>
      </c>
      <c r="D438" t="s">
        <v>3360</v>
      </c>
      <c r="E438" t="s">
        <v>2336</v>
      </c>
      <c r="F438" t="s">
        <v>2337</v>
      </c>
      <c r="G438">
        <v>61.892600000000002</v>
      </c>
      <c r="H438">
        <v>-6.9118000000000004</v>
      </c>
      <c r="I438" t="s">
        <v>62</v>
      </c>
      <c r="J438">
        <v>34961</v>
      </c>
      <c r="K438" s="1">
        <v>44513</v>
      </c>
      <c r="L438" t="s">
        <v>29</v>
      </c>
      <c r="M438" t="s">
        <v>3361</v>
      </c>
      <c r="N438" t="s">
        <v>3362</v>
      </c>
      <c r="O438" t="s">
        <v>209</v>
      </c>
      <c r="P438" t="s">
        <v>3221</v>
      </c>
      <c r="Q438" t="s">
        <v>321</v>
      </c>
      <c r="R438" t="s">
        <v>3222</v>
      </c>
      <c r="S438" t="s">
        <v>36</v>
      </c>
      <c r="T438" t="s">
        <v>3223</v>
      </c>
      <c r="U438" t="s">
        <v>3224</v>
      </c>
      <c r="V438" t="s">
        <v>3363</v>
      </c>
      <c r="W438" t="s">
        <v>3364</v>
      </c>
    </row>
    <row r="439" spans="1:23" x14ac:dyDescent="0.3">
      <c r="A439">
        <v>2368329726744280</v>
      </c>
      <c r="B439" t="s">
        <v>396</v>
      </c>
      <c r="C439" t="s">
        <v>58</v>
      </c>
      <c r="D439" t="s">
        <v>997</v>
      </c>
      <c r="E439" t="s">
        <v>2430</v>
      </c>
      <c r="F439" t="s">
        <v>2431</v>
      </c>
      <c r="G439">
        <v>51.919400000000003</v>
      </c>
      <c r="H439">
        <v>19.145099999999999</v>
      </c>
      <c r="I439" t="s">
        <v>78</v>
      </c>
      <c r="J439">
        <v>78063</v>
      </c>
      <c r="K439" s="1">
        <v>45089</v>
      </c>
      <c r="L439" t="s">
        <v>63</v>
      </c>
      <c r="M439" t="s">
        <v>3365</v>
      </c>
      <c r="N439" t="s">
        <v>3366</v>
      </c>
      <c r="O439" t="s">
        <v>2231</v>
      </c>
      <c r="P439" t="s">
        <v>2508</v>
      </c>
      <c r="Q439" t="s">
        <v>83</v>
      </c>
      <c r="R439" t="s">
        <v>2509</v>
      </c>
      <c r="S439" t="s">
        <v>69</v>
      </c>
      <c r="T439" t="s">
        <v>2510</v>
      </c>
      <c r="U439" t="s">
        <v>2511</v>
      </c>
      <c r="V439" t="s">
        <v>3367</v>
      </c>
      <c r="W439" t="s">
        <v>3368</v>
      </c>
    </row>
    <row r="440" spans="1:23" x14ac:dyDescent="0.3">
      <c r="A440">
        <v>11389387326971</v>
      </c>
      <c r="B440" t="s">
        <v>260</v>
      </c>
      <c r="C440" t="s">
        <v>151</v>
      </c>
      <c r="D440" t="s">
        <v>3369</v>
      </c>
      <c r="E440" t="s">
        <v>768</v>
      </c>
      <c r="F440" t="s">
        <v>769</v>
      </c>
      <c r="G440">
        <v>5.1520999999999999</v>
      </c>
      <c r="H440">
        <v>46.199599999999997</v>
      </c>
      <c r="I440" t="s">
        <v>206</v>
      </c>
      <c r="J440">
        <v>98687</v>
      </c>
      <c r="K440" s="1">
        <v>44481</v>
      </c>
      <c r="L440" t="s">
        <v>123</v>
      </c>
      <c r="M440" t="s">
        <v>3370</v>
      </c>
      <c r="N440" t="s">
        <v>3371</v>
      </c>
      <c r="O440" t="s">
        <v>356</v>
      </c>
      <c r="P440" t="s">
        <v>357</v>
      </c>
      <c r="Q440" t="s">
        <v>239</v>
      </c>
      <c r="R440" t="s">
        <v>359</v>
      </c>
      <c r="S440" t="s">
        <v>36</v>
      </c>
      <c r="T440" t="s">
        <v>360</v>
      </c>
      <c r="U440" t="s">
        <v>361</v>
      </c>
      <c r="V440" t="s">
        <v>2422</v>
      </c>
      <c r="W440" t="s">
        <v>2423</v>
      </c>
    </row>
    <row r="441" spans="1:23" x14ac:dyDescent="0.3">
      <c r="A441">
        <v>1210882783953230</v>
      </c>
      <c r="B441" t="s">
        <v>150</v>
      </c>
      <c r="C441" t="s">
        <v>58</v>
      </c>
      <c r="D441" t="s">
        <v>3372</v>
      </c>
      <c r="E441" t="s">
        <v>504</v>
      </c>
      <c r="F441" t="s">
        <v>505</v>
      </c>
      <c r="G441">
        <v>21.473500000000001</v>
      </c>
      <c r="H441">
        <v>55.9754</v>
      </c>
      <c r="I441" t="s">
        <v>138</v>
      </c>
      <c r="J441">
        <v>96530</v>
      </c>
      <c r="K441" s="1">
        <v>45024</v>
      </c>
      <c r="L441" t="s">
        <v>63</v>
      </c>
      <c r="M441" t="s">
        <v>3373</v>
      </c>
      <c r="N441" t="s">
        <v>3374</v>
      </c>
      <c r="O441" t="s">
        <v>473</v>
      </c>
      <c r="P441" t="s">
        <v>486</v>
      </c>
      <c r="Q441" t="s">
        <v>34</v>
      </c>
      <c r="R441" t="s">
        <v>487</v>
      </c>
      <c r="S441" t="s">
        <v>334</v>
      </c>
      <c r="T441" t="s">
        <v>488</v>
      </c>
      <c r="U441" t="s">
        <v>489</v>
      </c>
      <c r="V441" t="s">
        <v>3375</v>
      </c>
      <c r="W441" t="s">
        <v>3376</v>
      </c>
    </row>
    <row r="442" spans="1:23" x14ac:dyDescent="0.3">
      <c r="A442">
        <v>1051913459379980</v>
      </c>
      <c r="B442" t="s">
        <v>555</v>
      </c>
      <c r="C442" t="s">
        <v>273</v>
      </c>
      <c r="D442" t="s">
        <v>2475</v>
      </c>
      <c r="E442" t="s">
        <v>1160</v>
      </c>
      <c r="F442" t="s">
        <v>1161</v>
      </c>
      <c r="G442">
        <v>-1.9402999999999999</v>
      </c>
      <c r="H442">
        <v>29.873899999999999</v>
      </c>
      <c r="I442" t="s">
        <v>78</v>
      </c>
      <c r="J442">
        <v>132356</v>
      </c>
      <c r="K442" s="1">
        <v>44463</v>
      </c>
      <c r="L442" t="s">
        <v>29</v>
      </c>
      <c r="M442" t="s">
        <v>3377</v>
      </c>
      <c r="N442" t="s">
        <v>3378</v>
      </c>
      <c r="O442" t="s">
        <v>560</v>
      </c>
      <c r="P442" t="s">
        <v>585</v>
      </c>
      <c r="Q442" t="s">
        <v>34</v>
      </c>
      <c r="R442" t="s">
        <v>3125</v>
      </c>
      <c r="S442" t="s">
        <v>255</v>
      </c>
      <c r="T442" t="s">
        <v>3126</v>
      </c>
      <c r="U442" t="s">
        <v>3127</v>
      </c>
      <c r="V442" t="s">
        <v>1811</v>
      </c>
      <c r="W442" t="s">
        <v>1812</v>
      </c>
    </row>
    <row r="443" spans="1:23" x14ac:dyDescent="0.3">
      <c r="A443">
        <v>489667487602777</v>
      </c>
      <c r="B443" t="s">
        <v>1803</v>
      </c>
      <c r="C443" t="s">
        <v>273</v>
      </c>
      <c r="D443" t="s">
        <v>3379</v>
      </c>
      <c r="E443" t="s">
        <v>576</v>
      </c>
      <c r="F443" t="s">
        <v>577</v>
      </c>
      <c r="G443">
        <v>7.3696999999999999</v>
      </c>
      <c r="H443">
        <v>12.354699999999999</v>
      </c>
      <c r="I443" t="s">
        <v>206</v>
      </c>
      <c r="J443">
        <v>45037</v>
      </c>
      <c r="K443" s="1">
        <v>44736</v>
      </c>
      <c r="L443" t="s">
        <v>63</v>
      </c>
      <c r="M443" t="s">
        <v>3380</v>
      </c>
      <c r="N443" t="s">
        <v>3381</v>
      </c>
      <c r="O443" t="s">
        <v>1088</v>
      </c>
      <c r="P443" t="s">
        <v>1089</v>
      </c>
      <c r="Q443" t="s">
        <v>294</v>
      </c>
      <c r="R443" t="s">
        <v>1090</v>
      </c>
      <c r="S443" t="s">
        <v>212</v>
      </c>
      <c r="T443" t="s">
        <v>1091</v>
      </c>
      <c r="U443" t="s">
        <v>1092</v>
      </c>
      <c r="V443" t="s">
        <v>3382</v>
      </c>
      <c r="W443" t="s">
        <v>3383</v>
      </c>
    </row>
    <row r="444" spans="1:23" x14ac:dyDescent="0.3">
      <c r="A444">
        <v>1349423184681910</v>
      </c>
      <c r="B444" t="s">
        <v>175</v>
      </c>
      <c r="C444" t="s">
        <v>189</v>
      </c>
      <c r="D444" t="s">
        <v>1667</v>
      </c>
      <c r="E444" t="s">
        <v>1555</v>
      </c>
      <c r="F444" t="s">
        <v>1556</v>
      </c>
      <c r="G444">
        <v>49.817500000000003</v>
      </c>
      <c r="H444">
        <v>15.473000000000001</v>
      </c>
      <c r="I444" t="s">
        <v>206</v>
      </c>
      <c r="J444">
        <v>129054</v>
      </c>
      <c r="K444" s="1">
        <v>44980</v>
      </c>
      <c r="L444" t="s">
        <v>123</v>
      </c>
      <c r="M444" t="s">
        <v>3384</v>
      </c>
      <c r="N444" t="s">
        <v>3385</v>
      </c>
      <c r="O444" t="s">
        <v>526</v>
      </c>
      <c r="P444" t="s">
        <v>527</v>
      </c>
      <c r="Q444" t="s">
        <v>239</v>
      </c>
      <c r="R444" t="s">
        <v>528</v>
      </c>
      <c r="S444" t="s">
        <v>36</v>
      </c>
      <c r="T444" t="s">
        <v>529</v>
      </c>
      <c r="U444" t="s">
        <v>530</v>
      </c>
      <c r="V444" t="s">
        <v>1750</v>
      </c>
      <c r="W444" t="s">
        <v>1751</v>
      </c>
    </row>
    <row r="445" spans="1:23" x14ac:dyDescent="0.3">
      <c r="A445">
        <v>2241417830595970</v>
      </c>
      <c r="B445" t="s">
        <v>175</v>
      </c>
      <c r="C445" t="s">
        <v>189</v>
      </c>
      <c r="D445" t="s">
        <v>3386</v>
      </c>
      <c r="E445" t="s">
        <v>522</v>
      </c>
      <c r="F445" t="s">
        <v>523</v>
      </c>
      <c r="G445">
        <v>-9.6456999999999997</v>
      </c>
      <c r="H445">
        <v>160.15620000000001</v>
      </c>
      <c r="I445" t="s">
        <v>138</v>
      </c>
      <c r="J445">
        <v>102698</v>
      </c>
      <c r="K445" s="1">
        <v>45139</v>
      </c>
      <c r="L445" t="s">
        <v>123</v>
      </c>
      <c r="M445" t="s">
        <v>3387</v>
      </c>
      <c r="N445" t="s">
        <v>3388</v>
      </c>
      <c r="O445" t="s">
        <v>597</v>
      </c>
      <c r="P445" t="s">
        <v>1493</v>
      </c>
      <c r="Q445" t="s">
        <v>294</v>
      </c>
      <c r="R445" t="s">
        <v>1755</v>
      </c>
      <c r="S445" t="s">
        <v>198</v>
      </c>
      <c r="T445" t="s">
        <v>1756</v>
      </c>
      <c r="U445" t="s">
        <v>1757</v>
      </c>
      <c r="V445" t="s">
        <v>983</v>
      </c>
      <c r="W445" t="s">
        <v>984</v>
      </c>
    </row>
    <row r="446" spans="1:23" x14ac:dyDescent="0.3">
      <c r="A446">
        <v>43398361800795</v>
      </c>
      <c r="B446" t="s">
        <v>1140</v>
      </c>
      <c r="C446" t="s">
        <v>189</v>
      </c>
      <c r="D446" t="s">
        <v>3389</v>
      </c>
      <c r="E446" t="s">
        <v>163</v>
      </c>
      <c r="F446" t="s">
        <v>164</v>
      </c>
      <c r="G446">
        <v>17.0608</v>
      </c>
      <c r="H446">
        <v>-61.796399999999998</v>
      </c>
      <c r="I446" t="s">
        <v>28</v>
      </c>
      <c r="J446">
        <v>31911</v>
      </c>
      <c r="K446" s="1">
        <v>44969</v>
      </c>
      <c r="L446" t="s">
        <v>29</v>
      </c>
      <c r="M446" t="s">
        <v>3390</v>
      </c>
      <c r="N446" t="s">
        <v>3391</v>
      </c>
      <c r="O446" t="s">
        <v>585</v>
      </c>
      <c r="P446" t="s">
        <v>3392</v>
      </c>
      <c r="Q446" t="s">
        <v>321</v>
      </c>
      <c r="R446" t="s">
        <v>3393</v>
      </c>
      <c r="S446" t="s">
        <v>255</v>
      </c>
      <c r="T446" t="s">
        <v>3394</v>
      </c>
      <c r="U446" t="s">
        <v>3395</v>
      </c>
      <c r="V446" t="s">
        <v>3182</v>
      </c>
      <c r="W446" t="s">
        <v>3183</v>
      </c>
    </row>
    <row r="447" spans="1:23" x14ac:dyDescent="0.3">
      <c r="A447">
        <v>2996765481548790</v>
      </c>
      <c r="B447" t="s">
        <v>272</v>
      </c>
      <c r="C447" t="s">
        <v>24</v>
      </c>
      <c r="D447" t="s">
        <v>3396</v>
      </c>
      <c r="E447" t="s">
        <v>2080</v>
      </c>
      <c r="F447" t="s">
        <v>2081</v>
      </c>
      <c r="G447">
        <v>46.603354000000003</v>
      </c>
      <c r="H447">
        <v>1.888334</v>
      </c>
      <c r="I447" t="s">
        <v>206</v>
      </c>
      <c r="J447">
        <v>35185</v>
      </c>
      <c r="K447" s="1">
        <v>44761</v>
      </c>
      <c r="L447" t="s">
        <v>123</v>
      </c>
      <c r="M447" t="s">
        <v>3397</v>
      </c>
      <c r="N447" t="s">
        <v>3398</v>
      </c>
      <c r="O447" t="s">
        <v>1764</v>
      </c>
      <c r="P447" t="s">
        <v>1765</v>
      </c>
      <c r="Q447" t="s">
        <v>83</v>
      </c>
      <c r="R447" t="s">
        <v>1766</v>
      </c>
      <c r="S447" t="s">
        <v>114</v>
      </c>
      <c r="T447" t="s">
        <v>1767</v>
      </c>
      <c r="U447" t="s">
        <v>1768</v>
      </c>
      <c r="V447" t="s">
        <v>3399</v>
      </c>
      <c r="W447" t="s">
        <v>3400</v>
      </c>
    </row>
    <row r="448" spans="1:23" x14ac:dyDescent="0.3">
      <c r="A448">
        <v>2081143582367270</v>
      </c>
      <c r="B448" t="s">
        <v>430</v>
      </c>
      <c r="C448" t="s">
        <v>105</v>
      </c>
      <c r="D448" t="s">
        <v>3401</v>
      </c>
      <c r="E448" t="s">
        <v>2342</v>
      </c>
      <c r="F448" t="s">
        <v>2343</v>
      </c>
      <c r="G448">
        <v>71.706900000000005</v>
      </c>
      <c r="H448">
        <v>-42.604300000000002</v>
      </c>
      <c r="I448" t="s">
        <v>78</v>
      </c>
      <c r="J448">
        <v>45198</v>
      </c>
      <c r="K448" s="1">
        <v>44810</v>
      </c>
      <c r="L448" t="s">
        <v>123</v>
      </c>
      <c r="M448" t="s">
        <v>3402</v>
      </c>
      <c r="N448" t="s">
        <v>3403</v>
      </c>
      <c r="O448" t="s">
        <v>1100</v>
      </c>
      <c r="P448" t="s">
        <v>1101</v>
      </c>
      <c r="Q448" t="s">
        <v>358</v>
      </c>
      <c r="R448" t="s">
        <v>1102</v>
      </c>
      <c r="S448" t="s">
        <v>198</v>
      </c>
      <c r="T448" t="s">
        <v>1103</v>
      </c>
      <c r="U448" t="s">
        <v>1104</v>
      </c>
      <c r="V448" t="s">
        <v>3404</v>
      </c>
      <c r="W448" t="s">
        <v>3405</v>
      </c>
    </row>
    <row r="449" spans="1:23" x14ac:dyDescent="0.3">
      <c r="A449">
        <v>1926528247647620</v>
      </c>
      <c r="B449" t="s">
        <v>175</v>
      </c>
      <c r="C449" t="s">
        <v>151</v>
      </c>
      <c r="D449" t="s">
        <v>3406</v>
      </c>
      <c r="E449" t="s">
        <v>2649</v>
      </c>
      <c r="F449" t="s">
        <v>2650</v>
      </c>
      <c r="G449">
        <v>42.506300000000003</v>
      </c>
      <c r="H449">
        <v>1.5218</v>
      </c>
      <c r="I449" t="s">
        <v>62</v>
      </c>
      <c r="J449">
        <v>59888</v>
      </c>
      <c r="K449" s="1">
        <v>44565</v>
      </c>
      <c r="L449" t="s">
        <v>63</v>
      </c>
      <c r="M449" t="s">
        <v>3407</v>
      </c>
      <c r="N449" t="s">
        <v>3408</v>
      </c>
      <c r="O449" t="s">
        <v>586</v>
      </c>
      <c r="P449" t="s">
        <v>1299</v>
      </c>
      <c r="Q449" t="s">
        <v>321</v>
      </c>
      <c r="R449" t="s">
        <v>1300</v>
      </c>
      <c r="S449" t="s">
        <v>212</v>
      </c>
      <c r="T449" t="s">
        <v>1301</v>
      </c>
      <c r="U449" t="s">
        <v>1302</v>
      </c>
      <c r="V449" t="s">
        <v>3409</v>
      </c>
      <c r="W449" t="s">
        <v>3410</v>
      </c>
    </row>
    <row r="450" spans="1:23" x14ac:dyDescent="0.3">
      <c r="A450">
        <v>2446867965034530</v>
      </c>
      <c r="B450" t="s">
        <v>779</v>
      </c>
      <c r="C450" t="s">
        <v>273</v>
      </c>
      <c r="D450" t="s">
        <v>3411</v>
      </c>
      <c r="E450" t="s">
        <v>3412</v>
      </c>
      <c r="F450" t="s">
        <v>3413</v>
      </c>
      <c r="G450">
        <v>18.0425</v>
      </c>
      <c r="H450">
        <v>-63.0548</v>
      </c>
      <c r="I450" t="s">
        <v>28</v>
      </c>
      <c r="J450">
        <v>46249</v>
      </c>
      <c r="K450" s="1">
        <v>44943</v>
      </c>
      <c r="L450" t="s">
        <v>29</v>
      </c>
      <c r="M450" t="s">
        <v>3414</v>
      </c>
      <c r="N450" t="s">
        <v>3415</v>
      </c>
      <c r="O450" t="s">
        <v>2470</v>
      </c>
      <c r="P450" t="s">
        <v>3071</v>
      </c>
      <c r="Q450" t="s">
        <v>67</v>
      </c>
      <c r="R450" t="s">
        <v>3072</v>
      </c>
      <c r="S450" t="s">
        <v>114</v>
      </c>
      <c r="T450" t="s">
        <v>3073</v>
      </c>
      <c r="U450" t="s">
        <v>3074</v>
      </c>
      <c r="V450" t="s">
        <v>3416</v>
      </c>
      <c r="W450" t="s">
        <v>3417</v>
      </c>
    </row>
    <row r="451" spans="1:23" x14ac:dyDescent="0.3">
      <c r="A451">
        <v>1217483326695880</v>
      </c>
      <c r="B451" t="s">
        <v>300</v>
      </c>
      <c r="C451" t="s">
        <v>58</v>
      </c>
      <c r="D451" t="s">
        <v>3418</v>
      </c>
      <c r="E451" t="s">
        <v>1935</v>
      </c>
      <c r="F451" t="s">
        <v>1935</v>
      </c>
      <c r="G451">
        <v>36.140799999999999</v>
      </c>
      <c r="H451">
        <v>-5.3536000000000001</v>
      </c>
      <c r="I451" t="s">
        <v>62</v>
      </c>
      <c r="J451">
        <v>119839</v>
      </c>
      <c r="K451" s="1">
        <v>44743</v>
      </c>
      <c r="L451" t="s">
        <v>63</v>
      </c>
      <c r="M451" t="s">
        <v>3419</v>
      </c>
      <c r="N451" t="s">
        <v>3420</v>
      </c>
      <c r="O451" t="s">
        <v>1858</v>
      </c>
      <c r="P451" t="s">
        <v>2378</v>
      </c>
      <c r="Q451" t="s">
        <v>1047</v>
      </c>
      <c r="R451" t="s">
        <v>2379</v>
      </c>
      <c r="S451" t="s">
        <v>36</v>
      </c>
      <c r="T451" t="s">
        <v>2380</v>
      </c>
      <c r="U451" t="s">
        <v>2381</v>
      </c>
      <c r="V451" t="s">
        <v>3421</v>
      </c>
      <c r="W451" t="s">
        <v>3422</v>
      </c>
    </row>
    <row r="452" spans="1:23" x14ac:dyDescent="0.3">
      <c r="A452">
        <v>1928723712014350</v>
      </c>
      <c r="B452" t="s">
        <v>217</v>
      </c>
      <c r="C452" t="s">
        <v>134</v>
      </c>
      <c r="D452" t="s">
        <v>3423</v>
      </c>
      <c r="E452" t="s">
        <v>3424</v>
      </c>
      <c r="F452" t="s">
        <v>3425</v>
      </c>
      <c r="G452">
        <v>-21.178899999999999</v>
      </c>
      <c r="H452">
        <v>-175.19820000000001</v>
      </c>
      <c r="I452" t="s">
        <v>62</v>
      </c>
      <c r="J452">
        <v>113375</v>
      </c>
      <c r="K452" s="1">
        <v>45043</v>
      </c>
      <c r="L452" t="s">
        <v>123</v>
      </c>
      <c r="M452" t="s">
        <v>3426</v>
      </c>
      <c r="N452" t="s">
        <v>3427</v>
      </c>
      <c r="O452" t="s">
        <v>1745</v>
      </c>
      <c r="P452" t="s">
        <v>2745</v>
      </c>
      <c r="Q452" t="s">
        <v>253</v>
      </c>
      <c r="R452" t="s">
        <v>2746</v>
      </c>
      <c r="S452" t="s">
        <v>212</v>
      </c>
      <c r="T452" t="s">
        <v>2747</v>
      </c>
      <c r="U452" t="s">
        <v>2748</v>
      </c>
      <c r="V452" t="s">
        <v>865</v>
      </c>
      <c r="W452" t="s">
        <v>866</v>
      </c>
    </row>
    <row r="453" spans="1:23" x14ac:dyDescent="0.3">
      <c r="A453">
        <v>2380984392796010</v>
      </c>
      <c r="B453" t="s">
        <v>272</v>
      </c>
      <c r="C453" t="s">
        <v>273</v>
      </c>
      <c r="D453" t="s">
        <v>3428</v>
      </c>
      <c r="E453" t="s">
        <v>1657</v>
      </c>
      <c r="F453" t="s">
        <v>1658</v>
      </c>
      <c r="G453">
        <v>18.9712</v>
      </c>
      <c r="H453">
        <v>-72.285200000000003</v>
      </c>
      <c r="I453" t="s">
        <v>28</v>
      </c>
      <c r="J453">
        <v>39870</v>
      </c>
      <c r="K453" s="1">
        <v>45000</v>
      </c>
      <c r="L453" t="s">
        <v>63</v>
      </c>
      <c r="M453" t="s">
        <v>3429</v>
      </c>
      <c r="N453" t="s">
        <v>3430</v>
      </c>
      <c r="O453" t="s">
        <v>3431</v>
      </c>
      <c r="P453" t="s">
        <v>3432</v>
      </c>
      <c r="Q453" t="s">
        <v>34</v>
      </c>
      <c r="R453" t="s">
        <v>3433</v>
      </c>
      <c r="S453" t="s">
        <v>52</v>
      </c>
      <c r="T453" t="s">
        <v>3434</v>
      </c>
      <c r="U453" t="s">
        <v>3435</v>
      </c>
      <c r="V453" t="s">
        <v>3084</v>
      </c>
      <c r="W453" t="s">
        <v>3085</v>
      </c>
    </row>
    <row r="454" spans="1:23" x14ac:dyDescent="0.3">
      <c r="A454">
        <v>1370614736291320</v>
      </c>
      <c r="B454" t="s">
        <v>454</v>
      </c>
      <c r="C454" t="s">
        <v>24</v>
      </c>
      <c r="D454" t="s">
        <v>699</v>
      </c>
      <c r="E454" t="s">
        <v>3436</v>
      </c>
      <c r="F454" t="s">
        <v>3437</v>
      </c>
      <c r="G454">
        <v>13.7942</v>
      </c>
      <c r="H454">
        <v>-88.896500000000003</v>
      </c>
      <c r="I454" t="s">
        <v>62</v>
      </c>
      <c r="J454">
        <v>110685</v>
      </c>
      <c r="K454" s="1">
        <v>44977</v>
      </c>
      <c r="L454" t="s">
        <v>63</v>
      </c>
      <c r="M454" t="s">
        <v>3438</v>
      </c>
      <c r="N454">
        <v>4829588977</v>
      </c>
      <c r="O454" t="s">
        <v>141</v>
      </c>
      <c r="P454" t="s">
        <v>142</v>
      </c>
      <c r="Q454" t="s">
        <v>239</v>
      </c>
      <c r="R454" t="s">
        <v>144</v>
      </c>
      <c r="S454" t="s">
        <v>241</v>
      </c>
      <c r="T454" t="s">
        <v>146</v>
      </c>
      <c r="U454" t="s">
        <v>147</v>
      </c>
      <c r="V454" t="s">
        <v>3439</v>
      </c>
      <c r="W454" t="s">
        <v>3440</v>
      </c>
    </row>
    <row r="455" spans="1:23" x14ac:dyDescent="0.3">
      <c r="A455">
        <v>2285304385042140</v>
      </c>
      <c r="B455" t="s">
        <v>1803</v>
      </c>
      <c r="C455" t="s">
        <v>134</v>
      </c>
      <c r="D455" t="s">
        <v>3441</v>
      </c>
      <c r="E455" t="s">
        <v>3442</v>
      </c>
      <c r="F455" t="s">
        <v>3443</v>
      </c>
      <c r="G455">
        <v>61.924100000000003</v>
      </c>
      <c r="H455">
        <v>25.748200000000001</v>
      </c>
      <c r="I455" t="s">
        <v>206</v>
      </c>
      <c r="J455">
        <v>73846</v>
      </c>
      <c r="K455" s="1">
        <v>44917</v>
      </c>
      <c r="L455" t="s">
        <v>29</v>
      </c>
      <c r="M455" t="s">
        <v>3444</v>
      </c>
      <c r="N455" t="s">
        <v>3445</v>
      </c>
      <c r="O455" t="s">
        <v>48</v>
      </c>
      <c r="P455" t="s">
        <v>49</v>
      </c>
      <c r="Q455" t="s">
        <v>294</v>
      </c>
      <c r="R455" t="s">
        <v>51</v>
      </c>
      <c r="S455" t="s">
        <v>36</v>
      </c>
      <c r="T455" t="s">
        <v>53</v>
      </c>
      <c r="U455" t="s">
        <v>54</v>
      </c>
      <c r="V455" t="s">
        <v>3446</v>
      </c>
      <c r="W455" t="s">
        <v>3447</v>
      </c>
    </row>
    <row r="456" spans="1:23" x14ac:dyDescent="0.3">
      <c r="A456">
        <v>2609636866346260</v>
      </c>
      <c r="B456" t="s">
        <v>150</v>
      </c>
      <c r="C456" t="s">
        <v>134</v>
      </c>
      <c r="D456" t="s">
        <v>521</v>
      </c>
      <c r="E456" t="s">
        <v>947</v>
      </c>
      <c r="F456" t="s">
        <v>948</v>
      </c>
      <c r="G456">
        <v>28.3949</v>
      </c>
      <c r="H456">
        <v>84.123999999999995</v>
      </c>
      <c r="I456" t="s">
        <v>206</v>
      </c>
      <c r="J456">
        <v>61112</v>
      </c>
      <c r="K456" s="1">
        <v>44748</v>
      </c>
      <c r="L456" t="s">
        <v>29</v>
      </c>
      <c r="M456" t="s">
        <v>3448</v>
      </c>
      <c r="N456">
        <v>3046966384</v>
      </c>
      <c r="O456" t="s">
        <v>195</v>
      </c>
      <c r="P456" t="s">
        <v>1026</v>
      </c>
      <c r="Q456" t="s">
        <v>294</v>
      </c>
      <c r="R456" t="s">
        <v>1027</v>
      </c>
      <c r="S456" t="s">
        <v>69</v>
      </c>
      <c r="T456" t="s">
        <v>1028</v>
      </c>
      <c r="U456" t="s">
        <v>1029</v>
      </c>
      <c r="V456" t="s">
        <v>3449</v>
      </c>
      <c r="W456" t="s">
        <v>3450</v>
      </c>
    </row>
    <row r="457" spans="1:23" x14ac:dyDescent="0.3">
      <c r="A457">
        <v>1269881645380600</v>
      </c>
      <c r="B457" t="s">
        <v>90</v>
      </c>
      <c r="C457" t="s">
        <v>151</v>
      </c>
      <c r="D457" t="s">
        <v>3451</v>
      </c>
      <c r="E457" t="s">
        <v>1210</v>
      </c>
      <c r="F457" t="s">
        <v>1211</v>
      </c>
      <c r="G457">
        <v>18.220800000000001</v>
      </c>
      <c r="H457">
        <v>-66.590100000000007</v>
      </c>
      <c r="I457" t="s">
        <v>206</v>
      </c>
      <c r="J457">
        <v>107191</v>
      </c>
      <c r="K457" s="1">
        <v>44779</v>
      </c>
      <c r="L457" t="s">
        <v>123</v>
      </c>
      <c r="M457" t="s">
        <v>3452</v>
      </c>
      <c r="N457" t="s">
        <v>3453</v>
      </c>
      <c r="O457" t="s">
        <v>785</v>
      </c>
      <c r="P457" t="s">
        <v>1785</v>
      </c>
      <c r="Q457" t="s">
        <v>674</v>
      </c>
      <c r="R457" t="s">
        <v>1786</v>
      </c>
      <c r="S457" t="s">
        <v>36</v>
      </c>
      <c r="T457" t="s">
        <v>1787</v>
      </c>
      <c r="U457" t="s">
        <v>1788</v>
      </c>
      <c r="V457" t="s">
        <v>1815</v>
      </c>
      <c r="W457" t="s">
        <v>1816</v>
      </c>
    </row>
    <row r="458" spans="1:23" x14ac:dyDescent="0.3">
      <c r="A458">
        <v>1035962466538610</v>
      </c>
      <c r="B458" t="s">
        <v>150</v>
      </c>
      <c r="C458" t="s">
        <v>91</v>
      </c>
      <c r="D458" t="s">
        <v>3454</v>
      </c>
      <c r="E458" t="s">
        <v>883</v>
      </c>
      <c r="F458" t="s">
        <v>884</v>
      </c>
      <c r="G458">
        <v>31.791699999999999</v>
      </c>
      <c r="H458">
        <v>-7.0926</v>
      </c>
      <c r="I458" t="s">
        <v>78</v>
      </c>
      <c r="J458">
        <v>116449</v>
      </c>
      <c r="K458" s="1">
        <v>44757</v>
      </c>
      <c r="L458" t="s">
        <v>123</v>
      </c>
      <c r="M458" t="s">
        <v>3455</v>
      </c>
      <c r="N458" t="s">
        <v>3456</v>
      </c>
      <c r="O458" t="s">
        <v>597</v>
      </c>
      <c r="P458" t="s">
        <v>598</v>
      </c>
      <c r="Q458" t="s">
        <v>332</v>
      </c>
      <c r="R458" t="s">
        <v>599</v>
      </c>
      <c r="S458" t="s">
        <v>85</v>
      </c>
      <c r="T458" t="s">
        <v>600</v>
      </c>
      <c r="U458" t="s">
        <v>601</v>
      </c>
      <c r="V458" t="s">
        <v>3457</v>
      </c>
      <c r="W458" t="s">
        <v>3458</v>
      </c>
    </row>
    <row r="459" spans="1:23" x14ac:dyDescent="0.3">
      <c r="A459">
        <v>1399880299058410</v>
      </c>
      <c r="B459" t="s">
        <v>23</v>
      </c>
      <c r="C459" t="s">
        <v>134</v>
      </c>
      <c r="D459" t="s">
        <v>625</v>
      </c>
      <c r="E459" t="s">
        <v>2873</v>
      </c>
      <c r="F459" t="s">
        <v>2874</v>
      </c>
      <c r="G459">
        <v>8.6195000000000004</v>
      </c>
      <c r="H459">
        <v>0.82479999999999998</v>
      </c>
      <c r="I459" t="s">
        <v>206</v>
      </c>
      <c r="J459">
        <v>117775</v>
      </c>
      <c r="K459" s="1">
        <v>44987</v>
      </c>
      <c r="L459" t="s">
        <v>123</v>
      </c>
      <c r="M459" t="s">
        <v>3459</v>
      </c>
      <c r="N459">
        <v>4387149088</v>
      </c>
      <c r="O459" t="s">
        <v>2174</v>
      </c>
      <c r="P459" t="s">
        <v>3460</v>
      </c>
      <c r="Q459" t="s">
        <v>332</v>
      </c>
      <c r="R459" t="s">
        <v>3461</v>
      </c>
      <c r="S459" t="s">
        <v>145</v>
      </c>
      <c r="T459" t="s">
        <v>3462</v>
      </c>
      <c r="U459" t="s">
        <v>3463</v>
      </c>
      <c r="V459" t="s">
        <v>1488</v>
      </c>
      <c r="W459" t="s">
        <v>1489</v>
      </c>
    </row>
    <row r="460" spans="1:23" x14ac:dyDescent="0.3">
      <c r="A460">
        <v>2682885019918420</v>
      </c>
      <c r="B460" t="s">
        <v>133</v>
      </c>
      <c r="C460" t="s">
        <v>105</v>
      </c>
      <c r="D460" t="s">
        <v>3464</v>
      </c>
      <c r="E460" t="s">
        <v>1405</v>
      </c>
      <c r="F460" t="s">
        <v>1406</v>
      </c>
      <c r="G460">
        <v>56.2639</v>
      </c>
      <c r="H460">
        <v>9.5017999999999994</v>
      </c>
      <c r="I460" t="s">
        <v>28</v>
      </c>
      <c r="J460">
        <v>32648</v>
      </c>
      <c r="K460" s="1">
        <v>44703</v>
      </c>
      <c r="L460" t="s">
        <v>63</v>
      </c>
      <c r="M460" t="s">
        <v>3465</v>
      </c>
      <c r="N460" t="s">
        <v>3466</v>
      </c>
      <c r="O460" t="s">
        <v>585</v>
      </c>
      <c r="P460" t="s">
        <v>3392</v>
      </c>
      <c r="Q460" t="s">
        <v>169</v>
      </c>
      <c r="R460" t="s">
        <v>3393</v>
      </c>
      <c r="S460" t="s">
        <v>255</v>
      </c>
      <c r="T460" t="s">
        <v>3394</v>
      </c>
      <c r="U460" t="s">
        <v>3395</v>
      </c>
      <c r="V460" t="s">
        <v>3467</v>
      </c>
      <c r="W460" t="s">
        <v>3468</v>
      </c>
    </row>
    <row r="461" spans="1:23" x14ac:dyDescent="0.3">
      <c r="A461">
        <v>1115649817553250</v>
      </c>
      <c r="B461" t="s">
        <v>1683</v>
      </c>
      <c r="C461" t="s">
        <v>24</v>
      </c>
      <c r="D461" t="s">
        <v>3469</v>
      </c>
      <c r="E461" t="s">
        <v>1642</v>
      </c>
      <c r="F461" t="s">
        <v>1643</v>
      </c>
      <c r="G461">
        <v>41.608600000000003</v>
      </c>
      <c r="H461">
        <v>21.7453</v>
      </c>
      <c r="I461" t="s">
        <v>62</v>
      </c>
      <c r="J461">
        <v>20268</v>
      </c>
      <c r="K461" s="1">
        <v>44815</v>
      </c>
      <c r="L461" t="s">
        <v>123</v>
      </c>
      <c r="M461" t="s">
        <v>3470</v>
      </c>
      <c r="N461" t="s">
        <v>3471</v>
      </c>
      <c r="O461" t="s">
        <v>2072</v>
      </c>
      <c r="P461" t="s">
        <v>597</v>
      </c>
      <c r="Q461" t="s">
        <v>34</v>
      </c>
      <c r="R461" t="s">
        <v>3303</v>
      </c>
      <c r="S461" t="s">
        <v>85</v>
      </c>
      <c r="T461" t="s">
        <v>3304</v>
      </c>
      <c r="U461" t="s">
        <v>3305</v>
      </c>
      <c r="V461" t="s">
        <v>3472</v>
      </c>
      <c r="W461" t="s">
        <v>3473</v>
      </c>
    </row>
    <row r="462" spans="1:23" x14ac:dyDescent="0.3">
      <c r="A462">
        <v>2309422484185910</v>
      </c>
      <c r="B462" t="s">
        <v>272</v>
      </c>
      <c r="C462" t="s">
        <v>273</v>
      </c>
      <c r="D462" t="s">
        <v>3474</v>
      </c>
      <c r="E462" t="s">
        <v>1178</v>
      </c>
      <c r="F462" t="s">
        <v>1179</v>
      </c>
      <c r="G462">
        <v>19.856300000000001</v>
      </c>
      <c r="H462">
        <v>102.49550000000001</v>
      </c>
      <c r="I462" t="s">
        <v>62</v>
      </c>
      <c r="J462">
        <v>103438</v>
      </c>
      <c r="K462" s="1">
        <v>44891</v>
      </c>
      <c r="L462" t="s">
        <v>29</v>
      </c>
      <c r="M462" t="s">
        <v>3475</v>
      </c>
      <c r="N462" t="s">
        <v>3476</v>
      </c>
      <c r="O462" t="s">
        <v>822</v>
      </c>
      <c r="P462" t="s">
        <v>823</v>
      </c>
      <c r="Q462" t="s">
        <v>253</v>
      </c>
      <c r="R462" t="s">
        <v>824</v>
      </c>
      <c r="S462" t="s">
        <v>241</v>
      </c>
      <c r="T462" t="s">
        <v>825</v>
      </c>
      <c r="U462" t="s">
        <v>826</v>
      </c>
      <c r="V462" t="s">
        <v>3477</v>
      </c>
      <c r="W462" t="s">
        <v>3478</v>
      </c>
    </row>
    <row r="463" spans="1:23" x14ac:dyDescent="0.3">
      <c r="A463">
        <v>295298876117604</v>
      </c>
      <c r="B463" t="s">
        <v>217</v>
      </c>
      <c r="C463" t="s">
        <v>134</v>
      </c>
      <c r="D463" t="s">
        <v>3479</v>
      </c>
      <c r="E463" t="s">
        <v>1986</v>
      </c>
      <c r="F463" t="s">
        <v>1987</v>
      </c>
      <c r="G463">
        <v>-1.2864</v>
      </c>
      <c r="H463">
        <v>36.8172</v>
      </c>
      <c r="I463" t="s">
        <v>78</v>
      </c>
      <c r="J463">
        <v>36215</v>
      </c>
      <c r="K463" s="1">
        <v>44497</v>
      </c>
      <c r="L463" t="s">
        <v>63</v>
      </c>
      <c r="M463" t="s">
        <v>3480</v>
      </c>
      <c r="N463" t="s">
        <v>3481</v>
      </c>
      <c r="O463" t="s">
        <v>586</v>
      </c>
      <c r="P463" t="s">
        <v>1299</v>
      </c>
      <c r="Q463" t="s">
        <v>967</v>
      </c>
      <c r="R463" t="s">
        <v>1300</v>
      </c>
      <c r="S463" t="s">
        <v>145</v>
      </c>
      <c r="T463" t="s">
        <v>1301</v>
      </c>
      <c r="U463" t="s">
        <v>1302</v>
      </c>
      <c r="V463" t="s">
        <v>3482</v>
      </c>
      <c r="W463" t="s">
        <v>3483</v>
      </c>
    </row>
    <row r="464" spans="1:23" x14ac:dyDescent="0.3">
      <c r="A464">
        <v>2342102969436320</v>
      </c>
      <c r="B464" t="s">
        <v>313</v>
      </c>
      <c r="C464" t="s">
        <v>105</v>
      </c>
      <c r="D464" t="s">
        <v>352</v>
      </c>
      <c r="E464" t="s">
        <v>2210</v>
      </c>
      <c r="F464" t="s">
        <v>2211</v>
      </c>
      <c r="G464">
        <v>4.5709</v>
      </c>
      <c r="H464">
        <v>-74.297300000000007</v>
      </c>
      <c r="I464" t="s">
        <v>206</v>
      </c>
      <c r="J464">
        <v>54480</v>
      </c>
      <c r="K464" s="1">
        <v>44658</v>
      </c>
      <c r="L464" t="s">
        <v>29</v>
      </c>
      <c r="M464" t="s">
        <v>3484</v>
      </c>
      <c r="N464">
        <f>1-416-895-2246</f>
        <v>-3556</v>
      </c>
      <c r="O464" t="s">
        <v>32</v>
      </c>
      <c r="P464" t="s">
        <v>33</v>
      </c>
      <c r="Q464" t="s">
        <v>34</v>
      </c>
      <c r="R464" t="s">
        <v>35</v>
      </c>
      <c r="S464" t="s">
        <v>241</v>
      </c>
      <c r="T464" t="s">
        <v>37</v>
      </c>
      <c r="U464" t="s">
        <v>38</v>
      </c>
      <c r="V464" t="s">
        <v>3485</v>
      </c>
      <c r="W464" t="s">
        <v>3486</v>
      </c>
    </row>
    <row r="465" spans="1:23" x14ac:dyDescent="0.3">
      <c r="A465">
        <v>1890212327591160</v>
      </c>
      <c r="B465" t="s">
        <v>533</v>
      </c>
      <c r="C465" t="s">
        <v>24</v>
      </c>
      <c r="D465" t="s">
        <v>3487</v>
      </c>
      <c r="E465" t="s">
        <v>1414</v>
      </c>
      <c r="F465" t="s">
        <v>1415</v>
      </c>
      <c r="G465">
        <v>29.311699999999998</v>
      </c>
      <c r="H465">
        <v>47.4818</v>
      </c>
      <c r="I465" t="s">
        <v>62</v>
      </c>
      <c r="J465">
        <v>34066</v>
      </c>
      <c r="K465" s="1">
        <v>44580</v>
      </c>
      <c r="L465" t="s">
        <v>63</v>
      </c>
      <c r="M465" t="s">
        <v>3488</v>
      </c>
      <c r="N465" t="s">
        <v>3489</v>
      </c>
      <c r="O465" t="s">
        <v>2231</v>
      </c>
      <c r="P465" t="s">
        <v>2232</v>
      </c>
      <c r="Q465" t="s">
        <v>67</v>
      </c>
      <c r="R465" t="s">
        <v>2233</v>
      </c>
      <c r="S465" t="s">
        <v>36</v>
      </c>
      <c r="T465" t="s">
        <v>2234</v>
      </c>
      <c r="U465" t="s">
        <v>2235</v>
      </c>
      <c r="V465" t="s">
        <v>3490</v>
      </c>
      <c r="W465" t="s">
        <v>3491</v>
      </c>
    </row>
    <row r="466" spans="1:23" x14ac:dyDescent="0.3">
      <c r="A466">
        <v>3089872708320800</v>
      </c>
      <c r="B466" t="s">
        <v>396</v>
      </c>
      <c r="C466" t="s">
        <v>91</v>
      </c>
      <c r="D466" t="s">
        <v>274</v>
      </c>
      <c r="E466" t="s">
        <v>2532</v>
      </c>
      <c r="F466" t="s">
        <v>2533</v>
      </c>
      <c r="G466">
        <v>-6.3689999999999998</v>
      </c>
      <c r="H466">
        <v>34.888800000000003</v>
      </c>
      <c r="I466" t="s">
        <v>206</v>
      </c>
      <c r="J466">
        <v>23223</v>
      </c>
      <c r="K466" s="1">
        <v>44780</v>
      </c>
      <c r="L466" t="s">
        <v>29</v>
      </c>
      <c r="M466" t="s">
        <v>3492</v>
      </c>
      <c r="N466" t="s">
        <v>3493</v>
      </c>
      <c r="O466" t="s">
        <v>1858</v>
      </c>
      <c r="P466" t="s">
        <v>2973</v>
      </c>
      <c r="Q466" t="s">
        <v>83</v>
      </c>
      <c r="R466" t="s">
        <v>2974</v>
      </c>
      <c r="S466" t="s">
        <v>85</v>
      </c>
      <c r="T466" t="s">
        <v>2975</v>
      </c>
      <c r="U466" t="s">
        <v>2976</v>
      </c>
      <c r="V466" t="s">
        <v>2679</v>
      </c>
      <c r="W466" t="s">
        <v>2680</v>
      </c>
    </row>
    <row r="467" spans="1:23" x14ac:dyDescent="0.3">
      <c r="A467">
        <v>19927137147114</v>
      </c>
      <c r="B467" t="s">
        <v>161</v>
      </c>
      <c r="C467" t="s">
        <v>58</v>
      </c>
      <c r="D467" t="s">
        <v>1889</v>
      </c>
      <c r="E467" t="s">
        <v>63</v>
      </c>
      <c r="F467" t="s">
        <v>152</v>
      </c>
      <c r="G467">
        <v>3.2027999999999999</v>
      </c>
      <c r="H467">
        <v>73.220699999999994</v>
      </c>
      <c r="I467" t="s">
        <v>28</v>
      </c>
      <c r="J467">
        <v>53904</v>
      </c>
      <c r="K467" s="1">
        <v>45070</v>
      </c>
      <c r="L467" t="s">
        <v>123</v>
      </c>
      <c r="M467" t="s">
        <v>3494</v>
      </c>
      <c r="N467">
        <f>1-797-680-1399</f>
        <v>-2875</v>
      </c>
      <c r="O467" t="s">
        <v>1513</v>
      </c>
      <c r="P467" t="s">
        <v>2958</v>
      </c>
      <c r="Q467" t="s">
        <v>239</v>
      </c>
      <c r="R467" t="s">
        <v>2959</v>
      </c>
      <c r="S467" t="s">
        <v>198</v>
      </c>
      <c r="T467" t="s">
        <v>2960</v>
      </c>
      <c r="U467" t="s">
        <v>2961</v>
      </c>
      <c r="V467" t="s">
        <v>3495</v>
      </c>
      <c r="W467" t="s">
        <v>3496</v>
      </c>
    </row>
    <row r="468" spans="1:23" x14ac:dyDescent="0.3">
      <c r="A468">
        <v>1524163597812970</v>
      </c>
      <c r="B468" t="s">
        <v>779</v>
      </c>
      <c r="C468" t="s">
        <v>273</v>
      </c>
      <c r="D468" t="s">
        <v>3497</v>
      </c>
      <c r="E468" t="s">
        <v>3498</v>
      </c>
      <c r="F468" t="s">
        <v>3499</v>
      </c>
      <c r="G468">
        <v>-3.3731</v>
      </c>
      <c r="H468">
        <v>29.918900000000001</v>
      </c>
      <c r="I468" t="s">
        <v>28</v>
      </c>
      <c r="J468">
        <v>78457</v>
      </c>
      <c r="K468" s="1">
        <v>44662</v>
      </c>
      <c r="L468" t="s">
        <v>63</v>
      </c>
      <c r="M468" t="s">
        <v>3500</v>
      </c>
      <c r="N468" t="s">
        <v>3501</v>
      </c>
      <c r="O468" t="s">
        <v>141</v>
      </c>
      <c r="P468" t="s">
        <v>3092</v>
      </c>
      <c r="Q468" t="s">
        <v>294</v>
      </c>
      <c r="R468" t="s">
        <v>3093</v>
      </c>
      <c r="S468" t="s">
        <v>198</v>
      </c>
      <c r="T468" t="s">
        <v>3094</v>
      </c>
      <c r="U468" t="s">
        <v>3095</v>
      </c>
      <c r="V468" t="s">
        <v>3502</v>
      </c>
      <c r="W468" t="s">
        <v>3503</v>
      </c>
    </row>
    <row r="469" spans="1:23" x14ac:dyDescent="0.3">
      <c r="A469">
        <v>944682973338694</v>
      </c>
      <c r="B469" t="s">
        <v>467</v>
      </c>
      <c r="C469" t="s">
        <v>58</v>
      </c>
      <c r="D469" t="s">
        <v>1083</v>
      </c>
      <c r="E469" t="s">
        <v>602</v>
      </c>
      <c r="F469" t="s">
        <v>603</v>
      </c>
      <c r="G469">
        <v>40.463700000000003</v>
      </c>
      <c r="H469">
        <v>-3.7492000000000001</v>
      </c>
      <c r="I469" t="s">
        <v>138</v>
      </c>
      <c r="J469">
        <v>113202</v>
      </c>
      <c r="K469" s="1">
        <v>44819</v>
      </c>
      <c r="L469" t="s">
        <v>63</v>
      </c>
      <c r="M469" t="s">
        <v>3504</v>
      </c>
      <c r="N469" t="s">
        <v>3505</v>
      </c>
      <c r="O469" t="s">
        <v>319</v>
      </c>
      <c r="P469" t="s">
        <v>3506</v>
      </c>
      <c r="Q469" t="s">
        <v>143</v>
      </c>
      <c r="R469" t="s">
        <v>3507</v>
      </c>
      <c r="S469" t="s">
        <v>85</v>
      </c>
      <c r="T469" t="s">
        <v>3508</v>
      </c>
      <c r="U469" t="s">
        <v>3509</v>
      </c>
      <c r="V469" t="s">
        <v>1801</v>
      </c>
      <c r="W469" t="s">
        <v>1802</v>
      </c>
    </row>
    <row r="470" spans="1:23" x14ac:dyDescent="0.3">
      <c r="A470">
        <v>1571015386458120</v>
      </c>
      <c r="B470" t="s">
        <v>286</v>
      </c>
      <c r="C470" t="s">
        <v>218</v>
      </c>
      <c r="D470" t="s">
        <v>3510</v>
      </c>
      <c r="E470" t="s">
        <v>163</v>
      </c>
      <c r="F470" t="s">
        <v>164</v>
      </c>
      <c r="G470">
        <v>17.0608</v>
      </c>
      <c r="H470">
        <v>-61.796399999999998</v>
      </c>
      <c r="I470" t="s">
        <v>78</v>
      </c>
      <c r="J470">
        <v>28841</v>
      </c>
      <c r="K470" s="1">
        <v>44538</v>
      </c>
      <c r="L470" t="s">
        <v>123</v>
      </c>
      <c r="M470" t="s">
        <v>3511</v>
      </c>
      <c r="N470" t="s">
        <v>3512</v>
      </c>
      <c r="O470" t="s">
        <v>1735</v>
      </c>
      <c r="P470" t="s">
        <v>1736</v>
      </c>
      <c r="Q470" t="s">
        <v>67</v>
      </c>
      <c r="R470" t="s">
        <v>1737</v>
      </c>
      <c r="S470" t="s">
        <v>85</v>
      </c>
      <c r="T470" t="s">
        <v>1738</v>
      </c>
      <c r="U470" t="s">
        <v>1739</v>
      </c>
      <c r="V470" t="s">
        <v>3513</v>
      </c>
      <c r="W470" t="s">
        <v>3514</v>
      </c>
    </row>
    <row r="471" spans="1:23" x14ac:dyDescent="0.3">
      <c r="A471">
        <v>565509212351846</v>
      </c>
      <c r="B471" t="s">
        <v>921</v>
      </c>
      <c r="C471" t="s">
        <v>273</v>
      </c>
      <c r="D471" t="s">
        <v>431</v>
      </c>
      <c r="E471" t="s">
        <v>947</v>
      </c>
      <c r="F471" t="s">
        <v>948</v>
      </c>
      <c r="G471">
        <v>28.3949</v>
      </c>
      <c r="H471">
        <v>84.123999999999995</v>
      </c>
      <c r="I471" t="s">
        <v>138</v>
      </c>
      <c r="J471">
        <v>98374</v>
      </c>
      <c r="K471" s="1">
        <v>45065</v>
      </c>
      <c r="L471" t="s">
        <v>123</v>
      </c>
      <c r="M471" t="s">
        <v>3515</v>
      </c>
      <c r="N471" t="s">
        <v>3516</v>
      </c>
      <c r="O471" t="s">
        <v>2575</v>
      </c>
      <c r="P471" t="s">
        <v>3517</v>
      </c>
      <c r="Q471" t="s">
        <v>83</v>
      </c>
      <c r="R471" t="s">
        <v>3518</v>
      </c>
      <c r="S471" t="s">
        <v>241</v>
      </c>
      <c r="T471" t="s">
        <v>3519</v>
      </c>
      <c r="U471" t="s">
        <v>3520</v>
      </c>
      <c r="V471" t="s">
        <v>3521</v>
      </c>
      <c r="W471" t="s">
        <v>3522</v>
      </c>
    </row>
    <row r="472" spans="1:23" x14ac:dyDescent="0.3">
      <c r="A472">
        <v>2401003010584080</v>
      </c>
      <c r="B472" t="s">
        <v>300</v>
      </c>
      <c r="C472" t="s">
        <v>218</v>
      </c>
      <c r="D472" t="s">
        <v>3523</v>
      </c>
      <c r="E472" t="s">
        <v>593</v>
      </c>
      <c r="F472" t="s">
        <v>594</v>
      </c>
      <c r="G472">
        <v>-11.6455</v>
      </c>
      <c r="H472">
        <v>43.333300000000001</v>
      </c>
      <c r="I472" t="s">
        <v>78</v>
      </c>
      <c r="J472">
        <v>131700</v>
      </c>
      <c r="K472" s="1">
        <v>45093</v>
      </c>
      <c r="L472" t="s">
        <v>29</v>
      </c>
      <c r="M472" t="s">
        <v>3524</v>
      </c>
      <c r="N472">
        <f>1-733-400-2311</f>
        <v>-3443</v>
      </c>
      <c r="O472" t="s">
        <v>1373</v>
      </c>
      <c r="P472" t="s">
        <v>237</v>
      </c>
      <c r="Q472" t="s">
        <v>294</v>
      </c>
      <c r="R472" t="s">
        <v>1374</v>
      </c>
      <c r="S472" t="s">
        <v>52</v>
      </c>
      <c r="T472" t="s">
        <v>1375</v>
      </c>
      <c r="U472" t="s">
        <v>1376</v>
      </c>
      <c r="V472" t="s">
        <v>3525</v>
      </c>
      <c r="W472" t="s">
        <v>3526</v>
      </c>
    </row>
    <row r="473" spans="1:23" x14ac:dyDescent="0.3">
      <c r="A473">
        <v>2470335102459770</v>
      </c>
      <c r="B473" t="s">
        <v>396</v>
      </c>
      <c r="C473" t="s">
        <v>218</v>
      </c>
      <c r="D473" t="s">
        <v>3322</v>
      </c>
      <c r="E473" t="s">
        <v>614</v>
      </c>
      <c r="F473" t="s">
        <v>615</v>
      </c>
      <c r="G473">
        <v>17.189900000000002</v>
      </c>
      <c r="H473">
        <v>-88.497600000000006</v>
      </c>
      <c r="I473" t="s">
        <v>206</v>
      </c>
      <c r="J473">
        <v>106887</v>
      </c>
      <c r="K473" s="1">
        <v>44871</v>
      </c>
      <c r="L473" t="s">
        <v>63</v>
      </c>
      <c r="M473" t="s">
        <v>3527</v>
      </c>
      <c r="N473" t="s">
        <v>3528</v>
      </c>
      <c r="O473" t="s">
        <v>307</v>
      </c>
      <c r="P473" t="s">
        <v>1417</v>
      </c>
      <c r="Q473" t="s">
        <v>34</v>
      </c>
      <c r="R473" t="s">
        <v>1418</v>
      </c>
      <c r="S473" t="s">
        <v>145</v>
      </c>
      <c r="T473" t="s">
        <v>1419</v>
      </c>
      <c r="U473" t="s">
        <v>1420</v>
      </c>
      <c r="V473" t="s">
        <v>1040</v>
      </c>
      <c r="W473" t="s">
        <v>1041</v>
      </c>
    </row>
    <row r="474" spans="1:23" x14ac:dyDescent="0.3">
      <c r="A474">
        <v>706279859770063</v>
      </c>
      <c r="B474" t="s">
        <v>582</v>
      </c>
      <c r="C474" t="s">
        <v>134</v>
      </c>
      <c r="D474" t="s">
        <v>3529</v>
      </c>
      <c r="E474" t="s">
        <v>961</v>
      </c>
      <c r="F474" t="s">
        <v>962</v>
      </c>
      <c r="G474">
        <v>41.2044</v>
      </c>
      <c r="H474">
        <v>74.766099999999994</v>
      </c>
      <c r="I474" t="s">
        <v>206</v>
      </c>
      <c r="J474">
        <v>33888</v>
      </c>
      <c r="K474" s="1">
        <v>44582</v>
      </c>
      <c r="L474" t="s">
        <v>123</v>
      </c>
      <c r="M474" t="s">
        <v>3530</v>
      </c>
      <c r="N474" t="s">
        <v>3531</v>
      </c>
      <c r="O474" t="s">
        <v>1576</v>
      </c>
      <c r="P474" t="s">
        <v>3532</v>
      </c>
      <c r="Q474" t="s">
        <v>50</v>
      </c>
      <c r="R474" t="s">
        <v>3533</v>
      </c>
      <c r="S474" t="s">
        <v>85</v>
      </c>
      <c r="T474" t="s">
        <v>3534</v>
      </c>
      <c r="U474" t="s">
        <v>3535</v>
      </c>
      <c r="V474" t="s">
        <v>3536</v>
      </c>
      <c r="W474" t="s">
        <v>3537</v>
      </c>
    </row>
    <row r="475" spans="1:23" x14ac:dyDescent="0.3">
      <c r="A475">
        <v>630481464681167</v>
      </c>
      <c r="B475" t="s">
        <v>1803</v>
      </c>
      <c r="C475" t="s">
        <v>58</v>
      </c>
      <c r="D475" t="s">
        <v>3538</v>
      </c>
      <c r="E475" t="s">
        <v>1642</v>
      </c>
      <c r="F475" t="s">
        <v>1643</v>
      </c>
      <c r="G475">
        <v>41.608600000000003</v>
      </c>
      <c r="H475">
        <v>21.7453</v>
      </c>
      <c r="I475" t="s">
        <v>206</v>
      </c>
      <c r="J475">
        <v>61467</v>
      </c>
      <c r="K475" s="1">
        <v>44982</v>
      </c>
      <c r="L475" t="s">
        <v>123</v>
      </c>
      <c r="M475" t="s">
        <v>3539</v>
      </c>
      <c r="N475" t="s">
        <v>3540</v>
      </c>
      <c r="O475" t="s">
        <v>344</v>
      </c>
      <c r="P475" t="s">
        <v>345</v>
      </c>
      <c r="Q475" t="s">
        <v>169</v>
      </c>
      <c r="R475" t="s">
        <v>346</v>
      </c>
      <c r="S475" t="s">
        <v>114</v>
      </c>
      <c r="T475" t="s">
        <v>347</v>
      </c>
      <c r="U475" t="s">
        <v>348</v>
      </c>
      <c r="V475" t="s">
        <v>565</v>
      </c>
      <c r="W475" t="s">
        <v>566</v>
      </c>
    </row>
    <row r="476" spans="1:23" x14ac:dyDescent="0.3">
      <c r="A476">
        <v>1336610227770930</v>
      </c>
      <c r="B476" t="s">
        <v>104</v>
      </c>
      <c r="C476" t="s">
        <v>273</v>
      </c>
      <c r="D476" t="s">
        <v>657</v>
      </c>
      <c r="E476" t="s">
        <v>712</v>
      </c>
      <c r="F476" t="s">
        <v>713</v>
      </c>
      <c r="G476">
        <v>40.069099999999999</v>
      </c>
      <c r="H476">
        <v>45.038200000000003</v>
      </c>
      <c r="I476" t="s">
        <v>206</v>
      </c>
      <c r="J476">
        <v>14881</v>
      </c>
      <c r="K476" s="1">
        <v>45137</v>
      </c>
      <c r="L476" t="s">
        <v>63</v>
      </c>
      <c r="M476" t="s">
        <v>3541</v>
      </c>
      <c r="N476" t="s">
        <v>3542</v>
      </c>
      <c r="O476" t="s">
        <v>2242</v>
      </c>
      <c r="P476" t="s">
        <v>3543</v>
      </c>
      <c r="Q476" t="s">
        <v>294</v>
      </c>
      <c r="R476" t="s">
        <v>3544</v>
      </c>
      <c r="S476" t="s">
        <v>255</v>
      </c>
      <c r="T476" t="s">
        <v>3545</v>
      </c>
      <c r="U476" t="s">
        <v>3546</v>
      </c>
      <c r="V476" t="s">
        <v>3547</v>
      </c>
      <c r="W476" t="s">
        <v>3548</v>
      </c>
    </row>
    <row r="477" spans="1:23" x14ac:dyDescent="0.3">
      <c r="A477">
        <v>2850305165720470</v>
      </c>
      <c r="B477" t="s">
        <v>678</v>
      </c>
      <c r="C477" t="s">
        <v>218</v>
      </c>
      <c r="D477" t="s">
        <v>679</v>
      </c>
      <c r="E477" t="s">
        <v>326</v>
      </c>
      <c r="F477" t="s">
        <v>327</v>
      </c>
      <c r="G477">
        <v>-7.1094999999999997</v>
      </c>
      <c r="H477">
        <v>177.64930000000001</v>
      </c>
      <c r="I477" t="s">
        <v>138</v>
      </c>
      <c r="J477">
        <v>133016</v>
      </c>
      <c r="K477" s="1">
        <v>44698</v>
      </c>
      <c r="L477" t="s">
        <v>123</v>
      </c>
      <c r="M477" t="s">
        <v>3549</v>
      </c>
      <c r="N477">
        <f>1-530-640-4210</f>
        <v>-5379</v>
      </c>
      <c r="O477" t="s">
        <v>692</v>
      </c>
      <c r="P477" t="s">
        <v>693</v>
      </c>
      <c r="Q477" t="s">
        <v>321</v>
      </c>
      <c r="R477" t="s">
        <v>694</v>
      </c>
      <c r="S477" t="s">
        <v>114</v>
      </c>
      <c r="T477" t="s">
        <v>695</v>
      </c>
      <c r="U477" t="s">
        <v>696</v>
      </c>
      <c r="V477" t="s">
        <v>3005</v>
      </c>
      <c r="W477" t="s">
        <v>3006</v>
      </c>
    </row>
    <row r="478" spans="1:23" x14ac:dyDescent="0.3">
      <c r="A478">
        <v>90206306057788</v>
      </c>
      <c r="B478" t="s">
        <v>133</v>
      </c>
      <c r="C478" t="s">
        <v>91</v>
      </c>
      <c r="D478" t="s">
        <v>3550</v>
      </c>
      <c r="E478" t="s">
        <v>2770</v>
      </c>
      <c r="F478" t="s">
        <v>2771</v>
      </c>
      <c r="G478">
        <v>12.8628</v>
      </c>
      <c r="H478">
        <v>30.217600000000001</v>
      </c>
      <c r="I478" t="s">
        <v>138</v>
      </c>
      <c r="J478">
        <v>25037</v>
      </c>
      <c r="K478" s="1">
        <v>44872</v>
      </c>
      <c r="L478" t="s">
        <v>123</v>
      </c>
      <c r="M478" t="s">
        <v>3551</v>
      </c>
      <c r="N478" t="s">
        <v>3552</v>
      </c>
      <c r="O478" t="s">
        <v>330</v>
      </c>
      <c r="P478" t="s">
        <v>2993</v>
      </c>
      <c r="Q478" t="s">
        <v>34</v>
      </c>
      <c r="R478" t="s">
        <v>2994</v>
      </c>
      <c r="S478" t="s">
        <v>255</v>
      </c>
      <c r="T478" t="s">
        <v>2995</v>
      </c>
      <c r="U478" t="s">
        <v>2996</v>
      </c>
      <c r="V478" t="s">
        <v>1357</v>
      </c>
      <c r="W478" t="s">
        <v>1358</v>
      </c>
    </row>
    <row r="479" spans="1:23" x14ac:dyDescent="0.3">
      <c r="A479">
        <v>445041235639110</v>
      </c>
      <c r="B479" t="s">
        <v>161</v>
      </c>
      <c r="C479" t="s">
        <v>42</v>
      </c>
      <c r="D479" t="s">
        <v>3553</v>
      </c>
      <c r="E479" t="s">
        <v>385</v>
      </c>
      <c r="F479" t="s">
        <v>386</v>
      </c>
      <c r="G479">
        <v>47.162500000000001</v>
      </c>
      <c r="H479">
        <v>19.503299999999999</v>
      </c>
      <c r="I479" t="s">
        <v>206</v>
      </c>
      <c r="J479">
        <v>46127</v>
      </c>
      <c r="K479" s="1">
        <v>44821</v>
      </c>
      <c r="L479" t="s">
        <v>63</v>
      </c>
      <c r="M479" t="s">
        <v>3554</v>
      </c>
      <c r="N479" t="s">
        <v>3555</v>
      </c>
      <c r="O479" t="s">
        <v>2417</v>
      </c>
      <c r="P479" t="s">
        <v>2418</v>
      </c>
      <c r="Q479" t="s">
        <v>50</v>
      </c>
      <c r="R479" t="s">
        <v>2419</v>
      </c>
      <c r="S479" t="s">
        <v>36</v>
      </c>
      <c r="T479" t="s">
        <v>2420</v>
      </c>
      <c r="U479" t="s">
        <v>2421</v>
      </c>
      <c r="V479" t="s">
        <v>3556</v>
      </c>
      <c r="W479" t="s">
        <v>3557</v>
      </c>
    </row>
    <row r="480" spans="1:23" x14ac:dyDescent="0.3">
      <c r="A480">
        <v>2868689538177070</v>
      </c>
      <c r="B480" t="s">
        <v>364</v>
      </c>
      <c r="C480" t="s">
        <v>189</v>
      </c>
      <c r="D480" t="s">
        <v>3558</v>
      </c>
      <c r="E480" t="s">
        <v>340</v>
      </c>
      <c r="F480" t="s">
        <v>341</v>
      </c>
      <c r="G480">
        <v>15.179399999999999</v>
      </c>
      <c r="H480">
        <v>39.782299999999999</v>
      </c>
      <c r="I480" t="s">
        <v>206</v>
      </c>
      <c r="J480">
        <v>133513</v>
      </c>
      <c r="K480" s="1">
        <v>44822</v>
      </c>
      <c r="L480" t="s">
        <v>123</v>
      </c>
      <c r="M480" t="s">
        <v>3559</v>
      </c>
      <c r="N480">
        <v>3263905185</v>
      </c>
      <c r="O480" t="s">
        <v>1252</v>
      </c>
      <c r="P480" t="s">
        <v>660</v>
      </c>
      <c r="Q480" t="s">
        <v>183</v>
      </c>
      <c r="R480" t="s">
        <v>3560</v>
      </c>
      <c r="S480" t="s">
        <v>255</v>
      </c>
      <c r="T480" t="s">
        <v>3561</v>
      </c>
      <c r="U480" t="s">
        <v>3562</v>
      </c>
      <c r="V480" t="s">
        <v>1894</v>
      </c>
      <c r="W480" t="s">
        <v>1895</v>
      </c>
    </row>
    <row r="481" spans="1:23" x14ac:dyDescent="0.3">
      <c r="A481">
        <v>964869807208718</v>
      </c>
      <c r="B481" t="s">
        <v>150</v>
      </c>
      <c r="C481" t="s">
        <v>24</v>
      </c>
      <c r="D481" t="s">
        <v>75</v>
      </c>
      <c r="E481" t="s">
        <v>794</v>
      </c>
      <c r="F481" t="s">
        <v>795</v>
      </c>
      <c r="G481">
        <v>4.5353000000000003</v>
      </c>
      <c r="H481">
        <v>114.7277</v>
      </c>
      <c r="I481" t="s">
        <v>206</v>
      </c>
      <c r="J481">
        <v>67708</v>
      </c>
      <c r="K481" s="1">
        <v>44602</v>
      </c>
      <c r="L481" t="s">
        <v>63</v>
      </c>
      <c r="M481" t="s">
        <v>3563</v>
      </c>
      <c r="N481" t="s">
        <v>3564</v>
      </c>
      <c r="O481" t="s">
        <v>1513</v>
      </c>
      <c r="P481" t="s">
        <v>3565</v>
      </c>
      <c r="Q481" t="s">
        <v>239</v>
      </c>
      <c r="R481" t="s">
        <v>3566</v>
      </c>
      <c r="S481" t="s">
        <v>145</v>
      </c>
      <c r="T481" t="s">
        <v>3567</v>
      </c>
      <c r="U481" t="s">
        <v>3568</v>
      </c>
      <c r="V481" t="s">
        <v>1285</v>
      </c>
      <c r="W481" t="s">
        <v>1286</v>
      </c>
    </row>
    <row r="482" spans="1:23" x14ac:dyDescent="0.3">
      <c r="A482">
        <v>926810512029747</v>
      </c>
      <c r="B482" t="s">
        <v>533</v>
      </c>
      <c r="C482" t="s">
        <v>105</v>
      </c>
      <c r="D482" t="s">
        <v>1855</v>
      </c>
      <c r="E482" t="s">
        <v>593</v>
      </c>
      <c r="F482" t="s">
        <v>594</v>
      </c>
      <c r="G482">
        <v>-11.6455</v>
      </c>
      <c r="H482">
        <v>43.333300000000001</v>
      </c>
      <c r="I482" t="s">
        <v>78</v>
      </c>
      <c r="J482">
        <v>49926</v>
      </c>
      <c r="K482" s="1">
        <v>44873</v>
      </c>
      <c r="L482" t="s">
        <v>29</v>
      </c>
      <c r="M482" t="s">
        <v>3569</v>
      </c>
      <c r="N482" t="s">
        <v>3570</v>
      </c>
      <c r="O482" t="s">
        <v>447</v>
      </c>
      <c r="P482" t="s">
        <v>167</v>
      </c>
      <c r="Q482" t="s">
        <v>169</v>
      </c>
      <c r="R482" t="s">
        <v>3571</v>
      </c>
      <c r="S482" t="s">
        <v>198</v>
      </c>
      <c r="T482" t="s">
        <v>3572</v>
      </c>
      <c r="U482" t="s">
        <v>3573</v>
      </c>
      <c r="V482" t="s">
        <v>3457</v>
      </c>
      <c r="W482" t="s">
        <v>3458</v>
      </c>
    </row>
    <row r="483" spans="1:23" x14ac:dyDescent="0.3">
      <c r="A483">
        <v>2252366545787990</v>
      </c>
      <c r="B483" t="s">
        <v>57</v>
      </c>
      <c r="C483" t="s">
        <v>218</v>
      </c>
      <c r="D483" t="s">
        <v>3574</v>
      </c>
      <c r="E483" t="s">
        <v>76</v>
      </c>
      <c r="F483" t="s">
        <v>77</v>
      </c>
      <c r="G483">
        <v>9.3077000000000005</v>
      </c>
      <c r="H483">
        <v>2.3157999999999999</v>
      </c>
      <c r="I483" t="s">
        <v>28</v>
      </c>
      <c r="J483">
        <v>83990</v>
      </c>
      <c r="K483" s="1">
        <v>44852</v>
      </c>
      <c r="L483" t="s">
        <v>63</v>
      </c>
      <c r="M483" t="s">
        <v>3575</v>
      </c>
      <c r="N483" t="s">
        <v>3576</v>
      </c>
      <c r="O483" t="s">
        <v>909</v>
      </c>
      <c r="P483" t="s">
        <v>910</v>
      </c>
      <c r="Q483" t="s">
        <v>239</v>
      </c>
      <c r="R483" t="s">
        <v>911</v>
      </c>
      <c r="S483" t="s">
        <v>114</v>
      </c>
      <c r="T483" t="s">
        <v>912</v>
      </c>
      <c r="U483" t="s">
        <v>913</v>
      </c>
      <c r="V483" t="s">
        <v>3113</v>
      </c>
      <c r="W483" t="s">
        <v>3114</v>
      </c>
    </row>
    <row r="484" spans="1:23" x14ac:dyDescent="0.3">
      <c r="A484">
        <v>1256176335840370</v>
      </c>
      <c r="B484" t="s">
        <v>1249</v>
      </c>
      <c r="C484" t="s">
        <v>189</v>
      </c>
      <c r="D484" t="s">
        <v>1752</v>
      </c>
      <c r="E484" t="s">
        <v>107</v>
      </c>
      <c r="F484" t="s">
        <v>108</v>
      </c>
      <c r="G484">
        <v>50.503900000000002</v>
      </c>
      <c r="H484">
        <v>4.4699</v>
      </c>
      <c r="I484" t="s">
        <v>78</v>
      </c>
      <c r="J484">
        <v>65653</v>
      </c>
      <c r="K484" s="1">
        <v>44604</v>
      </c>
      <c r="L484" t="s">
        <v>123</v>
      </c>
      <c r="M484" t="s">
        <v>3577</v>
      </c>
      <c r="N484" t="s">
        <v>3578</v>
      </c>
      <c r="O484" t="s">
        <v>1884</v>
      </c>
      <c r="P484" t="s">
        <v>2499</v>
      </c>
      <c r="Q484" t="s">
        <v>1047</v>
      </c>
      <c r="R484" t="s">
        <v>2500</v>
      </c>
      <c r="S484" t="s">
        <v>198</v>
      </c>
      <c r="T484" t="s">
        <v>2501</v>
      </c>
      <c r="U484" t="s">
        <v>2502</v>
      </c>
      <c r="V484" t="s">
        <v>3579</v>
      </c>
    </row>
    <row r="485" spans="1:23" x14ac:dyDescent="0.3">
      <c r="A485">
        <v>929606414503529</v>
      </c>
      <c r="B485" t="s">
        <v>859</v>
      </c>
      <c r="C485" t="s">
        <v>91</v>
      </c>
      <c r="D485" t="s">
        <v>3580</v>
      </c>
      <c r="E485" t="s">
        <v>1096</v>
      </c>
      <c r="F485" t="s">
        <v>1097</v>
      </c>
      <c r="G485">
        <v>17.570699999999999</v>
      </c>
      <c r="H485">
        <v>-3.9962</v>
      </c>
      <c r="I485" t="s">
        <v>62</v>
      </c>
      <c r="J485">
        <v>94614</v>
      </c>
      <c r="K485" s="1">
        <v>44873</v>
      </c>
      <c r="L485" t="s">
        <v>123</v>
      </c>
      <c r="M485" t="s">
        <v>3581</v>
      </c>
      <c r="N485" t="s">
        <v>3582</v>
      </c>
      <c r="O485" t="s">
        <v>1543</v>
      </c>
      <c r="P485" t="s">
        <v>1708</v>
      </c>
      <c r="Q485" t="s">
        <v>294</v>
      </c>
      <c r="R485" t="s">
        <v>1709</v>
      </c>
      <c r="S485" t="s">
        <v>36</v>
      </c>
      <c r="T485" t="s">
        <v>1710</v>
      </c>
      <c r="U485" t="s">
        <v>1711</v>
      </c>
      <c r="V485" t="s">
        <v>1740</v>
      </c>
      <c r="W485" t="s">
        <v>1741</v>
      </c>
    </row>
    <row r="486" spans="1:23" x14ac:dyDescent="0.3">
      <c r="A486">
        <v>1240445359302040</v>
      </c>
      <c r="B486" t="s">
        <v>430</v>
      </c>
      <c r="C486" t="s">
        <v>273</v>
      </c>
      <c r="D486" t="s">
        <v>1588</v>
      </c>
      <c r="E486" t="s">
        <v>191</v>
      </c>
      <c r="F486" t="s">
        <v>192</v>
      </c>
      <c r="G486">
        <v>32.3078</v>
      </c>
      <c r="H486">
        <v>-64.750500000000002</v>
      </c>
      <c r="I486" t="s">
        <v>62</v>
      </c>
      <c r="J486">
        <v>85234</v>
      </c>
      <c r="K486" s="1">
        <v>45074</v>
      </c>
      <c r="L486" t="s">
        <v>63</v>
      </c>
      <c r="M486" t="s">
        <v>3583</v>
      </c>
      <c r="N486" t="s">
        <v>3584</v>
      </c>
      <c r="O486" t="s">
        <v>1661</v>
      </c>
      <c r="P486" t="s">
        <v>410</v>
      </c>
      <c r="Q486" t="s">
        <v>169</v>
      </c>
      <c r="R486" t="s">
        <v>1662</v>
      </c>
      <c r="S486" t="s">
        <v>255</v>
      </c>
      <c r="T486" t="s">
        <v>1663</v>
      </c>
      <c r="U486" t="s">
        <v>1664</v>
      </c>
      <c r="V486" t="s">
        <v>3585</v>
      </c>
      <c r="W486" t="s">
        <v>3586</v>
      </c>
    </row>
    <row r="487" spans="1:23" x14ac:dyDescent="0.3">
      <c r="A487">
        <v>701549408699640</v>
      </c>
      <c r="B487" t="s">
        <v>161</v>
      </c>
      <c r="C487" t="s">
        <v>42</v>
      </c>
      <c r="D487" t="s">
        <v>2946</v>
      </c>
      <c r="E487" t="s">
        <v>2336</v>
      </c>
      <c r="F487" t="s">
        <v>2337</v>
      </c>
      <c r="G487">
        <v>61.892600000000002</v>
      </c>
      <c r="H487">
        <v>-6.9118000000000004</v>
      </c>
      <c r="I487" t="s">
        <v>28</v>
      </c>
      <c r="J487">
        <v>30118</v>
      </c>
      <c r="K487" s="1">
        <v>44820</v>
      </c>
      <c r="L487" t="s">
        <v>29</v>
      </c>
      <c r="M487" t="s">
        <v>3587</v>
      </c>
      <c r="N487" t="s">
        <v>3588</v>
      </c>
      <c r="O487" t="s">
        <v>1576</v>
      </c>
      <c r="P487" t="s">
        <v>1577</v>
      </c>
      <c r="Q487" t="s">
        <v>321</v>
      </c>
      <c r="R487" t="s">
        <v>1578</v>
      </c>
      <c r="S487" t="s">
        <v>36</v>
      </c>
      <c r="T487" t="s">
        <v>1579</v>
      </c>
      <c r="U487" t="s">
        <v>1580</v>
      </c>
      <c r="V487" t="s">
        <v>3589</v>
      </c>
      <c r="W487" t="s">
        <v>3590</v>
      </c>
    </row>
    <row r="488" spans="1:23" x14ac:dyDescent="0.3">
      <c r="A488">
        <v>1234194272393370</v>
      </c>
      <c r="B488" t="s">
        <v>1140</v>
      </c>
      <c r="C488" t="s">
        <v>151</v>
      </c>
      <c r="D488" t="s">
        <v>2872</v>
      </c>
      <c r="E488" t="s">
        <v>3591</v>
      </c>
      <c r="F488" t="s">
        <v>3592</v>
      </c>
      <c r="G488">
        <v>41.871899999999997</v>
      </c>
      <c r="H488">
        <v>12.567399999999999</v>
      </c>
      <c r="I488" t="s">
        <v>78</v>
      </c>
      <c r="J488">
        <v>83503</v>
      </c>
      <c r="K488" s="1">
        <v>45123</v>
      </c>
      <c r="L488" t="s">
        <v>123</v>
      </c>
      <c r="M488" t="s">
        <v>3593</v>
      </c>
      <c r="N488">
        <f>1-304-394-1683</f>
        <v>-2380</v>
      </c>
      <c r="O488" t="s">
        <v>1513</v>
      </c>
      <c r="P488" t="s">
        <v>2958</v>
      </c>
      <c r="Q488" t="s">
        <v>358</v>
      </c>
      <c r="R488" t="s">
        <v>2959</v>
      </c>
      <c r="S488" t="s">
        <v>114</v>
      </c>
      <c r="T488" t="s">
        <v>2960</v>
      </c>
      <c r="U488" t="s">
        <v>2961</v>
      </c>
      <c r="V488" t="s">
        <v>3594</v>
      </c>
      <c r="W488" t="s">
        <v>3595</v>
      </c>
    </row>
    <row r="489" spans="1:23" x14ac:dyDescent="0.3">
      <c r="A489">
        <v>1250744531059750</v>
      </c>
      <c r="B489" t="s">
        <v>430</v>
      </c>
      <c r="C489" t="s">
        <v>134</v>
      </c>
      <c r="D489" t="s">
        <v>162</v>
      </c>
      <c r="E489" t="s">
        <v>3596</v>
      </c>
      <c r="F489" t="s">
        <v>3597</v>
      </c>
      <c r="G489">
        <v>17.607800000000001</v>
      </c>
      <c r="H489">
        <v>8.0816999999999997</v>
      </c>
      <c r="I489" t="s">
        <v>138</v>
      </c>
      <c r="J489">
        <v>26222</v>
      </c>
      <c r="K489" s="1">
        <v>44855</v>
      </c>
      <c r="L489" t="s">
        <v>29</v>
      </c>
      <c r="M489" t="s">
        <v>3598</v>
      </c>
      <c r="N489" t="s">
        <v>3599</v>
      </c>
      <c r="O489" t="s">
        <v>1308</v>
      </c>
      <c r="P489" t="s">
        <v>1309</v>
      </c>
      <c r="Q489" t="s">
        <v>50</v>
      </c>
      <c r="R489" t="s">
        <v>1310</v>
      </c>
      <c r="S489" t="s">
        <v>85</v>
      </c>
      <c r="T489" t="s">
        <v>1311</v>
      </c>
      <c r="U489" t="s">
        <v>1312</v>
      </c>
      <c r="V489" t="s">
        <v>3600</v>
      </c>
      <c r="W489" t="s">
        <v>3601</v>
      </c>
    </row>
    <row r="490" spans="1:23" x14ac:dyDescent="0.3">
      <c r="A490">
        <v>608188331742668</v>
      </c>
      <c r="B490" t="s">
        <v>90</v>
      </c>
      <c r="C490" t="s">
        <v>189</v>
      </c>
      <c r="D490" t="s">
        <v>3602</v>
      </c>
      <c r="E490" t="s">
        <v>1268</v>
      </c>
      <c r="F490" t="s">
        <v>1269</v>
      </c>
      <c r="G490">
        <v>12.879721</v>
      </c>
      <c r="H490">
        <v>121.774017</v>
      </c>
      <c r="I490" t="s">
        <v>206</v>
      </c>
      <c r="J490">
        <v>21332</v>
      </c>
      <c r="K490" s="1">
        <v>44519</v>
      </c>
      <c r="L490" t="s">
        <v>63</v>
      </c>
      <c r="M490" t="s">
        <v>3603</v>
      </c>
      <c r="N490" t="s">
        <v>3604</v>
      </c>
      <c r="O490" t="s">
        <v>307</v>
      </c>
      <c r="P490" t="s">
        <v>1417</v>
      </c>
      <c r="Q490" t="s">
        <v>332</v>
      </c>
      <c r="R490" t="s">
        <v>1418</v>
      </c>
      <c r="S490" t="s">
        <v>69</v>
      </c>
      <c r="T490" t="s">
        <v>1419</v>
      </c>
      <c r="U490" t="s">
        <v>1420</v>
      </c>
      <c r="V490" t="s">
        <v>3605</v>
      </c>
      <c r="W490" t="s">
        <v>3606</v>
      </c>
    </row>
    <row r="491" spans="1:23" x14ac:dyDescent="0.3">
      <c r="A491">
        <v>1970829435215300</v>
      </c>
      <c r="B491" t="s">
        <v>454</v>
      </c>
      <c r="C491" t="s">
        <v>189</v>
      </c>
      <c r="D491" t="s">
        <v>3350</v>
      </c>
      <c r="E491" t="s">
        <v>3607</v>
      </c>
      <c r="F491" t="s">
        <v>3608</v>
      </c>
      <c r="G491">
        <v>39.074199999999998</v>
      </c>
      <c r="H491">
        <v>21.824300000000001</v>
      </c>
      <c r="I491" t="s">
        <v>28</v>
      </c>
      <c r="J491">
        <v>106846</v>
      </c>
      <c r="K491" s="1">
        <v>45006</v>
      </c>
      <c r="L491" t="s">
        <v>29</v>
      </c>
      <c r="M491" t="s">
        <v>3609</v>
      </c>
      <c r="N491" t="s">
        <v>3610</v>
      </c>
      <c r="O491" t="s">
        <v>474</v>
      </c>
      <c r="P491" t="s">
        <v>3611</v>
      </c>
      <c r="Q491" t="s">
        <v>294</v>
      </c>
      <c r="R491" t="s">
        <v>3612</v>
      </c>
      <c r="S491" t="s">
        <v>198</v>
      </c>
      <c r="T491" t="s">
        <v>3613</v>
      </c>
      <c r="U491" t="s">
        <v>3614</v>
      </c>
      <c r="V491" t="s">
        <v>3615</v>
      </c>
      <c r="W491" t="s">
        <v>3616</v>
      </c>
    </row>
    <row r="492" spans="1:23" x14ac:dyDescent="0.3">
      <c r="A492">
        <v>525281655753384</v>
      </c>
      <c r="B492" t="s">
        <v>533</v>
      </c>
      <c r="C492" t="s">
        <v>42</v>
      </c>
      <c r="D492" t="s">
        <v>1159</v>
      </c>
      <c r="E492" t="s">
        <v>1534</v>
      </c>
      <c r="F492" t="s">
        <v>1535</v>
      </c>
      <c r="G492">
        <v>1.3733</v>
      </c>
      <c r="H492">
        <v>32.290300000000002</v>
      </c>
      <c r="I492" t="s">
        <v>138</v>
      </c>
      <c r="J492">
        <v>86757</v>
      </c>
      <c r="K492" s="1">
        <v>44649</v>
      </c>
      <c r="L492" t="s">
        <v>123</v>
      </c>
      <c r="M492" t="s">
        <v>3617</v>
      </c>
      <c r="N492" t="s">
        <v>3618</v>
      </c>
      <c r="O492" t="s">
        <v>2653</v>
      </c>
      <c r="P492" t="s">
        <v>3619</v>
      </c>
      <c r="Q492" t="s">
        <v>143</v>
      </c>
      <c r="R492" t="s">
        <v>3620</v>
      </c>
      <c r="S492" t="s">
        <v>69</v>
      </c>
      <c r="T492" t="s">
        <v>3621</v>
      </c>
      <c r="U492" t="s">
        <v>3622</v>
      </c>
      <c r="V492" t="s">
        <v>3623</v>
      </c>
      <c r="W492" t="s">
        <v>3624</v>
      </c>
    </row>
    <row r="493" spans="1:23" x14ac:dyDescent="0.3">
      <c r="A493">
        <v>898085188520725</v>
      </c>
      <c r="B493" t="s">
        <v>555</v>
      </c>
      <c r="C493" t="s">
        <v>134</v>
      </c>
      <c r="D493" t="s">
        <v>3550</v>
      </c>
      <c r="E493" t="s">
        <v>3625</v>
      </c>
      <c r="F493" t="s">
        <v>3626</v>
      </c>
      <c r="G493">
        <v>-11.2027</v>
      </c>
      <c r="H493">
        <v>17.873899999999999</v>
      </c>
      <c r="I493" t="s">
        <v>28</v>
      </c>
      <c r="J493">
        <v>101798</v>
      </c>
      <c r="K493" s="1">
        <v>44527</v>
      </c>
      <c r="L493" t="s">
        <v>123</v>
      </c>
      <c r="M493" t="s">
        <v>3627</v>
      </c>
      <c r="N493" t="s">
        <v>3628</v>
      </c>
      <c r="O493" t="s">
        <v>1832</v>
      </c>
      <c r="P493" t="s">
        <v>3629</v>
      </c>
      <c r="Q493" t="s">
        <v>332</v>
      </c>
      <c r="R493" t="s">
        <v>3630</v>
      </c>
      <c r="S493" t="s">
        <v>241</v>
      </c>
      <c r="T493" t="s">
        <v>3631</v>
      </c>
      <c r="U493" t="s">
        <v>3632</v>
      </c>
      <c r="V493" t="s">
        <v>2638</v>
      </c>
      <c r="W493" t="s">
        <v>2639</v>
      </c>
    </row>
    <row r="494" spans="1:23" x14ac:dyDescent="0.3">
      <c r="A494">
        <v>2553132105460380</v>
      </c>
      <c r="B494" t="s">
        <v>325</v>
      </c>
      <c r="C494" t="s">
        <v>134</v>
      </c>
      <c r="D494" t="s">
        <v>3633</v>
      </c>
      <c r="E494" t="s">
        <v>385</v>
      </c>
      <c r="F494" t="s">
        <v>386</v>
      </c>
      <c r="G494">
        <v>47.162500000000001</v>
      </c>
      <c r="H494">
        <v>19.503299999999999</v>
      </c>
      <c r="I494" t="s">
        <v>28</v>
      </c>
      <c r="J494">
        <v>128165</v>
      </c>
      <c r="K494" s="1">
        <v>44682</v>
      </c>
      <c r="L494" t="s">
        <v>123</v>
      </c>
      <c r="M494" t="s">
        <v>3634</v>
      </c>
      <c r="N494" t="s">
        <v>3635</v>
      </c>
      <c r="O494" t="s">
        <v>3636</v>
      </c>
      <c r="P494" t="s">
        <v>3637</v>
      </c>
      <c r="Q494" t="s">
        <v>83</v>
      </c>
      <c r="R494" t="s">
        <v>3638</v>
      </c>
      <c r="S494" t="s">
        <v>255</v>
      </c>
      <c r="T494" t="s">
        <v>3639</v>
      </c>
      <c r="U494" t="s">
        <v>3640</v>
      </c>
      <c r="V494" t="s">
        <v>1994</v>
      </c>
      <c r="W494" t="s">
        <v>1995</v>
      </c>
    </row>
    <row r="495" spans="1:23" x14ac:dyDescent="0.3">
      <c r="A495">
        <v>2575475516750370</v>
      </c>
      <c r="B495" t="s">
        <v>272</v>
      </c>
      <c r="C495" t="s">
        <v>24</v>
      </c>
      <c r="D495" t="s">
        <v>3451</v>
      </c>
      <c r="E495" t="s">
        <v>3641</v>
      </c>
      <c r="F495" t="s">
        <v>3642</v>
      </c>
      <c r="G495">
        <v>12.521100000000001</v>
      </c>
      <c r="H495">
        <v>-69.968299999999999</v>
      </c>
      <c r="I495" t="s">
        <v>62</v>
      </c>
      <c r="J495">
        <v>119755</v>
      </c>
      <c r="K495" s="1">
        <v>44468</v>
      </c>
      <c r="L495" t="s">
        <v>29</v>
      </c>
      <c r="M495" t="s">
        <v>3643</v>
      </c>
      <c r="N495" t="s">
        <v>3644</v>
      </c>
      <c r="O495" t="s">
        <v>2653</v>
      </c>
      <c r="P495" t="s">
        <v>2654</v>
      </c>
      <c r="Q495" t="s">
        <v>253</v>
      </c>
      <c r="R495" t="s">
        <v>2655</v>
      </c>
      <c r="S495" t="s">
        <v>145</v>
      </c>
      <c r="T495" t="s">
        <v>2656</v>
      </c>
      <c r="U495" t="s">
        <v>2657</v>
      </c>
      <c r="V495" t="s">
        <v>3645</v>
      </c>
      <c r="W495" t="s">
        <v>3646</v>
      </c>
    </row>
    <row r="496" spans="1:23" x14ac:dyDescent="0.3">
      <c r="A496">
        <v>127305354728754</v>
      </c>
      <c r="B496" t="s">
        <v>90</v>
      </c>
      <c r="C496" t="s">
        <v>189</v>
      </c>
      <c r="D496" t="s">
        <v>1714</v>
      </c>
      <c r="E496" t="s">
        <v>3641</v>
      </c>
      <c r="F496" t="s">
        <v>3642</v>
      </c>
      <c r="G496">
        <v>12.521100000000001</v>
      </c>
      <c r="H496">
        <v>-69.968299999999999</v>
      </c>
      <c r="I496" t="s">
        <v>28</v>
      </c>
      <c r="J496">
        <v>17732</v>
      </c>
      <c r="K496" s="1">
        <v>45073</v>
      </c>
      <c r="L496" t="s">
        <v>63</v>
      </c>
      <c r="M496" t="s">
        <v>3647</v>
      </c>
      <c r="N496" t="s">
        <v>3648</v>
      </c>
      <c r="O496" t="s">
        <v>1308</v>
      </c>
      <c r="P496" t="s">
        <v>1309</v>
      </c>
      <c r="Q496" t="s">
        <v>239</v>
      </c>
      <c r="R496" t="s">
        <v>1310</v>
      </c>
      <c r="S496" t="s">
        <v>114</v>
      </c>
      <c r="T496" t="s">
        <v>1311</v>
      </c>
      <c r="U496" t="s">
        <v>1312</v>
      </c>
      <c r="V496" t="s">
        <v>1324</v>
      </c>
      <c r="W496" t="s">
        <v>1325</v>
      </c>
    </row>
    <row r="497" spans="1:23" x14ac:dyDescent="0.3">
      <c r="A497">
        <v>2799041950001350</v>
      </c>
      <c r="B497" t="s">
        <v>41</v>
      </c>
      <c r="C497" t="s">
        <v>189</v>
      </c>
      <c r="D497" t="s">
        <v>3649</v>
      </c>
      <c r="E497" t="s">
        <v>1462</v>
      </c>
      <c r="F497" t="s">
        <v>1463</v>
      </c>
      <c r="G497">
        <v>-13.133900000000001</v>
      </c>
      <c r="H497">
        <v>27.849299999999999</v>
      </c>
      <c r="I497" t="s">
        <v>62</v>
      </c>
      <c r="J497">
        <v>33343</v>
      </c>
      <c r="K497" s="1">
        <v>45151</v>
      </c>
      <c r="L497" t="s">
        <v>123</v>
      </c>
      <c r="M497" t="s">
        <v>3650</v>
      </c>
      <c r="N497" t="s">
        <v>3651</v>
      </c>
      <c r="O497" t="s">
        <v>474</v>
      </c>
      <c r="P497" t="s">
        <v>979</v>
      </c>
      <c r="Q497" t="s">
        <v>50</v>
      </c>
      <c r="R497" t="s">
        <v>980</v>
      </c>
      <c r="S497" t="s">
        <v>145</v>
      </c>
      <c r="T497" t="s">
        <v>981</v>
      </c>
      <c r="U497" t="s">
        <v>982</v>
      </c>
      <c r="V497" t="s">
        <v>1488</v>
      </c>
      <c r="W497" t="s">
        <v>1489</v>
      </c>
    </row>
    <row r="498" spans="1:23" x14ac:dyDescent="0.3">
      <c r="A498">
        <v>797989903806146</v>
      </c>
      <c r="B498" t="s">
        <v>454</v>
      </c>
      <c r="C498" t="s">
        <v>218</v>
      </c>
      <c r="D498" t="s">
        <v>751</v>
      </c>
      <c r="E498" t="s">
        <v>1890</v>
      </c>
      <c r="F498" t="s">
        <v>1891</v>
      </c>
      <c r="G498">
        <v>-9.1899669999999993</v>
      </c>
      <c r="H498">
        <v>-75.015152</v>
      </c>
      <c r="I498" t="s">
        <v>206</v>
      </c>
      <c r="J498">
        <v>34365</v>
      </c>
      <c r="K498" s="1">
        <v>44700</v>
      </c>
      <c r="L498" t="s">
        <v>29</v>
      </c>
      <c r="M498" t="s">
        <v>3652</v>
      </c>
      <c r="N498" t="s">
        <v>3653</v>
      </c>
      <c r="O498" t="s">
        <v>2883</v>
      </c>
      <c r="P498" t="s">
        <v>2275</v>
      </c>
      <c r="Q498" t="s">
        <v>674</v>
      </c>
      <c r="R498" t="s">
        <v>3654</v>
      </c>
      <c r="S498" t="s">
        <v>198</v>
      </c>
      <c r="T498" t="s">
        <v>3655</v>
      </c>
      <c r="U498" t="s">
        <v>3656</v>
      </c>
      <c r="V498" t="s">
        <v>3657</v>
      </c>
      <c r="W498" t="s">
        <v>3658</v>
      </c>
    </row>
    <row r="499" spans="1:23" x14ac:dyDescent="0.3">
      <c r="A499">
        <v>979483445194273</v>
      </c>
      <c r="B499" t="s">
        <v>161</v>
      </c>
      <c r="C499" t="s">
        <v>105</v>
      </c>
      <c r="D499" t="s">
        <v>2632</v>
      </c>
      <c r="E499" t="s">
        <v>262</v>
      </c>
      <c r="F499" t="s">
        <v>262</v>
      </c>
      <c r="G499">
        <v>43.942399999999999</v>
      </c>
      <c r="H499">
        <v>12.457800000000001</v>
      </c>
      <c r="I499" t="s">
        <v>206</v>
      </c>
      <c r="J499">
        <v>35195</v>
      </c>
      <c r="K499" s="1">
        <v>44888</v>
      </c>
      <c r="L499" t="s">
        <v>63</v>
      </c>
      <c r="M499" t="s">
        <v>3659</v>
      </c>
      <c r="N499">
        <v>9418067868</v>
      </c>
      <c r="O499" t="s">
        <v>2575</v>
      </c>
      <c r="P499" t="s">
        <v>32</v>
      </c>
      <c r="Q499" t="s">
        <v>674</v>
      </c>
      <c r="R499" t="s">
        <v>3660</v>
      </c>
      <c r="S499" t="s">
        <v>241</v>
      </c>
      <c r="T499" t="s">
        <v>3661</v>
      </c>
      <c r="U499" t="s">
        <v>3662</v>
      </c>
      <c r="V499" t="s">
        <v>3037</v>
      </c>
      <c r="W499" t="s">
        <v>3038</v>
      </c>
    </row>
    <row r="500" spans="1:23" x14ac:dyDescent="0.3">
      <c r="A500">
        <v>406587759130697</v>
      </c>
      <c r="B500" t="s">
        <v>443</v>
      </c>
      <c r="C500" t="s">
        <v>91</v>
      </c>
      <c r="D500" t="s">
        <v>3663</v>
      </c>
      <c r="E500" t="s">
        <v>136</v>
      </c>
      <c r="F500" t="s">
        <v>137</v>
      </c>
      <c r="G500">
        <v>0.18640000000000001</v>
      </c>
      <c r="H500">
        <v>6.6131000000000002</v>
      </c>
      <c r="I500" t="s">
        <v>28</v>
      </c>
      <c r="J500">
        <v>76824</v>
      </c>
      <c r="K500" s="1">
        <v>44876</v>
      </c>
      <c r="L500" t="s">
        <v>63</v>
      </c>
      <c r="M500" t="s">
        <v>3664</v>
      </c>
      <c r="N500">
        <v>7175492524</v>
      </c>
      <c r="O500" t="s">
        <v>754</v>
      </c>
      <c r="P500" t="s">
        <v>2490</v>
      </c>
      <c r="Q500" t="s">
        <v>169</v>
      </c>
      <c r="R500" t="s">
        <v>2491</v>
      </c>
      <c r="S500" t="s">
        <v>212</v>
      </c>
      <c r="T500" t="s">
        <v>2492</v>
      </c>
      <c r="U500" t="s">
        <v>2493</v>
      </c>
      <c r="V500" t="s">
        <v>3665</v>
      </c>
      <c r="W500" t="s">
        <v>3666</v>
      </c>
    </row>
    <row r="501" spans="1:23" x14ac:dyDescent="0.3">
      <c r="A501">
        <v>1662109777348880</v>
      </c>
      <c r="B501" t="s">
        <v>567</v>
      </c>
      <c r="C501" t="s">
        <v>189</v>
      </c>
      <c r="D501" t="s">
        <v>3667</v>
      </c>
      <c r="E501" t="s">
        <v>1342</v>
      </c>
      <c r="F501" t="s">
        <v>1343</v>
      </c>
      <c r="G501">
        <v>14.497400000000001</v>
      </c>
      <c r="H501">
        <v>-14.452400000000001</v>
      </c>
      <c r="I501" t="s">
        <v>28</v>
      </c>
      <c r="J501">
        <v>120356</v>
      </c>
      <c r="K501" s="1">
        <v>45051</v>
      </c>
      <c r="L501" t="s">
        <v>123</v>
      </c>
      <c r="M501" t="s">
        <v>3668</v>
      </c>
      <c r="N501" t="s">
        <v>3669</v>
      </c>
      <c r="O501" t="s">
        <v>990</v>
      </c>
      <c r="P501" t="s">
        <v>3670</v>
      </c>
      <c r="Q501" t="s">
        <v>1047</v>
      </c>
      <c r="R501" t="s">
        <v>3671</v>
      </c>
      <c r="S501" t="s">
        <v>212</v>
      </c>
      <c r="T501" t="s">
        <v>3672</v>
      </c>
      <c r="U501" t="s">
        <v>3673</v>
      </c>
      <c r="V501" t="s">
        <v>1294</v>
      </c>
      <c r="W501" t="s">
        <v>1295</v>
      </c>
    </row>
    <row r="502" spans="1:23" x14ac:dyDescent="0.3">
      <c r="A502">
        <v>2396981913902320</v>
      </c>
      <c r="B502" t="s">
        <v>41</v>
      </c>
      <c r="C502" t="s">
        <v>58</v>
      </c>
      <c r="D502" t="s">
        <v>3674</v>
      </c>
      <c r="E502" t="s">
        <v>569</v>
      </c>
      <c r="F502" t="s">
        <v>570</v>
      </c>
      <c r="G502">
        <v>18.335799999999999</v>
      </c>
      <c r="H502">
        <v>-64.896299999999997</v>
      </c>
      <c r="I502" t="s">
        <v>28</v>
      </c>
      <c r="J502">
        <v>48609</v>
      </c>
      <c r="K502" s="1">
        <v>44677</v>
      </c>
      <c r="L502" t="s">
        <v>123</v>
      </c>
      <c r="M502" t="s">
        <v>3675</v>
      </c>
      <c r="N502" t="s">
        <v>3676</v>
      </c>
      <c r="O502" t="s">
        <v>224</v>
      </c>
      <c r="P502" t="s">
        <v>225</v>
      </c>
      <c r="Q502" t="s">
        <v>67</v>
      </c>
      <c r="R502" t="s">
        <v>226</v>
      </c>
      <c r="S502" t="s">
        <v>69</v>
      </c>
      <c r="T502" t="s">
        <v>227</v>
      </c>
      <c r="U502" t="s">
        <v>228</v>
      </c>
      <c r="V502" t="s">
        <v>3677</v>
      </c>
      <c r="W502" t="s">
        <v>3678</v>
      </c>
    </row>
    <row r="503" spans="1:23" x14ac:dyDescent="0.3">
      <c r="A503">
        <v>642095410675353</v>
      </c>
      <c r="B503" t="s">
        <v>533</v>
      </c>
      <c r="C503" t="s">
        <v>151</v>
      </c>
      <c r="D503" t="s">
        <v>492</v>
      </c>
      <c r="E503" t="s">
        <v>1935</v>
      </c>
      <c r="F503" t="s">
        <v>1935</v>
      </c>
      <c r="G503">
        <v>36.140799999999999</v>
      </c>
      <c r="H503">
        <v>-5.3536000000000001</v>
      </c>
      <c r="I503" t="s">
        <v>78</v>
      </c>
      <c r="J503">
        <v>126086</v>
      </c>
      <c r="K503" s="1">
        <v>44865</v>
      </c>
      <c r="L503" t="s">
        <v>29</v>
      </c>
      <c r="M503" t="s">
        <v>3679</v>
      </c>
      <c r="N503" t="s">
        <v>3680</v>
      </c>
      <c r="O503" t="s">
        <v>356</v>
      </c>
      <c r="P503" t="s">
        <v>357</v>
      </c>
      <c r="Q503" t="s">
        <v>239</v>
      </c>
      <c r="R503" t="s">
        <v>359</v>
      </c>
      <c r="S503" t="s">
        <v>334</v>
      </c>
      <c r="T503" t="s">
        <v>360</v>
      </c>
      <c r="U503" t="s">
        <v>361</v>
      </c>
      <c r="V503" t="s">
        <v>3681</v>
      </c>
      <c r="W503" t="s">
        <v>3682</v>
      </c>
    </row>
    <row r="504" spans="1:23" x14ac:dyDescent="0.3">
      <c r="A504">
        <v>2142370676486180</v>
      </c>
      <c r="B504" t="s">
        <v>133</v>
      </c>
      <c r="C504" t="s">
        <v>91</v>
      </c>
      <c r="D504" t="s">
        <v>1570</v>
      </c>
      <c r="E504" t="s">
        <v>1424</v>
      </c>
      <c r="F504" t="s">
        <v>1425</v>
      </c>
      <c r="G504">
        <v>-15.3767</v>
      </c>
      <c r="H504">
        <v>166.95920000000001</v>
      </c>
      <c r="I504" t="s">
        <v>78</v>
      </c>
      <c r="J504">
        <v>120115</v>
      </c>
      <c r="K504" s="1">
        <v>44991</v>
      </c>
      <c r="L504" t="s">
        <v>63</v>
      </c>
      <c r="M504" t="s">
        <v>3683</v>
      </c>
      <c r="N504" t="s">
        <v>3684</v>
      </c>
      <c r="O504" t="s">
        <v>195</v>
      </c>
      <c r="P504" t="s">
        <v>1026</v>
      </c>
      <c r="Q504" t="s">
        <v>358</v>
      </c>
      <c r="R504" t="s">
        <v>1027</v>
      </c>
      <c r="S504" t="s">
        <v>145</v>
      </c>
      <c r="T504" t="s">
        <v>1028</v>
      </c>
      <c r="U504" t="s">
        <v>1029</v>
      </c>
      <c r="V504" t="s">
        <v>2360</v>
      </c>
      <c r="W504" t="s">
        <v>2361</v>
      </c>
    </row>
    <row r="505" spans="1:23" x14ac:dyDescent="0.3">
      <c r="A505">
        <v>602177630315335</v>
      </c>
      <c r="B505" t="s">
        <v>325</v>
      </c>
      <c r="C505" t="s">
        <v>189</v>
      </c>
      <c r="D505" t="s">
        <v>397</v>
      </c>
      <c r="E505" t="s">
        <v>998</v>
      </c>
      <c r="F505" t="s">
        <v>999</v>
      </c>
      <c r="G505">
        <v>47.4116</v>
      </c>
      <c r="H505">
        <v>28.369900000000001</v>
      </c>
      <c r="I505" t="s">
        <v>28</v>
      </c>
      <c r="J505">
        <v>26667</v>
      </c>
      <c r="K505" s="1">
        <v>44573</v>
      </c>
      <c r="L505" t="s">
        <v>29</v>
      </c>
      <c r="M505" t="s">
        <v>3685</v>
      </c>
      <c r="N505" t="s">
        <v>3686</v>
      </c>
      <c r="O505" t="s">
        <v>141</v>
      </c>
      <c r="P505" t="s">
        <v>155</v>
      </c>
      <c r="Q505" t="s">
        <v>183</v>
      </c>
      <c r="R505" t="s">
        <v>156</v>
      </c>
      <c r="S505" t="s">
        <v>334</v>
      </c>
      <c r="T505" t="s">
        <v>157</v>
      </c>
      <c r="U505" t="s">
        <v>158</v>
      </c>
      <c r="V505" t="s">
        <v>3687</v>
      </c>
      <c r="W505" t="s">
        <v>3688</v>
      </c>
    </row>
    <row r="506" spans="1:23" x14ac:dyDescent="0.3">
      <c r="A506">
        <v>722184685078158</v>
      </c>
      <c r="B506" t="s">
        <v>839</v>
      </c>
      <c r="C506" t="s">
        <v>273</v>
      </c>
      <c r="D506" t="s">
        <v>3538</v>
      </c>
      <c r="E506" t="s">
        <v>220</v>
      </c>
      <c r="F506" t="s">
        <v>221</v>
      </c>
      <c r="G506">
        <v>13.443199999999999</v>
      </c>
      <c r="H506">
        <v>-15.3101</v>
      </c>
      <c r="I506" t="s">
        <v>62</v>
      </c>
      <c r="J506">
        <v>102911</v>
      </c>
      <c r="K506" s="1">
        <v>44541</v>
      </c>
      <c r="L506" t="s">
        <v>63</v>
      </c>
      <c r="M506" t="s">
        <v>3689</v>
      </c>
      <c r="N506" t="s">
        <v>3690</v>
      </c>
      <c r="O506" t="s">
        <v>460</v>
      </c>
      <c r="P506" t="s">
        <v>461</v>
      </c>
      <c r="Q506" t="s">
        <v>143</v>
      </c>
      <c r="R506" t="s">
        <v>462</v>
      </c>
      <c r="S506" t="s">
        <v>114</v>
      </c>
      <c r="T506" t="s">
        <v>463</v>
      </c>
      <c r="U506" t="s">
        <v>464</v>
      </c>
      <c r="V506" t="s">
        <v>3691</v>
      </c>
      <c r="W506" t="s">
        <v>3692</v>
      </c>
    </row>
    <row r="507" spans="1:23" x14ac:dyDescent="0.3">
      <c r="A507">
        <v>2660544686876970</v>
      </c>
      <c r="B507" t="s">
        <v>1636</v>
      </c>
      <c r="C507" t="s">
        <v>189</v>
      </c>
      <c r="D507" t="s">
        <v>3693</v>
      </c>
      <c r="E507" t="s">
        <v>794</v>
      </c>
      <c r="F507" t="s">
        <v>795</v>
      </c>
      <c r="G507">
        <v>4.5353000000000003</v>
      </c>
      <c r="H507">
        <v>114.7277</v>
      </c>
      <c r="I507" t="s">
        <v>78</v>
      </c>
      <c r="J507">
        <v>103519</v>
      </c>
      <c r="K507" s="1">
        <v>45065</v>
      </c>
      <c r="L507" t="s">
        <v>63</v>
      </c>
      <c r="M507" t="s">
        <v>3694</v>
      </c>
      <c r="N507" t="s">
        <v>3695</v>
      </c>
      <c r="O507" t="s">
        <v>650</v>
      </c>
      <c r="P507" t="s">
        <v>1281</v>
      </c>
      <c r="Q507" t="s">
        <v>674</v>
      </c>
      <c r="R507" t="s">
        <v>1282</v>
      </c>
      <c r="S507" t="s">
        <v>241</v>
      </c>
      <c r="T507" t="s">
        <v>1283</v>
      </c>
      <c r="U507" t="s">
        <v>1284</v>
      </c>
      <c r="V507" t="s">
        <v>3696</v>
      </c>
      <c r="W507" t="s">
        <v>3697</v>
      </c>
    </row>
    <row r="508" spans="1:23" x14ac:dyDescent="0.3">
      <c r="A508">
        <v>2180885658279260</v>
      </c>
      <c r="B508" t="s">
        <v>286</v>
      </c>
      <c r="C508" t="s">
        <v>189</v>
      </c>
      <c r="D508" t="s">
        <v>1287</v>
      </c>
      <c r="E508" t="s">
        <v>1010</v>
      </c>
      <c r="F508" t="s">
        <v>1011</v>
      </c>
      <c r="G508">
        <v>15.7835</v>
      </c>
      <c r="H508">
        <v>-90.230800000000002</v>
      </c>
      <c r="I508" t="s">
        <v>62</v>
      </c>
      <c r="J508">
        <v>24797</v>
      </c>
      <c r="K508" s="1">
        <v>44858</v>
      </c>
      <c r="L508" t="s">
        <v>29</v>
      </c>
      <c r="M508" t="s">
        <v>3698</v>
      </c>
      <c r="N508" t="s">
        <v>3699</v>
      </c>
      <c r="O508" t="s">
        <v>2575</v>
      </c>
      <c r="P508" t="s">
        <v>32</v>
      </c>
      <c r="Q508" t="s">
        <v>1047</v>
      </c>
      <c r="R508" t="s">
        <v>3660</v>
      </c>
      <c r="S508" t="s">
        <v>114</v>
      </c>
      <c r="T508" t="s">
        <v>3661</v>
      </c>
      <c r="U508" t="s">
        <v>3662</v>
      </c>
      <c r="V508" t="s">
        <v>1526</v>
      </c>
      <c r="W508" t="s">
        <v>1527</v>
      </c>
    </row>
    <row r="509" spans="1:23" x14ac:dyDescent="0.3">
      <c r="A509">
        <v>481718543769097</v>
      </c>
      <c r="B509" t="s">
        <v>133</v>
      </c>
      <c r="C509" t="s">
        <v>134</v>
      </c>
      <c r="D509" t="s">
        <v>1648</v>
      </c>
      <c r="E509" t="s">
        <v>3700</v>
      </c>
      <c r="F509" t="s">
        <v>3701</v>
      </c>
      <c r="G509">
        <v>58.595300000000002</v>
      </c>
      <c r="H509">
        <v>25.0136</v>
      </c>
      <c r="I509" t="s">
        <v>62</v>
      </c>
      <c r="J509">
        <v>82140</v>
      </c>
      <c r="K509" s="1">
        <v>44612</v>
      </c>
      <c r="L509" t="s">
        <v>123</v>
      </c>
      <c r="M509" t="s">
        <v>3702</v>
      </c>
      <c r="N509" t="s">
        <v>3703</v>
      </c>
      <c r="O509" t="s">
        <v>2174</v>
      </c>
      <c r="P509" t="s">
        <v>3460</v>
      </c>
      <c r="Q509" t="s">
        <v>967</v>
      </c>
      <c r="R509" t="s">
        <v>3461</v>
      </c>
      <c r="S509" t="s">
        <v>52</v>
      </c>
      <c r="T509" t="s">
        <v>3462</v>
      </c>
      <c r="U509" t="s">
        <v>3463</v>
      </c>
      <c r="V509" t="s">
        <v>3704</v>
      </c>
      <c r="W509" t="s">
        <v>3705</v>
      </c>
    </row>
    <row r="510" spans="1:23" x14ac:dyDescent="0.3">
      <c r="A510">
        <v>2949373683956420</v>
      </c>
      <c r="B510" t="s">
        <v>161</v>
      </c>
      <c r="C510" t="s">
        <v>105</v>
      </c>
      <c r="D510" t="s">
        <v>3706</v>
      </c>
      <c r="E510" t="s">
        <v>3707</v>
      </c>
      <c r="F510" t="s">
        <v>3708</v>
      </c>
      <c r="G510">
        <v>12.1165</v>
      </c>
      <c r="H510">
        <v>-61.679000000000002</v>
      </c>
      <c r="I510" t="s">
        <v>62</v>
      </c>
      <c r="J510">
        <v>83426</v>
      </c>
      <c r="K510" s="1">
        <v>44800</v>
      </c>
      <c r="L510" t="s">
        <v>123</v>
      </c>
      <c r="M510" t="s">
        <v>3709</v>
      </c>
      <c r="N510" t="s">
        <v>3710</v>
      </c>
      <c r="O510" t="s">
        <v>356</v>
      </c>
      <c r="P510" t="s">
        <v>2829</v>
      </c>
      <c r="Q510" t="s">
        <v>67</v>
      </c>
      <c r="R510" t="s">
        <v>2830</v>
      </c>
      <c r="S510" t="s">
        <v>255</v>
      </c>
      <c r="T510" t="s">
        <v>2831</v>
      </c>
      <c r="U510" t="s">
        <v>2832</v>
      </c>
      <c r="V510" t="s">
        <v>749</v>
      </c>
      <c r="W510" t="s">
        <v>750</v>
      </c>
    </row>
    <row r="511" spans="1:23" x14ac:dyDescent="0.3">
      <c r="A511">
        <v>1210716694494740</v>
      </c>
      <c r="B511" t="s">
        <v>430</v>
      </c>
      <c r="C511" t="s">
        <v>58</v>
      </c>
      <c r="D511" t="s">
        <v>3046</v>
      </c>
      <c r="E511" t="s">
        <v>883</v>
      </c>
      <c r="F511" t="s">
        <v>884</v>
      </c>
      <c r="G511">
        <v>31.791699999999999</v>
      </c>
      <c r="H511">
        <v>-7.0926</v>
      </c>
      <c r="I511" t="s">
        <v>62</v>
      </c>
      <c r="J511">
        <v>130165</v>
      </c>
      <c r="K511" s="1">
        <v>44807</v>
      </c>
      <c r="L511" t="s">
        <v>29</v>
      </c>
      <c r="M511" t="s">
        <v>3711</v>
      </c>
      <c r="N511" t="s">
        <v>3712</v>
      </c>
      <c r="O511" t="s">
        <v>356</v>
      </c>
      <c r="P511" t="s">
        <v>357</v>
      </c>
      <c r="Q511" t="s">
        <v>83</v>
      </c>
      <c r="R511" t="s">
        <v>359</v>
      </c>
      <c r="S511" t="s">
        <v>114</v>
      </c>
      <c r="T511" t="s">
        <v>360</v>
      </c>
      <c r="U511" t="s">
        <v>361</v>
      </c>
      <c r="V511" t="s">
        <v>3713</v>
      </c>
      <c r="W511" t="s">
        <v>3714</v>
      </c>
    </row>
    <row r="512" spans="1:23" x14ac:dyDescent="0.3">
      <c r="A512">
        <v>3044350653716750</v>
      </c>
      <c r="B512" t="s">
        <v>667</v>
      </c>
      <c r="C512" t="s">
        <v>91</v>
      </c>
      <c r="D512" t="s">
        <v>1573</v>
      </c>
      <c r="E512" t="s">
        <v>3715</v>
      </c>
      <c r="F512" t="s">
        <v>3716</v>
      </c>
      <c r="G512">
        <v>-3.3704000000000001</v>
      </c>
      <c r="H512">
        <v>-168.73400000000001</v>
      </c>
      <c r="I512" t="s">
        <v>28</v>
      </c>
      <c r="J512">
        <v>107275</v>
      </c>
      <c r="K512" s="1">
        <v>45028</v>
      </c>
      <c r="L512" t="s">
        <v>63</v>
      </c>
      <c r="M512" t="s">
        <v>3717</v>
      </c>
      <c r="N512" t="s">
        <v>3718</v>
      </c>
      <c r="O512" t="s">
        <v>195</v>
      </c>
      <c r="P512" t="s">
        <v>1026</v>
      </c>
      <c r="Q512" t="s">
        <v>253</v>
      </c>
      <c r="R512" t="s">
        <v>1027</v>
      </c>
      <c r="S512" t="s">
        <v>36</v>
      </c>
      <c r="T512" t="s">
        <v>1028</v>
      </c>
      <c r="U512" t="s">
        <v>1029</v>
      </c>
      <c r="V512" t="s">
        <v>3719</v>
      </c>
      <c r="W512" t="s">
        <v>3720</v>
      </c>
    </row>
    <row r="513" spans="1:23" x14ac:dyDescent="0.3">
      <c r="A513">
        <v>545037330114622</v>
      </c>
      <c r="B513" t="s">
        <v>1140</v>
      </c>
      <c r="C513" t="s">
        <v>151</v>
      </c>
      <c r="D513" t="s">
        <v>1159</v>
      </c>
      <c r="E513" t="s">
        <v>1160</v>
      </c>
      <c r="F513" t="s">
        <v>1161</v>
      </c>
      <c r="G513">
        <v>-1.9402999999999999</v>
      </c>
      <c r="H513">
        <v>29.873899999999999</v>
      </c>
      <c r="I513" t="s">
        <v>62</v>
      </c>
      <c r="J513">
        <v>90301</v>
      </c>
      <c r="K513" s="1">
        <v>44564</v>
      </c>
      <c r="L513" t="s">
        <v>63</v>
      </c>
      <c r="M513" t="s">
        <v>3721</v>
      </c>
      <c r="N513" t="s">
        <v>3722</v>
      </c>
      <c r="O513" t="s">
        <v>3723</v>
      </c>
      <c r="P513" t="s">
        <v>3724</v>
      </c>
      <c r="Q513" t="s">
        <v>67</v>
      </c>
      <c r="R513" t="s">
        <v>3725</v>
      </c>
      <c r="S513" t="s">
        <v>36</v>
      </c>
      <c r="T513" t="s">
        <v>3726</v>
      </c>
      <c r="U513" t="s">
        <v>3727</v>
      </c>
      <c r="V513" t="s">
        <v>3728</v>
      </c>
      <c r="W513" t="s">
        <v>3729</v>
      </c>
    </row>
    <row r="514" spans="1:23" x14ac:dyDescent="0.3">
      <c r="A514">
        <v>1709221687473580</v>
      </c>
      <c r="B514" t="s">
        <v>23</v>
      </c>
      <c r="C514" t="s">
        <v>218</v>
      </c>
      <c r="D514" t="s">
        <v>2815</v>
      </c>
      <c r="E514" t="s">
        <v>3730</v>
      </c>
      <c r="F514" t="s">
        <v>3731</v>
      </c>
      <c r="G514">
        <v>55.169400000000003</v>
      </c>
      <c r="H514">
        <v>23.8813</v>
      </c>
      <c r="I514" t="s">
        <v>206</v>
      </c>
      <c r="J514">
        <v>21849</v>
      </c>
      <c r="K514" s="1">
        <v>45145</v>
      </c>
      <c r="L514" t="s">
        <v>123</v>
      </c>
      <c r="M514" t="s">
        <v>3732</v>
      </c>
      <c r="N514" t="s">
        <v>3733</v>
      </c>
      <c r="O514" t="s">
        <v>1308</v>
      </c>
      <c r="P514" t="s">
        <v>3012</v>
      </c>
      <c r="Q514" t="s">
        <v>34</v>
      </c>
      <c r="R514" t="s">
        <v>3013</v>
      </c>
      <c r="S514" t="s">
        <v>85</v>
      </c>
      <c r="T514" t="s">
        <v>3014</v>
      </c>
      <c r="U514" t="s">
        <v>3015</v>
      </c>
      <c r="V514" t="s">
        <v>3734</v>
      </c>
      <c r="W514" t="s">
        <v>3735</v>
      </c>
    </row>
    <row r="515" spans="1:23" x14ac:dyDescent="0.3">
      <c r="A515">
        <v>2307840348531280</v>
      </c>
      <c r="B515" t="s">
        <v>133</v>
      </c>
      <c r="C515" t="s">
        <v>189</v>
      </c>
      <c r="D515" t="s">
        <v>3523</v>
      </c>
      <c r="E515" t="s">
        <v>876</v>
      </c>
      <c r="F515" t="s">
        <v>877</v>
      </c>
      <c r="G515">
        <v>48.668999999999997</v>
      </c>
      <c r="H515">
        <v>19.699000000000002</v>
      </c>
      <c r="I515" t="s">
        <v>28</v>
      </c>
      <c r="J515">
        <v>50419</v>
      </c>
      <c r="K515" s="1">
        <v>45017</v>
      </c>
      <c r="L515" t="s">
        <v>29</v>
      </c>
      <c r="M515" t="s">
        <v>3736</v>
      </c>
      <c r="N515" t="s">
        <v>3737</v>
      </c>
      <c r="O515" t="s">
        <v>48</v>
      </c>
      <c r="P515" t="s">
        <v>49</v>
      </c>
      <c r="Q515" t="s">
        <v>321</v>
      </c>
      <c r="R515" t="s">
        <v>51</v>
      </c>
      <c r="S515" t="s">
        <v>114</v>
      </c>
      <c r="T515" t="s">
        <v>53</v>
      </c>
      <c r="U515" t="s">
        <v>54</v>
      </c>
      <c r="V515" t="s">
        <v>3738</v>
      </c>
      <c r="W515" t="s">
        <v>3739</v>
      </c>
    </row>
    <row r="516" spans="1:23" x14ac:dyDescent="0.3">
      <c r="A516">
        <v>127179941154526</v>
      </c>
      <c r="B516" t="s">
        <v>555</v>
      </c>
      <c r="C516" t="s">
        <v>151</v>
      </c>
      <c r="D516" t="s">
        <v>2853</v>
      </c>
      <c r="E516" t="s">
        <v>1165</v>
      </c>
      <c r="F516" t="s">
        <v>1166</v>
      </c>
      <c r="G516">
        <v>6.8769999999999998</v>
      </c>
      <c r="H516">
        <v>31.306999999999999</v>
      </c>
      <c r="I516" t="s">
        <v>138</v>
      </c>
      <c r="J516">
        <v>62974</v>
      </c>
      <c r="K516" s="1">
        <v>44532</v>
      </c>
      <c r="L516" t="s">
        <v>123</v>
      </c>
      <c r="M516" t="s">
        <v>3740</v>
      </c>
      <c r="N516" t="s">
        <v>3741</v>
      </c>
      <c r="O516" t="s">
        <v>356</v>
      </c>
      <c r="P516" t="s">
        <v>2829</v>
      </c>
      <c r="Q516" t="s">
        <v>169</v>
      </c>
      <c r="R516" t="s">
        <v>2830</v>
      </c>
      <c r="S516" t="s">
        <v>241</v>
      </c>
      <c r="T516" t="s">
        <v>2831</v>
      </c>
      <c r="U516" t="s">
        <v>2832</v>
      </c>
      <c r="V516" t="s">
        <v>3742</v>
      </c>
      <c r="W516" t="s">
        <v>3743</v>
      </c>
    </row>
    <row r="517" spans="1:23" x14ac:dyDescent="0.3">
      <c r="A517">
        <v>1962581702946600</v>
      </c>
      <c r="B517" t="s">
        <v>23</v>
      </c>
      <c r="C517" t="s">
        <v>273</v>
      </c>
      <c r="D517" t="s">
        <v>3289</v>
      </c>
      <c r="E517" t="s">
        <v>1231</v>
      </c>
      <c r="F517" t="s">
        <v>1232</v>
      </c>
      <c r="G517">
        <v>-16.290199999999999</v>
      </c>
      <c r="H517">
        <v>-63.588700000000003</v>
      </c>
      <c r="I517" t="s">
        <v>206</v>
      </c>
      <c r="J517">
        <v>43143</v>
      </c>
      <c r="K517" s="1">
        <v>44980</v>
      </c>
      <c r="L517" t="s">
        <v>123</v>
      </c>
      <c r="M517" t="s">
        <v>3744</v>
      </c>
      <c r="N517" t="s">
        <v>3745</v>
      </c>
      <c r="O517" t="s">
        <v>2602</v>
      </c>
      <c r="P517" t="s">
        <v>2603</v>
      </c>
      <c r="Q517" t="s">
        <v>169</v>
      </c>
      <c r="R517" t="s">
        <v>2604</v>
      </c>
      <c r="S517" t="s">
        <v>52</v>
      </c>
      <c r="T517" t="s">
        <v>2605</v>
      </c>
      <c r="U517" t="s">
        <v>2606</v>
      </c>
      <c r="V517" t="s">
        <v>2667</v>
      </c>
      <c r="W517" t="s">
        <v>2668</v>
      </c>
    </row>
    <row r="518" spans="1:23" x14ac:dyDescent="0.3">
      <c r="A518">
        <v>764557932436704</v>
      </c>
      <c r="B518" t="s">
        <v>161</v>
      </c>
      <c r="C518" t="s">
        <v>189</v>
      </c>
      <c r="D518" t="s">
        <v>1621</v>
      </c>
      <c r="E518" t="s">
        <v>1949</v>
      </c>
      <c r="F518" t="s">
        <v>1950</v>
      </c>
      <c r="G518">
        <v>-4.6795999999999998</v>
      </c>
      <c r="H518">
        <v>55.491999999999997</v>
      </c>
      <c r="I518" t="s">
        <v>206</v>
      </c>
      <c r="J518">
        <v>32239</v>
      </c>
      <c r="K518" s="1">
        <v>45103</v>
      </c>
      <c r="L518" t="s">
        <v>123</v>
      </c>
      <c r="M518" t="s">
        <v>3746</v>
      </c>
      <c r="N518" t="s">
        <v>3747</v>
      </c>
      <c r="O518" t="s">
        <v>2132</v>
      </c>
      <c r="P518" t="s">
        <v>2911</v>
      </c>
      <c r="Q518" t="s">
        <v>34</v>
      </c>
      <c r="R518" t="s">
        <v>2912</v>
      </c>
      <c r="S518" t="s">
        <v>114</v>
      </c>
      <c r="T518" t="s">
        <v>2913</v>
      </c>
      <c r="U518" t="s">
        <v>2914</v>
      </c>
      <c r="V518" t="s">
        <v>3748</v>
      </c>
      <c r="W518" t="s">
        <v>3749</v>
      </c>
    </row>
    <row r="519" spans="1:23" x14ac:dyDescent="0.3">
      <c r="A519">
        <v>1289251819497160</v>
      </c>
      <c r="B519" t="s">
        <v>300</v>
      </c>
      <c r="C519" t="s">
        <v>42</v>
      </c>
      <c r="D519" t="s">
        <v>3633</v>
      </c>
      <c r="E519" t="s">
        <v>1178</v>
      </c>
      <c r="F519" t="s">
        <v>1179</v>
      </c>
      <c r="G519">
        <v>19.856300000000001</v>
      </c>
      <c r="H519">
        <v>102.49550000000001</v>
      </c>
      <c r="I519" t="s">
        <v>138</v>
      </c>
      <c r="J519">
        <v>114102</v>
      </c>
      <c r="K519" s="1">
        <v>44900</v>
      </c>
      <c r="L519" t="s">
        <v>63</v>
      </c>
      <c r="M519" t="s">
        <v>3750</v>
      </c>
      <c r="N519">
        <f>1-299-315-8120</f>
        <v>-8733</v>
      </c>
      <c r="O519" t="s">
        <v>356</v>
      </c>
      <c r="P519" t="s">
        <v>2829</v>
      </c>
      <c r="Q519" t="s">
        <v>674</v>
      </c>
      <c r="R519" t="s">
        <v>2830</v>
      </c>
      <c r="S519" t="s">
        <v>334</v>
      </c>
      <c r="T519" t="s">
        <v>2831</v>
      </c>
      <c r="U519" t="s">
        <v>2832</v>
      </c>
      <c r="V519" t="s">
        <v>3751</v>
      </c>
      <c r="W519" t="s">
        <v>3752</v>
      </c>
    </row>
    <row r="520" spans="1:23" x14ac:dyDescent="0.3">
      <c r="A520">
        <v>2350968807784200</v>
      </c>
      <c r="B520" t="s">
        <v>417</v>
      </c>
      <c r="C520" t="s">
        <v>218</v>
      </c>
      <c r="D520" t="s">
        <v>3753</v>
      </c>
      <c r="E520" t="s">
        <v>107</v>
      </c>
      <c r="F520" t="s">
        <v>108</v>
      </c>
      <c r="G520">
        <v>50.503900000000002</v>
      </c>
      <c r="H520">
        <v>4.4699</v>
      </c>
      <c r="I520" t="s">
        <v>62</v>
      </c>
      <c r="J520">
        <v>80830</v>
      </c>
      <c r="K520" s="1">
        <v>44930</v>
      </c>
      <c r="L520" t="s">
        <v>123</v>
      </c>
      <c r="M520" t="s">
        <v>3754</v>
      </c>
      <c r="N520" t="s">
        <v>3755</v>
      </c>
      <c r="O520" t="s">
        <v>224</v>
      </c>
      <c r="P520" t="s">
        <v>81</v>
      </c>
      <c r="Q520" t="s">
        <v>143</v>
      </c>
      <c r="R520" t="s">
        <v>3756</v>
      </c>
      <c r="S520" t="s">
        <v>198</v>
      </c>
      <c r="T520" t="s">
        <v>3757</v>
      </c>
      <c r="U520" t="s">
        <v>3758</v>
      </c>
      <c r="V520" t="s">
        <v>3759</v>
      </c>
      <c r="W520" t="s">
        <v>3760</v>
      </c>
    </row>
    <row r="521" spans="1:23" x14ac:dyDescent="0.3">
      <c r="A521">
        <v>1157560773593090</v>
      </c>
      <c r="B521" t="s">
        <v>1636</v>
      </c>
      <c r="C521" t="s">
        <v>105</v>
      </c>
      <c r="D521" t="s">
        <v>3018</v>
      </c>
      <c r="E521" t="s">
        <v>1760</v>
      </c>
      <c r="F521" t="s">
        <v>1761</v>
      </c>
      <c r="G521">
        <v>13.193899999999999</v>
      </c>
      <c r="H521">
        <v>-59.543199999999999</v>
      </c>
      <c r="I521" t="s">
        <v>206</v>
      </c>
      <c r="J521">
        <v>110061</v>
      </c>
      <c r="K521" s="1">
        <v>44684</v>
      </c>
      <c r="L521" t="s">
        <v>123</v>
      </c>
      <c r="M521" t="s">
        <v>3761</v>
      </c>
      <c r="N521" t="s">
        <v>3762</v>
      </c>
      <c r="O521" t="s">
        <v>2417</v>
      </c>
      <c r="P521" t="s">
        <v>2418</v>
      </c>
      <c r="Q521" t="s">
        <v>1047</v>
      </c>
      <c r="R521" t="s">
        <v>2419</v>
      </c>
      <c r="S521" t="s">
        <v>241</v>
      </c>
      <c r="T521" t="s">
        <v>2420</v>
      </c>
      <c r="U521" t="s">
        <v>2421</v>
      </c>
      <c r="V521" t="s">
        <v>2709</v>
      </c>
      <c r="W521" t="s">
        <v>2710</v>
      </c>
    </row>
    <row r="522" spans="1:23" x14ac:dyDescent="0.3">
      <c r="A522">
        <v>106369463019998</v>
      </c>
      <c r="B522" t="s">
        <v>567</v>
      </c>
      <c r="C522" t="s">
        <v>42</v>
      </c>
      <c r="D522" t="s">
        <v>568</v>
      </c>
      <c r="E522" t="s">
        <v>2436</v>
      </c>
      <c r="F522" t="s">
        <v>2437</v>
      </c>
      <c r="G522">
        <v>46.818199999999997</v>
      </c>
      <c r="H522">
        <v>8.2274999999999991</v>
      </c>
      <c r="I522" t="s">
        <v>62</v>
      </c>
      <c r="J522">
        <v>134481</v>
      </c>
      <c r="K522" s="1">
        <v>44546</v>
      </c>
      <c r="L522" t="s">
        <v>63</v>
      </c>
      <c r="M522" t="s">
        <v>3763</v>
      </c>
      <c r="N522" t="s">
        <v>3764</v>
      </c>
      <c r="O522" t="s">
        <v>496</v>
      </c>
      <c r="P522" t="s">
        <v>497</v>
      </c>
      <c r="Q522" t="s">
        <v>239</v>
      </c>
      <c r="R522" t="s">
        <v>498</v>
      </c>
      <c r="S522" t="s">
        <v>212</v>
      </c>
      <c r="T522" t="s">
        <v>499</v>
      </c>
      <c r="U522" t="s">
        <v>500</v>
      </c>
      <c r="V522" t="s">
        <v>3765</v>
      </c>
      <c r="W522" t="s">
        <v>3766</v>
      </c>
    </row>
    <row r="523" spans="1:23" x14ac:dyDescent="0.3">
      <c r="A523">
        <v>656678407625538</v>
      </c>
      <c r="B523" t="s">
        <v>467</v>
      </c>
      <c r="C523" t="s">
        <v>189</v>
      </c>
      <c r="D523" t="s">
        <v>3767</v>
      </c>
      <c r="E523" t="s">
        <v>936</v>
      </c>
      <c r="F523" t="s">
        <v>937</v>
      </c>
      <c r="G523">
        <v>23.684999999999999</v>
      </c>
      <c r="H523">
        <v>90.356300000000005</v>
      </c>
      <c r="I523" t="s">
        <v>78</v>
      </c>
      <c r="J523">
        <v>52630</v>
      </c>
      <c r="K523" s="1">
        <v>44809</v>
      </c>
      <c r="L523" t="s">
        <v>63</v>
      </c>
      <c r="M523" t="s">
        <v>3768</v>
      </c>
      <c r="N523" t="s">
        <v>3769</v>
      </c>
      <c r="O523" t="s">
        <v>167</v>
      </c>
      <c r="P523" t="s">
        <v>168</v>
      </c>
      <c r="Q523" t="s">
        <v>67</v>
      </c>
      <c r="R523" t="s">
        <v>170</v>
      </c>
      <c r="S523" t="s">
        <v>334</v>
      </c>
      <c r="T523" t="s">
        <v>171</v>
      </c>
      <c r="U523" t="s">
        <v>172</v>
      </c>
      <c r="V523" t="s">
        <v>187</v>
      </c>
      <c r="W523" t="s">
        <v>188</v>
      </c>
    </row>
    <row r="524" spans="1:23" x14ac:dyDescent="0.3">
      <c r="A524">
        <v>618130096032378</v>
      </c>
      <c r="B524" t="s">
        <v>710</v>
      </c>
      <c r="C524" t="s">
        <v>218</v>
      </c>
      <c r="D524" t="s">
        <v>3770</v>
      </c>
      <c r="E524" t="s">
        <v>1668</v>
      </c>
      <c r="F524" t="s">
        <v>1669</v>
      </c>
      <c r="G524">
        <v>1.6508</v>
      </c>
      <c r="H524">
        <v>10.267899999999999</v>
      </c>
      <c r="I524" t="s">
        <v>78</v>
      </c>
      <c r="J524">
        <v>133571</v>
      </c>
      <c r="K524" s="1">
        <v>44577</v>
      </c>
      <c r="L524" t="s">
        <v>123</v>
      </c>
      <c r="M524" t="s">
        <v>3771</v>
      </c>
      <c r="N524" t="s">
        <v>3772</v>
      </c>
      <c r="O524" t="s">
        <v>292</v>
      </c>
      <c r="P524" t="s">
        <v>3773</v>
      </c>
      <c r="Q524" t="s">
        <v>358</v>
      </c>
      <c r="R524" t="s">
        <v>3774</v>
      </c>
      <c r="S524" t="s">
        <v>145</v>
      </c>
      <c r="T524" t="s">
        <v>3775</v>
      </c>
      <c r="U524" t="s">
        <v>3776</v>
      </c>
      <c r="V524" t="s">
        <v>3777</v>
      </c>
      <c r="W524" t="s">
        <v>3778</v>
      </c>
    </row>
    <row r="525" spans="1:23" x14ac:dyDescent="0.3">
      <c r="A525">
        <v>541530415683024</v>
      </c>
      <c r="B525" t="s">
        <v>839</v>
      </c>
      <c r="C525" t="s">
        <v>218</v>
      </c>
      <c r="D525" t="s">
        <v>3779</v>
      </c>
      <c r="E525" t="s">
        <v>3780</v>
      </c>
      <c r="F525" t="s">
        <v>3781</v>
      </c>
      <c r="G525">
        <v>53.709800000000001</v>
      </c>
      <c r="H525">
        <v>27.953399999999998</v>
      </c>
      <c r="I525" t="s">
        <v>206</v>
      </c>
      <c r="J525">
        <v>57070</v>
      </c>
      <c r="K525" s="1">
        <v>44832</v>
      </c>
      <c r="L525" t="s">
        <v>63</v>
      </c>
      <c r="M525" t="s">
        <v>3782</v>
      </c>
      <c r="N525" t="s">
        <v>3783</v>
      </c>
      <c r="O525" t="s">
        <v>356</v>
      </c>
      <c r="P525" t="s">
        <v>357</v>
      </c>
      <c r="Q525" t="s">
        <v>169</v>
      </c>
      <c r="R525" t="s">
        <v>359</v>
      </c>
      <c r="S525" t="s">
        <v>114</v>
      </c>
      <c r="T525" t="s">
        <v>360</v>
      </c>
      <c r="U525" t="s">
        <v>361</v>
      </c>
      <c r="V525" t="s">
        <v>3784</v>
      </c>
      <c r="W525" t="s">
        <v>3785</v>
      </c>
    </row>
    <row r="526" spans="1:23" x14ac:dyDescent="0.3">
      <c r="A526">
        <v>1798329948423310</v>
      </c>
      <c r="B526" t="s">
        <v>430</v>
      </c>
      <c r="C526" t="s">
        <v>58</v>
      </c>
      <c r="D526" t="s">
        <v>3786</v>
      </c>
      <c r="E526" t="s">
        <v>136</v>
      </c>
      <c r="F526" t="s">
        <v>137</v>
      </c>
      <c r="G526">
        <v>0.18640000000000001</v>
      </c>
      <c r="H526">
        <v>6.6131000000000002</v>
      </c>
      <c r="I526" t="s">
        <v>78</v>
      </c>
      <c r="J526">
        <v>41567</v>
      </c>
      <c r="K526" s="1">
        <v>44839</v>
      </c>
      <c r="L526" t="s">
        <v>29</v>
      </c>
      <c r="M526" t="s">
        <v>3787</v>
      </c>
      <c r="N526" t="s">
        <v>3788</v>
      </c>
      <c r="O526" t="s">
        <v>909</v>
      </c>
      <c r="P526" t="s">
        <v>548</v>
      </c>
      <c r="Q526" t="s">
        <v>67</v>
      </c>
      <c r="R526" t="s">
        <v>1187</v>
      </c>
      <c r="S526" t="s">
        <v>334</v>
      </c>
      <c r="T526" t="s">
        <v>1188</v>
      </c>
      <c r="U526" t="s">
        <v>1189</v>
      </c>
      <c r="V526" t="s">
        <v>3789</v>
      </c>
      <c r="W526" t="s">
        <v>3790</v>
      </c>
    </row>
    <row r="527" spans="1:23" x14ac:dyDescent="0.3">
      <c r="A527">
        <v>1997446494058170</v>
      </c>
      <c r="B527" t="s">
        <v>313</v>
      </c>
      <c r="C527" t="s">
        <v>273</v>
      </c>
      <c r="D527" t="s">
        <v>723</v>
      </c>
      <c r="E527" t="s">
        <v>385</v>
      </c>
      <c r="F527" t="s">
        <v>386</v>
      </c>
      <c r="G527">
        <v>47.162500000000001</v>
      </c>
      <c r="H527">
        <v>19.503299999999999</v>
      </c>
      <c r="I527" t="s">
        <v>28</v>
      </c>
      <c r="J527">
        <v>101182</v>
      </c>
      <c r="K527" s="1">
        <v>45086</v>
      </c>
      <c r="L527" t="s">
        <v>29</v>
      </c>
      <c r="M527" t="s">
        <v>3791</v>
      </c>
      <c r="N527" t="s">
        <v>3792</v>
      </c>
      <c r="O527" t="s">
        <v>990</v>
      </c>
      <c r="P527" t="s">
        <v>991</v>
      </c>
      <c r="Q527" t="s">
        <v>183</v>
      </c>
      <c r="R527" t="s">
        <v>992</v>
      </c>
      <c r="S527" t="s">
        <v>198</v>
      </c>
      <c r="T527" t="s">
        <v>993</v>
      </c>
      <c r="U527" t="s">
        <v>994</v>
      </c>
      <c r="V527" t="s">
        <v>3793</v>
      </c>
      <c r="W527" t="s">
        <v>3794</v>
      </c>
    </row>
    <row r="528" spans="1:23" x14ac:dyDescent="0.3">
      <c r="A528">
        <v>3019618672123540</v>
      </c>
      <c r="B528" t="s">
        <v>119</v>
      </c>
      <c r="C528" t="s">
        <v>42</v>
      </c>
      <c r="D528" t="s">
        <v>852</v>
      </c>
      <c r="E528" t="s">
        <v>1509</v>
      </c>
      <c r="F528" t="s">
        <v>1510</v>
      </c>
      <c r="G528">
        <v>10.691800000000001</v>
      </c>
      <c r="H528">
        <v>-61.222499999999997</v>
      </c>
      <c r="I528" t="s">
        <v>138</v>
      </c>
      <c r="J528">
        <v>94639</v>
      </c>
      <c r="K528" s="1">
        <v>44613</v>
      </c>
      <c r="L528" t="s">
        <v>123</v>
      </c>
      <c r="M528" t="s">
        <v>3795</v>
      </c>
      <c r="N528" t="s">
        <v>3796</v>
      </c>
      <c r="O528" t="s">
        <v>716</v>
      </c>
      <c r="P528" t="s">
        <v>717</v>
      </c>
      <c r="Q528" t="s">
        <v>294</v>
      </c>
      <c r="R528" t="s">
        <v>718</v>
      </c>
      <c r="S528" t="s">
        <v>52</v>
      </c>
      <c r="T528" t="s">
        <v>719</v>
      </c>
      <c r="U528" t="s">
        <v>720</v>
      </c>
      <c r="V528" t="s">
        <v>3797</v>
      </c>
      <c r="W528" t="s">
        <v>3798</v>
      </c>
    </row>
    <row r="529" spans="1:23" x14ac:dyDescent="0.3">
      <c r="A529">
        <v>2673370272297120</v>
      </c>
      <c r="B529" t="s">
        <v>272</v>
      </c>
      <c r="C529" t="s">
        <v>134</v>
      </c>
      <c r="D529" t="s">
        <v>985</v>
      </c>
      <c r="E529" t="s">
        <v>3442</v>
      </c>
      <c r="F529" t="s">
        <v>3443</v>
      </c>
      <c r="G529">
        <v>61.924100000000003</v>
      </c>
      <c r="H529">
        <v>25.748200000000001</v>
      </c>
      <c r="I529" t="s">
        <v>62</v>
      </c>
      <c r="J529">
        <v>38697</v>
      </c>
      <c r="K529" s="1">
        <v>44757</v>
      </c>
      <c r="L529" t="s">
        <v>123</v>
      </c>
      <c r="M529" t="s">
        <v>3799</v>
      </c>
      <c r="N529">
        <v>8487598066</v>
      </c>
      <c r="O529" t="s">
        <v>736</v>
      </c>
      <c r="P529" t="s">
        <v>436</v>
      </c>
      <c r="Q529" t="s">
        <v>83</v>
      </c>
      <c r="R529" t="s">
        <v>2284</v>
      </c>
      <c r="S529" t="s">
        <v>52</v>
      </c>
      <c r="T529" t="s">
        <v>2285</v>
      </c>
      <c r="U529" t="s">
        <v>2286</v>
      </c>
      <c r="V529" t="s">
        <v>3800</v>
      </c>
      <c r="W529" t="s">
        <v>3801</v>
      </c>
    </row>
    <row r="530" spans="1:23" x14ac:dyDescent="0.3">
      <c r="A530">
        <v>646662069455062</v>
      </c>
      <c r="B530" t="s">
        <v>792</v>
      </c>
      <c r="C530" t="s">
        <v>105</v>
      </c>
      <c r="D530" t="s">
        <v>92</v>
      </c>
      <c r="E530" t="s">
        <v>3022</v>
      </c>
      <c r="F530" t="s">
        <v>3023</v>
      </c>
      <c r="G530">
        <v>64.963099999999997</v>
      </c>
      <c r="H530">
        <v>-19.020800000000001</v>
      </c>
      <c r="I530" t="s">
        <v>62</v>
      </c>
      <c r="J530">
        <v>39278</v>
      </c>
      <c r="K530" s="1">
        <v>44882</v>
      </c>
      <c r="L530" t="s">
        <v>123</v>
      </c>
      <c r="M530" t="s">
        <v>3802</v>
      </c>
      <c r="N530" t="s">
        <v>3803</v>
      </c>
      <c r="O530" t="s">
        <v>560</v>
      </c>
      <c r="P530" t="s">
        <v>585</v>
      </c>
      <c r="Q530" t="s">
        <v>183</v>
      </c>
      <c r="R530" t="s">
        <v>3125</v>
      </c>
      <c r="S530" t="s">
        <v>255</v>
      </c>
      <c r="T530" t="s">
        <v>3126</v>
      </c>
      <c r="U530" t="s">
        <v>3127</v>
      </c>
      <c r="V530" t="s">
        <v>1110</v>
      </c>
      <c r="W530" t="s">
        <v>1111</v>
      </c>
    </row>
    <row r="531" spans="1:23" x14ac:dyDescent="0.3">
      <c r="A531">
        <v>278877884058183</v>
      </c>
      <c r="B531" t="s">
        <v>839</v>
      </c>
      <c r="C531" t="s">
        <v>151</v>
      </c>
      <c r="D531" t="s">
        <v>2460</v>
      </c>
      <c r="E531" t="s">
        <v>456</v>
      </c>
      <c r="F531" t="s">
        <v>457</v>
      </c>
      <c r="G531">
        <v>9.0820000000000007</v>
      </c>
      <c r="H531">
        <v>8.6753</v>
      </c>
      <c r="I531" t="s">
        <v>28</v>
      </c>
      <c r="J531">
        <v>41293</v>
      </c>
      <c r="K531" s="1">
        <v>44826</v>
      </c>
      <c r="L531" t="s">
        <v>123</v>
      </c>
      <c r="M531" t="s">
        <v>3804</v>
      </c>
      <c r="N531" t="s">
        <v>3805</v>
      </c>
      <c r="O531" t="s">
        <v>561</v>
      </c>
      <c r="P531" t="s">
        <v>745</v>
      </c>
      <c r="Q531" t="s">
        <v>253</v>
      </c>
      <c r="R531" t="s">
        <v>746</v>
      </c>
      <c r="S531" t="s">
        <v>212</v>
      </c>
      <c r="T531" t="s">
        <v>747</v>
      </c>
      <c r="U531" t="s">
        <v>748</v>
      </c>
      <c r="V531" t="s">
        <v>3806</v>
      </c>
      <c r="W531" t="s">
        <v>3807</v>
      </c>
    </row>
    <row r="532" spans="1:23" x14ac:dyDescent="0.3">
      <c r="A532">
        <v>736337123606915</v>
      </c>
      <c r="B532" t="s">
        <v>325</v>
      </c>
      <c r="C532" t="s">
        <v>24</v>
      </c>
      <c r="D532" t="s">
        <v>1778</v>
      </c>
      <c r="E532" t="s">
        <v>163</v>
      </c>
      <c r="F532" t="s">
        <v>164</v>
      </c>
      <c r="G532">
        <v>17.0608</v>
      </c>
      <c r="H532">
        <v>-61.796399999999998</v>
      </c>
      <c r="I532" t="s">
        <v>62</v>
      </c>
      <c r="J532">
        <v>105241</v>
      </c>
      <c r="K532" s="1">
        <v>44882</v>
      </c>
      <c r="L532" t="s">
        <v>63</v>
      </c>
      <c r="M532" t="s">
        <v>3808</v>
      </c>
      <c r="N532" t="s">
        <v>3809</v>
      </c>
      <c r="O532" t="s">
        <v>811</v>
      </c>
      <c r="P532" t="s">
        <v>812</v>
      </c>
      <c r="Q532" t="s">
        <v>294</v>
      </c>
      <c r="R532" t="s">
        <v>813</v>
      </c>
      <c r="S532" t="s">
        <v>114</v>
      </c>
      <c r="T532" t="s">
        <v>814</v>
      </c>
      <c r="U532" t="s">
        <v>815</v>
      </c>
      <c r="V532" t="s">
        <v>3810</v>
      </c>
      <c r="W532" t="s">
        <v>3811</v>
      </c>
    </row>
    <row r="533" spans="1:23" x14ac:dyDescent="0.3">
      <c r="A533">
        <v>3023389413900030</v>
      </c>
      <c r="B533" t="s">
        <v>272</v>
      </c>
      <c r="C533" t="s">
        <v>151</v>
      </c>
      <c r="D533" t="s">
        <v>2563</v>
      </c>
      <c r="E533" t="s">
        <v>93</v>
      </c>
      <c r="F533" t="s">
        <v>94</v>
      </c>
      <c r="G533">
        <v>-35.6751</v>
      </c>
      <c r="H533">
        <v>-71.542900000000003</v>
      </c>
      <c r="I533" t="s">
        <v>138</v>
      </c>
      <c r="J533">
        <v>105755</v>
      </c>
      <c r="K533" s="1">
        <v>45006</v>
      </c>
      <c r="L533" t="s">
        <v>63</v>
      </c>
      <c r="M533" t="s">
        <v>3812</v>
      </c>
      <c r="N533" t="s">
        <v>3813</v>
      </c>
      <c r="O533" t="s">
        <v>356</v>
      </c>
      <c r="P533" t="s">
        <v>2829</v>
      </c>
      <c r="Q533" t="s">
        <v>674</v>
      </c>
      <c r="R533" t="s">
        <v>2830</v>
      </c>
      <c r="S533" t="s">
        <v>241</v>
      </c>
      <c r="T533" t="s">
        <v>2831</v>
      </c>
      <c r="U533" t="s">
        <v>2832</v>
      </c>
      <c r="V533" t="s">
        <v>2458</v>
      </c>
      <c r="W533" t="s">
        <v>2459</v>
      </c>
    </row>
    <row r="534" spans="1:23" x14ac:dyDescent="0.3">
      <c r="A534">
        <v>287573460673337</v>
      </c>
      <c r="B534" t="s">
        <v>859</v>
      </c>
      <c r="C534" t="s">
        <v>105</v>
      </c>
      <c r="D534" t="s">
        <v>377</v>
      </c>
      <c r="E534" t="s">
        <v>3596</v>
      </c>
      <c r="F534" t="s">
        <v>3597</v>
      </c>
      <c r="G534">
        <v>17.607800000000001</v>
      </c>
      <c r="H534">
        <v>8.0816999999999997</v>
      </c>
      <c r="I534" t="s">
        <v>28</v>
      </c>
      <c r="J534">
        <v>38138</v>
      </c>
      <c r="K534" s="1">
        <v>44849</v>
      </c>
      <c r="L534" t="s">
        <v>123</v>
      </c>
      <c r="M534" t="s">
        <v>3814</v>
      </c>
      <c r="N534" t="s">
        <v>3815</v>
      </c>
      <c r="O534" t="s">
        <v>561</v>
      </c>
      <c r="P534" t="s">
        <v>3816</v>
      </c>
      <c r="Q534" t="s">
        <v>169</v>
      </c>
      <c r="R534" t="s">
        <v>3817</v>
      </c>
      <c r="S534" t="s">
        <v>145</v>
      </c>
      <c r="T534" t="s">
        <v>3818</v>
      </c>
      <c r="U534" t="s">
        <v>3819</v>
      </c>
      <c r="V534" t="s">
        <v>244</v>
      </c>
      <c r="W534" t="s">
        <v>245</v>
      </c>
    </row>
    <row r="535" spans="1:23" x14ac:dyDescent="0.3">
      <c r="A535">
        <v>1950395417509370</v>
      </c>
      <c r="B535" t="s">
        <v>161</v>
      </c>
      <c r="C535" t="s">
        <v>273</v>
      </c>
      <c r="D535" t="s">
        <v>1241</v>
      </c>
      <c r="E535" t="s">
        <v>3707</v>
      </c>
      <c r="F535" t="s">
        <v>3708</v>
      </c>
      <c r="G535">
        <v>12.1165</v>
      </c>
      <c r="H535">
        <v>-61.679000000000002</v>
      </c>
      <c r="I535" t="s">
        <v>206</v>
      </c>
      <c r="J535">
        <v>130334</v>
      </c>
      <c r="K535" s="1">
        <v>44528</v>
      </c>
      <c r="L535" t="s">
        <v>123</v>
      </c>
      <c r="M535" t="s">
        <v>3820</v>
      </c>
      <c r="N535">
        <v>6662677859</v>
      </c>
      <c r="O535" t="s">
        <v>81</v>
      </c>
      <c r="P535" t="s">
        <v>224</v>
      </c>
      <c r="Q535" t="s">
        <v>34</v>
      </c>
      <c r="R535" t="s">
        <v>2259</v>
      </c>
      <c r="S535" t="s">
        <v>334</v>
      </c>
      <c r="T535" t="s">
        <v>2260</v>
      </c>
      <c r="U535" t="s">
        <v>2261</v>
      </c>
      <c r="V535" t="s">
        <v>3821</v>
      </c>
      <c r="W535" t="s">
        <v>3822</v>
      </c>
    </row>
    <row r="536" spans="1:23" x14ac:dyDescent="0.3">
      <c r="A536">
        <v>2249623231992160</v>
      </c>
      <c r="B536" t="s">
        <v>533</v>
      </c>
      <c r="C536" t="s">
        <v>151</v>
      </c>
      <c r="D536" t="s">
        <v>1121</v>
      </c>
      <c r="E536" t="s">
        <v>2770</v>
      </c>
      <c r="F536" t="s">
        <v>2771</v>
      </c>
      <c r="G536">
        <v>12.8628</v>
      </c>
      <c r="H536">
        <v>30.217600000000001</v>
      </c>
      <c r="I536" t="s">
        <v>78</v>
      </c>
      <c r="J536">
        <v>106185</v>
      </c>
      <c r="K536" s="1">
        <v>44951</v>
      </c>
      <c r="L536" t="s">
        <v>29</v>
      </c>
      <c r="M536" t="s">
        <v>3823</v>
      </c>
      <c r="N536" t="s">
        <v>3824</v>
      </c>
      <c r="O536" t="s">
        <v>292</v>
      </c>
      <c r="P536" t="s">
        <v>1446</v>
      </c>
      <c r="Q536" t="s">
        <v>239</v>
      </c>
      <c r="R536" t="s">
        <v>1447</v>
      </c>
      <c r="S536" t="s">
        <v>52</v>
      </c>
      <c r="T536" t="s">
        <v>1448</v>
      </c>
      <c r="U536" t="s">
        <v>1449</v>
      </c>
      <c r="V536" t="s">
        <v>3825</v>
      </c>
      <c r="W536" t="s">
        <v>3826</v>
      </c>
    </row>
    <row r="537" spans="1:23" x14ac:dyDescent="0.3">
      <c r="A537">
        <v>19984503035797</v>
      </c>
      <c r="B537" t="s">
        <v>678</v>
      </c>
      <c r="C537" t="s">
        <v>273</v>
      </c>
      <c r="D537" t="s">
        <v>3379</v>
      </c>
      <c r="E537" t="s">
        <v>2570</v>
      </c>
      <c r="F537" t="s">
        <v>2571</v>
      </c>
      <c r="G537">
        <v>6.4238</v>
      </c>
      <c r="H537">
        <v>-66.589699999999993</v>
      </c>
      <c r="I537" t="s">
        <v>138</v>
      </c>
      <c r="J537">
        <v>97309</v>
      </c>
      <c r="K537" s="1">
        <v>44989</v>
      </c>
      <c r="L537" t="s">
        <v>123</v>
      </c>
      <c r="M537" t="s">
        <v>3827</v>
      </c>
      <c r="N537" t="s">
        <v>3828</v>
      </c>
      <c r="O537" t="s">
        <v>32</v>
      </c>
      <c r="P537" t="s">
        <v>33</v>
      </c>
      <c r="Q537" t="s">
        <v>183</v>
      </c>
      <c r="R537" t="s">
        <v>35</v>
      </c>
      <c r="S537" t="s">
        <v>212</v>
      </c>
      <c r="T537" t="s">
        <v>37</v>
      </c>
      <c r="U537" t="s">
        <v>38</v>
      </c>
      <c r="V537" t="s">
        <v>1942</v>
      </c>
      <c r="W537" t="s">
        <v>1943</v>
      </c>
    </row>
    <row r="538" spans="1:23" x14ac:dyDescent="0.3">
      <c r="A538">
        <v>994403317969629</v>
      </c>
      <c r="B538" t="s">
        <v>1803</v>
      </c>
      <c r="C538" t="s">
        <v>91</v>
      </c>
      <c r="D538" t="s">
        <v>3829</v>
      </c>
      <c r="E538" t="s">
        <v>432</v>
      </c>
      <c r="F538" t="s">
        <v>433</v>
      </c>
      <c r="G538">
        <v>30.5852</v>
      </c>
      <c r="H538">
        <v>36.238399999999999</v>
      </c>
      <c r="I538" t="s">
        <v>138</v>
      </c>
      <c r="J538">
        <v>67621</v>
      </c>
      <c r="K538" s="1">
        <v>44891</v>
      </c>
      <c r="L538" t="s">
        <v>29</v>
      </c>
      <c r="M538" t="s">
        <v>3830</v>
      </c>
      <c r="N538" t="s">
        <v>3831</v>
      </c>
      <c r="O538" t="s">
        <v>2883</v>
      </c>
      <c r="P538" t="s">
        <v>2884</v>
      </c>
      <c r="Q538" t="s">
        <v>67</v>
      </c>
      <c r="R538" t="s">
        <v>2885</v>
      </c>
      <c r="S538" t="s">
        <v>145</v>
      </c>
      <c r="T538" t="s">
        <v>2886</v>
      </c>
      <c r="U538" t="s">
        <v>2887</v>
      </c>
      <c r="V538" t="s">
        <v>3832</v>
      </c>
      <c r="W538" t="s">
        <v>3833</v>
      </c>
    </row>
    <row r="539" spans="1:23" x14ac:dyDescent="0.3">
      <c r="A539">
        <v>752199132854164</v>
      </c>
      <c r="B539" t="s">
        <v>567</v>
      </c>
      <c r="C539" t="s">
        <v>24</v>
      </c>
      <c r="D539" t="s">
        <v>3834</v>
      </c>
      <c r="E539" t="s">
        <v>819</v>
      </c>
      <c r="F539" t="s">
        <v>820</v>
      </c>
      <c r="G539">
        <v>15.414899999999999</v>
      </c>
      <c r="H539">
        <v>-61.3705</v>
      </c>
      <c r="I539" t="s">
        <v>206</v>
      </c>
      <c r="J539">
        <v>34410</v>
      </c>
      <c r="K539" s="1">
        <v>45063</v>
      </c>
      <c r="L539" t="s">
        <v>123</v>
      </c>
      <c r="M539" t="s">
        <v>3835</v>
      </c>
      <c r="N539" t="s">
        <v>3836</v>
      </c>
      <c r="O539" t="s">
        <v>1979</v>
      </c>
      <c r="P539" t="s">
        <v>2111</v>
      </c>
      <c r="Q539" t="s">
        <v>67</v>
      </c>
      <c r="R539" t="s">
        <v>3837</v>
      </c>
      <c r="S539" t="s">
        <v>241</v>
      </c>
      <c r="T539" t="s">
        <v>3838</v>
      </c>
      <c r="U539" t="s">
        <v>3839</v>
      </c>
      <c r="V539" t="s">
        <v>2013</v>
      </c>
      <c r="W539" t="s">
        <v>2014</v>
      </c>
    </row>
    <row r="540" spans="1:23" x14ac:dyDescent="0.3">
      <c r="A540">
        <v>1320550532910580</v>
      </c>
      <c r="B540" t="s">
        <v>443</v>
      </c>
      <c r="C540" t="s">
        <v>91</v>
      </c>
      <c r="D540" t="s">
        <v>3840</v>
      </c>
      <c r="E540" t="s">
        <v>522</v>
      </c>
      <c r="F540" t="s">
        <v>523</v>
      </c>
      <c r="G540">
        <v>-9.6456999999999997</v>
      </c>
      <c r="H540">
        <v>160.15620000000001</v>
      </c>
      <c r="I540" t="s">
        <v>28</v>
      </c>
      <c r="J540">
        <v>96044</v>
      </c>
      <c r="K540" s="1">
        <v>45091</v>
      </c>
      <c r="L540" t="s">
        <v>29</v>
      </c>
      <c r="M540" t="s">
        <v>3841</v>
      </c>
      <c r="N540" t="s">
        <v>3842</v>
      </c>
      <c r="O540" t="s">
        <v>508</v>
      </c>
      <c r="P540" t="s">
        <v>1221</v>
      </c>
      <c r="Q540" t="s">
        <v>239</v>
      </c>
      <c r="R540" t="s">
        <v>1222</v>
      </c>
      <c r="S540" t="s">
        <v>198</v>
      </c>
      <c r="T540" t="s">
        <v>1223</v>
      </c>
      <c r="U540" t="s">
        <v>1224</v>
      </c>
      <c r="V540" t="s">
        <v>2280</v>
      </c>
      <c r="W540" t="s">
        <v>2281</v>
      </c>
    </row>
    <row r="541" spans="1:23" x14ac:dyDescent="0.3">
      <c r="A541">
        <v>721974750280587</v>
      </c>
      <c r="B541" t="s">
        <v>272</v>
      </c>
      <c r="C541" t="s">
        <v>24</v>
      </c>
      <c r="D541" t="s">
        <v>3843</v>
      </c>
      <c r="E541" t="s">
        <v>2342</v>
      </c>
      <c r="F541" t="s">
        <v>2343</v>
      </c>
      <c r="G541">
        <v>71.706900000000005</v>
      </c>
      <c r="H541">
        <v>-42.604300000000002</v>
      </c>
      <c r="I541" t="s">
        <v>138</v>
      </c>
      <c r="J541">
        <v>34868</v>
      </c>
      <c r="K541" s="1">
        <v>44998</v>
      </c>
      <c r="L541" t="s">
        <v>29</v>
      </c>
      <c r="M541" t="s">
        <v>3844</v>
      </c>
      <c r="N541">
        <f>1-751-837-8496</f>
        <v>-10083</v>
      </c>
      <c r="O541" t="s">
        <v>141</v>
      </c>
      <c r="P541" t="s">
        <v>142</v>
      </c>
      <c r="Q541" t="s">
        <v>169</v>
      </c>
      <c r="R541" t="s">
        <v>144</v>
      </c>
      <c r="S541" t="s">
        <v>334</v>
      </c>
      <c r="T541" t="s">
        <v>146</v>
      </c>
      <c r="U541" t="s">
        <v>147</v>
      </c>
      <c r="V541" t="s">
        <v>3142</v>
      </c>
      <c r="W541" t="s">
        <v>3143</v>
      </c>
    </row>
    <row r="542" spans="1:23" x14ac:dyDescent="0.3">
      <c r="A542">
        <v>1725111147204690</v>
      </c>
      <c r="B542" t="s">
        <v>41</v>
      </c>
      <c r="C542" t="s">
        <v>105</v>
      </c>
      <c r="D542" t="s">
        <v>3845</v>
      </c>
      <c r="E542" t="s">
        <v>204</v>
      </c>
      <c r="F542" t="s">
        <v>205</v>
      </c>
      <c r="G542">
        <v>18.1096</v>
      </c>
      <c r="H542">
        <v>-77.297499999999999</v>
      </c>
      <c r="I542" t="s">
        <v>28</v>
      </c>
      <c r="J542">
        <v>72549</v>
      </c>
      <c r="K542" s="1">
        <v>44768</v>
      </c>
      <c r="L542" t="s">
        <v>123</v>
      </c>
      <c r="M542" t="s">
        <v>3846</v>
      </c>
      <c r="N542" t="s">
        <v>3847</v>
      </c>
      <c r="O542" t="s">
        <v>181</v>
      </c>
      <c r="P542" t="s">
        <v>182</v>
      </c>
      <c r="Q542" t="s">
        <v>50</v>
      </c>
      <c r="R542" t="s">
        <v>184</v>
      </c>
      <c r="S542" t="s">
        <v>145</v>
      </c>
      <c r="T542" t="s">
        <v>185</v>
      </c>
      <c r="U542" t="s">
        <v>186</v>
      </c>
      <c r="V542" t="s">
        <v>2434</v>
      </c>
      <c r="W542" t="s">
        <v>2435</v>
      </c>
    </row>
    <row r="543" spans="1:23" x14ac:dyDescent="0.3">
      <c r="A543">
        <v>1936881654166660</v>
      </c>
      <c r="B543" t="s">
        <v>90</v>
      </c>
      <c r="C543" t="s">
        <v>91</v>
      </c>
      <c r="D543" t="s">
        <v>1121</v>
      </c>
      <c r="E543" t="s">
        <v>326</v>
      </c>
      <c r="F543" t="s">
        <v>327</v>
      </c>
      <c r="G543">
        <v>-7.1094999999999997</v>
      </c>
      <c r="H543">
        <v>177.64930000000001</v>
      </c>
      <c r="I543" t="s">
        <v>78</v>
      </c>
      <c r="J543">
        <v>101964</v>
      </c>
      <c r="K543" s="1">
        <v>44916</v>
      </c>
      <c r="L543" t="s">
        <v>29</v>
      </c>
      <c r="M543" t="s">
        <v>3848</v>
      </c>
      <c r="N543" t="s">
        <v>3849</v>
      </c>
      <c r="O543" t="s">
        <v>141</v>
      </c>
      <c r="P543" t="s">
        <v>155</v>
      </c>
      <c r="Q543" t="s">
        <v>67</v>
      </c>
      <c r="R543" t="s">
        <v>156</v>
      </c>
      <c r="S543" t="s">
        <v>85</v>
      </c>
      <c r="T543" t="s">
        <v>157</v>
      </c>
      <c r="U543" t="s">
        <v>158</v>
      </c>
      <c r="V543" t="s">
        <v>1909</v>
      </c>
      <c r="W543" t="s">
        <v>1910</v>
      </c>
    </row>
    <row r="544" spans="1:23" x14ac:dyDescent="0.3">
      <c r="A544">
        <v>725450117689704</v>
      </c>
      <c r="B544" t="s">
        <v>161</v>
      </c>
      <c r="C544" t="s">
        <v>24</v>
      </c>
      <c r="D544" t="s">
        <v>3850</v>
      </c>
      <c r="E544" t="s">
        <v>1065</v>
      </c>
      <c r="F544" t="s">
        <v>1066</v>
      </c>
      <c r="G544">
        <v>11.825100000000001</v>
      </c>
      <c r="H544">
        <v>42.590299999999999</v>
      </c>
      <c r="I544" t="s">
        <v>78</v>
      </c>
      <c r="J544">
        <v>19146</v>
      </c>
      <c r="K544" s="1">
        <v>44640</v>
      </c>
      <c r="L544" t="s">
        <v>123</v>
      </c>
      <c r="M544" t="s">
        <v>3851</v>
      </c>
      <c r="N544" t="s">
        <v>3852</v>
      </c>
      <c r="O544" t="s">
        <v>897</v>
      </c>
      <c r="P544" t="s">
        <v>2000</v>
      </c>
      <c r="Q544" t="s">
        <v>50</v>
      </c>
      <c r="R544" t="s">
        <v>2001</v>
      </c>
      <c r="S544" t="s">
        <v>85</v>
      </c>
      <c r="T544" t="s">
        <v>2002</v>
      </c>
      <c r="U544" t="s">
        <v>2003</v>
      </c>
      <c r="V544" t="s">
        <v>2997</v>
      </c>
      <c r="W544" t="s">
        <v>2998</v>
      </c>
    </row>
    <row r="545" spans="1:23" x14ac:dyDescent="0.3">
      <c r="A545">
        <v>1763057525320830</v>
      </c>
      <c r="B545" t="s">
        <v>1140</v>
      </c>
      <c r="C545" t="s">
        <v>58</v>
      </c>
      <c r="D545" t="s">
        <v>3853</v>
      </c>
      <c r="E545" t="s">
        <v>2843</v>
      </c>
      <c r="F545" t="s">
        <v>2844</v>
      </c>
      <c r="G545">
        <v>11.803699999999999</v>
      </c>
      <c r="H545">
        <v>-15.180400000000001</v>
      </c>
      <c r="I545" t="s">
        <v>28</v>
      </c>
      <c r="J545">
        <v>61031</v>
      </c>
      <c r="K545" s="1">
        <v>44835</v>
      </c>
      <c r="L545" t="s">
        <v>29</v>
      </c>
      <c r="M545" t="s">
        <v>3854</v>
      </c>
      <c r="N545">
        <v>3224129909</v>
      </c>
      <c r="O545" t="s">
        <v>141</v>
      </c>
      <c r="P545" t="s">
        <v>155</v>
      </c>
      <c r="Q545" t="s">
        <v>34</v>
      </c>
      <c r="R545" t="s">
        <v>156</v>
      </c>
      <c r="S545" t="s">
        <v>241</v>
      </c>
      <c r="T545" t="s">
        <v>157</v>
      </c>
      <c r="U545" t="s">
        <v>158</v>
      </c>
      <c r="V545" t="s">
        <v>2146</v>
      </c>
      <c r="W545" t="s">
        <v>2147</v>
      </c>
    </row>
    <row r="546" spans="1:23" x14ac:dyDescent="0.3">
      <c r="A546">
        <v>1840472006295840</v>
      </c>
      <c r="B546" t="s">
        <v>325</v>
      </c>
      <c r="C546" t="s">
        <v>273</v>
      </c>
      <c r="D546" t="s">
        <v>3855</v>
      </c>
      <c r="E546" t="s">
        <v>1010</v>
      </c>
      <c r="F546" t="s">
        <v>1011</v>
      </c>
      <c r="G546">
        <v>15.7835</v>
      </c>
      <c r="H546">
        <v>-90.230800000000002</v>
      </c>
      <c r="I546" t="s">
        <v>78</v>
      </c>
      <c r="J546">
        <v>81576</v>
      </c>
      <c r="K546" s="1">
        <v>44577</v>
      </c>
      <c r="L546" t="s">
        <v>123</v>
      </c>
      <c r="M546" t="s">
        <v>3856</v>
      </c>
      <c r="N546" t="s">
        <v>3857</v>
      </c>
      <c r="O546" t="s">
        <v>1308</v>
      </c>
      <c r="P546" t="s">
        <v>1309</v>
      </c>
      <c r="Q546" t="s">
        <v>83</v>
      </c>
      <c r="R546" t="s">
        <v>1310</v>
      </c>
      <c r="S546" t="s">
        <v>36</v>
      </c>
      <c r="T546" t="s">
        <v>1311</v>
      </c>
      <c r="U546" t="s">
        <v>1312</v>
      </c>
      <c r="V546" t="s">
        <v>2042</v>
      </c>
      <c r="W546" t="s">
        <v>2043</v>
      </c>
    </row>
    <row r="547" spans="1:23" x14ac:dyDescent="0.3">
      <c r="A547">
        <v>712885200633565</v>
      </c>
      <c r="B547" t="s">
        <v>839</v>
      </c>
      <c r="C547" t="s">
        <v>91</v>
      </c>
      <c r="D547" t="s">
        <v>3858</v>
      </c>
      <c r="E547" t="s">
        <v>3859</v>
      </c>
      <c r="F547" t="s">
        <v>3860</v>
      </c>
      <c r="G547">
        <v>33.854700000000001</v>
      </c>
      <c r="H547">
        <v>35.862299999999998</v>
      </c>
      <c r="I547" t="s">
        <v>78</v>
      </c>
      <c r="J547">
        <v>22015</v>
      </c>
      <c r="K547" s="1">
        <v>44675</v>
      </c>
      <c r="L547" t="s">
        <v>63</v>
      </c>
      <c r="M547" t="s">
        <v>3861</v>
      </c>
      <c r="N547" t="s">
        <v>3862</v>
      </c>
      <c r="O547" t="s">
        <v>1576</v>
      </c>
      <c r="P547" t="s">
        <v>3532</v>
      </c>
      <c r="Q547" t="s">
        <v>183</v>
      </c>
      <c r="R547" t="s">
        <v>3533</v>
      </c>
      <c r="S547" t="s">
        <v>212</v>
      </c>
      <c r="T547" t="s">
        <v>3534</v>
      </c>
      <c r="U547" t="s">
        <v>3535</v>
      </c>
      <c r="V547" t="s">
        <v>1247</v>
      </c>
      <c r="W547" t="s">
        <v>1248</v>
      </c>
    </row>
    <row r="548" spans="1:23" x14ac:dyDescent="0.3">
      <c r="A548">
        <v>2192491116658930</v>
      </c>
      <c r="B548" t="s">
        <v>23</v>
      </c>
      <c r="C548" t="s">
        <v>189</v>
      </c>
      <c r="D548" t="s">
        <v>1604</v>
      </c>
      <c r="E548" t="s">
        <v>2367</v>
      </c>
      <c r="F548" t="s">
        <v>2368</v>
      </c>
      <c r="G548">
        <v>43.915900000000001</v>
      </c>
      <c r="H548">
        <v>17.679099999999998</v>
      </c>
      <c r="I548" t="s">
        <v>28</v>
      </c>
      <c r="J548">
        <v>41156</v>
      </c>
      <c r="K548" s="1">
        <v>44841</v>
      </c>
      <c r="L548" t="s">
        <v>29</v>
      </c>
      <c r="M548" t="s">
        <v>3863</v>
      </c>
      <c r="N548">
        <v>7876390891</v>
      </c>
      <c r="O548" t="s">
        <v>112</v>
      </c>
      <c r="P548" t="s">
        <v>3864</v>
      </c>
      <c r="Q548" t="s">
        <v>321</v>
      </c>
      <c r="R548" t="s">
        <v>3865</v>
      </c>
      <c r="S548" t="s">
        <v>212</v>
      </c>
      <c r="T548" t="s">
        <v>3866</v>
      </c>
      <c r="U548" t="s">
        <v>3867</v>
      </c>
      <c r="V548" t="s">
        <v>3868</v>
      </c>
      <c r="W548" t="s">
        <v>3869</v>
      </c>
    </row>
    <row r="549" spans="1:23" x14ac:dyDescent="0.3">
      <c r="A549">
        <v>1628571005365390</v>
      </c>
      <c r="B549" t="s">
        <v>175</v>
      </c>
      <c r="C549" t="s">
        <v>218</v>
      </c>
      <c r="D549" t="s">
        <v>2808</v>
      </c>
      <c r="E549" t="s">
        <v>853</v>
      </c>
      <c r="F549" t="s">
        <v>854</v>
      </c>
      <c r="G549">
        <v>33.939100000000003</v>
      </c>
      <c r="H549">
        <v>67.709999999999994</v>
      </c>
      <c r="I549" t="s">
        <v>138</v>
      </c>
      <c r="J549">
        <v>81463</v>
      </c>
      <c r="K549" s="1">
        <v>44882</v>
      </c>
      <c r="L549" t="s">
        <v>123</v>
      </c>
      <c r="M549" t="s">
        <v>3870</v>
      </c>
      <c r="N549">
        <f>1-630-263-1296</f>
        <v>-2188</v>
      </c>
      <c r="O549" t="s">
        <v>181</v>
      </c>
      <c r="P549" t="s">
        <v>182</v>
      </c>
      <c r="Q549" t="s">
        <v>50</v>
      </c>
      <c r="R549" t="s">
        <v>184</v>
      </c>
      <c r="S549" t="s">
        <v>241</v>
      </c>
      <c r="T549" t="s">
        <v>185</v>
      </c>
      <c r="U549" t="s">
        <v>186</v>
      </c>
      <c r="V549" t="s">
        <v>3209</v>
      </c>
      <c r="W549" t="s">
        <v>3210</v>
      </c>
    </row>
    <row r="550" spans="1:23" x14ac:dyDescent="0.3">
      <c r="A550">
        <v>1447046857284060</v>
      </c>
      <c r="B550" t="s">
        <v>973</v>
      </c>
      <c r="C550" t="s">
        <v>189</v>
      </c>
      <c r="D550" t="s">
        <v>3055</v>
      </c>
      <c r="E550" t="s">
        <v>233</v>
      </c>
      <c r="F550" t="s">
        <v>234</v>
      </c>
      <c r="G550">
        <v>34.802100000000003</v>
      </c>
      <c r="H550">
        <v>38.9968</v>
      </c>
      <c r="I550" t="s">
        <v>62</v>
      </c>
      <c r="J550">
        <v>68256</v>
      </c>
      <c r="K550" s="1">
        <v>44568</v>
      </c>
      <c r="L550" t="s">
        <v>123</v>
      </c>
      <c r="M550" t="s">
        <v>3871</v>
      </c>
      <c r="N550" t="s">
        <v>3872</v>
      </c>
      <c r="O550" t="s">
        <v>32</v>
      </c>
      <c r="P550" t="s">
        <v>1169</v>
      </c>
      <c r="Q550" t="s">
        <v>169</v>
      </c>
      <c r="R550" t="s">
        <v>1170</v>
      </c>
      <c r="S550" t="s">
        <v>36</v>
      </c>
      <c r="T550" t="s">
        <v>1171</v>
      </c>
      <c r="U550" t="s">
        <v>1172</v>
      </c>
      <c r="V550" t="s">
        <v>3873</v>
      </c>
      <c r="W550" t="s">
        <v>3874</v>
      </c>
    </row>
    <row r="551" spans="1:23" x14ac:dyDescent="0.3">
      <c r="A551">
        <v>597445570742115</v>
      </c>
      <c r="B551" t="s">
        <v>430</v>
      </c>
      <c r="C551" t="s">
        <v>42</v>
      </c>
      <c r="D551" t="s">
        <v>3538</v>
      </c>
      <c r="E551" t="s">
        <v>3607</v>
      </c>
      <c r="F551" t="s">
        <v>3608</v>
      </c>
      <c r="G551">
        <v>39.074199999999998</v>
      </c>
      <c r="H551">
        <v>21.824300000000001</v>
      </c>
      <c r="I551" t="s">
        <v>62</v>
      </c>
      <c r="J551">
        <v>121813</v>
      </c>
      <c r="K551" s="1">
        <v>44595</v>
      </c>
      <c r="L551" t="s">
        <v>63</v>
      </c>
      <c r="M551" t="s">
        <v>3875</v>
      </c>
      <c r="N551" t="s">
        <v>3876</v>
      </c>
      <c r="O551" t="s">
        <v>112</v>
      </c>
      <c r="P551" t="s">
        <v>1958</v>
      </c>
      <c r="Q551" t="s">
        <v>50</v>
      </c>
      <c r="R551" t="s">
        <v>1959</v>
      </c>
      <c r="S551" t="s">
        <v>85</v>
      </c>
      <c r="T551" t="s">
        <v>1960</v>
      </c>
      <c r="U551" t="s">
        <v>1961</v>
      </c>
      <c r="V551" t="s">
        <v>3877</v>
      </c>
      <c r="W551" t="s">
        <v>3878</v>
      </c>
    </row>
    <row r="552" spans="1:23" x14ac:dyDescent="0.3">
      <c r="A552">
        <v>3003167776059130</v>
      </c>
      <c r="B552" t="s">
        <v>300</v>
      </c>
      <c r="C552" t="s">
        <v>189</v>
      </c>
      <c r="D552" t="s">
        <v>3241</v>
      </c>
      <c r="E552" t="s">
        <v>1122</v>
      </c>
      <c r="F552" t="s">
        <v>1123</v>
      </c>
      <c r="G552">
        <v>9.7489000000000008</v>
      </c>
      <c r="H552">
        <v>-83.753399999999999</v>
      </c>
      <c r="I552" t="s">
        <v>28</v>
      </c>
      <c r="J552">
        <v>15597</v>
      </c>
      <c r="K552" s="1">
        <v>44928</v>
      </c>
      <c r="L552" t="s">
        <v>29</v>
      </c>
      <c r="M552" t="s">
        <v>3879</v>
      </c>
      <c r="N552" t="s">
        <v>3880</v>
      </c>
      <c r="O552" t="s">
        <v>141</v>
      </c>
      <c r="P552" t="s">
        <v>155</v>
      </c>
      <c r="Q552" t="s">
        <v>294</v>
      </c>
      <c r="R552" t="s">
        <v>156</v>
      </c>
      <c r="S552" t="s">
        <v>52</v>
      </c>
      <c r="T552" t="s">
        <v>157</v>
      </c>
      <c r="U552" t="s">
        <v>158</v>
      </c>
      <c r="V552" t="s">
        <v>1517</v>
      </c>
      <c r="W552" t="s">
        <v>1518</v>
      </c>
    </row>
    <row r="553" spans="1:23" x14ac:dyDescent="0.3">
      <c r="A553">
        <v>1108107325901760</v>
      </c>
      <c r="B553" t="s">
        <v>533</v>
      </c>
      <c r="C553" t="s">
        <v>91</v>
      </c>
      <c r="D553" t="s">
        <v>3881</v>
      </c>
      <c r="E553" t="s">
        <v>998</v>
      </c>
      <c r="F553" t="s">
        <v>999</v>
      </c>
      <c r="G553">
        <v>47.4116</v>
      </c>
      <c r="H553">
        <v>28.369900000000001</v>
      </c>
      <c r="I553" t="s">
        <v>206</v>
      </c>
      <c r="J553">
        <v>98717</v>
      </c>
      <c r="K553" s="1">
        <v>45080</v>
      </c>
      <c r="L553" t="s">
        <v>123</v>
      </c>
      <c r="M553" t="s">
        <v>3882</v>
      </c>
      <c r="N553">
        <v>8577259941</v>
      </c>
      <c r="O553" t="s">
        <v>2332</v>
      </c>
      <c r="P553" t="s">
        <v>496</v>
      </c>
      <c r="Q553" t="s">
        <v>34</v>
      </c>
      <c r="R553" t="s">
        <v>2333</v>
      </c>
      <c r="S553" t="s">
        <v>52</v>
      </c>
      <c r="T553" t="s">
        <v>2334</v>
      </c>
      <c r="U553" t="s">
        <v>2335</v>
      </c>
      <c r="V553" t="s">
        <v>1450</v>
      </c>
      <c r="W553" t="s">
        <v>1451</v>
      </c>
    </row>
    <row r="554" spans="1:23" x14ac:dyDescent="0.3">
      <c r="A554">
        <v>2870546549252390</v>
      </c>
      <c r="B554" t="s">
        <v>74</v>
      </c>
      <c r="C554" t="s">
        <v>134</v>
      </c>
      <c r="D554" t="s">
        <v>3883</v>
      </c>
      <c r="E554" t="s">
        <v>2476</v>
      </c>
      <c r="F554" t="s">
        <v>2477</v>
      </c>
      <c r="G554">
        <v>26.522500000000001</v>
      </c>
      <c r="H554">
        <v>31.465900000000001</v>
      </c>
      <c r="I554" t="s">
        <v>138</v>
      </c>
      <c r="J554">
        <v>26621</v>
      </c>
      <c r="K554" s="1">
        <v>44888</v>
      </c>
      <c r="L554" t="s">
        <v>63</v>
      </c>
      <c r="M554" t="s">
        <v>3884</v>
      </c>
      <c r="N554" t="s">
        <v>3885</v>
      </c>
      <c r="O554" t="s">
        <v>1629</v>
      </c>
      <c r="P554" t="s">
        <v>3886</v>
      </c>
      <c r="Q554" t="s">
        <v>321</v>
      </c>
      <c r="R554" t="s">
        <v>3887</v>
      </c>
      <c r="S554" t="s">
        <v>85</v>
      </c>
      <c r="T554" t="s">
        <v>3888</v>
      </c>
      <c r="U554" t="s">
        <v>3889</v>
      </c>
      <c r="V554" t="s">
        <v>3890</v>
      </c>
      <c r="W554" t="s">
        <v>3891</v>
      </c>
    </row>
    <row r="555" spans="1:23" x14ac:dyDescent="0.3">
      <c r="A555">
        <v>2994515138725290</v>
      </c>
      <c r="B555" t="s">
        <v>300</v>
      </c>
      <c r="C555" t="s">
        <v>189</v>
      </c>
      <c r="D555" t="s">
        <v>2872</v>
      </c>
      <c r="E555" t="s">
        <v>1424</v>
      </c>
      <c r="F555" t="s">
        <v>1425</v>
      </c>
      <c r="G555">
        <v>-15.3767</v>
      </c>
      <c r="H555">
        <v>166.95920000000001</v>
      </c>
      <c r="I555" t="s">
        <v>62</v>
      </c>
      <c r="J555">
        <v>99300</v>
      </c>
      <c r="K555" s="1">
        <v>44860</v>
      </c>
      <c r="L555" t="s">
        <v>123</v>
      </c>
      <c r="M555" t="s">
        <v>3892</v>
      </c>
      <c r="N555" t="s">
        <v>3893</v>
      </c>
      <c r="O555" t="s">
        <v>660</v>
      </c>
      <c r="P555" t="s">
        <v>703</v>
      </c>
      <c r="Q555" t="s">
        <v>253</v>
      </c>
      <c r="R555" t="s">
        <v>2049</v>
      </c>
      <c r="S555" t="s">
        <v>212</v>
      </c>
      <c r="T555" t="s">
        <v>2050</v>
      </c>
      <c r="U555" t="s">
        <v>2051</v>
      </c>
      <c r="V555" t="s">
        <v>1480</v>
      </c>
      <c r="W555" t="s">
        <v>1481</v>
      </c>
    </row>
    <row r="556" spans="1:23" x14ac:dyDescent="0.3">
      <c r="A556">
        <v>645387537302044</v>
      </c>
      <c r="B556" t="s">
        <v>231</v>
      </c>
      <c r="C556" t="s">
        <v>58</v>
      </c>
      <c r="D556" t="s">
        <v>3894</v>
      </c>
      <c r="E556" t="s">
        <v>2691</v>
      </c>
      <c r="F556" t="s">
        <v>2692</v>
      </c>
      <c r="G556">
        <v>26.820599999999999</v>
      </c>
      <c r="H556">
        <v>30.802499999999998</v>
      </c>
      <c r="I556" t="s">
        <v>28</v>
      </c>
      <c r="J556">
        <v>101444</v>
      </c>
      <c r="K556" s="1">
        <v>44904</v>
      </c>
      <c r="L556" t="s">
        <v>123</v>
      </c>
      <c r="M556" t="s">
        <v>3895</v>
      </c>
      <c r="N556" t="s">
        <v>3896</v>
      </c>
      <c r="O556" t="s">
        <v>650</v>
      </c>
      <c r="P556" t="s">
        <v>651</v>
      </c>
      <c r="Q556" t="s">
        <v>83</v>
      </c>
      <c r="R556" t="s">
        <v>652</v>
      </c>
      <c r="S556" t="s">
        <v>255</v>
      </c>
      <c r="T556" t="s">
        <v>653</v>
      </c>
      <c r="U556" t="s">
        <v>654</v>
      </c>
      <c r="V556" t="s">
        <v>3897</v>
      </c>
      <c r="W556" t="s">
        <v>3898</v>
      </c>
    </row>
    <row r="557" spans="1:23" x14ac:dyDescent="0.3">
      <c r="A557">
        <v>2747469432170840</v>
      </c>
      <c r="B557" t="s">
        <v>467</v>
      </c>
      <c r="C557" t="s">
        <v>24</v>
      </c>
      <c r="D557" t="s">
        <v>1159</v>
      </c>
      <c r="E557" t="s">
        <v>1473</v>
      </c>
      <c r="F557" t="s">
        <v>1474</v>
      </c>
      <c r="G557">
        <v>-14.234999999999999</v>
      </c>
      <c r="H557">
        <v>-51.9253</v>
      </c>
      <c r="I557" t="s">
        <v>62</v>
      </c>
      <c r="J557">
        <v>113278</v>
      </c>
      <c r="K557" s="1">
        <v>45064</v>
      </c>
      <c r="L557" t="s">
        <v>63</v>
      </c>
      <c r="M557" t="s">
        <v>3899</v>
      </c>
      <c r="N557" t="s">
        <v>3900</v>
      </c>
      <c r="O557" t="s">
        <v>965</v>
      </c>
      <c r="P557" t="s">
        <v>3901</v>
      </c>
      <c r="Q557" t="s">
        <v>321</v>
      </c>
      <c r="R557" t="s">
        <v>3902</v>
      </c>
      <c r="S557" t="s">
        <v>334</v>
      </c>
      <c r="T557" t="s">
        <v>3903</v>
      </c>
      <c r="U557" t="s">
        <v>3904</v>
      </c>
      <c r="V557" t="s">
        <v>3905</v>
      </c>
      <c r="W557" t="s">
        <v>3906</v>
      </c>
    </row>
    <row r="558" spans="1:23" x14ac:dyDescent="0.3">
      <c r="A558">
        <v>133525218101436</v>
      </c>
      <c r="B558" t="s">
        <v>119</v>
      </c>
      <c r="C558" t="s">
        <v>218</v>
      </c>
      <c r="D558" t="s">
        <v>3907</v>
      </c>
      <c r="E558" t="s">
        <v>1160</v>
      </c>
      <c r="F558" t="s">
        <v>1161</v>
      </c>
      <c r="G558">
        <v>-1.9402999999999999</v>
      </c>
      <c r="H558">
        <v>29.873899999999999</v>
      </c>
      <c r="I558" t="s">
        <v>62</v>
      </c>
      <c r="J558">
        <v>44659</v>
      </c>
      <c r="K558" s="1">
        <v>44494</v>
      </c>
      <c r="L558" t="s">
        <v>123</v>
      </c>
      <c r="M558" t="s">
        <v>3908</v>
      </c>
      <c r="N558" t="s">
        <v>3909</v>
      </c>
      <c r="O558" t="s">
        <v>112</v>
      </c>
      <c r="P558" t="s">
        <v>1958</v>
      </c>
      <c r="Q558" t="s">
        <v>183</v>
      </c>
      <c r="R558" t="s">
        <v>1959</v>
      </c>
      <c r="S558" t="s">
        <v>85</v>
      </c>
      <c r="T558" t="s">
        <v>1960</v>
      </c>
      <c r="U558" t="s">
        <v>1961</v>
      </c>
      <c r="V558" t="s">
        <v>3910</v>
      </c>
      <c r="W558" t="s">
        <v>3911</v>
      </c>
    </row>
    <row r="559" spans="1:23" x14ac:dyDescent="0.3">
      <c r="A559">
        <v>387786646229837</v>
      </c>
      <c r="B559" t="s">
        <v>217</v>
      </c>
      <c r="C559" t="s">
        <v>273</v>
      </c>
      <c r="D559" t="s">
        <v>687</v>
      </c>
      <c r="E559" t="s">
        <v>761</v>
      </c>
      <c r="F559" t="s">
        <v>762</v>
      </c>
      <c r="G559">
        <v>20.593699999999998</v>
      </c>
      <c r="H559">
        <v>78.962900000000005</v>
      </c>
      <c r="I559" t="s">
        <v>138</v>
      </c>
      <c r="J559">
        <v>48770</v>
      </c>
      <c r="K559" s="1">
        <v>44465</v>
      </c>
      <c r="L559" t="s">
        <v>29</v>
      </c>
      <c r="M559" t="s">
        <v>3912</v>
      </c>
      <c r="N559" t="s">
        <v>3913</v>
      </c>
      <c r="O559" t="s">
        <v>1735</v>
      </c>
      <c r="P559" t="s">
        <v>2009</v>
      </c>
      <c r="Q559" t="s">
        <v>239</v>
      </c>
      <c r="R559" t="s">
        <v>2010</v>
      </c>
      <c r="S559" t="s">
        <v>69</v>
      </c>
      <c r="T559" t="s">
        <v>2011</v>
      </c>
      <c r="U559" t="s">
        <v>2012</v>
      </c>
      <c r="V559" t="s">
        <v>2022</v>
      </c>
      <c r="W559" t="s">
        <v>2023</v>
      </c>
    </row>
    <row r="560" spans="1:23" x14ac:dyDescent="0.3">
      <c r="A560">
        <v>1091540129392400</v>
      </c>
      <c r="B560" t="s">
        <v>300</v>
      </c>
      <c r="C560" t="s">
        <v>151</v>
      </c>
      <c r="D560" t="s">
        <v>455</v>
      </c>
      <c r="E560" t="s">
        <v>2210</v>
      </c>
      <c r="F560" t="s">
        <v>2211</v>
      </c>
      <c r="G560">
        <v>4.5709</v>
      </c>
      <c r="H560">
        <v>-74.297300000000007</v>
      </c>
      <c r="I560" t="s">
        <v>62</v>
      </c>
      <c r="J560">
        <v>19436</v>
      </c>
      <c r="K560" s="1">
        <v>44569</v>
      </c>
      <c r="L560" t="s">
        <v>29</v>
      </c>
      <c r="M560" t="s">
        <v>3914</v>
      </c>
      <c r="N560" t="s">
        <v>3915</v>
      </c>
      <c r="O560" t="s">
        <v>32</v>
      </c>
      <c r="P560" t="s">
        <v>292</v>
      </c>
      <c r="Q560" t="s">
        <v>294</v>
      </c>
      <c r="R560" t="s">
        <v>3916</v>
      </c>
      <c r="S560" t="s">
        <v>36</v>
      </c>
      <c r="T560" t="s">
        <v>3917</v>
      </c>
      <c r="U560" t="s">
        <v>3918</v>
      </c>
      <c r="V560" t="s">
        <v>1894</v>
      </c>
      <c r="W560" t="s">
        <v>1895</v>
      </c>
    </row>
    <row r="561" spans="1:23" x14ac:dyDescent="0.3">
      <c r="A561">
        <v>35477632910017</v>
      </c>
      <c r="B561" t="s">
        <v>1008</v>
      </c>
      <c r="C561" t="s">
        <v>273</v>
      </c>
      <c r="D561" t="s">
        <v>860</v>
      </c>
      <c r="E561" t="s">
        <v>1685</v>
      </c>
      <c r="F561" t="s">
        <v>1686</v>
      </c>
      <c r="G561">
        <v>6.4280999999999997</v>
      </c>
      <c r="H561">
        <v>-9.4295000000000009</v>
      </c>
      <c r="I561" t="s">
        <v>28</v>
      </c>
      <c r="J561">
        <v>75631</v>
      </c>
      <c r="K561" s="1">
        <v>44771</v>
      </c>
      <c r="L561" t="s">
        <v>63</v>
      </c>
      <c r="M561" t="s">
        <v>3919</v>
      </c>
      <c r="N561" t="s">
        <v>3920</v>
      </c>
      <c r="O561" t="s">
        <v>279</v>
      </c>
      <c r="P561" t="s">
        <v>280</v>
      </c>
      <c r="Q561" t="s">
        <v>67</v>
      </c>
      <c r="R561" t="s">
        <v>281</v>
      </c>
      <c r="S561" t="s">
        <v>36</v>
      </c>
      <c r="T561" t="s">
        <v>282</v>
      </c>
      <c r="U561" t="s">
        <v>283</v>
      </c>
      <c r="V561" t="s">
        <v>3921</v>
      </c>
      <c r="W561" t="s">
        <v>3922</v>
      </c>
    </row>
    <row r="562" spans="1:23" x14ac:dyDescent="0.3">
      <c r="A562">
        <v>823759790674092</v>
      </c>
      <c r="B562" t="s">
        <v>667</v>
      </c>
      <c r="C562" t="s">
        <v>273</v>
      </c>
      <c r="D562" t="s">
        <v>3923</v>
      </c>
      <c r="E562" t="s">
        <v>1377</v>
      </c>
      <c r="F562" t="s">
        <v>1378</v>
      </c>
      <c r="G562">
        <v>-29.6099</v>
      </c>
      <c r="H562">
        <v>28.233599999999999</v>
      </c>
      <c r="I562" t="s">
        <v>78</v>
      </c>
      <c r="J562">
        <v>52047</v>
      </c>
      <c r="K562" s="1">
        <v>44522</v>
      </c>
      <c r="L562" t="s">
        <v>123</v>
      </c>
      <c r="M562" t="s">
        <v>3924</v>
      </c>
      <c r="N562" t="s">
        <v>3925</v>
      </c>
      <c r="O562" t="s">
        <v>3926</v>
      </c>
      <c r="P562" t="s">
        <v>3927</v>
      </c>
      <c r="Q562" t="s">
        <v>50</v>
      </c>
      <c r="R562" t="s">
        <v>3928</v>
      </c>
      <c r="S562" t="s">
        <v>114</v>
      </c>
      <c r="T562" t="s">
        <v>3929</v>
      </c>
      <c r="U562" t="s">
        <v>3930</v>
      </c>
      <c r="V562" t="s">
        <v>3931</v>
      </c>
      <c r="W562" t="s">
        <v>3932</v>
      </c>
    </row>
    <row r="563" spans="1:23" x14ac:dyDescent="0.3">
      <c r="A563">
        <v>1100226011415880</v>
      </c>
      <c r="B563" t="s">
        <v>678</v>
      </c>
      <c r="C563" t="s">
        <v>273</v>
      </c>
      <c r="D563" t="s">
        <v>3933</v>
      </c>
      <c r="E563" t="s">
        <v>761</v>
      </c>
      <c r="F563" t="s">
        <v>762</v>
      </c>
      <c r="G563">
        <v>20.593699999999998</v>
      </c>
      <c r="H563">
        <v>78.962900000000005</v>
      </c>
      <c r="I563" t="s">
        <v>28</v>
      </c>
      <c r="J563">
        <v>33699</v>
      </c>
      <c r="K563" s="1">
        <v>44725</v>
      </c>
      <c r="L563" t="s">
        <v>29</v>
      </c>
      <c r="M563" t="s">
        <v>3934</v>
      </c>
      <c r="N563" t="s">
        <v>3935</v>
      </c>
      <c r="O563" t="s">
        <v>1100</v>
      </c>
      <c r="P563" t="s">
        <v>3936</v>
      </c>
      <c r="Q563" t="s">
        <v>169</v>
      </c>
      <c r="R563" t="s">
        <v>3937</v>
      </c>
      <c r="S563" t="s">
        <v>114</v>
      </c>
      <c r="T563" t="s">
        <v>3938</v>
      </c>
      <c r="U563" t="s">
        <v>3939</v>
      </c>
      <c r="V563" t="s">
        <v>3940</v>
      </c>
      <c r="W563" t="s">
        <v>3941</v>
      </c>
    </row>
    <row r="564" spans="1:23" x14ac:dyDescent="0.3">
      <c r="A564">
        <v>668060974215211</v>
      </c>
      <c r="B564" t="s">
        <v>467</v>
      </c>
      <c r="C564" t="s">
        <v>105</v>
      </c>
      <c r="D564" t="s">
        <v>2632</v>
      </c>
      <c r="E564" t="s">
        <v>326</v>
      </c>
      <c r="F564" t="s">
        <v>327</v>
      </c>
      <c r="G564">
        <v>-7.1094999999999997</v>
      </c>
      <c r="H564">
        <v>177.64930000000001</v>
      </c>
      <c r="I564" t="s">
        <v>78</v>
      </c>
      <c r="J564">
        <v>59969</v>
      </c>
      <c r="K564" s="1">
        <v>44948</v>
      </c>
      <c r="L564" t="s">
        <v>123</v>
      </c>
      <c r="M564" t="s">
        <v>3942</v>
      </c>
      <c r="N564" t="s">
        <v>3943</v>
      </c>
      <c r="O564" t="s">
        <v>65</v>
      </c>
      <c r="P564" t="s">
        <v>66</v>
      </c>
      <c r="Q564" t="s">
        <v>294</v>
      </c>
      <c r="R564" t="s">
        <v>68</v>
      </c>
      <c r="S564" t="s">
        <v>69</v>
      </c>
      <c r="T564" t="s">
        <v>70</v>
      </c>
      <c r="U564" t="s">
        <v>71</v>
      </c>
      <c r="V564" t="s">
        <v>55</v>
      </c>
      <c r="W564" t="s">
        <v>56</v>
      </c>
    </row>
    <row r="565" spans="1:23" x14ac:dyDescent="0.3">
      <c r="A565">
        <v>1797325641376270</v>
      </c>
      <c r="B565" t="s">
        <v>859</v>
      </c>
      <c r="C565" t="s">
        <v>151</v>
      </c>
      <c r="D565" t="s">
        <v>365</v>
      </c>
      <c r="E565" t="s">
        <v>2873</v>
      </c>
      <c r="F565" t="s">
        <v>2874</v>
      </c>
      <c r="G565">
        <v>8.6195000000000004</v>
      </c>
      <c r="H565">
        <v>0.82479999999999998</v>
      </c>
      <c r="I565" t="s">
        <v>206</v>
      </c>
      <c r="J565">
        <v>76137</v>
      </c>
      <c r="K565" s="1">
        <v>44561</v>
      </c>
      <c r="L565" t="s">
        <v>123</v>
      </c>
      <c r="M565" t="s">
        <v>3944</v>
      </c>
      <c r="N565" t="s">
        <v>3945</v>
      </c>
      <c r="O565" t="s">
        <v>65</v>
      </c>
      <c r="P565" t="s">
        <v>2036</v>
      </c>
      <c r="Q565" t="s">
        <v>169</v>
      </c>
      <c r="R565" t="s">
        <v>2037</v>
      </c>
      <c r="S565" t="s">
        <v>241</v>
      </c>
      <c r="T565" t="s">
        <v>2038</v>
      </c>
      <c r="U565" t="s">
        <v>2039</v>
      </c>
      <c r="V565" t="s">
        <v>3946</v>
      </c>
      <c r="W565" t="s">
        <v>3947</v>
      </c>
    </row>
    <row r="566" spans="1:23" x14ac:dyDescent="0.3">
      <c r="A566">
        <v>3015429289149750</v>
      </c>
      <c r="B566" t="s">
        <v>313</v>
      </c>
      <c r="C566" t="s">
        <v>134</v>
      </c>
      <c r="D566" t="s">
        <v>3401</v>
      </c>
      <c r="E566" t="s">
        <v>3948</v>
      </c>
      <c r="F566" t="s">
        <v>3949</v>
      </c>
      <c r="G566">
        <v>45.1</v>
      </c>
      <c r="H566">
        <v>15.2</v>
      </c>
      <c r="I566" t="s">
        <v>78</v>
      </c>
      <c r="J566">
        <v>88800</v>
      </c>
      <c r="K566" s="1">
        <v>45034</v>
      </c>
      <c r="L566" t="s">
        <v>123</v>
      </c>
      <c r="M566" t="s">
        <v>3950</v>
      </c>
      <c r="N566" t="s">
        <v>3951</v>
      </c>
      <c r="O566" t="s">
        <v>1069</v>
      </c>
      <c r="P566" t="s">
        <v>2214</v>
      </c>
      <c r="Q566" t="s">
        <v>34</v>
      </c>
      <c r="R566" t="s">
        <v>2215</v>
      </c>
      <c r="S566" t="s">
        <v>36</v>
      </c>
      <c r="T566" t="s">
        <v>2216</v>
      </c>
      <c r="U566" t="s">
        <v>2217</v>
      </c>
      <c r="V566" t="s">
        <v>1942</v>
      </c>
      <c r="W566" t="s">
        <v>1943</v>
      </c>
    </row>
    <row r="567" spans="1:23" x14ac:dyDescent="0.3">
      <c r="A567">
        <v>2397315394718640</v>
      </c>
      <c r="B567" t="s">
        <v>973</v>
      </c>
      <c r="C567" t="s">
        <v>218</v>
      </c>
      <c r="D567" t="s">
        <v>3952</v>
      </c>
      <c r="E567" t="s">
        <v>1896</v>
      </c>
      <c r="F567" t="s">
        <v>1897</v>
      </c>
      <c r="G567">
        <v>9.9456000000000007</v>
      </c>
      <c r="H567">
        <v>-9.6966000000000001</v>
      </c>
      <c r="I567" t="s">
        <v>28</v>
      </c>
      <c r="J567">
        <v>20351</v>
      </c>
      <c r="K567" s="1">
        <v>44778</v>
      </c>
      <c r="L567" t="s">
        <v>123</v>
      </c>
      <c r="M567" t="s">
        <v>3953</v>
      </c>
      <c r="N567" t="s">
        <v>3954</v>
      </c>
      <c r="O567" t="s">
        <v>251</v>
      </c>
      <c r="P567" t="s">
        <v>252</v>
      </c>
      <c r="Q567" t="s">
        <v>239</v>
      </c>
      <c r="R567" t="s">
        <v>254</v>
      </c>
      <c r="S567" t="s">
        <v>114</v>
      </c>
      <c r="T567" t="s">
        <v>256</v>
      </c>
      <c r="U567" t="s">
        <v>257</v>
      </c>
      <c r="V567" t="s">
        <v>187</v>
      </c>
      <c r="W567" t="s">
        <v>188</v>
      </c>
    </row>
    <row r="568" spans="1:23" x14ac:dyDescent="0.3">
      <c r="A568">
        <v>2959379509373740</v>
      </c>
      <c r="B568" t="s">
        <v>161</v>
      </c>
      <c r="C568" t="s">
        <v>105</v>
      </c>
      <c r="D568" t="s">
        <v>3955</v>
      </c>
      <c r="E568" t="s">
        <v>576</v>
      </c>
      <c r="F568" t="s">
        <v>577</v>
      </c>
      <c r="G568">
        <v>7.3696999999999999</v>
      </c>
      <c r="H568">
        <v>12.354699999999999</v>
      </c>
      <c r="I568" t="s">
        <v>78</v>
      </c>
      <c r="J568">
        <v>35059</v>
      </c>
      <c r="K568" s="1">
        <v>44621</v>
      </c>
      <c r="L568" t="s">
        <v>29</v>
      </c>
      <c r="M568" t="s">
        <v>3956</v>
      </c>
      <c r="N568" t="s">
        <v>3957</v>
      </c>
      <c r="O568" t="s">
        <v>897</v>
      </c>
      <c r="P568" t="s">
        <v>898</v>
      </c>
      <c r="Q568" t="s">
        <v>143</v>
      </c>
      <c r="R568" t="s">
        <v>899</v>
      </c>
      <c r="S568" t="s">
        <v>145</v>
      </c>
      <c r="T568" t="s">
        <v>900</v>
      </c>
      <c r="U568" t="s">
        <v>901</v>
      </c>
      <c r="V568" t="s">
        <v>3958</v>
      </c>
      <c r="W568" t="s">
        <v>3959</v>
      </c>
    </row>
    <row r="569" spans="1:23" x14ac:dyDescent="0.3">
      <c r="A569">
        <v>1922205585564700</v>
      </c>
      <c r="B569" t="s">
        <v>161</v>
      </c>
      <c r="C569" t="s">
        <v>24</v>
      </c>
      <c r="D569" t="s">
        <v>3960</v>
      </c>
      <c r="E569" t="s">
        <v>3961</v>
      </c>
      <c r="F569" t="s">
        <v>3962</v>
      </c>
      <c r="G569">
        <v>-18.665700000000001</v>
      </c>
      <c r="H569">
        <v>35.529600000000002</v>
      </c>
      <c r="I569" t="s">
        <v>62</v>
      </c>
      <c r="J569">
        <v>62790</v>
      </c>
      <c r="K569" s="1">
        <v>44458</v>
      </c>
      <c r="L569" t="s">
        <v>63</v>
      </c>
      <c r="M569" t="s">
        <v>3963</v>
      </c>
      <c r="N569">
        <v>7213211885</v>
      </c>
      <c r="O569" t="s">
        <v>845</v>
      </c>
      <c r="P569" t="s">
        <v>846</v>
      </c>
      <c r="Q569" t="s">
        <v>674</v>
      </c>
      <c r="R569" t="s">
        <v>847</v>
      </c>
      <c r="S569" t="s">
        <v>52</v>
      </c>
      <c r="T569" t="s">
        <v>848</v>
      </c>
      <c r="U569" t="s">
        <v>849</v>
      </c>
      <c r="V569" t="s">
        <v>1904</v>
      </c>
      <c r="W569" t="s">
        <v>1905</v>
      </c>
    </row>
    <row r="570" spans="1:23" x14ac:dyDescent="0.3">
      <c r="A570">
        <v>101573916157303</v>
      </c>
      <c r="B570" t="s">
        <v>1803</v>
      </c>
      <c r="C570" t="s">
        <v>151</v>
      </c>
      <c r="D570" t="s">
        <v>2922</v>
      </c>
      <c r="E570" t="s">
        <v>3964</v>
      </c>
      <c r="F570" t="s">
        <v>3965</v>
      </c>
      <c r="G570">
        <v>42.315399999999997</v>
      </c>
      <c r="H570">
        <v>43.356900000000003</v>
      </c>
      <c r="I570" t="s">
        <v>206</v>
      </c>
      <c r="J570">
        <v>60371</v>
      </c>
      <c r="K570" s="1">
        <v>44924</v>
      </c>
      <c r="L570" t="s">
        <v>123</v>
      </c>
      <c r="M570" t="s">
        <v>3966</v>
      </c>
      <c r="N570" t="s">
        <v>3967</v>
      </c>
      <c r="O570" t="s">
        <v>370</v>
      </c>
      <c r="P570" t="s">
        <v>929</v>
      </c>
      <c r="Q570" t="s">
        <v>239</v>
      </c>
      <c r="R570" t="s">
        <v>930</v>
      </c>
      <c r="S570" t="s">
        <v>36</v>
      </c>
      <c r="T570" t="s">
        <v>931</v>
      </c>
      <c r="U570" t="s">
        <v>932</v>
      </c>
      <c r="V570" t="s">
        <v>3968</v>
      </c>
      <c r="W570" t="s">
        <v>3969</v>
      </c>
    </row>
    <row r="571" spans="1:23" x14ac:dyDescent="0.3">
      <c r="A571">
        <v>3084558682768690</v>
      </c>
      <c r="B571" t="s">
        <v>23</v>
      </c>
      <c r="C571" t="s">
        <v>134</v>
      </c>
      <c r="D571" t="s">
        <v>3173</v>
      </c>
      <c r="E571" t="s">
        <v>2068</v>
      </c>
      <c r="F571" t="s">
        <v>2069</v>
      </c>
      <c r="G571">
        <v>52.132599999999996</v>
      </c>
      <c r="H571">
        <v>5.2912999999999997</v>
      </c>
      <c r="I571" t="s">
        <v>78</v>
      </c>
      <c r="J571">
        <v>58888</v>
      </c>
      <c r="K571" s="1">
        <v>44549</v>
      </c>
      <c r="L571" t="s">
        <v>29</v>
      </c>
      <c r="M571" t="s">
        <v>3970</v>
      </c>
      <c r="N571" t="s">
        <v>3971</v>
      </c>
      <c r="O571" t="s">
        <v>1429</v>
      </c>
      <c r="P571" t="s">
        <v>2102</v>
      </c>
      <c r="Q571" t="s">
        <v>253</v>
      </c>
      <c r="R571" t="s">
        <v>2103</v>
      </c>
      <c r="S571" t="s">
        <v>114</v>
      </c>
      <c r="T571" t="s">
        <v>2104</v>
      </c>
      <c r="U571" t="s">
        <v>2105</v>
      </c>
      <c r="V571" t="s">
        <v>2360</v>
      </c>
      <c r="W571" t="s">
        <v>2361</v>
      </c>
    </row>
    <row r="572" spans="1:23" x14ac:dyDescent="0.3">
      <c r="A572">
        <v>1028091703083940</v>
      </c>
      <c r="B572" t="s">
        <v>133</v>
      </c>
      <c r="C572" t="s">
        <v>134</v>
      </c>
      <c r="D572" t="s">
        <v>3972</v>
      </c>
      <c r="E572" t="s">
        <v>432</v>
      </c>
      <c r="F572" t="s">
        <v>433</v>
      </c>
      <c r="G572">
        <v>30.5852</v>
      </c>
      <c r="H572">
        <v>36.238399999999999</v>
      </c>
      <c r="I572" t="s">
        <v>28</v>
      </c>
      <c r="J572">
        <v>93425</v>
      </c>
      <c r="K572" s="1">
        <v>44668</v>
      </c>
      <c r="L572" t="s">
        <v>123</v>
      </c>
      <c r="M572" t="s">
        <v>3973</v>
      </c>
      <c r="N572" t="s">
        <v>3974</v>
      </c>
      <c r="O572" t="s">
        <v>736</v>
      </c>
      <c r="P572" t="s">
        <v>436</v>
      </c>
      <c r="Q572" t="s">
        <v>143</v>
      </c>
      <c r="R572" t="s">
        <v>2284</v>
      </c>
      <c r="S572" t="s">
        <v>255</v>
      </c>
      <c r="T572" t="s">
        <v>2285</v>
      </c>
      <c r="U572" t="s">
        <v>2286</v>
      </c>
      <c r="V572" t="s">
        <v>229</v>
      </c>
      <c r="W572" t="s">
        <v>230</v>
      </c>
    </row>
    <row r="573" spans="1:23" x14ac:dyDescent="0.3">
      <c r="A573">
        <v>919330074139881</v>
      </c>
      <c r="B573" t="s">
        <v>272</v>
      </c>
      <c r="C573" t="s">
        <v>189</v>
      </c>
      <c r="D573" t="s">
        <v>3389</v>
      </c>
      <c r="E573" t="s">
        <v>2083</v>
      </c>
      <c r="F573" t="s">
        <v>2084</v>
      </c>
      <c r="G573">
        <v>-8.8742000000000001</v>
      </c>
      <c r="H573">
        <v>125.72750000000001</v>
      </c>
      <c r="I573" t="s">
        <v>62</v>
      </c>
      <c r="J573">
        <v>62154</v>
      </c>
      <c r="K573" s="1">
        <v>44585</v>
      </c>
      <c r="L573" t="s">
        <v>29</v>
      </c>
      <c r="M573" t="s">
        <v>3975</v>
      </c>
      <c r="N573" t="s">
        <v>3976</v>
      </c>
      <c r="O573" t="s">
        <v>2675</v>
      </c>
      <c r="P573" t="s">
        <v>3977</v>
      </c>
      <c r="Q573" t="s">
        <v>183</v>
      </c>
      <c r="R573" t="s">
        <v>3978</v>
      </c>
      <c r="S573" t="s">
        <v>255</v>
      </c>
      <c r="T573" t="s">
        <v>3979</v>
      </c>
      <c r="U573" t="s">
        <v>3980</v>
      </c>
      <c r="V573" t="s">
        <v>3981</v>
      </c>
      <c r="W573" t="s">
        <v>3982</v>
      </c>
    </row>
    <row r="574" spans="1:23" x14ac:dyDescent="0.3">
      <c r="A574">
        <v>826032116926537</v>
      </c>
      <c r="B574" t="s">
        <v>1008</v>
      </c>
      <c r="C574" t="s">
        <v>42</v>
      </c>
      <c r="D574" t="s">
        <v>3396</v>
      </c>
      <c r="E574" t="s">
        <v>1327</v>
      </c>
      <c r="F574" t="s">
        <v>1328</v>
      </c>
      <c r="G574">
        <v>-6.3149930000000003</v>
      </c>
      <c r="H574">
        <v>143.95554999999999</v>
      </c>
      <c r="I574" t="s">
        <v>78</v>
      </c>
      <c r="J574">
        <v>124930</v>
      </c>
      <c r="K574" s="1">
        <v>45174</v>
      </c>
      <c r="L574" t="s">
        <v>29</v>
      </c>
      <c r="M574" t="s">
        <v>3983</v>
      </c>
      <c r="N574" t="s">
        <v>3984</v>
      </c>
      <c r="O574" t="s">
        <v>1735</v>
      </c>
      <c r="P574" t="s">
        <v>2165</v>
      </c>
      <c r="Q574" t="s">
        <v>50</v>
      </c>
      <c r="R574" t="s">
        <v>2166</v>
      </c>
      <c r="S574" t="s">
        <v>36</v>
      </c>
      <c r="T574" t="s">
        <v>2167</v>
      </c>
      <c r="U574" t="s">
        <v>2168</v>
      </c>
      <c r="V574" t="s">
        <v>3985</v>
      </c>
      <c r="W574" t="s">
        <v>3986</v>
      </c>
    </row>
    <row r="575" spans="1:23" x14ac:dyDescent="0.3">
      <c r="A575">
        <v>1557565129858650</v>
      </c>
      <c r="B575" t="s">
        <v>351</v>
      </c>
      <c r="C575" t="s">
        <v>218</v>
      </c>
      <c r="D575" t="s">
        <v>1296</v>
      </c>
      <c r="E575" t="s">
        <v>1598</v>
      </c>
      <c r="F575" t="s">
        <v>1599</v>
      </c>
      <c r="G575">
        <v>-32.522799999999997</v>
      </c>
      <c r="H575">
        <v>-55.765799999999999</v>
      </c>
      <c r="I575" t="s">
        <v>28</v>
      </c>
      <c r="J575">
        <v>84244</v>
      </c>
      <c r="K575" s="1">
        <v>44595</v>
      </c>
      <c r="L575" t="s">
        <v>63</v>
      </c>
      <c r="M575" t="s">
        <v>3987</v>
      </c>
      <c r="N575" t="s">
        <v>3988</v>
      </c>
      <c r="O575" t="s">
        <v>2122</v>
      </c>
      <c r="P575" t="s">
        <v>2123</v>
      </c>
      <c r="Q575" t="s">
        <v>239</v>
      </c>
      <c r="R575" t="s">
        <v>2124</v>
      </c>
      <c r="S575" t="s">
        <v>114</v>
      </c>
      <c r="T575" t="s">
        <v>2125</v>
      </c>
      <c r="U575" t="s">
        <v>2126</v>
      </c>
      <c r="V575" t="s">
        <v>3989</v>
      </c>
      <c r="W575" t="s">
        <v>3990</v>
      </c>
    </row>
    <row r="576" spans="1:23" x14ac:dyDescent="0.3">
      <c r="A576">
        <v>1141854539601180</v>
      </c>
      <c r="B576" t="s">
        <v>1803</v>
      </c>
      <c r="C576" t="s">
        <v>58</v>
      </c>
      <c r="D576" t="s">
        <v>3153</v>
      </c>
      <c r="E576" t="s">
        <v>504</v>
      </c>
      <c r="F576" t="s">
        <v>505</v>
      </c>
      <c r="G576">
        <v>21.473500000000001</v>
      </c>
      <c r="H576">
        <v>55.9754</v>
      </c>
      <c r="I576" t="s">
        <v>62</v>
      </c>
      <c r="J576">
        <v>82588</v>
      </c>
      <c r="K576" s="1">
        <v>44608</v>
      </c>
      <c r="L576" t="s">
        <v>123</v>
      </c>
      <c r="M576" t="s">
        <v>3991</v>
      </c>
      <c r="N576" t="s">
        <v>3992</v>
      </c>
      <c r="O576" t="s">
        <v>909</v>
      </c>
      <c r="P576" t="s">
        <v>548</v>
      </c>
      <c r="Q576" t="s">
        <v>83</v>
      </c>
      <c r="R576" t="s">
        <v>1187</v>
      </c>
      <c r="S576" t="s">
        <v>145</v>
      </c>
      <c r="T576" t="s">
        <v>1188</v>
      </c>
      <c r="U576" t="s">
        <v>1189</v>
      </c>
      <c r="V576" t="s">
        <v>3521</v>
      </c>
      <c r="W576" t="s">
        <v>3522</v>
      </c>
    </row>
    <row r="577" spans="1:23" x14ac:dyDescent="0.3">
      <c r="A577">
        <v>1619443923190990</v>
      </c>
      <c r="B577" t="s">
        <v>325</v>
      </c>
      <c r="C577" t="s">
        <v>273</v>
      </c>
      <c r="D577" t="s">
        <v>2888</v>
      </c>
      <c r="E577" t="s">
        <v>1327</v>
      </c>
      <c r="F577" t="s">
        <v>1328</v>
      </c>
      <c r="G577">
        <v>-6.3149930000000003</v>
      </c>
      <c r="H577">
        <v>143.95554999999999</v>
      </c>
      <c r="I577" t="s">
        <v>28</v>
      </c>
      <c r="J577">
        <v>23823</v>
      </c>
      <c r="K577" s="1">
        <v>45130</v>
      </c>
      <c r="L577" t="s">
        <v>29</v>
      </c>
      <c r="M577" t="s">
        <v>3993</v>
      </c>
      <c r="N577" t="s">
        <v>3994</v>
      </c>
      <c r="O577" t="s">
        <v>1764</v>
      </c>
      <c r="P577" t="s">
        <v>1765</v>
      </c>
      <c r="Q577" t="s">
        <v>294</v>
      </c>
      <c r="R577" t="s">
        <v>1766</v>
      </c>
      <c r="S577" t="s">
        <v>198</v>
      </c>
      <c r="T577" t="s">
        <v>1767</v>
      </c>
      <c r="U577" t="s">
        <v>1768</v>
      </c>
      <c r="V577" t="s">
        <v>3645</v>
      </c>
      <c r="W577" t="s">
        <v>3646</v>
      </c>
    </row>
    <row r="578" spans="1:23" x14ac:dyDescent="0.3">
      <c r="A578">
        <v>1353461564538280</v>
      </c>
      <c r="B578" t="s">
        <v>1140</v>
      </c>
      <c r="C578" t="s">
        <v>24</v>
      </c>
      <c r="D578" t="s">
        <v>914</v>
      </c>
      <c r="E578" t="s">
        <v>3948</v>
      </c>
      <c r="F578" t="s">
        <v>3949</v>
      </c>
      <c r="G578">
        <v>45.1</v>
      </c>
      <c r="H578">
        <v>15.2</v>
      </c>
      <c r="I578" t="s">
        <v>138</v>
      </c>
      <c r="J578">
        <v>106287</v>
      </c>
      <c r="K578" s="1">
        <v>44466</v>
      </c>
      <c r="L578" t="s">
        <v>29</v>
      </c>
      <c r="M578" t="s">
        <v>3995</v>
      </c>
      <c r="N578" t="s">
        <v>3996</v>
      </c>
      <c r="O578" t="s">
        <v>811</v>
      </c>
      <c r="P578" t="s">
        <v>3997</v>
      </c>
      <c r="Q578" t="s">
        <v>967</v>
      </c>
      <c r="R578" t="s">
        <v>3998</v>
      </c>
      <c r="S578" t="s">
        <v>114</v>
      </c>
      <c r="T578" t="s">
        <v>3999</v>
      </c>
      <c r="U578" t="s">
        <v>4000</v>
      </c>
      <c r="V578" t="s">
        <v>4001</v>
      </c>
      <c r="W578" t="s">
        <v>4002</v>
      </c>
    </row>
    <row r="579" spans="1:23" x14ac:dyDescent="0.3">
      <c r="A579">
        <v>562496115987149</v>
      </c>
      <c r="B579" t="s">
        <v>582</v>
      </c>
      <c r="C579" t="s">
        <v>151</v>
      </c>
      <c r="D579" t="s">
        <v>232</v>
      </c>
      <c r="E579" t="s">
        <v>3707</v>
      </c>
      <c r="F579" t="s">
        <v>3708</v>
      </c>
      <c r="G579">
        <v>12.1165</v>
      </c>
      <c r="H579">
        <v>-61.679000000000002</v>
      </c>
      <c r="I579" t="s">
        <v>206</v>
      </c>
      <c r="J579">
        <v>18097</v>
      </c>
      <c r="K579" s="1">
        <v>44977</v>
      </c>
      <c r="L579" t="s">
        <v>123</v>
      </c>
      <c r="M579" t="s">
        <v>4003</v>
      </c>
      <c r="N579" t="s">
        <v>4004</v>
      </c>
      <c r="O579" t="s">
        <v>400</v>
      </c>
      <c r="P579" t="s">
        <v>4005</v>
      </c>
      <c r="Q579" t="s">
        <v>83</v>
      </c>
      <c r="R579" t="s">
        <v>4006</v>
      </c>
      <c r="S579" t="s">
        <v>212</v>
      </c>
      <c r="T579" t="s">
        <v>4007</v>
      </c>
      <c r="U579" t="s">
        <v>4008</v>
      </c>
      <c r="V579" t="s">
        <v>4009</v>
      </c>
      <c r="W579" t="s">
        <v>4010</v>
      </c>
    </row>
    <row r="580" spans="1:23" x14ac:dyDescent="0.3">
      <c r="A580">
        <v>2466750721870910</v>
      </c>
      <c r="B580" t="s">
        <v>1803</v>
      </c>
      <c r="C580" t="s">
        <v>91</v>
      </c>
      <c r="D580" t="s">
        <v>3972</v>
      </c>
      <c r="E580" t="s">
        <v>4011</v>
      </c>
      <c r="F580" t="s">
        <v>4012</v>
      </c>
      <c r="G580">
        <v>38.860999999999997</v>
      </c>
      <c r="H580">
        <v>71.2761</v>
      </c>
      <c r="I580" t="s">
        <v>28</v>
      </c>
      <c r="J580">
        <v>21994</v>
      </c>
      <c r="K580" s="1">
        <v>45174</v>
      </c>
      <c r="L580" t="s">
        <v>123</v>
      </c>
      <c r="M580" t="s">
        <v>4013</v>
      </c>
      <c r="N580">
        <v>9355305060</v>
      </c>
      <c r="O580" t="s">
        <v>618</v>
      </c>
      <c r="P580" t="s">
        <v>619</v>
      </c>
      <c r="Q580" t="s">
        <v>50</v>
      </c>
      <c r="R580" t="s">
        <v>620</v>
      </c>
      <c r="S580" t="s">
        <v>198</v>
      </c>
      <c r="T580" t="s">
        <v>621</v>
      </c>
      <c r="U580" t="s">
        <v>622</v>
      </c>
      <c r="V580" t="s">
        <v>4014</v>
      </c>
      <c r="W580" t="s">
        <v>4015</v>
      </c>
    </row>
    <row r="581" spans="1:23" x14ac:dyDescent="0.3">
      <c r="A581">
        <v>2032206964124780</v>
      </c>
      <c r="B581" t="s">
        <v>23</v>
      </c>
      <c r="C581" t="s">
        <v>151</v>
      </c>
      <c r="D581" t="s">
        <v>4016</v>
      </c>
      <c r="E581" t="s">
        <v>3607</v>
      </c>
      <c r="F581" t="s">
        <v>3608</v>
      </c>
      <c r="G581">
        <v>39.074199999999998</v>
      </c>
      <c r="H581">
        <v>21.824300000000001</v>
      </c>
      <c r="I581" t="s">
        <v>28</v>
      </c>
      <c r="J581">
        <v>131014</v>
      </c>
      <c r="K581" s="1">
        <v>44758</v>
      </c>
      <c r="L581" t="s">
        <v>29</v>
      </c>
      <c r="M581" t="s">
        <v>4017</v>
      </c>
      <c r="N581" t="s">
        <v>4018</v>
      </c>
      <c r="O581" t="s">
        <v>1735</v>
      </c>
      <c r="P581" t="s">
        <v>1736</v>
      </c>
      <c r="Q581" t="s">
        <v>321</v>
      </c>
      <c r="R581" t="s">
        <v>1737</v>
      </c>
      <c r="S581" t="s">
        <v>241</v>
      </c>
      <c r="T581" t="s">
        <v>1738</v>
      </c>
      <c r="U581" t="s">
        <v>1739</v>
      </c>
      <c r="V581" t="s">
        <v>3151</v>
      </c>
      <c r="W581" t="s">
        <v>3152</v>
      </c>
    </row>
    <row r="582" spans="1:23" x14ac:dyDescent="0.3">
      <c r="A582">
        <v>550037765195015</v>
      </c>
      <c r="B582" t="s">
        <v>41</v>
      </c>
      <c r="C582" t="s">
        <v>105</v>
      </c>
      <c r="D582" t="s">
        <v>4019</v>
      </c>
      <c r="E582" t="s">
        <v>432</v>
      </c>
      <c r="F582" t="s">
        <v>433</v>
      </c>
      <c r="G582">
        <v>30.5852</v>
      </c>
      <c r="H582">
        <v>36.238399999999999</v>
      </c>
      <c r="I582" t="s">
        <v>62</v>
      </c>
      <c r="J582">
        <v>125779</v>
      </c>
      <c r="K582" s="1">
        <v>44791</v>
      </c>
      <c r="L582" t="s">
        <v>63</v>
      </c>
      <c r="M582" t="s">
        <v>4020</v>
      </c>
      <c r="N582" t="s">
        <v>4021</v>
      </c>
      <c r="O582" t="s">
        <v>1308</v>
      </c>
      <c r="P582" t="s">
        <v>1309</v>
      </c>
      <c r="Q582" t="s">
        <v>50</v>
      </c>
      <c r="R582" t="s">
        <v>1310</v>
      </c>
      <c r="S582" t="s">
        <v>198</v>
      </c>
      <c r="T582" t="s">
        <v>1311</v>
      </c>
      <c r="U582" t="s">
        <v>1312</v>
      </c>
      <c r="V582" t="s">
        <v>4022</v>
      </c>
      <c r="W582" t="s">
        <v>4023</v>
      </c>
    </row>
    <row r="583" spans="1:23" x14ac:dyDescent="0.3">
      <c r="A583">
        <v>2782721503433710</v>
      </c>
      <c r="B583" t="s">
        <v>792</v>
      </c>
      <c r="C583" t="s">
        <v>151</v>
      </c>
      <c r="D583" t="s">
        <v>1674</v>
      </c>
      <c r="E583" t="s">
        <v>3859</v>
      </c>
      <c r="F583" t="s">
        <v>3860</v>
      </c>
      <c r="G583">
        <v>33.854700000000001</v>
      </c>
      <c r="H583">
        <v>35.862299999999998</v>
      </c>
      <c r="I583" t="s">
        <v>62</v>
      </c>
      <c r="J583">
        <v>113908</v>
      </c>
      <c r="K583" s="1">
        <v>44647</v>
      </c>
      <c r="L583" t="s">
        <v>29</v>
      </c>
      <c r="M583" t="s">
        <v>4024</v>
      </c>
      <c r="N583" t="s">
        <v>4025</v>
      </c>
      <c r="O583" t="s">
        <v>1454</v>
      </c>
      <c r="P583" t="s">
        <v>965</v>
      </c>
      <c r="Q583" t="s">
        <v>321</v>
      </c>
      <c r="R583" t="s">
        <v>4026</v>
      </c>
      <c r="S583" t="s">
        <v>85</v>
      </c>
      <c r="T583" t="s">
        <v>4027</v>
      </c>
      <c r="U583" t="s">
        <v>4028</v>
      </c>
      <c r="V583" t="s">
        <v>1517</v>
      </c>
      <c r="W583" t="s">
        <v>1518</v>
      </c>
    </row>
    <row r="584" spans="1:23" x14ac:dyDescent="0.3">
      <c r="A584">
        <v>2536982365939760</v>
      </c>
      <c r="B584" t="s">
        <v>555</v>
      </c>
      <c r="C584" t="s">
        <v>218</v>
      </c>
      <c r="D584" t="s">
        <v>4029</v>
      </c>
      <c r="E584" t="s">
        <v>1360</v>
      </c>
      <c r="F584" t="s">
        <v>1361</v>
      </c>
      <c r="G584">
        <v>60.472000000000001</v>
      </c>
      <c r="H584">
        <v>8.4688999999999997</v>
      </c>
      <c r="I584" t="s">
        <v>138</v>
      </c>
      <c r="J584">
        <v>90351</v>
      </c>
      <c r="K584" s="1">
        <v>45160</v>
      </c>
      <c r="L584" t="s">
        <v>29</v>
      </c>
      <c r="M584" t="s">
        <v>4030</v>
      </c>
      <c r="N584">
        <v>7317942787</v>
      </c>
      <c r="O584" t="s">
        <v>423</v>
      </c>
      <c r="P584" t="s">
        <v>141</v>
      </c>
      <c r="Q584" t="s">
        <v>34</v>
      </c>
      <c r="R584" t="s">
        <v>3058</v>
      </c>
      <c r="S584" t="s">
        <v>334</v>
      </c>
      <c r="T584" t="s">
        <v>3059</v>
      </c>
      <c r="U584" t="s">
        <v>3060</v>
      </c>
      <c r="V584" t="s">
        <v>3259</v>
      </c>
      <c r="W584" t="s">
        <v>3260</v>
      </c>
    </row>
    <row r="585" spans="1:23" x14ac:dyDescent="0.3">
      <c r="A585">
        <v>702606894821909</v>
      </c>
      <c r="B585" t="s">
        <v>161</v>
      </c>
      <c r="C585" t="s">
        <v>273</v>
      </c>
      <c r="D585" t="s">
        <v>4031</v>
      </c>
      <c r="E585" t="s">
        <v>781</v>
      </c>
      <c r="F585" t="s">
        <v>782</v>
      </c>
      <c r="G585">
        <v>30.375299999999999</v>
      </c>
      <c r="H585">
        <v>69.345100000000002</v>
      </c>
      <c r="I585" t="s">
        <v>28</v>
      </c>
      <c r="J585">
        <v>103111</v>
      </c>
      <c r="K585" s="1">
        <v>44855</v>
      </c>
      <c r="L585" t="s">
        <v>123</v>
      </c>
      <c r="M585" t="s">
        <v>4032</v>
      </c>
      <c r="N585">
        <v>9113610884</v>
      </c>
      <c r="O585" t="s">
        <v>141</v>
      </c>
      <c r="P585" t="s">
        <v>142</v>
      </c>
      <c r="Q585" t="s">
        <v>50</v>
      </c>
      <c r="R585" t="s">
        <v>144</v>
      </c>
      <c r="S585" t="s">
        <v>145</v>
      </c>
      <c r="T585" t="s">
        <v>146</v>
      </c>
      <c r="U585" t="s">
        <v>147</v>
      </c>
      <c r="V585" t="s">
        <v>4033</v>
      </c>
      <c r="W585" t="s">
        <v>4034</v>
      </c>
    </row>
    <row r="586" spans="1:23" x14ac:dyDescent="0.3">
      <c r="A586">
        <v>2710049392003630</v>
      </c>
      <c r="B586" t="s">
        <v>23</v>
      </c>
      <c r="C586" t="s">
        <v>42</v>
      </c>
      <c r="D586" t="s">
        <v>3487</v>
      </c>
      <c r="E586" t="s">
        <v>2409</v>
      </c>
      <c r="F586" t="s">
        <v>2410</v>
      </c>
      <c r="G586">
        <v>47.165999999999997</v>
      </c>
      <c r="H586">
        <v>9.5554000000000006</v>
      </c>
      <c r="I586" t="s">
        <v>78</v>
      </c>
      <c r="J586">
        <v>73908</v>
      </c>
      <c r="K586" s="1">
        <v>44736</v>
      </c>
      <c r="L586" t="s">
        <v>29</v>
      </c>
      <c r="M586" t="s">
        <v>4035</v>
      </c>
      <c r="N586" t="s">
        <v>4036</v>
      </c>
      <c r="O586" t="s">
        <v>141</v>
      </c>
      <c r="P586" t="s">
        <v>155</v>
      </c>
      <c r="Q586" t="s">
        <v>34</v>
      </c>
      <c r="R586" t="s">
        <v>156</v>
      </c>
      <c r="S586" t="s">
        <v>114</v>
      </c>
      <c r="T586" t="s">
        <v>157</v>
      </c>
      <c r="U586" t="s">
        <v>158</v>
      </c>
      <c r="V586" t="s">
        <v>2042</v>
      </c>
      <c r="W586" t="s">
        <v>2043</v>
      </c>
    </row>
    <row r="587" spans="1:23" x14ac:dyDescent="0.3">
      <c r="A587">
        <v>1517044507024660</v>
      </c>
      <c r="B587" t="s">
        <v>1249</v>
      </c>
      <c r="C587" t="s">
        <v>134</v>
      </c>
      <c r="D587" t="s">
        <v>4019</v>
      </c>
      <c r="E587" t="s">
        <v>456</v>
      </c>
      <c r="F587" t="s">
        <v>457</v>
      </c>
      <c r="G587">
        <v>9.0820000000000007</v>
      </c>
      <c r="H587">
        <v>8.6753</v>
      </c>
      <c r="I587" t="s">
        <v>138</v>
      </c>
      <c r="J587">
        <v>126983</v>
      </c>
      <c r="K587" s="1">
        <v>44494</v>
      </c>
      <c r="L587" t="s">
        <v>29</v>
      </c>
      <c r="M587" t="s">
        <v>4037</v>
      </c>
      <c r="N587">
        <v>2393713652</v>
      </c>
      <c r="O587" t="s">
        <v>560</v>
      </c>
      <c r="P587" t="s">
        <v>561</v>
      </c>
      <c r="Q587" t="s">
        <v>1047</v>
      </c>
      <c r="R587" t="s">
        <v>562</v>
      </c>
      <c r="S587" t="s">
        <v>52</v>
      </c>
      <c r="T587" t="s">
        <v>563</v>
      </c>
      <c r="U587" t="s">
        <v>564</v>
      </c>
      <c r="V587" t="s">
        <v>3363</v>
      </c>
      <c r="W587" t="s">
        <v>3364</v>
      </c>
    </row>
    <row r="588" spans="1:23" x14ac:dyDescent="0.3">
      <c r="A588">
        <v>1301925695297420</v>
      </c>
      <c r="B588" t="s">
        <v>133</v>
      </c>
      <c r="C588" t="s">
        <v>273</v>
      </c>
      <c r="D588" t="s">
        <v>1621</v>
      </c>
      <c r="E588" t="s">
        <v>2367</v>
      </c>
      <c r="F588" t="s">
        <v>2368</v>
      </c>
      <c r="G588">
        <v>43.915900000000001</v>
      </c>
      <c r="H588">
        <v>17.679099999999998</v>
      </c>
      <c r="I588" t="s">
        <v>28</v>
      </c>
      <c r="J588">
        <v>100528</v>
      </c>
      <c r="K588" s="1">
        <v>44946</v>
      </c>
      <c r="L588" t="s">
        <v>123</v>
      </c>
      <c r="M588" t="s">
        <v>4038</v>
      </c>
      <c r="N588" t="s">
        <v>4039</v>
      </c>
      <c r="O588" t="s">
        <v>2575</v>
      </c>
      <c r="P588" t="s">
        <v>3517</v>
      </c>
      <c r="Q588" t="s">
        <v>239</v>
      </c>
      <c r="R588" t="s">
        <v>3518</v>
      </c>
      <c r="S588" t="s">
        <v>69</v>
      </c>
      <c r="T588" t="s">
        <v>3519</v>
      </c>
      <c r="U588" t="s">
        <v>3520</v>
      </c>
      <c r="V588" t="s">
        <v>1793</v>
      </c>
      <c r="W588" t="s">
        <v>1794</v>
      </c>
    </row>
    <row r="589" spans="1:23" x14ac:dyDescent="0.3">
      <c r="A589">
        <v>796904812848350</v>
      </c>
      <c r="B589" t="s">
        <v>1636</v>
      </c>
      <c r="C589" t="s">
        <v>151</v>
      </c>
      <c r="D589" t="s">
        <v>3706</v>
      </c>
      <c r="E589" t="s">
        <v>288</v>
      </c>
      <c r="F589" t="s">
        <v>289</v>
      </c>
      <c r="G589">
        <v>40.3399</v>
      </c>
      <c r="H589">
        <v>127.51009999999999</v>
      </c>
      <c r="I589" t="s">
        <v>62</v>
      </c>
      <c r="J589">
        <v>36115</v>
      </c>
      <c r="K589" s="1">
        <v>44941</v>
      </c>
      <c r="L589" t="s">
        <v>63</v>
      </c>
      <c r="M589" t="s">
        <v>4040</v>
      </c>
      <c r="N589" t="s">
        <v>4041</v>
      </c>
      <c r="O589" t="s">
        <v>2575</v>
      </c>
      <c r="P589" t="s">
        <v>32</v>
      </c>
      <c r="Q589" t="s">
        <v>358</v>
      </c>
      <c r="R589" t="s">
        <v>3660</v>
      </c>
      <c r="S589" t="s">
        <v>52</v>
      </c>
      <c r="T589" t="s">
        <v>3661</v>
      </c>
      <c r="U589" t="s">
        <v>3662</v>
      </c>
      <c r="V589" t="s">
        <v>3259</v>
      </c>
      <c r="W589" t="s">
        <v>3260</v>
      </c>
    </row>
    <row r="590" spans="1:23" x14ac:dyDescent="0.3">
      <c r="A590">
        <v>1504475213048550</v>
      </c>
      <c r="B590" t="s">
        <v>74</v>
      </c>
      <c r="C590" t="s">
        <v>189</v>
      </c>
      <c r="D590" t="s">
        <v>2191</v>
      </c>
      <c r="E590" t="s">
        <v>680</v>
      </c>
      <c r="F590" t="s">
        <v>681</v>
      </c>
      <c r="G590">
        <v>21.693999999999999</v>
      </c>
      <c r="H590">
        <v>-71.797899999999998</v>
      </c>
      <c r="I590" t="s">
        <v>138</v>
      </c>
      <c r="J590">
        <v>129495</v>
      </c>
      <c r="K590" s="1">
        <v>45113</v>
      </c>
      <c r="L590" t="s">
        <v>123</v>
      </c>
      <c r="M590" t="s">
        <v>4042</v>
      </c>
      <c r="N590" t="s">
        <v>4043</v>
      </c>
      <c r="O590" t="s">
        <v>508</v>
      </c>
      <c r="P590" t="s">
        <v>886</v>
      </c>
      <c r="Q590" t="s">
        <v>253</v>
      </c>
      <c r="R590" t="s">
        <v>887</v>
      </c>
      <c r="S590" t="s">
        <v>241</v>
      </c>
      <c r="T590" t="s">
        <v>888</v>
      </c>
      <c r="U590" t="s">
        <v>889</v>
      </c>
      <c r="V590" t="s">
        <v>3905</v>
      </c>
      <c r="W590" t="s">
        <v>3906</v>
      </c>
    </row>
    <row r="591" spans="1:23" x14ac:dyDescent="0.3">
      <c r="A591">
        <v>25492121864742</v>
      </c>
      <c r="B591" t="s">
        <v>467</v>
      </c>
      <c r="C591" t="s">
        <v>58</v>
      </c>
      <c r="D591" t="s">
        <v>2759</v>
      </c>
      <c r="E591" t="s">
        <v>3300</v>
      </c>
      <c r="F591" t="s">
        <v>3301</v>
      </c>
      <c r="G591">
        <v>7.4256000000000002</v>
      </c>
      <c r="H591">
        <v>150.55080000000001</v>
      </c>
      <c r="I591" t="s">
        <v>206</v>
      </c>
      <c r="J591">
        <v>107790</v>
      </c>
      <c r="K591" s="1">
        <v>44874</v>
      </c>
      <c r="L591" t="s">
        <v>29</v>
      </c>
      <c r="M591" t="s">
        <v>4044</v>
      </c>
      <c r="N591" t="s">
        <v>4045</v>
      </c>
      <c r="O591" t="s">
        <v>803</v>
      </c>
      <c r="P591" t="s">
        <v>804</v>
      </c>
      <c r="Q591" t="s">
        <v>332</v>
      </c>
      <c r="R591" t="s">
        <v>805</v>
      </c>
      <c r="S591" t="s">
        <v>334</v>
      </c>
      <c r="T591" t="s">
        <v>806</v>
      </c>
      <c r="U591" t="s">
        <v>807</v>
      </c>
      <c r="V591" t="s">
        <v>4046</v>
      </c>
      <c r="W591" t="s">
        <v>4047</v>
      </c>
    </row>
    <row r="592" spans="1:23" x14ac:dyDescent="0.3">
      <c r="A592">
        <v>517602182974770</v>
      </c>
      <c r="B592" t="s">
        <v>1140</v>
      </c>
      <c r="C592" t="s">
        <v>105</v>
      </c>
      <c r="D592" t="s">
        <v>4048</v>
      </c>
      <c r="E592" t="s">
        <v>700</v>
      </c>
      <c r="F592" t="s">
        <v>700</v>
      </c>
      <c r="G592">
        <v>43.738399999999999</v>
      </c>
      <c r="H592">
        <v>7.4245999999999999</v>
      </c>
      <c r="I592" t="s">
        <v>78</v>
      </c>
      <c r="J592">
        <v>120670</v>
      </c>
      <c r="K592" s="1">
        <v>44619</v>
      </c>
      <c r="L592" t="s">
        <v>123</v>
      </c>
      <c r="M592" t="s">
        <v>4049</v>
      </c>
      <c r="N592" t="s">
        <v>4050</v>
      </c>
      <c r="O592" t="s">
        <v>4051</v>
      </c>
      <c r="P592" t="s">
        <v>4052</v>
      </c>
      <c r="Q592" t="s">
        <v>239</v>
      </c>
      <c r="R592" t="s">
        <v>4053</v>
      </c>
      <c r="S592" t="s">
        <v>334</v>
      </c>
      <c r="T592" t="s">
        <v>4054</v>
      </c>
      <c r="U592" t="s">
        <v>4055</v>
      </c>
      <c r="V592" t="s">
        <v>1421</v>
      </c>
      <c r="W592" t="s">
        <v>1422</v>
      </c>
    </row>
    <row r="593" spans="1:23" x14ac:dyDescent="0.3">
      <c r="A593">
        <v>3049817223846690</v>
      </c>
      <c r="B593" t="s">
        <v>443</v>
      </c>
      <c r="C593" t="s">
        <v>151</v>
      </c>
      <c r="D593" t="s">
        <v>1955</v>
      </c>
      <c r="E593" t="s">
        <v>593</v>
      </c>
      <c r="F593" t="s">
        <v>594</v>
      </c>
      <c r="G593">
        <v>-11.6455</v>
      </c>
      <c r="H593">
        <v>43.333300000000001</v>
      </c>
      <c r="I593" t="s">
        <v>138</v>
      </c>
      <c r="J593">
        <v>126727</v>
      </c>
      <c r="K593" s="1">
        <v>44702</v>
      </c>
      <c r="L593" t="s">
        <v>29</v>
      </c>
      <c r="M593" t="s">
        <v>4056</v>
      </c>
      <c r="N593" t="s">
        <v>4057</v>
      </c>
      <c r="O593" t="s">
        <v>447</v>
      </c>
      <c r="P593" t="s">
        <v>448</v>
      </c>
      <c r="Q593" t="s">
        <v>1047</v>
      </c>
      <c r="R593" t="s">
        <v>449</v>
      </c>
      <c r="S593" t="s">
        <v>36</v>
      </c>
      <c r="T593" t="s">
        <v>450</v>
      </c>
      <c r="U593" t="s">
        <v>451</v>
      </c>
      <c r="V593" t="s">
        <v>3421</v>
      </c>
      <c r="W593" t="s">
        <v>3422</v>
      </c>
    </row>
    <row r="594" spans="1:23" x14ac:dyDescent="0.3">
      <c r="A594">
        <v>406798033750380</v>
      </c>
      <c r="B594" t="s">
        <v>454</v>
      </c>
      <c r="C594" t="s">
        <v>189</v>
      </c>
      <c r="D594" t="s">
        <v>4058</v>
      </c>
      <c r="E594" t="s">
        <v>4059</v>
      </c>
      <c r="F594" t="s">
        <v>4060</v>
      </c>
      <c r="G594">
        <v>44.016500000000001</v>
      </c>
      <c r="H594">
        <v>21.0059</v>
      </c>
      <c r="I594" t="s">
        <v>62</v>
      </c>
      <c r="J594">
        <v>21555</v>
      </c>
      <c r="K594" s="1">
        <v>44841</v>
      </c>
      <c r="L594" t="s">
        <v>63</v>
      </c>
      <c r="M594" t="s">
        <v>4061</v>
      </c>
      <c r="N594">
        <v>8097209282</v>
      </c>
      <c r="O594" t="s">
        <v>401</v>
      </c>
      <c r="P594" t="s">
        <v>1484</v>
      </c>
      <c r="Q594" t="s">
        <v>67</v>
      </c>
      <c r="R594" t="s">
        <v>1485</v>
      </c>
      <c r="S594" t="s">
        <v>114</v>
      </c>
      <c r="T594" t="s">
        <v>1486</v>
      </c>
      <c r="U594" t="s">
        <v>1487</v>
      </c>
      <c r="V594" t="s">
        <v>1391</v>
      </c>
      <c r="W594" t="s">
        <v>1392</v>
      </c>
    </row>
    <row r="595" spans="1:23" x14ac:dyDescent="0.3">
      <c r="A595">
        <v>2307153516206710</v>
      </c>
      <c r="B595" t="s">
        <v>1803</v>
      </c>
      <c r="C595" t="s">
        <v>134</v>
      </c>
      <c r="D595" t="s">
        <v>1573</v>
      </c>
      <c r="E595" t="s">
        <v>247</v>
      </c>
      <c r="F595" t="s">
        <v>248</v>
      </c>
      <c r="G595">
        <v>15.5527</v>
      </c>
      <c r="H595">
        <v>48.516399999999997</v>
      </c>
      <c r="I595" t="s">
        <v>62</v>
      </c>
      <c r="J595">
        <v>121061</v>
      </c>
      <c r="K595" s="1">
        <v>44801</v>
      </c>
      <c r="L595" t="s">
        <v>63</v>
      </c>
      <c r="M595" t="s">
        <v>2497</v>
      </c>
      <c r="N595" t="s">
        <v>4062</v>
      </c>
      <c r="O595" t="s">
        <v>618</v>
      </c>
      <c r="P595" t="s">
        <v>1607</v>
      </c>
      <c r="Q595" t="s">
        <v>83</v>
      </c>
      <c r="R595" t="s">
        <v>1608</v>
      </c>
      <c r="S595" t="s">
        <v>334</v>
      </c>
      <c r="T595" t="s">
        <v>1609</v>
      </c>
      <c r="U595" t="s">
        <v>1610</v>
      </c>
      <c r="V595" t="s">
        <v>1294</v>
      </c>
      <c r="W595" t="s">
        <v>1295</v>
      </c>
    </row>
    <row r="596" spans="1:23" x14ac:dyDescent="0.3">
      <c r="A596">
        <v>330764774418098</v>
      </c>
      <c r="B596" t="s">
        <v>859</v>
      </c>
      <c r="C596" t="s">
        <v>134</v>
      </c>
      <c r="D596" t="s">
        <v>4063</v>
      </c>
      <c r="E596" t="s">
        <v>1217</v>
      </c>
      <c r="F596" t="s">
        <v>1218</v>
      </c>
      <c r="G596">
        <v>36.204799999999999</v>
      </c>
      <c r="H596">
        <v>138.25290000000001</v>
      </c>
      <c r="I596" t="s">
        <v>138</v>
      </c>
      <c r="J596">
        <v>102562</v>
      </c>
      <c r="K596" s="1">
        <v>44921</v>
      </c>
      <c r="L596" t="s">
        <v>63</v>
      </c>
      <c r="M596" t="s">
        <v>4064</v>
      </c>
      <c r="N596" t="s">
        <v>4065</v>
      </c>
      <c r="O596" t="s">
        <v>716</v>
      </c>
      <c r="P596" t="s">
        <v>717</v>
      </c>
      <c r="Q596" t="s">
        <v>294</v>
      </c>
      <c r="R596" t="s">
        <v>718</v>
      </c>
      <c r="S596" t="s">
        <v>36</v>
      </c>
      <c r="T596" t="s">
        <v>719</v>
      </c>
      <c r="U596" t="s">
        <v>720</v>
      </c>
      <c r="V596" t="s">
        <v>4066</v>
      </c>
      <c r="W596" t="s">
        <v>4067</v>
      </c>
    </row>
    <row r="597" spans="1:23" x14ac:dyDescent="0.3">
      <c r="A597">
        <v>1733586590357600</v>
      </c>
      <c r="B597" t="s">
        <v>231</v>
      </c>
      <c r="C597" t="s">
        <v>91</v>
      </c>
      <c r="D597" t="s">
        <v>1150</v>
      </c>
      <c r="E597" t="s">
        <v>883</v>
      </c>
      <c r="F597" t="s">
        <v>884</v>
      </c>
      <c r="G597">
        <v>31.791699999999999</v>
      </c>
      <c r="H597">
        <v>-7.0926</v>
      </c>
      <c r="I597" t="s">
        <v>78</v>
      </c>
      <c r="J597">
        <v>86759</v>
      </c>
      <c r="K597" s="1">
        <v>44840</v>
      </c>
      <c r="L597" t="s">
        <v>123</v>
      </c>
      <c r="M597" t="s">
        <v>4068</v>
      </c>
      <c r="N597" t="s">
        <v>4069</v>
      </c>
      <c r="O597" t="s">
        <v>401</v>
      </c>
      <c r="P597" t="s">
        <v>1484</v>
      </c>
      <c r="Q597" t="s">
        <v>169</v>
      </c>
      <c r="R597" t="s">
        <v>1485</v>
      </c>
      <c r="S597" t="s">
        <v>85</v>
      </c>
      <c r="T597" t="s">
        <v>1486</v>
      </c>
      <c r="U597" t="s">
        <v>1487</v>
      </c>
      <c r="V597" t="s">
        <v>4070</v>
      </c>
      <c r="W597" t="s">
        <v>4071</v>
      </c>
    </row>
    <row r="598" spans="1:23" x14ac:dyDescent="0.3">
      <c r="A598">
        <v>3056547484261890</v>
      </c>
      <c r="B598" t="s">
        <v>710</v>
      </c>
      <c r="C598" t="s">
        <v>105</v>
      </c>
      <c r="D598" t="s">
        <v>4072</v>
      </c>
      <c r="E598" t="s">
        <v>3607</v>
      </c>
      <c r="F598" t="s">
        <v>3608</v>
      </c>
      <c r="G598">
        <v>39.074199999999998</v>
      </c>
      <c r="H598">
        <v>21.824300000000001</v>
      </c>
      <c r="I598" t="s">
        <v>206</v>
      </c>
      <c r="J598">
        <v>36705</v>
      </c>
      <c r="K598" s="1">
        <v>45044</v>
      </c>
      <c r="L598" t="s">
        <v>123</v>
      </c>
      <c r="M598" t="s">
        <v>4073</v>
      </c>
      <c r="N598" t="s">
        <v>4074</v>
      </c>
      <c r="O598" t="s">
        <v>473</v>
      </c>
      <c r="P598" t="s">
        <v>486</v>
      </c>
      <c r="Q598" t="s">
        <v>183</v>
      </c>
      <c r="R598" t="s">
        <v>487</v>
      </c>
      <c r="S598" t="s">
        <v>198</v>
      </c>
      <c r="T598" t="s">
        <v>488</v>
      </c>
      <c r="U598" t="s">
        <v>489</v>
      </c>
      <c r="V598" t="s">
        <v>4075</v>
      </c>
      <c r="W598" t="s">
        <v>4076</v>
      </c>
    </row>
    <row r="599" spans="1:23" x14ac:dyDescent="0.3">
      <c r="A599">
        <v>404375413049749</v>
      </c>
      <c r="B599" t="s">
        <v>119</v>
      </c>
      <c r="C599" t="s">
        <v>218</v>
      </c>
      <c r="D599" t="s">
        <v>3580</v>
      </c>
      <c r="E599" t="s">
        <v>4077</v>
      </c>
      <c r="F599" t="s">
        <v>4078</v>
      </c>
      <c r="G599">
        <v>42.602600000000002</v>
      </c>
      <c r="H599">
        <v>20.902999999999999</v>
      </c>
      <c r="I599" t="s">
        <v>138</v>
      </c>
      <c r="J599">
        <v>77736</v>
      </c>
      <c r="K599" s="1">
        <v>45140</v>
      </c>
      <c r="L599" t="s">
        <v>29</v>
      </c>
      <c r="M599" t="s">
        <v>4079</v>
      </c>
      <c r="N599" t="s">
        <v>4080</v>
      </c>
      <c r="O599" t="s">
        <v>811</v>
      </c>
      <c r="P599" t="s">
        <v>812</v>
      </c>
      <c r="Q599" t="s">
        <v>1047</v>
      </c>
      <c r="R599" t="s">
        <v>813</v>
      </c>
      <c r="S599" t="s">
        <v>241</v>
      </c>
      <c r="T599" t="s">
        <v>814</v>
      </c>
      <c r="U599" t="s">
        <v>815</v>
      </c>
      <c r="V599" t="s">
        <v>4081</v>
      </c>
      <c r="W599" t="s">
        <v>4082</v>
      </c>
    </row>
    <row r="600" spans="1:23" x14ac:dyDescent="0.3">
      <c r="A600">
        <v>2473955470099150</v>
      </c>
      <c r="B600" t="s">
        <v>1140</v>
      </c>
      <c r="C600" t="s">
        <v>151</v>
      </c>
      <c r="D600" t="s">
        <v>3558</v>
      </c>
      <c r="E600" t="s">
        <v>905</v>
      </c>
      <c r="F600" t="s">
        <v>906</v>
      </c>
      <c r="G600">
        <v>-22.328499999999998</v>
      </c>
      <c r="H600">
        <v>24.684899999999999</v>
      </c>
      <c r="I600" t="s">
        <v>78</v>
      </c>
      <c r="J600">
        <v>41754</v>
      </c>
      <c r="K600" s="1">
        <v>45175</v>
      </c>
      <c r="L600" t="s">
        <v>29</v>
      </c>
      <c r="M600" t="s">
        <v>4083</v>
      </c>
      <c r="N600" t="s">
        <v>4084</v>
      </c>
      <c r="O600" t="s">
        <v>909</v>
      </c>
      <c r="P600" t="s">
        <v>910</v>
      </c>
      <c r="Q600" t="s">
        <v>83</v>
      </c>
      <c r="R600" t="s">
        <v>911</v>
      </c>
      <c r="S600" t="s">
        <v>69</v>
      </c>
      <c r="T600" t="s">
        <v>912</v>
      </c>
      <c r="U600" t="s">
        <v>913</v>
      </c>
      <c r="V600" t="s">
        <v>971</v>
      </c>
      <c r="W600" t="s">
        <v>972</v>
      </c>
    </row>
    <row r="601" spans="1:23" x14ac:dyDescent="0.3">
      <c r="A601">
        <v>2118923502565390</v>
      </c>
      <c r="B601" t="s">
        <v>1140</v>
      </c>
      <c r="C601" t="s">
        <v>24</v>
      </c>
      <c r="D601" t="s">
        <v>1350</v>
      </c>
      <c r="E601" t="s">
        <v>2210</v>
      </c>
      <c r="F601" t="s">
        <v>2211</v>
      </c>
      <c r="G601">
        <v>4.5709</v>
      </c>
      <c r="H601">
        <v>-74.297300000000007</v>
      </c>
      <c r="I601" t="s">
        <v>138</v>
      </c>
      <c r="J601">
        <v>41231</v>
      </c>
      <c r="K601" s="1">
        <v>44606</v>
      </c>
      <c r="L601" t="s">
        <v>123</v>
      </c>
      <c r="M601" t="s">
        <v>4085</v>
      </c>
      <c r="N601" t="s">
        <v>4086</v>
      </c>
      <c r="O601" t="s">
        <v>237</v>
      </c>
      <c r="P601" t="s">
        <v>1797</v>
      </c>
      <c r="Q601" t="s">
        <v>50</v>
      </c>
      <c r="R601" t="s">
        <v>1798</v>
      </c>
      <c r="S601" t="s">
        <v>114</v>
      </c>
      <c r="T601" t="s">
        <v>1799</v>
      </c>
      <c r="U601" t="s">
        <v>1800</v>
      </c>
      <c r="V601" t="s">
        <v>1412</v>
      </c>
      <c r="W601" t="s">
        <v>1413</v>
      </c>
    </row>
    <row r="602" spans="1:23" x14ac:dyDescent="0.3">
      <c r="A602">
        <v>1634639595467370</v>
      </c>
      <c r="B602" t="s">
        <v>231</v>
      </c>
      <c r="C602" t="s">
        <v>218</v>
      </c>
      <c r="D602" t="s">
        <v>1889</v>
      </c>
      <c r="E602" t="s">
        <v>26</v>
      </c>
      <c r="F602" t="s">
        <v>27</v>
      </c>
      <c r="G602">
        <v>54.2361</v>
      </c>
      <c r="H602">
        <v>-4.5480999999999998</v>
      </c>
      <c r="I602" t="s">
        <v>206</v>
      </c>
      <c r="J602">
        <v>105042</v>
      </c>
      <c r="K602" s="1">
        <v>45043</v>
      </c>
      <c r="L602" t="s">
        <v>29</v>
      </c>
      <c r="M602" t="s">
        <v>4087</v>
      </c>
      <c r="N602" t="s">
        <v>4088</v>
      </c>
      <c r="O602" t="s">
        <v>1428</v>
      </c>
      <c r="P602" t="s">
        <v>4089</v>
      </c>
      <c r="Q602" t="s">
        <v>294</v>
      </c>
      <c r="R602" t="s">
        <v>4090</v>
      </c>
      <c r="S602" t="s">
        <v>212</v>
      </c>
      <c r="T602" t="s">
        <v>4091</v>
      </c>
      <c r="U602" t="s">
        <v>4092</v>
      </c>
      <c r="V602" t="s">
        <v>4093</v>
      </c>
      <c r="W602" t="s">
        <v>4094</v>
      </c>
    </row>
    <row r="603" spans="1:23" x14ac:dyDescent="0.3">
      <c r="A603">
        <v>1391201006904790</v>
      </c>
      <c r="B603" t="s">
        <v>260</v>
      </c>
      <c r="C603" t="s">
        <v>189</v>
      </c>
      <c r="D603" t="s">
        <v>780</v>
      </c>
      <c r="E603" t="s">
        <v>3022</v>
      </c>
      <c r="F603" t="s">
        <v>3023</v>
      </c>
      <c r="G603">
        <v>64.963099999999997</v>
      </c>
      <c r="H603">
        <v>-19.020800000000001</v>
      </c>
      <c r="I603" t="s">
        <v>206</v>
      </c>
      <c r="J603">
        <v>93757</v>
      </c>
      <c r="K603" s="1">
        <v>44703</v>
      </c>
      <c r="L603" t="s">
        <v>63</v>
      </c>
      <c r="M603" t="s">
        <v>4095</v>
      </c>
      <c r="N603">
        <f>1-295-613-5359</f>
        <v>-6266</v>
      </c>
      <c r="O603" t="s">
        <v>181</v>
      </c>
      <c r="P603" t="s">
        <v>182</v>
      </c>
      <c r="Q603" t="s">
        <v>294</v>
      </c>
      <c r="R603" t="s">
        <v>184</v>
      </c>
      <c r="S603" t="s">
        <v>145</v>
      </c>
      <c r="T603" t="s">
        <v>185</v>
      </c>
      <c r="U603" t="s">
        <v>186</v>
      </c>
      <c r="V603" t="s">
        <v>4096</v>
      </c>
      <c r="W603" t="s">
        <v>4097</v>
      </c>
    </row>
    <row r="604" spans="1:23" x14ac:dyDescent="0.3">
      <c r="A604">
        <v>819015008592228</v>
      </c>
      <c r="B604" t="s">
        <v>175</v>
      </c>
      <c r="C604" t="s">
        <v>42</v>
      </c>
      <c r="D604" t="s">
        <v>679</v>
      </c>
      <c r="E604" t="s">
        <v>1668</v>
      </c>
      <c r="F604" t="s">
        <v>1669</v>
      </c>
      <c r="G604">
        <v>1.6508</v>
      </c>
      <c r="H604">
        <v>10.267899999999999</v>
      </c>
      <c r="I604" t="s">
        <v>138</v>
      </c>
      <c r="J604">
        <v>51139</v>
      </c>
      <c r="K604" s="1">
        <v>45094</v>
      </c>
      <c r="L604" t="s">
        <v>63</v>
      </c>
      <c r="M604" t="s">
        <v>4098</v>
      </c>
      <c r="N604">
        <f>1-948-406-6159</f>
        <v>-7512</v>
      </c>
      <c r="O604" t="s">
        <v>1454</v>
      </c>
      <c r="P604" t="s">
        <v>965</v>
      </c>
      <c r="Q604" t="s">
        <v>67</v>
      </c>
      <c r="R604" t="s">
        <v>4026</v>
      </c>
      <c r="S604" t="s">
        <v>69</v>
      </c>
      <c r="T604" t="s">
        <v>4027</v>
      </c>
      <c r="U604" t="s">
        <v>4028</v>
      </c>
      <c r="V604" t="s">
        <v>4099</v>
      </c>
      <c r="W604" t="s">
        <v>4100</v>
      </c>
    </row>
    <row r="605" spans="1:23" x14ac:dyDescent="0.3">
      <c r="A605">
        <v>3014747272177130</v>
      </c>
      <c r="B605" t="s">
        <v>351</v>
      </c>
      <c r="C605" t="s">
        <v>134</v>
      </c>
      <c r="D605" t="s">
        <v>2740</v>
      </c>
      <c r="E605" t="s">
        <v>3116</v>
      </c>
      <c r="F605" t="s">
        <v>3117</v>
      </c>
      <c r="G605">
        <v>25.354800000000001</v>
      </c>
      <c r="H605">
        <v>51.183900000000001</v>
      </c>
      <c r="I605" t="s">
        <v>206</v>
      </c>
      <c r="J605">
        <v>103441</v>
      </c>
      <c r="K605" s="1">
        <v>44584</v>
      </c>
      <c r="L605" t="s">
        <v>123</v>
      </c>
      <c r="M605" t="s">
        <v>4101</v>
      </c>
      <c r="N605">
        <v>2357516627</v>
      </c>
      <c r="O605" t="s">
        <v>1726</v>
      </c>
      <c r="P605" t="s">
        <v>4102</v>
      </c>
      <c r="Q605" t="s">
        <v>67</v>
      </c>
      <c r="R605" t="s">
        <v>4103</v>
      </c>
      <c r="S605" t="s">
        <v>145</v>
      </c>
      <c r="T605" t="s">
        <v>4104</v>
      </c>
      <c r="U605" t="s">
        <v>4105</v>
      </c>
      <c r="V605" t="s">
        <v>1874</v>
      </c>
      <c r="W605" t="s">
        <v>1875</v>
      </c>
    </row>
    <row r="606" spans="1:23" x14ac:dyDescent="0.3">
      <c r="A606">
        <v>2211160207314450</v>
      </c>
      <c r="B606" t="s">
        <v>454</v>
      </c>
      <c r="C606" t="s">
        <v>24</v>
      </c>
      <c r="D606" t="s">
        <v>2648</v>
      </c>
      <c r="E606" t="s">
        <v>3022</v>
      </c>
      <c r="F606" t="s">
        <v>3023</v>
      </c>
      <c r="G606">
        <v>64.963099999999997</v>
      </c>
      <c r="H606">
        <v>-19.020800000000001</v>
      </c>
      <c r="I606" t="s">
        <v>78</v>
      </c>
      <c r="J606">
        <v>51841</v>
      </c>
      <c r="K606" s="1">
        <v>44961</v>
      </c>
      <c r="L606" t="s">
        <v>123</v>
      </c>
      <c r="M606" t="s">
        <v>4106</v>
      </c>
      <c r="N606" t="s">
        <v>4107</v>
      </c>
      <c r="O606" t="s">
        <v>424</v>
      </c>
      <c r="P606" t="s">
        <v>2453</v>
      </c>
      <c r="Q606" t="s">
        <v>83</v>
      </c>
      <c r="R606" t="s">
        <v>4108</v>
      </c>
      <c r="S606" t="s">
        <v>36</v>
      </c>
      <c r="T606" t="s">
        <v>4109</v>
      </c>
      <c r="U606" t="s">
        <v>4110</v>
      </c>
      <c r="V606" t="s">
        <v>4111</v>
      </c>
      <c r="W606" t="s">
        <v>4112</v>
      </c>
    </row>
    <row r="607" spans="1:23" x14ac:dyDescent="0.3">
      <c r="A607">
        <v>2173122290486</v>
      </c>
      <c r="B607" t="s">
        <v>1636</v>
      </c>
      <c r="C607" t="s">
        <v>218</v>
      </c>
      <c r="D607" t="s">
        <v>1164</v>
      </c>
      <c r="E607" t="s">
        <v>2727</v>
      </c>
      <c r="F607" t="s">
        <v>2728</v>
      </c>
      <c r="G607">
        <v>17.357800000000001</v>
      </c>
      <c r="H607">
        <v>-62.782899999999998</v>
      </c>
      <c r="I607" t="s">
        <v>206</v>
      </c>
      <c r="J607">
        <v>126163</v>
      </c>
      <c r="K607" s="1">
        <v>45030</v>
      </c>
      <c r="L607" t="s">
        <v>123</v>
      </c>
      <c r="M607" t="s">
        <v>4113</v>
      </c>
      <c r="N607" t="s">
        <v>4114</v>
      </c>
      <c r="O607" t="s">
        <v>803</v>
      </c>
      <c r="P607" t="s">
        <v>4115</v>
      </c>
      <c r="Q607" t="s">
        <v>239</v>
      </c>
      <c r="R607" t="s">
        <v>4116</v>
      </c>
      <c r="S607" t="s">
        <v>212</v>
      </c>
      <c r="T607" t="s">
        <v>4117</v>
      </c>
      <c r="U607" t="s">
        <v>4118</v>
      </c>
      <c r="V607" t="s">
        <v>4119</v>
      </c>
      <c r="W607" t="s">
        <v>4120</v>
      </c>
    </row>
    <row r="608" spans="1:23" x14ac:dyDescent="0.3">
      <c r="A608">
        <v>2347172816045400</v>
      </c>
      <c r="B608" t="s">
        <v>921</v>
      </c>
      <c r="C608" t="s">
        <v>58</v>
      </c>
      <c r="D608" t="s">
        <v>4121</v>
      </c>
      <c r="E608" t="s">
        <v>60</v>
      </c>
      <c r="F608" t="s">
        <v>61</v>
      </c>
      <c r="G608">
        <v>22.198699999999999</v>
      </c>
      <c r="H608">
        <v>113.54389999999999</v>
      </c>
      <c r="I608" t="s">
        <v>138</v>
      </c>
      <c r="J608">
        <v>53731</v>
      </c>
      <c r="K608" s="1">
        <v>45086</v>
      </c>
      <c r="L608" t="s">
        <v>123</v>
      </c>
      <c r="M608" t="s">
        <v>4122</v>
      </c>
      <c r="N608" t="s">
        <v>4123</v>
      </c>
      <c r="O608" t="s">
        <v>1088</v>
      </c>
      <c r="P608" t="s">
        <v>1089</v>
      </c>
      <c r="Q608" t="s">
        <v>143</v>
      </c>
      <c r="R608" t="s">
        <v>1090</v>
      </c>
      <c r="S608" t="s">
        <v>36</v>
      </c>
      <c r="T608" t="s">
        <v>1091</v>
      </c>
      <c r="U608" t="s">
        <v>1092</v>
      </c>
      <c r="V608" t="s">
        <v>4124</v>
      </c>
      <c r="W608" t="s">
        <v>4125</v>
      </c>
    </row>
    <row r="609" spans="1:23" x14ac:dyDescent="0.3">
      <c r="A609">
        <v>2196143094425780</v>
      </c>
      <c r="B609" t="s">
        <v>567</v>
      </c>
      <c r="C609" t="s">
        <v>218</v>
      </c>
      <c r="D609" t="s">
        <v>3845</v>
      </c>
      <c r="E609" t="s">
        <v>63</v>
      </c>
      <c r="F609" t="s">
        <v>152</v>
      </c>
      <c r="G609">
        <v>3.2027999999999999</v>
      </c>
      <c r="H609">
        <v>73.220699999999994</v>
      </c>
      <c r="I609" t="s">
        <v>138</v>
      </c>
      <c r="J609">
        <v>59327</v>
      </c>
      <c r="K609" s="1">
        <v>44580</v>
      </c>
      <c r="L609" t="s">
        <v>29</v>
      </c>
      <c r="M609" t="s">
        <v>4126</v>
      </c>
      <c r="N609" t="s">
        <v>4127</v>
      </c>
      <c r="O609" t="s">
        <v>48</v>
      </c>
      <c r="P609" t="s">
        <v>4128</v>
      </c>
      <c r="Q609" t="s">
        <v>67</v>
      </c>
      <c r="R609" t="s">
        <v>4129</v>
      </c>
      <c r="S609" t="s">
        <v>69</v>
      </c>
      <c r="T609" t="s">
        <v>4130</v>
      </c>
      <c r="U609" t="s">
        <v>4131</v>
      </c>
      <c r="V609" t="s">
        <v>1568</v>
      </c>
      <c r="W609" t="s">
        <v>1569</v>
      </c>
    </row>
    <row r="610" spans="1:23" x14ac:dyDescent="0.3">
      <c r="A610">
        <v>1241530629745860</v>
      </c>
      <c r="B610" t="s">
        <v>582</v>
      </c>
      <c r="C610" t="s">
        <v>134</v>
      </c>
      <c r="D610" t="s">
        <v>2353</v>
      </c>
      <c r="E610" t="s">
        <v>2255</v>
      </c>
      <c r="F610" t="s">
        <v>2256</v>
      </c>
      <c r="G610">
        <v>41.377499999999998</v>
      </c>
      <c r="H610">
        <v>64.585300000000004</v>
      </c>
      <c r="I610" t="s">
        <v>138</v>
      </c>
      <c r="J610">
        <v>107016</v>
      </c>
      <c r="K610" s="1">
        <v>44999</v>
      </c>
      <c r="L610" t="s">
        <v>29</v>
      </c>
      <c r="M610" t="s">
        <v>4132</v>
      </c>
      <c r="N610" t="s">
        <v>4133</v>
      </c>
      <c r="O610" t="s">
        <v>1884</v>
      </c>
      <c r="P610" t="s">
        <v>2499</v>
      </c>
      <c r="Q610" t="s">
        <v>321</v>
      </c>
      <c r="R610" t="s">
        <v>2500</v>
      </c>
      <c r="S610" t="s">
        <v>334</v>
      </c>
      <c r="T610" t="s">
        <v>2501</v>
      </c>
      <c r="U610" t="s">
        <v>2502</v>
      </c>
      <c r="V610" t="s">
        <v>4134</v>
      </c>
      <c r="W610" t="s">
        <v>4135</v>
      </c>
    </row>
    <row r="611" spans="1:23" x14ac:dyDescent="0.3">
      <c r="A611">
        <v>105037936074034</v>
      </c>
      <c r="B611" t="s">
        <v>104</v>
      </c>
      <c r="C611" t="s">
        <v>273</v>
      </c>
      <c r="D611" t="s">
        <v>985</v>
      </c>
      <c r="E611" t="s">
        <v>556</v>
      </c>
      <c r="F611" t="s">
        <v>557</v>
      </c>
      <c r="G611">
        <v>-1.8311999999999999</v>
      </c>
      <c r="H611">
        <v>-78.183400000000006</v>
      </c>
      <c r="I611" t="s">
        <v>206</v>
      </c>
      <c r="J611">
        <v>26360</v>
      </c>
      <c r="K611" s="1">
        <v>44913</v>
      </c>
      <c r="L611" t="s">
        <v>63</v>
      </c>
      <c r="M611" t="s">
        <v>4136</v>
      </c>
      <c r="N611" t="s">
        <v>4137</v>
      </c>
      <c r="O611" t="s">
        <v>560</v>
      </c>
      <c r="P611" t="s">
        <v>561</v>
      </c>
      <c r="Q611" t="s">
        <v>321</v>
      </c>
      <c r="R611" t="s">
        <v>562</v>
      </c>
      <c r="S611" t="s">
        <v>52</v>
      </c>
      <c r="T611" t="s">
        <v>563</v>
      </c>
      <c r="U611" t="s">
        <v>564</v>
      </c>
      <c r="V611" t="s">
        <v>4138</v>
      </c>
      <c r="W611" t="s">
        <v>4139</v>
      </c>
    </row>
    <row r="612" spans="1:23" x14ac:dyDescent="0.3">
      <c r="A612">
        <v>2529746274825780</v>
      </c>
      <c r="B612" t="s">
        <v>779</v>
      </c>
      <c r="C612" t="s">
        <v>273</v>
      </c>
      <c r="D612" t="s">
        <v>2936</v>
      </c>
      <c r="E612" t="s">
        <v>3008</v>
      </c>
      <c r="F612" t="s">
        <v>3009</v>
      </c>
      <c r="G612">
        <v>42.733899999999998</v>
      </c>
      <c r="H612">
        <v>25.485800000000001</v>
      </c>
      <c r="I612" t="s">
        <v>62</v>
      </c>
      <c r="J612">
        <v>87597</v>
      </c>
      <c r="K612" s="1">
        <v>45098</v>
      </c>
      <c r="L612" t="s">
        <v>63</v>
      </c>
      <c r="M612" t="s">
        <v>4140</v>
      </c>
      <c r="N612" t="s">
        <v>4141</v>
      </c>
      <c r="O612" t="s">
        <v>1381</v>
      </c>
      <c r="P612" t="s">
        <v>1382</v>
      </c>
      <c r="Q612" t="s">
        <v>253</v>
      </c>
      <c r="R612" t="s">
        <v>1383</v>
      </c>
      <c r="S612" t="s">
        <v>145</v>
      </c>
      <c r="T612" t="s">
        <v>1384</v>
      </c>
      <c r="U612" t="s">
        <v>1385</v>
      </c>
      <c r="V612" t="s">
        <v>3751</v>
      </c>
      <c r="W612" t="s">
        <v>3752</v>
      </c>
    </row>
    <row r="613" spans="1:23" x14ac:dyDescent="0.3">
      <c r="A613">
        <v>698171318419051</v>
      </c>
      <c r="B613" t="s">
        <v>104</v>
      </c>
      <c r="C613" t="s">
        <v>105</v>
      </c>
      <c r="D613" t="s">
        <v>2171</v>
      </c>
      <c r="E613" t="s">
        <v>2570</v>
      </c>
      <c r="F613" t="s">
        <v>2571</v>
      </c>
      <c r="G613">
        <v>6.4238</v>
      </c>
      <c r="H613">
        <v>-66.589699999999993</v>
      </c>
      <c r="I613" t="s">
        <v>138</v>
      </c>
      <c r="J613">
        <v>115625</v>
      </c>
      <c r="K613" s="1">
        <v>44922</v>
      </c>
      <c r="L613" t="s">
        <v>123</v>
      </c>
      <c r="M613" t="s">
        <v>4142</v>
      </c>
      <c r="N613" t="s">
        <v>4143</v>
      </c>
      <c r="O613" t="s">
        <v>48</v>
      </c>
      <c r="P613" t="s">
        <v>1807</v>
      </c>
      <c r="Q613" t="s">
        <v>169</v>
      </c>
      <c r="R613" t="s">
        <v>1808</v>
      </c>
      <c r="S613" t="s">
        <v>198</v>
      </c>
      <c r="T613" t="s">
        <v>1809</v>
      </c>
      <c r="U613" t="s">
        <v>1810</v>
      </c>
      <c r="V613" t="s">
        <v>4144</v>
      </c>
      <c r="W613" t="s">
        <v>4145</v>
      </c>
    </row>
    <row r="614" spans="1:23" x14ac:dyDescent="0.3">
      <c r="A614">
        <v>1427243639846360</v>
      </c>
      <c r="B614" t="s">
        <v>973</v>
      </c>
      <c r="C614" t="s">
        <v>42</v>
      </c>
      <c r="D614" t="s">
        <v>4146</v>
      </c>
      <c r="E614" t="s">
        <v>819</v>
      </c>
      <c r="F614" t="s">
        <v>820</v>
      </c>
      <c r="G614">
        <v>15.414899999999999</v>
      </c>
      <c r="H614">
        <v>-61.3705</v>
      </c>
      <c r="I614" t="s">
        <v>206</v>
      </c>
      <c r="J614">
        <v>101243</v>
      </c>
      <c r="K614" s="1">
        <v>44629</v>
      </c>
      <c r="L614" t="s">
        <v>123</v>
      </c>
      <c r="M614" t="s">
        <v>4147</v>
      </c>
      <c r="N614" t="s">
        <v>4148</v>
      </c>
      <c r="O614" t="s">
        <v>1661</v>
      </c>
      <c r="P614" t="s">
        <v>4149</v>
      </c>
      <c r="Q614" t="s">
        <v>169</v>
      </c>
      <c r="R614" t="s">
        <v>4150</v>
      </c>
      <c r="S614" t="s">
        <v>255</v>
      </c>
      <c r="T614" t="s">
        <v>4151</v>
      </c>
      <c r="U614" t="s">
        <v>4152</v>
      </c>
      <c r="V614" t="s">
        <v>465</v>
      </c>
      <c r="W614" t="s">
        <v>466</v>
      </c>
    </row>
    <row r="615" spans="1:23" x14ac:dyDescent="0.3">
      <c r="A615">
        <v>1671200548412270</v>
      </c>
      <c r="B615" t="s">
        <v>217</v>
      </c>
      <c r="C615" t="s">
        <v>273</v>
      </c>
      <c r="D615" t="s">
        <v>4153</v>
      </c>
      <c r="E615" t="s">
        <v>2394</v>
      </c>
      <c r="F615" t="s">
        <v>2395</v>
      </c>
      <c r="G615">
        <v>12.865399999999999</v>
      </c>
      <c r="H615">
        <v>-85.2072</v>
      </c>
      <c r="I615" t="s">
        <v>138</v>
      </c>
      <c r="J615">
        <v>65385</v>
      </c>
      <c r="K615" s="1">
        <v>44961</v>
      </c>
      <c r="L615" t="s">
        <v>29</v>
      </c>
      <c r="M615" t="s">
        <v>4154</v>
      </c>
      <c r="N615" t="s">
        <v>4155</v>
      </c>
      <c r="O615" t="s">
        <v>410</v>
      </c>
      <c r="P615" t="s">
        <v>411</v>
      </c>
      <c r="Q615" t="s">
        <v>143</v>
      </c>
      <c r="R615" t="s">
        <v>412</v>
      </c>
      <c r="S615" t="s">
        <v>36</v>
      </c>
      <c r="T615" t="s">
        <v>413</v>
      </c>
      <c r="U615" t="s">
        <v>414</v>
      </c>
      <c r="V615" t="s">
        <v>215</v>
      </c>
      <c r="W615" t="s">
        <v>216</v>
      </c>
    </row>
    <row r="616" spans="1:23" x14ac:dyDescent="0.3">
      <c r="A616">
        <v>593798148322197</v>
      </c>
      <c r="B616" t="s">
        <v>533</v>
      </c>
      <c r="C616" t="s">
        <v>24</v>
      </c>
      <c r="D616" t="s">
        <v>4156</v>
      </c>
      <c r="E616" t="s">
        <v>883</v>
      </c>
      <c r="F616" t="s">
        <v>884</v>
      </c>
      <c r="G616">
        <v>31.791699999999999</v>
      </c>
      <c r="H616">
        <v>-7.0926</v>
      </c>
      <c r="I616" t="s">
        <v>78</v>
      </c>
      <c r="J616">
        <v>103947</v>
      </c>
      <c r="K616" s="1">
        <v>44797</v>
      </c>
      <c r="L616" t="s">
        <v>63</v>
      </c>
      <c r="M616" t="s">
        <v>4157</v>
      </c>
      <c r="N616" t="s">
        <v>4158</v>
      </c>
      <c r="O616" t="s">
        <v>1428</v>
      </c>
      <c r="P616" t="s">
        <v>4089</v>
      </c>
      <c r="Q616" t="s">
        <v>253</v>
      </c>
      <c r="R616" t="s">
        <v>4090</v>
      </c>
      <c r="S616" t="s">
        <v>52</v>
      </c>
      <c r="T616" t="s">
        <v>4091</v>
      </c>
      <c r="U616" t="s">
        <v>4092</v>
      </c>
      <c r="V616" t="s">
        <v>2319</v>
      </c>
      <c r="W616" t="s">
        <v>2320</v>
      </c>
    </row>
    <row r="617" spans="1:23" x14ac:dyDescent="0.3">
      <c r="A617">
        <v>1391430826820680</v>
      </c>
      <c r="B617" t="s">
        <v>175</v>
      </c>
      <c r="C617" t="s">
        <v>42</v>
      </c>
      <c r="D617" t="s">
        <v>2514</v>
      </c>
      <c r="E617" t="s">
        <v>614</v>
      </c>
      <c r="F617" t="s">
        <v>615</v>
      </c>
      <c r="G617">
        <v>17.189900000000002</v>
      </c>
      <c r="H617">
        <v>-88.497600000000006</v>
      </c>
      <c r="I617" t="s">
        <v>78</v>
      </c>
      <c r="J617">
        <v>130247</v>
      </c>
      <c r="K617" s="1">
        <v>44756</v>
      </c>
      <c r="L617" t="s">
        <v>63</v>
      </c>
      <c r="M617" t="s">
        <v>4159</v>
      </c>
      <c r="N617" t="s">
        <v>4160</v>
      </c>
      <c r="O617" t="s">
        <v>2290</v>
      </c>
      <c r="P617" t="s">
        <v>4161</v>
      </c>
      <c r="Q617" t="s">
        <v>50</v>
      </c>
      <c r="R617" t="s">
        <v>4162</v>
      </c>
      <c r="S617" t="s">
        <v>212</v>
      </c>
      <c r="T617" t="s">
        <v>4163</v>
      </c>
      <c r="U617" t="s">
        <v>4164</v>
      </c>
      <c r="V617" t="s">
        <v>478</v>
      </c>
      <c r="W617" t="s">
        <v>479</v>
      </c>
    </row>
    <row r="618" spans="1:23" x14ac:dyDescent="0.3">
      <c r="A618">
        <v>2505213971303740</v>
      </c>
      <c r="B618" t="s">
        <v>859</v>
      </c>
      <c r="C618" t="s">
        <v>273</v>
      </c>
      <c r="D618" t="s">
        <v>2191</v>
      </c>
      <c r="E618" t="s">
        <v>378</v>
      </c>
      <c r="F618" t="s">
        <v>379</v>
      </c>
      <c r="G618">
        <v>21.521799999999999</v>
      </c>
      <c r="H618">
        <v>-77.781199999999998</v>
      </c>
      <c r="I618" t="s">
        <v>62</v>
      </c>
      <c r="J618">
        <v>52749</v>
      </c>
      <c r="K618" s="1">
        <v>45153</v>
      </c>
      <c r="L618" t="s">
        <v>29</v>
      </c>
      <c r="M618" t="s">
        <v>4165</v>
      </c>
      <c r="N618" t="s">
        <v>4166</v>
      </c>
      <c r="O618" t="s">
        <v>4167</v>
      </c>
      <c r="P618" t="s">
        <v>4168</v>
      </c>
      <c r="Q618" t="s">
        <v>358</v>
      </c>
      <c r="R618" t="s">
        <v>4169</v>
      </c>
      <c r="S618" t="s">
        <v>36</v>
      </c>
      <c r="T618" t="s">
        <v>4170</v>
      </c>
      <c r="U618" t="s">
        <v>4171</v>
      </c>
      <c r="V618" t="s">
        <v>4172</v>
      </c>
      <c r="W618" t="s">
        <v>4173</v>
      </c>
    </row>
    <row r="619" spans="1:23" x14ac:dyDescent="0.3">
      <c r="A619">
        <v>1649353208384020</v>
      </c>
      <c r="B619" t="s">
        <v>686</v>
      </c>
      <c r="C619" t="s">
        <v>58</v>
      </c>
      <c r="D619" t="s">
        <v>444</v>
      </c>
      <c r="E619" t="s">
        <v>2061</v>
      </c>
      <c r="F619" t="s">
        <v>2062</v>
      </c>
      <c r="G619">
        <v>21.007899999999999</v>
      </c>
      <c r="H619">
        <v>-10.940799999999999</v>
      </c>
      <c r="I619" t="s">
        <v>78</v>
      </c>
      <c r="J619">
        <v>99165</v>
      </c>
      <c r="K619" s="1">
        <v>45028</v>
      </c>
      <c r="L619" t="s">
        <v>123</v>
      </c>
      <c r="M619" t="s">
        <v>4174</v>
      </c>
      <c r="N619" t="s">
        <v>4175</v>
      </c>
      <c r="O619" t="s">
        <v>1513</v>
      </c>
      <c r="P619" t="s">
        <v>1373</v>
      </c>
      <c r="Q619" t="s">
        <v>321</v>
      </c>
      <c r="R619" t="s">
        <v>1514</v>
      </c>
      <c r="S619" t="s">
        <v>212</v>
      </c>
      <c r="T619" t="s">
        <v>1515</v>
      </c>
      <c r="U619" t="s">
        <v>1516</v>
      </c>
      <c r="V619" t="s">
        <v>4176</v>
      </c>
      <c r="W619" t="s">
        <v>4177</v>
      </c>
    </row>
    <row r="620" spans="1:23" x14ac:dyDescent="0.3">
      <c r="A620">
        <v>1423526322179620</v>
      </c>
      <c r="B620" t="s">
        <v>300</v>
      </c>
      <c r="C620" t="s">
        <v>189</v>
      </c>
      <c r="D620" t="s">
        <v>1648</v>
      </c>
      <c r="E620" t="s">
        <v>841</v>
      </c>
      <c r="F620" t="s">
        <v>842</v>
      </c>
      <c r="G620">
        <v>55.378100000000003</v>
      </c>
      <c r="H620">
        <v>-3.4359999999999999</v>
      </c>
      <c r="I620" t="s">
        <v>206</v>
      </c>
      <c r="J620">
        <v>30165</v>
      </c>
      <c r="K620" s="1">
        <v>45034</v>
      </c>
      <c r="L620" t="s">
        <v>123</v>
      </c>
      <c r="M620" t="s">
        <v>4178</v>
      </c>
      <c r="N620" t="s">
        <v>4179</v>
      </c>
      <c r="O620" t="s">
        <v>1979</v>
      </c>
      <c r="P620" t="s">
        <v>2111</v>
      </c>
      <c r="Q620" t="s">
        <v>332</v>
      </c>
      <c r="R620" t="s">
        <v>3837</v>
      </c>
      <c r="S620" t="s">
        <v>114</v>
      </c>
      <c r="T620" t="s">
        <v>3838</v>
      </c>
      <c r="U620" t="s">
        <v>3839</v>
      </c>
      <c r="V620" t="s">
        <v>4180</v>
      </c>
      <c r="W620" t="s">
        <v>4181</v>
      </c>
    </row>
    <row r="621" spans="1:23" x14ac:dyDescent="0.3">
      <c r="A621">
        <v>1078403610645930</v>
      </c>
      <c r="B621" t="s">
        <v>533</v>
      </c>
      <c r="C621" t="s">
        <v>218</v>
      </c>
      <c r="D621" t="s">
        <v>4182</v>
      </c>
      <c r="E621" t="s">
        <v>669</v>
      </c>
      <c r="F621" t="s">
        <v>670</v>
      </c>
      <c r="G621">
        <v>-0.22800000000000001</v>
      </c>
      <c r="H621">
        <v>15.8277</v>
      </c>
      <c r="I621" t="s">
        <v>62</v>
      </c>
      <c r="J621">
        <v>86857</v>
      </c>
      <c r="K621" s="1">
        <v>44494</v>
      </c>
      <c r="L621" t="s">
        <v>29</v>
      </c>
      <c r="M621" t="s">
        <v>4183</v>
      </c>
      <c r="N621" t="s">
        <v>4184</v>
      </c>
      <c r="O621" t="s">
        <v>1308</v>
      </c>
      <c r="P621" t="s">
        <v>1309</v>
      </c>
      <c r="Q621" t="s">
        <v>67</v>
      </c>
      <c r="R621" t="s">
        <v>1310</v>
      </c>
      <c r="S621" t="s">
        <v>241</v>
      </c>
      <c r="T621" t="s">
        <v>1311</v>
      </c>
      <c r="U621" t="s">
        <v>1312</v>
      </c>
      <c r="V621" t="s">
        <v>2705</v>
      </c>
      <c r="W621" t="s">
        <v>2706</v>
      </c>
    </row>
    <row r="622" spans="1:23" x14ac:dyDescent="0.3">
      <c r="A622">
        <v>2819584556695120</v>
      </c>
      <c r="B622" t="s">
        <v>23</v>
      </c>
      <c r="C622" t="s">
        <v>24</v>
      </c>
      <c r="D622" t="s">
        <v>339</v>
      </c>
      <c r="E622" t="s">
        <v>432</v>
      </c>
      <c r="F622" t="s">
        <v>433</v>
      </c>
      <c r="G622">
        <v>30.5852</v>
      </c>
      <c r="H622">
        <v>36.238399999999999</v>
      </c>
      <c r="I622" t="s">
        <v>78</v>
      </c>
      <c r="J622">
        <v>107286</v>
      </c>
      <c r="K622" s="1">
        <v>44478</v>
      </c>
      <c r="L622" t="s">
        <v>63</v>
      </c>
      <c r="M622" t="s">
        <v>4185</v>
      </c>
      <c r="N622" t="s">
        <v>4186</v>
      </c>
      <c r="O622" t="s">
        <v>1466</v>
      </c>
      <c r="P622" t="s">
        <v>1467</v>
      </c>
      <c r="Q622" t="s">
        <v>169</v>
      </c>
      <c r="R622" t="s">
        <v>1468</v>
      </c>
      <c r="S622" t="s">
        <v>241</v>
      </c>
      <c r="T622" t="s">
        <v>1469</v>
      </c>
      <c r="U622" t="s">
        <v>1470</v>
      </c>
      <c r="V622" t="s">
        <v>4187</v>
      </c>
      <c r="W622" t="s">
        <v>4188</v>
      </c>
    </row>
    <row r="623" spans="1:23" x14ac:dyDescent="0.3">
      <c r="A623">
        <v>2089870079943950</v>
      </c>
      <c r="B623" t="s">
        <v>417</v>
      </c>
      <c r="C623" t="s">
        <v>42</v>
      </c>
      <c r="D623" t="s">
        <v>1192</v>
      </c>
      <c r="E623" t="s">
        <v>302</v>
      </c>
      <c r="F623" t="s">
        <v>303</v>
      </c>
      <c r="G623">
        <v>-4.0382999999999996</v>
      </c>
      <c r="H623">
        <v>21.758700000000001</v>
      </c>
      <c r="I623" t="s">
        <v>138</v>
      </c>
      <c r="J623">
        <v>57473</v>
      </c>
      <c r="K623" s="1">
        <v>45132</v>
      </c>
      <c r="L623" t="s">
        <v>29</v>
      </c>
      <c r="M623" t="s">
        <v>4189</v>
      </c>
      <c r="N623">
        <v>3709966507</v>
      </c>
      <c r="O623" t="s">
        <v>2575</v>
      </c>
      <c r="P623" t="s">
        <v>3517</v>
      </c>
      <c r="Q623" t="s">
        <v>332</v>
      </c>
      <c r="R623" t="s">
        <v>3518</v>
      </c>
      <c r="S623" t="s">
        <v>198</v>
      </c>
      <c r="T623" t="s">
        <v>3519</v>
      </c>
      <c r="U623" t="s">
        <v>3520</v>
      </c>
      <c r="V623" t="s">
        <v>4190</v>
      </c>
      <c r="W623" t="s">
        <v>4191</v>
      </c>
    </row>
    <row r="624" spans="1:23" x14ac:dyDescent="0.3">
      <c r="A624">
        <v>1907902032587250</v>
      </c>
      <c r="B624" t="s">
        <v>1636</v>
      </c>
      <c r="C624" t="s">
        <v>218</v>
      </c>
      <c r="D624" t="s">
        <v>3110</v>
      </c>
      <c r="E624" t="s">
        <v>288</v>
      </c>
      <c r="F624" t="s">
        <v>2442</v>
      </c>
      <c r="G624">
        <v>35.907800000000002</v>
      </c>
      <c r="H624">
        <v>127.76690000000001</v>
      </c>
      <c r="I624" t="s">
        <v>206</v>
      </c>
      <c r="J624">
        <v>22142</v>
      </c>
      <c r="K624" s="1">
        <v>44824</v>
      </c>
      <c r="L624" t="s">
        <v>63</v>
      </c>
      <c r="M624" t="s">
        <v>4192</v>
      </c>
      <c r="N624" t="s">
        <v>4193</v>
      </c>
      <c r="O624" t="s">
        <v>2470</v>
      </c>
      <c r="P624" t="s">
        <v>3071</v>
      </c>
      <c r="Q624" t="s">
        <v>34</v>
      </c>
      <c r="R624" t="s">
        <v>3072</v>
      </c>
      <c r="S624" t="s">
        <v>334</v>
      </c>
      <c r="T624" t="s">
        <v>3073</v>
      </c>
      <c r="U624" t="s">
        <v>3074</v>
      </c>
      <c r="V624" t="s">
        <v>3244</v>
      </c>
      <c r="W624" t="s">
        <v>3245</v>
      </c>
    </row>
    <row r="625" spans="1:23" x14ac:dyDescent="0.3">
      <c r="A625">
        <v>691583771765135</v>
      </c>
      <c r="B625" t="s">
        <v>41</v>
      </c>
      <c r="C625" t="s">
        <v>218</v>
      </c>
      <c r="D625" t="s">
        <v>668</v>
      </c>
      <c r="E625" t="s">
        <v>700</v>
      </c>
      <c r="F625" t="s">
        <v>700</v>
      </c>
      <c r="G625">
        <v>43.738399999999999</v>
      </c>
      <c r="H625">
        <v>7.4245999999999999</v>
      </c>
      <c r="I625" t="s">
        <v>206</v>
      </c>
      <c r="J625">
        <v>131538</v>
      </c>
      <c r="K625" s="1">
        <v>44515</v>
      </c>
      <c r="L625" t="s">
        <v>29</v>
      </c>
      <c r="M625" t="s">
        <v>4194</v>
      </c>
      <c r="N625" t="s">
        <v>4195</v>
      </c>
      <c r="O625" t="s">
        <v>2231</v>
      </c>
      <c r="P625" t="s">
        <v>2232</v>
      </c>
      <c r="Q625" t="s">
        <v>294</v>
      </c>
      <c r="R625" t="s">
        <v>2233</v>
      </c>
      <c r="S625" t="s">
        <v>69</v>
      </c>
      <c r="T625" t="s">
        <v>2234</v>
      </c>
      <c r="U625" t="s">
        <v>2235</v>
      </c>
      <c r="V625" t="s">
        <v>1646</v>
      </c>
      <c r="W625" t="s">
        <v>1647</v>
      </c>
    </row>
    <row r="626" spans="1:23" x14ac:dyDescent="0.3">
      <c r="A626">
        <v>300599914475757</v>
      </c>
      <c r="B626" t="s">
        <v>217</v>
      </c>
      <c r="C626" t="s">
        <v>91</v>
      </c>
      <c r="D626" t="s">
        <v>1864</v>
      </c>
      <c r="E626" t="s">
        <v>2825</v>
      </c>
      <c r="F626" t="s">
        <v>2826</v>
      </c>
      <c r="G626">
        <v>8.4605999999999995</v>
      </c>
      <c r="H626">
        <v>-11.7799</v>
      </c>
      <c r="I626" t="s">
        <v>62</v>
      </c>
      <c r="J626">
        <v>16856</v>
      </c>
      <c r="K626" s="1">
        <v>44905</v>
      </c>
      <c r="L626" t="s">
        <v>63</v>
      </c>
      <c r="M626" t="s">
        <v>4196</v>
      </c>
      <c r="N626" t="s">
        <v>4197</v>
      </c>
      <c r="O626" t="s">
        <v>1429</v>
      </c>
      <c r="P626" t="s">
        <v>4198</v>
      </c>
      <c r="Q626" t="s">
        <v>83</v>
      </c>
      <c r="R626" t="s">
        <v>4199</v>
      </c>
      <c r="S626" t="s">
        <v>36</v>
      </c>
      <c r="T626" t="s">
        <v>4200</v>
      </c>
      <c r="U626" t="s">
        <v>4201</v>
      </c>
      <c r="V626" t="s">
        <v>3244</v>
      </c>
      <c r="W626" t="s">
        <v>3245</v>
      </c>
    </row>
    <row r="627" spans="1:23" x14ac:dyDescent="0.3">
      <c r="A627">
        <v>2387169112445900</v>
      </c>
      <c r="B627" t="s">
        <v>710</v>
      </c>
      <c r="C627" t="s">
        <v>105</v>
      </c>
      <c r="D627" t="s">
        <v>515</v>
      </c>
      <c r="E627" t="s">
        <v>4202</v>
      </c>
      <c r="F627" t="s">
        <v>4203</v>
      </c>
      <c r="G627">
        <v>-22.957599999999999</v>
      </c>
      <c r="H627">
        <v>18.490400000000001</v>
      </c>
      <c r="I627" t="s">
        <v>206</v>
      </c>
      <c r="J627">
        <v>123781</v>
      </c>
      <c r="K627" s="1">
        <v>44700</v>
      </c>
      <c r="L627" t="s">
        <v>123</v>
      </c>
      <c r="M627" t="s">
        <v>4204</v>
      </c>
      <c r="N627" t="s">
        <v>4205</v>
      </c>
      <c r="O627" t="s">
        <v>811</v>
      </c>
      <c r="P627" t="s">
        <v>812</v>
      </c>
      <c r="Q627" t="s">
        <v>294</v>
      </c>
      <c r="R627" t="s">
        <v>813</v>
      </c>
      <c r="S627" t="s">
        <v>255</v>
      </c>
      <c r="T627" t="s">
        <v>814</v>
      </c>
      <c r="U627" t="s">
        <v>815</v>
      </c>
      <c r="V627" t="s">
        <v>2463</v>
      </c>
      <c r="W627" t="s">
        <v>2464</v>
      </c>
    </row>
    <row r="628" spans="1:23" x14ac:dyDescent="0.3">
      <c r="A628">
        <v>1708229347922290</v>
      </c>
      <c r="B628" t="s">
        <v>313</v>
      </c>
      <c r="C628" t="s">
        <v>105</v>
      </c>
      <c r="D628" t="s">
        <v>4206</v>
      </c>
      <c r="E628" t="s">
        <v>1551</v>
      </c>
      <c r="F628" t="s">
        <v>1552</v>
      </c>
      <c r="G628">
        <v>22.3964</v>
      </c>
      <c r="H628">
        <v>114.1095</v>
      </c>
      <c r="I628" t="s">
        <v>28</v>
      </c>
      <c r="J628">
        <v>58055</v>
      </c>
      <c r="K628" s="1">
        <v>44554</v>
      </c>
      <c r="L628" t="s">
        <v>29</v>
      </c>
      <c r="M628" t="s">
        <v>4207</v>
      </c>
      <c r="N628" t="s">
        <v>4208</v>
      </c>
      <c r="O628" t="s">
        <v>2675</v>
      </c>
      <c r="P628" t="s">
        <v>785</v>
      </c>
      <c r="Q628" t="s">
        <v>183</v>
      </c>
      <c r="R628" t="s">
        <v>4209</v>
      </c>
      <c r="S628" t="s">
        <v>114</v>
      </c>
      <c r="T628" t="s">
        <v>4210</v>
      </c>
      <c r="U628" t="s">
        <v>4211</v>
      </c>
      <c r="V628" t="s">
        <v>4212</v>
      </c>
      <c r="W628" t="s">
        <v>4213</v>
      </c>
    </row>
    <row r="629" spans="1:23" x14ac:dyDescent="0.3">
      <c r="A629">
        <v>1287822292878490</v>
      </c>
      <c r="B629" t="s">
        <v>710</v>
      </c>
      <c r="C629" t="s">
        <v>218</v>
      </c>
      <c r="D629" t="s">
        <v>4214</v>
      </c>
      <c r="E629" t="s">
        <v>998</v>
      </c>
      <c r="F629" t="s">
        <v>999</v>
      </c>
      <c r="G629">
        <v>47.4116</v>
      </c>
      <c r="H629">
        <v>28.369900000000001</v>
      </c>
      <c r="I629" t="s">
        <v>62</v>
      </c>
      <c r="J629">
        <v>115694</v>
      </c>
      <c r="K629" s="1">
        <v>45150</v>
      </c>
      <c r="L629" t="s">
        <v>123</v>
      </c>
      <c r="M629" t="s">
        <v>4215</v>
      </c>
      <c r="N629" t="s">
        <v>4216</v>
      </c>
      <c r="O629" t="s">
        <v>401</v>
      </c>
      <c r="P629" t="s">
        <v>1484</v>
      </c>
      <c r="Q629" t="s">
        <v>34</v>
      </c>
      <c r="R629" t="s">
        <v>1485</v>
      </c>
      <c r="S629" t="s">
        <v>334</v>
      </c>
      <c r="T629" t="s">
        <v>1486</v>
      </c>
      <c r="U629" t="s">
        <v>1487</v>
      </c>
      <c r="V629" t="s">
        <v>3594</v>
      </c>
      <c r="W629" t="s">
        <v>3595</v>
      </c>
    </row>
    <row r="630" spans="1:23" x14ac:dyDescent="0.3">
      <c r="A630">
        <v>1521531905731970</v>
      </c>
      <c r="B630" t="s">
        <v>1636</v>
      </c>
      <c r="C630" t="s">
        <v>91</v>
      </c>
      <c r="D630" t="s">
        <v>1570</v>
      </c>
      <c r="E630" t="s">
        <v>2210</v>
      </c>
      <c r="F630" t="s">
        <v>2211</v>
      </c>
      <c r="G630">
        <v>4.5709</v>
      </c>
      <c r="H630">
        <v>-74.297300000000007</v>
      </c>
      <c r="I630" t="s">
        <v>78</v>
      </c>
      <c r="J630">
        <v>63248</v>
      </c>
      <c r="K630" s="1">
        <v>45165</v>
      </c>
      <c r="L630" t="s">
        <v>123</v>
      </c>
      <c r="M630" t="s">
        <v>4217</v>
      </c>
      <c r="N630">
        <v>3472925321</v>
      </c>
      <c r="O630" t="s">
        <v>1373</v>
      </c>
      <c r="P630" t="s">
        <v>4218</v>
      </c>
      <c r="Q630" t="s">
        <v>332</v>
      </c>
      <c r="R630" t="s">
        <v>4219</v>
      </c>
      <c r="S630" t="s">
        <v>145</v>
      </c>
      <c r="T630" t="s">
        <v>4220</v>
      </c>
      <c r="U630" t="s">
        <v>4221</v>
      </c>
      <c r="V630" t="s">
        <v>284</v>
      </c>
      <c r="W630" t="s">
        <v>285</v>
      </c>
    </row>
    <row r="631" spans="1:23" x14ac:dyDescent="0.3">
      <c r="A631">
        <v>1414730705711920</v>
      </c>
      <c r="B631" t="s">
        <v>286</v>
      </c>
      <c r="C631" t="s">
        <v>42</v>
      </c>
      <c r="D631" t="s">
        <v>2178</v>
      </c>
      <c r="E631" t="s">
        <v>378</v>
      </c>
      <c r="F631" t="s">
        <v>379</v>
      </c>
      <c r="G631">
        <v>21.521799999999999</v>
      </c>
      <c r="H631">
        <v>-77.781199999999998</v>
      </c>
      <c r="I631" t="s">
        <v>28</v>
      </c>
      <c r="J631">
        <v>73897</v>
      </c>
      <c r="K631" s="1">
        <v>44665</v>
      </c>
      <c r="L631" t="s">
        <v>123</v>
      </c>
      <c r="M631" t="s">
        <v>4222</v>
      </c>
      <c r="N631" t="s">
        <v>4223</v>
      </c>
      <c r="O631" t="s">
        <v>2575</v>
      </c>
      <c r="P631" t="s">
        <v>3279</v>
      </c>
      <c r="Q631" t="s">
        <v>332</v>
      </c>
      <c r="R631" t="s">
        <v>3280</v>
      </c>
      <c r="S631" t="s">
        <v>85</v>
      </c>
      <c r="T631" t="s">
        <v>3281</v>
      </c>
      <c r="U631" t="s">
        <v>3282</v>
      </c>
      <c r="V631" t="s">
        <v>4224</v>
      </c>
      <c r="W631" t="s">
        <v>4225</v>
      </c>
    </row>
    <row r="632" spans="1:23" x14ac:dyDescent="0.3">
      <c r="A632">
        <v>1485359938261660</v>
      </c>
      <c r="B632" t="s">
        <v>667</v>
      </c>
      <c r="C632" t="s">
        <v>218</v>
      </c>
      <c r="D632" t="s">
        <v>829</v>
      </c>
      <c r="E632" t="s">
        <v>3607</v>
      </c>
      <c r="F632" t="s">
        <v>3608</v>
      </c>
      <c r="G632">
        <v>39.074199999999998</v>
      </c>
      <c r="H632">
        <v>21.824300000000001</v>
      </c>
      <c r="I632" t="s">
        <v>78</v>
      </c>
      <c r="J632">
        <v>59006</v>
      </c>
      <c r="K632" s="1">
        <v>44810</v>
      </c>
      <c r="L632" t="s">
        <v>29</v>
      </c>
      <c r="M632" t="s">
        <v>4226</v>
      </c>
      <c r="N632" t="s">
        <v>4227</v>
      </c>
      <c r="O632" t="s">
        <v>2027</v>
      </c>
      <c r="P632" t="s">
        <v>2028</v>
      </c>
      <c r="Q632" t="s">
        <v>169</v>
      </c>
      <c r="R632" t="s">
        <v>2029</v>
      </c>
      <c r="S632" t="s">
        <v>114</v>
      </c>
      <c r="T632" t="s">
        <v>2030</v>
      </c>
      <c r="U632" t="s">
        <v>2031</v>
      </c>
      <c r="V632" t="s">
        <v>4228</v>
      </c>
      <c r="W632" t="s">
        <v>4229</v>
      </c>
    </row>
    <row r="633" spans="1:23" x14ac:dyDescent="0.3">
      <c r="A633">
        <v>1891199628252180</v>
      </c>
      <c r="B633" t="s">
        <v>23</v>
      </c>
      <c r="C633" t="s">
        <v>24</v>
      </c>
      <c r="D633" t="s">
        <v>4230</v>
      </c>
      <c r="E633" t="s">
        <v>961</v>
      </c>
      <c r="F633" t="s">
        <v>962</v>
      </c>
      <c r="G633">
        <v>41.2044</v>
      </c>
      <c r="H633">
        <v>74.766099999999994</v>
      </c>
      <c r="I633" t="s">
        <v>206</v>
      </c>
      <c r="J633">
        <v>52709</v>
      </c>
      <c r="K633" s="1">
        <v>45090</v>
      </c>
      <c r="L633" t="s">
        <v>29</v>
      </c>
      <c r="M633" t="s">
        <v>4231</v>
      </c>
      <c r="N633" t="s">
        <v>4232</v>
      </c>
      <c r="O633" t="s">
        <v>1308</v>
      </c>
      <c r="P633" t="s">
        <v>3012</v>
      </c>
      <c r="Q633" t="s">
        <v>253</v>
      </c>
      <c r="R633" t="s">
        <v>3013</v>
      </c>
      <c r="S633" t="s">
        <v>255</v>
      </c>
      <c r="T633" t="s">
        <v>3014</v>
      </c>
      <c r="U633" t="s">
        <v>3015</v>
      </c>
      <c r="V633" t="s">
        <v>2146</v>
      </c>
      <c r="W633" t="s">
        <v>2147</v>
      </c>
    </row>
    <row r="634" spans="1:23" x14ac:dyDescent="0.3">
      <c r="A634">
        <v>138418203007554</v>
      </c>
      <c r="B634" t="s">
        <v>921</v>
      </c>
      <c r="C634" t="s">
        <v>105</v>
      </c>
      <c r="D634" t="s">
        <v>1971</v>
      </c>
      <c r="E634" t="s">
        <v>986</v>
      </c>
      <c r="F634" t="s">
        <v>987</v>
      </c>
      <c r="G634">
        <v>23.634499999999999</v>
      </c>
      <c r="H634">
        <v>-102.5528</v>
      </c>
      <c r="I634" t="s">
        <v>78</v>
      </c>
      <c r="J634">
        <v>111689</v>
      </c>
      <c r="K634" s="1">
        <v>44946</v>
      </c>
      <c r="L634" t="s">
        <v>123</v>
      </c>
      <c r="M634" t="s">
        <v>4233</v>
      </c>
      <c r="N634" t="s">
        <v>4234</v>
      </c>
      <c r="O634" t="s">
        <v>97</v>
      </c>
      <c r="P634" t="s">
        <v>98</v>
      </c>
      <c r="Q634" t="s">
        <v>50</v>
      </c>
      <c r="R634" t="s">
        <v>99</v>
      </c>
      <c r="S634" t="s">
        <v>114</v>
      </c>
      <c r="T634" t="s">
        <v>100</v>
      </c>
      <c r="U634" t="s">
        <v>101</v>
      </c>
      <c r="V634" t="s">
        <v>4235</v>
      </c>
      <c r="W634" t="s">
        <v>4236</v>
      </c>
    </row>
    <row r="635" spans="1:23" x14ac:dyDescent="0.3">
      <c r="A635">
        <v>1577620026551750</v>
      </c>
      <c r="B635" t="s">
        <v>921</v>
      </c>
      <c r="C635" t="s">
        <v>134</v>
      </c>
      <c r="D635" t="s">
        <v>1528</v>
      </c>
      <c r="E635" t="s">
        <v>2094</v>
      </c>
      <c r="F635" t="s">
        <v>2095</v>
      </c>
      <c r="G635">
        <v>-14.271000000000001</v>
      </c>
      <c r="H635">
        <v>-170.13220000000001</v>
      </c>
      <c r="I635" t="s">
        <v>138</v>
      </c>
      <c r="J635">
        <v>29663</v>
      </c>
      <c r="K635" s="1">
        <v>44610</v>
      </c>
      <c r="L635" t="s">
        <v>29</v>
      </c>
      <c r="M635" t="s">
        <v>4237</v>
      </c>
      <c r="N635" t="s">
        <v>4238</v>
      </c>
      <c r="O635" t="s">
        <v>436</v>
      </c>
      <c r="P635" t="s">
        <v>437</v>
      </c>
      <c r="Q635" t="s">
        <v>143</v>
      </c>
      <c r="R635" t="s">
        <v>438</v>
      </c>
      <c r="S635" t="s">
        <v>85</v>
      </c>
      <c r="T635" t="s">
        <v>439</v>
      </c>
      <c r="U635" t="s">
        <v>440</v>
      </c>
      <c r="V635" t="s">
        <v>3259</v>
      </c>
      <c r="W635" t="s">
        <v>3260</v>
      </c>
    </row>
    <row r="636" spans="1:23" x14ac:dyDescent="0.3">
      <c r="A636">
        <v>1856034285711670</v>
      </c>
      <c r="B636" t="s">
        <v>973</v>
      </c>
      <c r="C636" t="s">
        <v>218</v>
      </c>
      <c r="D636" t="s">
        <v>4214</v>
      </c>
      <c r="E636" t="s">
        <v>2476</v>
      </c>
      <c r="F636" t="s">
        <v>2477</v>
      </c>
      <c r="G636">
        <v>26.522500000000001</v>
      </c>
      <c r="H636">
        <v>31.465900000000001</v>
      </c>
      <c r="I636" t="s">
        <v>62</v>
      </c>
      <c r="J636">
        <v>67111</v>
      </c>
      <c r="K636" s="1">
        <v>44782</v>
      </c>
      <c r="L636" t="s">
        <v>123</v>
      </c>
      <c r="M636" t="s">
        <v>4239</v>
      </c>
      <c r="N636" t="s">
        <v>4240</v>
      </c>
      <c r="O636" t="s">
        <v>2554</v>
      </c>
      <c r="P636" t="s">
        <v>1100</v>
      </c>
      <c r="Q636" t="s">
        <v>358</v>
      </c>
      <c r="R636" t="s">
        <v>3338</v>
      </c>
      <c r="S636" t="s">
        <v>241</v>
      </c>
      <c r="T636" t="s">
        <v>3339</v>
      </c>
      <c r="U636" t="s">
        <v>3340</v>
      </c>
      <c r="V636" t="s">
        <v>4241</v>
      </c>
      <c r="W636" t="s">
        <v>4242</v>
      </c>
    </row>
    <row r="637" spans="1:23" x14ac:dyDescent="0.3">
      <c r="A637">
        <v>2291616033246420</v>
      </c>
      <c r="B637" t="s">
        <v>1249</v>
      </c>
      <c r="C637" t="s">
        <v>91</v>
      </c>
      <c r="D637" t="s">
        <v>4243</v>
      </c>
      <c r="E637" t="s">
        <v>1849</v>
      </c>
      <c r="F637" t="s">
        <v>1850</v>
      </c>
      <c r="G637">
        <v>32.427900000000001</v>
      </c>
      <c r="H637">
        <v>53.688000000000002</v>
      </c>
      <c r="I637" t="s">
        <v>28</v>
      </c>
      <c r="J637">
        <v>37635</v>
      </c>
      <c r="K637" s="1">
        <v>44679</v>
      </c>
      <c r="L637" t="s">
        <v>29</v>
      </c>
      <c r="M637" t="s">
        <v>4244</v>
      </c>
      <c r="N637" t="s">
        <v>4245</v>
      </c>
      <c r="O637" t="s">
        <v>1884</v>
      </c>
      <c r="P637" t="s">
        <v>1428</v>
      </c>
      <c r="Q637" t="s">
        <v>34</v>
      </c>
      <c r="R637" t="s">
        <v>2820</v>
      </c>
      <c r="S637" t="s">
        <v>85</v>
      </c>
      <c r="T637" t="s">
        <v>2821</v>
      </c>
      <c r="U637" t="s">
        <v>2822</v>
      </c>
      <c r="V637" t="s">
        <v>4246</v>
      </c>
      <c r="W637" t="s">
        <v>4247</v>
      </c>
    </row>
    <row r="638" spans="1:23" x14ac:dyDescent="0.3">
      <c r="A638">
        <v>1659582771688680</v>
      </c>
      <c r="B638" t="s">
        <v>104</v>
      </c>
      <c r="C638" t="s">
        <v>273</v>
      </c>
      <c r="D638" t="s">
        <v>4248</v>
      </c>
      <c r="E638" t="s">
        <v>1668</v>
      </c>
      <c r="F638" t="s">
        <v>1669</v>
      </c>
      <c r="G638">
        <v>1.6508</v>
      </c>
      <c r="H638">
        <v>10.267899999999999</v>
      </c>
      <c r="I638" t="s">
        <v>62</v>
      </c>
      <c r="J638">
        <v>68423</v>
      </c>
      <c r="K638" s="1">
        <v>44733</v>
      </c>
      <c r="L638" t="s">
        <v>29</v>
      </c>
      <c r="M638" t="s">
        <v>4249</v>
      </c>
      <c r="N638" t="s">
        <v>4250</v>
      </c>
      <c r="O638" t="s">
        <v>585</v>
      </c>
      <c r="P638" t="s">
        <v>2837</v>
      </c>
      <c r="Q638" t="s">
        <v>67</v>
      </c>
      <c r="R638" t="s">
        <v>2838</v>
      </c>
      <c r="S638" t="s">
        <v>52</v>
      </c>
      <c r="T638" t="s">
        <v>2839</v>
      </c>
      <c r="U638" t="s">
        <v>2840</v>
      </c>
      <c r="V638" t="s">
        <v>4251</v>
      </c>
      <c r="W638" t="s">
        <v>4252</v>
      </c>
    </row>
    <row r="639" spans="1:23" x14ac:dyDescent="0.3">
      <c r="A639">
        <v>2521984925358280</v>
      </c>
      <c r="B639" t="s">
        <v>430</v>
      </c>
      <c r="C639" t="s">
        <v>24</v>
      </c>
      <c r="D639" t="s">
        <v>687</v>
      </c>
      <c r="E639" t="s">
        <v>915</v>
      </c>
      <c r="F639" t="s">
        <v>916</v>
      </c>
      <c r="G639">
        <v>18.070799999999998</v>
      </c>
      <c r="H639">
        <v>-63.0501</v>
      </c>
      <c r="I639" t="s">
        <v>206</v>
      </c>
      <c r="J639">
        <v>58109</v>
      </c>
      <c r="K639" s="1">
        <v>44836</v>
      </c>
      <c r="L639" t="s">
        <v>123</v>
      </c>
      <c r="M639" t="s">
        <v>4253</v>
      </c>
      <c r="N639" t="s">
        <v>4254</v>
      </c>
      <c r="O639" t="s">
        <v>1169</v>
      </c>
      <c r="P639" t="s">
        <v>2983</v>
      </c>
      <c r="Q639" t="s">
        <v>332</v>
      </c>
      <c r="R639" t="s">
        <v>4255</v>
      </c>
      <c r="S639" t="s">
        <v>198</v>
      </c>
      <c r="T639" t="s">
        <v>4256</v>
      </c>
      <c r="U639" t="s">
        <v>4257</v>
      </c>
      <c r="V639" t="s">
        <v>880</v>
      </c>
      <c r="W639" t="s">
        <v>881</v>
      </c>
    </row>
    <row r="640" spans="1:23" x14ac:dyDescent="0.3">
      <c r="A640">
        <v>3038162966114240</v>
      </c>
      <c r="B640" t="s">
        <v>555</v>
      </c>
      <c r="C640" t="s">
        <v>24</v>
      </c>
      <c r="D640" t="s">
        <v>2815</v>
      </c>
      <c r="E640" t="s">
        <v>2816</v>
      </c>
      <c r="F640" t="s">
        <v>2817</v>
      </c>
      <c r="G640">
        <v>-40.900599999999997</v>
      </c>
      <c r="H640">
        <v>174.886</v>
      </c>
      <c r="I640" t="s">
        <v>62</v>
      </c>
      <c r="J640">
        <v>59375</v>
      </c>
      <c r="K640" s="1">
        <v>44915</v>
      </c>
      <c r="L640" t="s">
        <v>123</v>
      </c>
      <c r="M640" t="s">
        <v>4258</v>
      </c>
      <c r="N640" t="s">
        <v>4259</v>
      </c>
      <c r="O640" t="s">
        <v>909</v>
      </c>
      <c r="P640" t="s">
        <v>548</v>
      </c>
      <c r="Q640" t="s">
        <v>321</v>
      </c>
      <c r="R640" t="s">
        <v>1187</v>
      </c>
      <c r="S640" t="s">
        <v>69</v>
      </c>
      <c r="T640" t="s">
        <v>1188</v>
      </c>
      <c r="U640" t="s">
        <v>1189</v>
      </c>
      <c r="V640" t="s">
        <v>349</v>
      </c>
      <c r="W640" t="s">
        <v>350</v>
      </c>
    </row>
    <row r="641" spans="1:23" x14ac:dyDescent="0.3">
      <c r="A641">
        <v>1699072923777430</v>
      </c>
      <c r="B641" t="s">
        <v>792</v>
      </c>
      <c r="C641" t="s">
        <v>134</v>
      </c>
      <c r="D641" t="s">
        <v>3115</v>
      </c>
      <c r="E641" t="s">
        <v>3412</v>
      </c>
      <c r="F641" t="s">
        <v>3413</v>
      </c>
      <c r="G641">
        <v>18.0425</v>
      </c>
      <c r="H641">
        <v>-63.0548</v>
      </c>
      <c r="I641" t="s">
        <v>78</v>
      </c>
      <c r="J641">
        <v>18564</v>
      </c>
      <c r="K641" s="1">
        <v>45045</v>
      </c>
      <c r="L641" t="s">
        <v>29</v>
      </c>
      <c r="M641" t="s">
        <v>4260</v>
      </c>
      <c r="N641" t="s">
        <v>4261</v>
      </c>
      <c r="O641" t="s">
        <v>736</v>
      </c>
      <c r="P641" t="s">
        <v>4262</v>
      </c>
      <c r="Q641" t="s">
        <v>67</v>
      </c>
      <c r="R641" t="s">
        <v>4263</v>
      </c>
      <c r="S641" t="s">
        <v>52</v>
      </c>
      <c r="T641" t="s">
        <v>4264</v>
      </c>
      <c r="U641" t="s">
        <v>4265</v>
      </c>
      <c r="V641" t="s">
        <v>4266</v>
      </c>
      <c r="W641" t="s">
        <v>4267</v>
      </c>
    </row>
    <row r="642" spans="1:23" x14ac:dyDescent="0.3">
      <c r="A642">
        <v>569275062748575</v>
      </c>
      <c r="B642" t="s">
        <v>104</v>
      </c>
      <c r="C642" t="s">
        <v>151</v>
      </c>
      <c r="D642" t="s">
        <v>3767</v>
      </c>
      <c r="E642" t="s">
        <v>3412</v>
      </c>
      <c r="F642" t="s">
        <v>3413</v>
      </c>
      <c r="G642">
        <v>18.0425</v>
      </c>
      <c r="H642">
        <v>-63.0548</v>
      </c>
      <c r="I642" t="s">
        <v>138</v>
      </c>
      <c r="J642">
        <v>79365</v>
      </c>
      <c r="K642" s="1">
        <v>44958</v>
      </c>
      <c r="L642" t="s">
        <v>123</v>
      </c>
      <c r="M642" t="s">
        <v>4268</v>
      </c>
      <c r="N642" t="s">
        <v>4269</v>
      </c>
      <c r="O642" t="s">
        <v>2241</v>
      </c>
      <c r="P642" t="s">
        <v>3001</v>
      </c>
      <c r="Q642" t="s">
        <v>332</v>
      </c>
      <c r="R642" t="s">
        <v>3002</v>
      </c>
      <c r="S642" t="s">
        <v>114</v>
      </c>
      <c r="T642" t="s">
        <v>3003</v>
      </c>
      <c r="U642" t="s">
        <v>3004</v>
      </c>
      <c r="V642" t="s">
        <v>1190</v>
      </c>
      <c r="W642" t="s">
        <v>1191</v>
      </c>
    </row>
    <row r="643" spans="1:23" x14ac:dyDescent="0.3">
      <c r="A643">
        <v>1038712037768920</v>
      </c>
      <c r="B643" t="s">
        <v>325</v>
      </c>
      <c r="C643" t="s">
        <v>91</v>
      </c>
      <c r="D643" t="s">
        <v>3602</v>
      </c>
      <c r="E643" t="s">
        <v>60</v>
      </c>
      <c r="F643" t="s">
        <v>61</v>
      </c>
      <c r="G643">
        <v>22.198699999999999</v>
      </c>
      <c r="H643">
        <v>113.54389999999999</v>
      </c>
      <c r="I643" t="s">
        <v>138</v>
      </c>
      <c r="J643">
        <v>78395</v>
      </c>
      <c r="K643" s="1">
        <v>44873</v>
      </c>
      <c r="L643" t="s">
        <v>63</v>
      </c>
      <c r="M643" t="s">
        <v>4270</v>
      </c>
      <c r="N643">
        <v>5588247105</v>
      </c>
      <c r="O643" t="s">
        <v>1979</v>
      </c>
      <c r="P643" t="s">
        <v>2111</v>
      </c>
      <c r="Q643" t="s">
        <v>1047</v>
      </c>
      <c r="R643" t="s">
        <v>3837</v>
      </c>
      <c r="S643" t="s">
        <v>212</v>
      </c>
      <c r="T643" t="s">
        <v>3838</v>
      </c>
      <c r="U643" t="s">
        <v>3839</v>
      </c>
      <c r="V643" t="s">
        <v>4271</v>
      </c>
      <c r="W643" t="s">
        <v>4272</v>
      </c>
    </row>
    <row r="644" spans="1:23" x14ac:dyDescent="0.3">
      <c r="A644">
        <v>346239188068797</v>
      </c>
      <c r="B644" t="s">
        <v>325</v>
      </c>
      <c r="C644" t="s">
        <v>58</v>
      </c>
      <c r="D644" t="s">
        <v>3227</v>
      </c>
      <c r="E644" t="s">
        <v>482</v>
      </c>
      <c r="F644" t="s">
        <v>483</v>
      </c>
      <c r="G644">
        <v>-25.2744</v>
      </c>
      <c r="H644">
        <v>133.77510000000001</v>
      </c>
      <c r="I644" t="s">
        <v>28</v>
      </c>
      <c r="J644">
        <v>18973</v>
      </c>
      <c r="K644" s="1">
        <v>45023</v>
      </c>
      <c r="L644" t="s">
        <v>63</v>
      </c>
      <c r="M644" t="s">
        <v>4273</v>
      </c>
      <c r="N644" t="s">
        <v>4274</v>
      </c>
      <c r="O644" t="s">
        <v>1513</v>
      </c>
      <c r="P644" t="s">
        <v>1373</v>
      </c>
      <c r="Q644" t="s">
        <v>253</v>
      </c>
      <c r="R644" t="s">
        <v>1514</v>
      </c>
      <c r="S644" t="s">
        <v>36</v>
      </c>
      <c r="T644" t="s">
        <v>1515</v>
      </c>
      <c r="U644" t="s">
        <v>1516</v>
      </c>
      <c r="V644" t="s">
        <v>187</v>
      </c>
      <c r="W644" t="s">
        <v>188</v>
      </c>
    </row>
    <row r="645" spans="1:23" x14ac:dyDescent="0.3">
      <c r="A645">
        <v>2369170340868240</v>
      </c>
      <c r="B645" t="s">
        <v>150</v>
      </c>
      <c r="C645" t="s">
        <v>189</v>
      </c>
      <c r="D645" t="s">
        <v>106</v>
      </c>
      <c r="E645" t="s">
        <v>1160</v>
      </c>
      <c r="F645" t="s">
        <v>1161</v>
      </c>
      <c r="G645">
        <v>-1.9402999999999999</v>
      </c>
      <c r="H645">
        <v>29.873899999999999</v>
      </c>
      <c r="I645" t="s">
        <v>28</v>
      </c>
      <c r="J645">
        <v>91954</v>
      </c>
      <c r="K645" s="1">
        <v>44831</v>
      </c>
      <c r="L645" t="s">
        <v>29</v>
      </c>
      <c r="M645" t="s">
        <v>4275</v>
      </c>
      <c r="N645" t="s">
        <v>4276</v>
      </c>
      <c r="O645" t="s">
        <v>1069</v>
      </c>
      <c r="P645" t="s">
        <v>2214</v>
      </c>
      <c r="Q645" t="s">
        <v>34</v>
      </c>
      <c r="R645" t="s">
        <v>2215</v>
      </c>
      <c r="S645" t="s">
        <v>334</v>
      </c>
      <c r="T645" t="s">
        <v>2216</v>
      </c>
      <c r="U645" t="s">
        <v>2217</v>
      </c>
      <c r="V645" t="s">
        <v>1568</v>
      </c>
      <c r="W645" t="s">
        <v>1569</v>
      </c>
    </row>
    <row r="646" spans="1:23" x14ac:dyDescent="0.3">
      <c r="A646">
        <v>2065918178830650</v>
      </c>
      <c r="B646" t="s">
        <v>859</v>
      </c>
      <c r="C646" t="s">
        <v>24</v>
      </c>
      <c r="D646" t="s">
        <v>2990</v>
      </c>
      <c r="E646" t="s">
        <v>2476</v>
      </c>
      <c r="F646" t="s">
        <v>2477</v>
      </c>
      <c r="G646">
        <v>26.522500000000001</v>
      </c>
      <c r="H646">
        <v>31.465900000000001</v>
      </c>
      <c r="I646" t="s">
        <v>28</v>
      </c>
      <c r="J646">
        <v>59831</v>
      </c>
      <c r="K646" s="1">
        <v>44819</v>
      </c>
      <c r="L646" t="s">
        <v>123</v>
      </c>
      <c r="M646" t="s">
        <v>4277</v>
      </c>
      <c r="N646" t="s">
        <v>4278</v>
      </c>
      <c r="O646" t="s">
        <v>845</v>
      </c>
      <c r="P646" t="s">
        <v>2898</v>
      </c>
      <c r="Q646" t="s">
        <v>183</v>
      </c>
      <c r="R646" t="s">
        <v>2899</v>
      </c>
      <c r="S646" t="s">
        <v>212</v>
      </c>
      <c r="T646" t="s">
        <v>2900</v>
      </c>
      <c r="U646" t="s">
        <v>2901</v>
      </c>
      <c r="V646" t="s">
        <v>4279</v>
      </c>
      <c r="W646" t="s">
        <v>4280</v>
      </c>
    </row>
    <row r="647" spans="1:23" x14ac:dyDescent="0.3">
      <c r="A647">
        <v>528968186738005</v>
      </c>
      <c r="B647" t="s">
        <v>1636</v>
      </c>
      <c r="C647" t="s">
        <v>105</v>
      </c>
      <c r="D647" t="s">
        <v>1880</v>
      </c>
      <c r="E647" t="s">
        <v>3424</v>
      </c>
      <c r="F647" t="s">
        <v>3425</v>
      </c>
      <c r="G647">
        <v>-21.178899999999999</v>
      </c>
      <c r="H647">
        <v>-175.19820000000001</v>
      </c>
      <c r="I647" t="s">
        <v>206</v>
      </c>
      <c r="J647">
        <v>65136</v>
      </c>
      <c r="K647" s="1">
        <v>44723</v>
      </c>
      <c r="L647" t="s">
        <v>63</v>
      </c>
      <c r="M647" t="s">
        <v>4281</v>
      </c>
      <c r="N647" t="s">
        <v>4282</v>
      </c>
      <c r="O647" t="s">
        <v>424</v>
      </c>
      <c r="P647" t="s">
        <v>3160</v>
      </c>
      <c r="Q647" t="s">
        <v>253</v>
      </c>
      <c r="R647" t="s">
        <v>3161</v>
      </c>
      <c r="S647" t="s">
        <v>145</v>
      </c>
      <c r="T647" t="s">
        <v>3162</v>
      </c>
      <c r="U647" t="s">
        <v>3163</v>
      </c>
      <c r="V647" t="s">
        <v>4283</v>
      </c>
      <c r="W647" t="s">
        <v>4284</v>
      </c>
    </row>
    <row r="648" spans="1:23" x14ac:dyDescent="0.3">
      <c r="A648">
        <v>1921975470951110</v>
      </c>
      <c r="B648" t="s">
        <v>533</v>
      </c>
      <c r="C648" t="s">
        <v>24</v>
      </c>
      <c r="D648" t="s">
        <v>583</v>
      </c>
      <c r="E648" t="s">
        <v>1231</v>
      </c>
      <c r="F648" t="s">
        <v>1232</v>
      </c>
      <c r="G648">
        <v>-16.290199999999999</v>
      </c>
      <c r="H648">
        <v>-63.588700000000003</v>
      </c>
      <c r="I648" t="s">
        <v>62</v>
      </c>
      <c r="J648">
        <v>70822</v>
      </c>
      <c r="K648" s="1">
        <v>44493</v>
      </c>
      <c r="L648" t="s">
        <v>29</v>
      </c>
      <c r="M648" t="s">
        <v>4285</v>
      </c>
      <c r="N648" t="s">
        <v>4286</v>
      </c>
      <c r="O648" t="s">
        <v>1152</v>
      </c>
      <c r="P648" t="s">
        <v>2774</v>
      </c>
      <c r="Q648" t="s">
        <v>50</v>
      </c>
      <c r="R648" t="s">
        <v>2775</v>
      </c>
      <c r="S648" t="s">
        <v>36</v>
      </c>
      <c r="T648" t="s">
        <v>2776</v>
      </c>
      <c r="U648" t="s">
        <v>2777</v>
      </c>
      <c r="V648" t="s">
        <v>4287</v>
      </c>
      <c r="W648" t="s">
        <v>4288</v>
      </c>
    </row>
    <row r="649" spans="1:23" x14ac:dyDescent="0.3">
      <c r="A649">
        <v>1221308168352430</v>
      </c>
      <c r="B649" t="s">
        <v>686</v>
      </c>
      <c r="C649" t="s">
        <v>273</v>
      </c>
      <c r="D649" t="s">
        <v>3523</v>
      </c>
      <c r="E649" t="s">
        <v>819</v>
      </c>
      <c r="F649" t="s">
        <v>820</v>
      </c>
      <c r="G649">
        <v>15.414899999999999</v>
      </c>
      <c r="H649">
        <v>-61.3705</v>
      </c>
      <c r="I649" t="s">
        <v>138</v>
      </c>
      <c r="J649">
        <v>93871</v>
      </c>
      <c r="K649" s="1">
        <v>44487</v>
      </c>
      <c r="L649" t="s">
        <v>63</v>
      </c>
      <c r="M649" t="s">
        <v>4289</v>
      </c>
      <c r="N649" t="s">
        <v>4290</v>
      </c>
      <c r="O649" t="s">
        <v>1069</v>
      </c>
      <c r="P649" t="s">
        <v>1070</v>
      </c>
      <c r="Q649" t="s">
        <v>67</v>
      </c>
      <c r="R649" t="s">
        <v>1071</v>
      </c>
      <c r="S649" t="s">
        <v>36</v>
      </c>
      <c r="T649" t="s">
        <v>1072</v>
      </c>
      <c r="U649" t="s">
        <v>1073</v>
      </c>
      <c r="V649" t="s">
        <v>4291</v>
      </c>
      <c r="W649" t="s">
        <v>4292</v>
      </c>
    </row>
    <row r="650" spans="1:23" x14ac:dyDescent="0.3">
      <c r="A650">
        <v>424693999920913</v>
      </c>
      <c r="B650" t="s">
        <v>839</v>
      </c>
      <c r="C650" t="s">
        <v>218</v>
      </c>
      <c r="D650" t="s">
        <v>444</v>
      </c>
      <c r="E650" t="s">
        <v>556</v>
      </c>
      <c r="F650" t="s">
        <v>557</v>
      </c>
      <c r="G650">
        <v>-1.8311999999999999</v>
      </c>
      <c r="H650">
        <v>-78.183400000000006</v>
      </c>
      <c r="I650" t="s">
        <v>78</v>
      </c>
      <c r="J650">
        <v>19505</v>
      </c>
      <c r="K650" s="1">
        <v>44512</v>
      </c>
      <c r="L650" t="s">
        <v>63</v>
      </c>
      <c r="M650" t="s">
        <v>4293</v>
      </c>
      <c r="N650" t="s">
        <v>4294</v>
      </c>
      <c r="O650" t="s">
        <v>474</v>
      </c>
      <c r="P650" t="s">
        <v>1651</v>
      </c>
      <c r="Q650" t="s">
        <v>674</v>
      </c>
      <c r="R650" t="s">
        <v>1652</v>
      </c>
      <c r="S650" t="s">
        <v>85</v>
      </c>
      <c r="T650" t="s">
        <v>1653</v>
      </c>
      <c r="U650" t="s">
        <v>1654</v>
      </c>
      <c r="V650" t="s">
        <v>4295</v>
      </c>
      <c r="W650" t="s">
        <v>4296</v>
      </c>
    </row>
    <row r="651" spans="1:23" x14ac:dyDescent="0.3">
      <c r="A651">
        <v>2834677018340780</v>
      </c>
      <c r="B651" t="s">
        <v>325</v>
      </c>
      <c r="C651" t="s">
        <v>42</v>
      </c>
      <c r="D651" t="s">
        <v>3335</v>
      </c>
      <c r="E651" t="s">
        <v>326</v>
      </c>
      <c r="F651" t="s">
        <v>327</v>
      </c>
      <c r="G651">
        <v>-7.1094999999999997</v>
      </c>
      <c r="H651">
        <v>177.64930000000001</v>
      </c>
      <c r="I651" t="s">
        <v>138</v>
      </c>
      <c r="J651">
        <v>97185</v>
      </c>
      <c r="K651" s="1">
        <v>44780</v>
      </c>
      <c r="L651" t="s">
        <v>63</v>
      </c>
      <c r="M651" t="s">
        <v>4297</v>
      </c>
      <c r="N651">
        <v>5859806137</v>
      </c>
      <c r="O651" t="s">
        <v>1126</v>
      </c>
      <c r="P651" t="s">
        <v>4298</v>
      </c>
      <c r="Q651" t="s">
        <v>50</v>
      </c>
      <c r="R651" t="s">
        <v>4299</v>
      </c>
      <c r="S651" t="s">
        <v>69</v>
      </c>
      <c r="T651" t="s">
        <v>4300</v>
      </c>
      <c r="U651" t="s">
        <v>4301</v>
      </c>
      <c r="V651" t="s">
        <v>4302</v>
      </c>
      <c r="W651" t="s">
        <v>4303</v>
      </c>
    </row>
    <row r="652" spans="1:23" x14ac:dyDescent="0.3">
      <c r="A652">
        <v>2987537344798760</v>
      </c>
      <c r="B652" t="s">
        <v>150</v>
      </c>
      <c r="C652" t="s">
        <v>42</v>
      </c>
      <c r="D652" t="s">
        <v>287</v>
      </c>
      <c r="E652" t="s">
        <v>4011</v>
      </c>
      <c r="F652" t="s">
        <v>4012</v>
      </c>
      <c r="G652">
        <v>38.860999999999997</v>
      </c>
      <c r="H652">
        <v>71.2761</v>
      </c>
      <c r="I652" t="s">
        <v>28</v>
      </c>
      <c r="J652">
        <v>44792</v>
      </c>
      <c r="K652" s="1">
        <v>44619</v>
      </c>
      <c r="L652" t="s">
        <v>29</v>
      </c>
      <c r="M652" t="s">
        <v>4304</v>
      </c>
      <c r="N652" t="s">
        <v>4305</v>
      </c>
      <c r="O652" t="s">
        <v>195</v>
      </c>
      <c r="P652" t="s">
        <v>2155</v>
      </c>
      <c r="Q652" t="s">
        <v>83</v>
      </c>
      <c r="R652" t="s">
        <v>2156</v>
      </c>
      <c r="S652" t="s">
        <v>85</v>
      </c>
      <c r="T652" t="s">
        <v>2157</v>
      </c>
      <c r="U652" t="s">
        <v>2158</v>
      </c>
      <c r="V652" t="s">
        <v>3832</v>
      </c>
      <c r="W652" t="s">
        <v>3833</v>
      </c>
    </row>
    <row r="653" spans="1:23" x14ac:dyDescent="0.3">
      <c r="A653">
        <v>2561134893466420</v>
      </c>
      <c r="B653" t="s">
        <v>839</v>
      </c>
      <c r="C653" t="s">
        <v>24</v>
      </c>
      <c r="D653" t="s">
        <v>301</v>
      </c>
      <c r="E653" t="s">
        <v>302</v>
      </c>
      <c r="F653" t="s">
        <v>303</v>
      </c>
      <c r="G653">
        <v>-4.0382999999999996</v>
      </c>
      <c r="H653">
        <v>21.758700000000001</v>
      </c>
      <c r="I653" t="s">
        <v>28</v>
      </c>
      <c r="J653">
        <v>111064</v>
      </c>
      <c r="K653" s="1">
        <v>45017</v>
      </c>
      <c r="L653" t="s">
        <v>123</v>
      </c>
      <c r="M653" t="s">
        <v>3097</v>
      </c>
      <c r="N653">
        <v>6018197695</v>
      </c>
      <c r="O653" t="s">
        <v>2242</v>
      </c>
      <c r="P653" t="s">
        <v>3543</v>
      </c>
      <c r="Q653" t="s">
        <v>1047</v>
      </c>
      <c r="R653" t="s">
        <v>3544</v>
      </c>
      <c r="S653" t="s">
        <v>36</v>
      </c>
      <c r="T653" t="s">
        <v>3545</v>
      </c>
      <c r="U653" t="s">
        <v>3546</v>
      </c>
      <c r="V653" t="s">
        <v>4241</v>
      </c>
      <c r="W653" t="s">
        <v>4242</v>
      </c>
    </row>
    <row r="654" spans="1:23" x14ac:dyDescent="0.3">
      <c r="A654">
        <v>515759414812463</v>
      </c>
      <c r="B654" t="s">
        <v>23</v>
      </c>
      <c r="C654" t="s">
        <v>105</v>
      </c>
      <c r="D654" t="s">
        <v>4306</v>
      </c>
      <c r="E654" t="s">
        <v>315</v>
      </c>
      <c r="F654" t="s">
        <v>316</v>
      </c>
      <c r="G654">
        <v>40.143099999999997</v>
      </c>
      <c r="H654">
        <v>47.576900000000002</v>
      </c>
      <c r="I654" t="s">
        <v>78</v>
      </c>
      <c r="J654">
        <v>101231</v>
      </c>
      <c r="K654" s="1">
        <v>45123</v>
      </c>
      <c r="L654" t="s">
        <v>63</v>
      </c>
      <c r="M654" t="s">
        <v>4307</v>
      </c>
      <c r="N654" t="s">
        <v>4308</v>
      </c>
      <c r="O654" t="s">
        <v>2453</v>
      </c>
      <c r="P654" t="s">
        <v>2454</v>
      </c>
      <c r="Q654" t="s">
        <v>67</v>
      </c>
      <c r="R654" t="s">
        <v>2455</v>
      </c>
      <c r="S654" t="s">
        <v>69</v>
      </c>
      <c r="T654" t="s">
        <v>2456</v>
      </c>
      <c r="U654" t="s">
        <v>2457</v>
      </c>
      <c r="V654" t="s">
        <v>2588</v>
      </c>
      <c r="W654" t="s">
        <v>2589</v>
      </c>
    </row>
    <row r="655" spans="1:23" x14ac:dyDescent="0.3">
      <c r="A655">
        <v>2264496242884500</v>
      </c>
      <c r="B655" t="s">
        <v>286</v>
      </c>
      <c r="C655" t="s">
        <v>151</v>
      </c>
      <c r="D655" t="s">
        <v>4309</v>
      </c>
      <c r="E655" t="s">
        <v>2367</v>
      </c>
      <c r="F655" t="s">
        <v>2368</v>
      </c>
      <c r="G655">
        <v>43.915900000000001</v>
      </c>
      <c r="H655">
        <v>17.679099999999998</v>
      </c>
      <c r="I655" t="s">
        <v>138</v>
      </c>
      <c r="J655">
        <v>28329</v>
      </c>
      <c r="K655" s="1">
        <v>45080</v>
      </c>
      <c r="L655" t="s">
        <v>123</v>
      </c>
      <c r="M655" t="s">
        <v>4310</v>
      </c>
      <c r="N655" t="s">
        <v>4311</v>
      </c>
      <c r="O655" t="s">
        <v>1100</v>
      </c>
      <c r="P655" t="s">
        <v>2877</v>
      </c>
      <c r="Q655" t="s">
        <v>332</v>
      </c>
      <c r="R655" t="s">
        <v>2878</v>
      </c>
      <c r="S655" t="s">
        <v>114</v>
      </c>
      <c r="T655" t="s">
        <v>2879</v>
      </c>
      <c r="U655" t="s">
        <v>2880</v>
      </c>
      <c r="V655" t="s">
        <v>4312</v>
      </c>
      <c r="W655" t="s">
        <v>4313</v>
      </c>
    </row>
    <row r="656" spans="1:23" x14ac:dyDescent="0.3">
      <c r="A656">
        <v>255237673792668</v>
      </c>
      <c r="B656" t="s">
        <v>454</v>
      </c>
      <c r="C656" t="s">
        <v>273</v>
      </c>
      <c r="D656" t="s">
        <v>4314</v>
      </c>
      <c r="E656" t="s">
        <v>4315</v>
      </c>
      <c r="F656" t="s">
        <v>4316</v>
      </c>
      <c r="G656">
        <v>-0.52280000000000004</v>
      </c>
      <c r="H656">
        <v>166.9315</v>
      </c>
      <c r="I656" t="s">
        <v>138</v>
      </c>
      <c r="J656">
        <v>64486</v>
      </c>
      <c r="K656" s="1">
        <v>44894</v>
      </c>
      <c r="L656" t="s">
        <v>123</v>
      </c>
      <c r="M656" t="s">
        <v>4317</v>
      </c>
      <c r="N656" t="s">
        <v>4318</v>
      </c>
      <c r="O656" t="s">
        <v>2653</v>
      </c>
      <c r="P656" t="s">
        <v>4319</v>
      </c>
      <c r="Q656" t="s">
        <v>143</v>
      </c>
      <c r="R656" t="s">
        <v>4320</v>
      </c>
      <c r="S656" t="s">
        <v>255</v>
      </c>
      <c r="T656" t="s">
        <v>4321</v>
      </c>
      <c r="U656" t="s">
        <v>4322</v>
      </c>
      <c r="V656" t="s">
        <v>4323</v>
      </c>
      <c r="W656" t="s">
        <v>4324</v>
      </c>
    </row>
    <row r="657" spans="1:23" x14ac:dyDescent="0.3">
      <c r="A657">
        <v>1227023571080470</v>
      </c>
      <c r="B657" t="s">
        <v>1803</v>
      </c>
      <c r="C657" t="s">
        <v>24</v>
      </c>
      <c r="D657" t="s">
        <v>3469</v>
      </c>
      <c r="E657" t="s">
        <v>2342</v>
      </c>
      <c r="F657" t="s">
        <v>2343</v>
      </c>
      <c r="G657">
        <v>71.706900000000005</v>
      </c>
      <c r="H657">
        <v>-42.604300000000002</v>
      </c>
      <c r="I657" t="s">
        <v>62</v>
      </c>
      <c r="J657">
        <v>37610</v>
      </c>
      <c r="K657" s="1">
        <v>44705</v>
      </c>
      <c r="L657" t="s">
        <v>63</v>
      </c>
      <c r="M657" t="s">
        <v>4325</v>
      </c>
      <c r="N657">
        <v>3798552801</v>
      </c>
      <c r="O657" t="s">
        <v>423</v>
      </c>
      <c r="P657" t="s">
        <v>141</v>
      </c>
      <c r="Q657" t="s">
        <v>34</v>
      </c>
      <c r="R657" t="s">
        <v>3058</v>
      </c>
      <c r="S657" t="s">
        <v>145</v>
      </c>
      <c r="T657" t="s">
        <v>3059</v>
      </c>
      <c r="U657" t="s">
        <v>3060</v>
      </c>
      <c r="V657" t="s">
        <v>4326</v>
      </c>
      <c r="W657" t="s">
        <v>4327</v>
      </c>
    </row>
    <row r="658" spans="1:23" x14ac:dyDescent="0.3">
      <c r="A658">
        <v>2856065253879290</v>
      </c>
      <c r="B658" t="s">
        <v>104</v>
      </c>
      <c r="C658" t="s">
        <v>273</v>
      </c>
      <c r="D658" t="s">
        <v>4328</v>
      </c>
      <c r="E658" t="s">
        <v>4329</v>
      </c>
      <c r="F658" t="s">
        <v>4330</v>
      </c>
      <c r="G658">
        <v>-13.254300000000001</v>
      </c>
      <c r="H658">
        <v>34.301499999999997</v>
      </c>
      <c r="I658" t="s">
        <v>78</v>
      </c>
      <c r="J658">
        <v>114163</v>
      </c>
      <c r="K658" s="1">
        <v>44668</v>
      </c>
      <c r="L658" t="s">
        <v>123</v>
      </c>
      <c r="M658" t="s">
        <v>4331</v>
      </c>
      <c r="N658" t="s">
        <v>4332</v>
      </c>
      <c r="O658" t="s">
        <v>2583</v>
      </c>
      <c r="P658" t="s">
        <v>2584</v>
      </c>
      <c r="Q658" t="s">
        <v>253</v>
      </c>
      <c r="R658" t="s">
        <v>2585</v>
      </c>
      <c r="S658" t="s">
        <v>85</v>
      </c>
      <c r="T658" t="s">
        <v>2586</v>
      </c>
      <c r="U658" t="s">
        <v>2587</v>
      </c>
      <c r="V658" t="s">
        <v>4333</v>
      </c>
      <c r="W658" t="s">
        <v>4334</v>
      </c>
    </row>
    <row r="659" spans="1:23" x14ac:dyDescent="0.3">
      <c r="A659">
        <v>243219404665372</v>
      </c>
      <c r="B659" t="s">
        <v>779</v>
      </c>
      <c r="C659" t="s">
        <v>42</v>
      </c>
      <c r="D659" t="s">
        <v>1326</v>
      </c>
      <c r="E659" t="s">
        <v>366</v>
      </c>
      <c r="F659" t="s">
        <v>367</v>
      </c>
      <c r="G659">
        <v>18.4207</v>
      </c>
      <c r="H659">
        <v>-64.639899999999997</v>
      </c>
      <c r="I659" t="s">
        <v>206</v>
      </c>
      <c r="J659">
        <v>90572</v>
      </c>
      <c r="K659" s="1">
        <v>44527</v>
      </c>
      <c r="L659" t="s">
        <v>29</v>
      </c>
      <c r="M659" t="s">
        <v>4335</v>
      </c>
      <c r="N659">
        <f>1-464-436-2840</f>
        <v>-3739</v>
      </c>
      <c r="O659" t="s">
        <v>141</v>
      </c>
      <c r="P659" t="s">
        <v>3092</v>
      </c>
      <c r="Q659" t="s">
        <v>169</v>
      </c>
      <c r="R659" t="s">
        <v>3093</v>
      </c>
      <c r="S659" t="s">
        <v>198</v>
      </c>
      <c r="T659" t="s">
        <v>3094</v>
      </c>
      <c r="U659" t="s">
        <v>3095</v>
      </c>
      <c r="V659" t="s">
        <v>1878</v>
      </c>
      <c r="W659" t="s">
        <v>1879</v>
      </c>
    </row>
    <row r="660" spans="1:23" x14ac:dyDescent="0.3">
      <c r="A660">
        <v>3073197350032300</v>
      </c>
      <c r="B660" t="s">
        <v>973</v>
      </c>
      <c r="C660" t="s">
        <v>24</v>
      </c>
      <c r="D660" t="s">
        <v>4336</v>
      </c>
      <c r="E660" t="s">
        <v>2309</v>
      </c>
      <c r="F660" t="s">
        <v>2310</v>
      </c>
      <c r="G660">
        <v>12.984299999999999</v>
      </c>
      <c r="H660">
        <v>-61.287199999999999</v>
      </c>
      <c r="I660" t="s">
        <v>28</v>
      </c>
      <c r="J660">
        <v>53939</v>
      </c>
      <c r="K660" s="1">
        <v>44971</v>
      </c>
      <c r="L660" t="s">
        <v>63</v>
      </c>
      <c r="M660" t="s">
        <v>4337</v>
      </c>
      <c r="N660" t="s">
        <v>4338</v>
      </c>
      <c r="O660" t="s">
        <v>370</v>
      </c>
      <c r="P660" t="s">
        <v>1115</v>
      </c>
      <c r="Q660" t="s">
        <v>253</v>
      </c>
      <c r="R660" t="s">
        <v>3230</v>
      </c>
      <c r="S660" t="s">
        <v>85</v>
      </c>
      <c r="T660" t="s">
        <v>3231</v>
      </c>
      <c r="U660" t="s">
        <v>3232</v>
      </c>
      <c r="V660" t="s">
        <v>187</v>
      </c>
      <c r="W660" t="s">
        <v>188</v>
      </c>
    </row>
    <row r="661" spans="1:23" x14ac:dyDescent="0.3">
      <c r="A661">
        <v>1102632855042620</v>
      </c>
      <c r="B661" t="s">
        <v>973</v>
      </c>
      <c r="C661" t="s">
        <v>105</v>
      </c>
      <c r="D661" t="s">
        <v>2024</v>
      </c>
      <c r="E661" t="s">
        <v>1210</v>
      </c>
      <c r="F661" t="s">
        <v>1211</v>
      </c>
      <c r="G661">
        <v>18.220800000000001</v>
      </c>
      <c r="H661">
        <v>-66.590100000000007</v>
      </c>
      <c r="I661" t="s">
        <v>206</v>
      </c>
      <c r="J661">
        <v>93794</v>
      </c>
      <c r="K661" s="1">
        <v>44767</v>
      </c>
      <c r="L661" t="s">
        <v>29</v>
      </c>
      <c r="M661" t="s">
        <v>4339</v>
      </c>
      <c r="N661" t="s">
        <v>4340</v>
      </c>
      <c r="O661" t="s">
        <v>265</v>
      </c>
      <c r="P661" t="s">
        <v>673</v>
      </c>
      <c r="Q661" t="s">
        <v>67</v>
      </c>
      <c r="R661" t="s">
        <v>675</v>
      </c>
      <c r="S661" t="s">
        <v>69</v>
      </c>
      <c r="T661" t="s">
        <v>676</v>
      </c>
      <c r="U661" t="s">
        <v>677</v>
      </c>
      <c r="V661" t="s">
        <v>1758</v>
      </c>
      <c r="W661" t="s">
        <v>1759</v>
      </c>
    </row>
    <row r="662" spans="1:23" x14ac:dyDescent="0.3">
      <c r="A662">
        <v>1128727651801280</v>
      </c>
      <c r="B662" t="s">
        <v>567</v>
      </c>
      <c r="C662" t="s">
        <v>151</v>
      </c>
      <c r="D662" t="s">
        <v>2681</v>
      </c>
      <c r="E662" t="s">
        <v>876</v>
      </c>
      <c r="F662" t="s">
        <v>877</v>
      </c>
      <c r="G662">
        <v>48.668999999999997</v>
      </c>
      <c r="H662">
        <v>19.699000000000002</v>
      </c>
      <c r="I662" t="s">
        <v>78</v>
      </c>
      <c r="J662">
        <v>64512</v>
      </c>
      <c r="K662" s="1">
        <v>44739</v>
      </c>
      <c r="L662" t="s">
        <v>123</v>
      </c>
      <c r="M662" t="s">
        <v>4341</v>
      </c>
      <c r="N662">
        <v>8149362841</v>
      </c>
      <c r="O662" t="s">
        <v>2027</v>
      </c>
      <c r="P662" t="s">
        <v>4342</v>
      </c>
      <c r="Q662" t="s">
        <v>321</v>
      </c>
      <c r="R662" t="s">
        <v>4343</v>
      </c>
      <c r="S662" t="s">
        <v>85</v>
      </c>
      <c r="T662" t="s">
        <v>4344</v>
      </c>
      <c r="U662" t="s">
        <v>4345</v>
      </c>
      <c r="V662" t="s">
        <v>4346</v>
      </c>
      <c r="W662" t="s">
        <v>4347</v>
      </c>
    </row>
    <row r="663" spans="1:23" x14ac:dyDescent="0.3">
      <c r="A663">
        <v>768680871766062</v>
      </c>
      <c r="B663" t="s">
        <v>467</v>
      </c>
      <c r="C663" t="s">
        <v>151</v>
      </c>
      <c r="D663" t="s">
        <v>2140</v>
      </c>
      <c r="E663" t="s">
        <v>2915</v>
      </c>
      <c r="F663" t="s">
        <v>2916</v>
      </c>
      <c r="G663">
        <v>-0.80369999999999997</v>
      </c>
      <c r="H663">
        <v>11.609400000000001</v>
      </c>
      <c r="I663" t="s">
        <v>62</v>
      </c>
      <c r="J663">
        <v>94309</v>
      </c>
      <c r="K663" s="1">
        <v>45054</v>
      </c>
      <c r="L663" t="s">
        <v>123</v>
      </c>
      <c r="M663" t="s">
        <v>4348</v>
      </c>
      <c r="N663">
        <f>1-762-963-940</f>
        <v>-2664</v>
      </c>
      <c r="O663" t="s">
        <v>822</v>
      </c>
      <c r="P663" t="s">
        <v>4349</v>
      </c>
      <c r="Q663" t="s">
        <v>321</v>
      </c>
      <c r="R663" t="s">
        <v>4350</v>
      </c>
      <c r="S663" t="s">
        <v>334</v>
      </c>
      <c r="T663" t="s">
        <v>4351</v>
      </c>
      <c r="U663" t="s">
        <v>4352</v>
      </c>
      <c r="V663" t="s">
        <v>1051</v>
      </c>
      <c r="W663" t="s">
        <v>1052</v>
      </c>
    </row>
    <row r="664" spans="1:23" x14ac:dyDescent="0.3">
      <c r="A664">
        <v>1896345609786910</v>
      </c>
      <c r="B664" t="s">
        <v>443</v>
      </c>
      <c r="C664" t="s">
        <v>134</v>
      </c>
      <c r="D664" t="s">
        <v>679</v>
      </c>
      <c r="E664" t="s">
        <v>961</v>
      </c>
      <c r="F664" t="s">
        <v>962</v>
      </c>
      <c r="G664">
        <v>41.2044</v>
      </c>
      <c r="H664">
        <v>74.766099999999994</v>
      </c>
      <c r="I664" t="s">
        <v>62</v>
      </c>
      <c r="J664">
        <v>34077</v>
      </c>
      <c r="K664" s="1">
        <v>44963</v>
      </c>
      <c r="L664" t="s">
        <v>63</v>
      </c>
      <c r="M664" t="s">
        <v>4353</v>
      </c>
      <c r="N664" t="s">
        <v>4354</v>
      </c>
      <c r="O664" t="s">
        <v>1428</v>
      </c>
      <c r="P664" t="s">
        <v>1429</v>
      </c>
      <c r="Q664" t="s">
        <v>67</v>
      </c>
      <c r="R664" t="s">
        <v>1430</v>
      </c>
      <c r="S664" t="s">
        <v>334</v>
      </c>
      <c r="T664" t="s">
        <v>1431</v>
      </c>
      <c r="U664" t="s">
        <v>1432</v>
      </c>
      <c r="V664" t="s">
        <v>3657</v>
      </c>
      <c r="W664" t="s">
        <v>3658</v>
      </c>
    </row>
    <row r="665" spans="1:23" x14ac:dyDescent="0.3">
      <c r="A665">
        <v>500029781929767</v>
      </c>
      <c r="B665" t="s">
        <v>260</v>
      </c>
      <c r="C665" t="s">
        <v>151</v>
      </c>
      <c r="D665" t="s">
        <v>892</v>
      </c>
      <c r="E665" t="s">
        <v>986</v>
      </c>
      <c r="F665" t="s">
        <v>987</v>
      </c>
      <c r="G665">
        <v>23.634499999999999</v>
      </c>
      <c r="H665">
        <v>-102.5528</v>
      </c>
      <c r="I665" t="s">
        <v>206</v>
      </c>
      <c r="J665">
        <v>117971</v>
      </c>
      <c r="K665" s="1">
        <v>44695</v>
      </c>
      <c r="L665" t="s">
        <v>63</v>
      </c>
      <c r="M665" t="s">
        <v>4355</v>
      </c>
      <c r="N665" t="s">
        <v>4356</v>
      </c>
      <c r="O665" t="s">
        <v>2072</v>
      </c>
      <c r="P665" t="s">
        <v>2073</v>
      </c>
      <c r="Q665" t="s">
        <v>50</v>
      </c>
      <c r="R665" t="s">
        <v>2074</v>
      </c>
      <c r="S665" t="s">
        <v>85</v>
      </c>
      <c r="T665" t="s">
        <v>2075</v>
      </c>
      <c r="U665" t="s">
        <v>2076</v>
      </c>
      <c r="V665" t="s">
        <v>4357</v>
      </c>
      <c r="W665" t="s">
        <v>4358</v>
      </c>
    </row>
    <row r="666" spans="1:23" x14ac:dyDescent="0.3">
      <c r="A666">
        <v>2040957541238630</v>
      </c>
      <c r="B666" t="s">
        <v>231</v>
      </c>
      <c r="C666" t="s">
        <v>273</v>
      </c>
      <c r="D666" t="s">
        <v>3883</v>
      </c>
      <c r="E666" t="s">
        <v>1414</v>
      </c>
      <c r="F666" t="s">
        <v>1415</v>
      </c>
      <c r="G666">
        <v>29.311699999999998</v>
      </c>
      <c r="H666">
        <v>47.4818</v>
      </c>
      <c r="I666" t="s">
        <v>138</v>
      </c>
      <c r="J666">
        <v>67258</v>
      </c>
      <c r="K666" s="1">
        <v>45043</v>
      </c>
      <c r="L666" t="s">
        <v>63</v>
      </c>
      <c r="M666" t="s">
        <v>4359</v>
      </c>
      <c r="N666" t="s">
        <v>4360</v>
      </c>
      <c r="O666" t="s">
        <v>330</v>
      </c>
      <c r="P666" t="s">
        <v>331</v>
      </c>
      <c r="Q666" t="s">
        <v>358</v>
      </c>
      <c r="R666" t="s">
        <v>333</v>
      </c>
      <c r="S666" t="s">
        <v>69</v>
      </c>
      <c r="T666" t="s">
        <v>335</v>
      </c>
      <c r="U666" t="s">
        <v>336</v>
      </c>
      <c r="V666" t="s">
        <v>3594</v>
      </c>
      <c r="W666" t="s">
        <v>3595</v>
      </c>
    </row>
    <row r="667" spans="1:23" x14ac:dyDescent="0.3">
      <c r="A667">
        <v>1494011133056630</v>
      </c>
      <c r="B667" t="s">
        <v>175</v>
      </c>
      <c r="C667" t="s">
        <v>24</v>
      </c>
      <c r="D667" t="s">
        <v>1771</v>
      </c>
      <c r="E667" t="s">
        <v>3436</v>
      </c>
      <c r="F667" t="s">
        <v>3437</v>
      </c>
      <c r="G667">
        <v>13.7942</v>
      </c>
      <c r="H667">
        <v>-88.896500000000003</v>
      </c>
      <c r="I667" t="s">
        <v>138</v>
      </c>
      <c r="J667">
        <v>79512</v>
      </c>
      <c r="K667" s="1">
        <v>45003</v>
      </c>
      <c r="L667" t="s">
        <v>123</v>
      </c>
      <c r="M667" t="s">
        <v>4361</v>
      </c>
      <c r="N667" t="s">
        <v>4362</v>
      </c>
      <c r="O667" t="s">
        <v>803</v>
      </c>
      <c r="P667" t="s">
        <v>3064</v>
      </c>
      <c r="Q667" t="s">
        <v>239</v>
      </c>
      <c r="R667" t="s">
        <v>3065</v>
      </c>
      <c r="S667" t="s">
        <v>36</v>
      </c>
      <c r="T667" t="s">
        <v>3066</v>
      </c>
      <c r="U667" t="s">
        <v>3067</v>
      </c>
      <c r="V667" t="s">
        <v>2346</v>
      </c>
      <c r="W667" t="s">
        <v>2347</v>
      </c>
    </row>
    <row r="668" spans="1:23" x14ac:dyDescent="0.3">
      <c r="A668">
        <v>1532082897054470</v>
      </c>
      <c r="B668" t="s">
        <v>23</v>
      </c>
      <c r="C668" t="s">
        <v>91</v>
      </c>
      <c r="D668" t="s">
        <v>4363</v>
      </c>
      <c r="E668" t="s">
        <v>841</v>
      </c>
      <c r="F668" t="s">
        <v>842</v>
      </c>
      <c r="G668">
        <v>55.378100000000003</v>
      </c>
      <c r="H668">
        <v>-3.4359999999999999</v>
      </c>
      <c r="I668" t="s">
        <v>206</v>
      </c>
      <c r="J668">
        <v>128840</v>
      </c>
      <c r="K668" s="1">
        <v>44650</v>
      </c>
      <c r="L668" t="s">
        <v>123</v>
      </c>
      <c r="M668" t="s">
        <v>4364</v>
      </c>
      <c r="N668" t="s">
        <v>4365</v>
      </c>
      <c r="O668" t="s">
        <v>1543</v>
      </c>
      <c r="P668" t="s">
        <v>1708</v>
      </c>
      <c r="Q668" t="s">
        <v>253</v>
      </c>
      <c r="R668" t="s">
        <v>1709</v>
      </c>
      <c r="S668" t="s">
        <v>241</v>
      </c>
      <c r="T668" t="s">
        <v>1710</v>
      </c>
      <c r="U668" t="s">
        <v>1711</v>
      </c>
      <c r="V668" t="s">
        <v>3197</v>
      </c>
      <c r="W668" t="s">
        <v>3198</v>
      </c>
    </row>
    <row r="669" spans="1:23" x14ac:dyDescent="0.3">
      <c r="A669">
        <v>1388456802542390</v>
      </c>
      <c r="B669" t="s">
        <v>300</v>
      </c>
      <c r="C669" t="s">
        <v>189</v>
      </c>
      <c r="D669" t="s">
        <v>4366</v>
      </c>
      <c r="E669" t="s">
        <v>3436</v>
      </c>
      <c r="F669" t="s">
        <v>3437</v>
      </c>
      <c r="G669">
        <v>13.7942</v>
      </c>
      <c r="H669">
        <v>-88.896500000000003</v>
      </c>
      <c r="I669" t="s">
        <v>206</v>
      </c>
      <c r="J669">
        <v>61377</v>
      </c>
      <c r="K669" s="1">
        <v>44803</v>
      </c>
      <c r="L669" t="s">
        <v>123</v>
      </c>
      <c r="M669" t="s">
        <v>4367</v>
      </c>
      <c r="N669" t="s">
        <v>4368</v>
      </c>
      <c r="O669" t="s">
        <v>1428</v>
      </c>
      <c r="P669" t="s">
        <v>1429</v>
      </c>
      <c r="Q669" t="s">
        <v>332</v>
      </c>
      <c r="R669" t="s">
        <v>1430</v>
      </c>
      <c r="S669" t="s">
        <v>198</v>
      </c>
      <c r="T669" t="s">
        <v>1431</v>
      </c>
      <c r="U669" t="s">
        <v>1432</v>
      </c>
      <c r="V669" t="s">
        <v>2931</v>
      </c>
      <c r="W669" t="s">
        <v>2932</v>
      </c>
    </row>
    <row r="670" spans="1:23" x14ac:dyDescent="0.3">
      <c r="A670">
        <v>2187016333134880</v>
      </c>
      <c r="B670" t="s">
        <v>313</v>
      </c>
      <c r="C670" t="s">
        <v>91</v>
      </c>
      <c r="D670" t="s">
        <v>2348</v>
      </c>
      <c r="E670" t="s">
        <v>3625</v>
      </c>
      <c r="F670" t="s">
        <v>3626</v>
      </c>
      <c r="G670">
        <v>-11.2027</v>
      </c>
      <c r="H670">
        <v>17.873899999999999</v>
      </c>
      <c r="I670" t="s">
        <v>138</v>
      </c>
      <c r="J670">
        <v>88067</v>
      </c>
      <c r="K670" s="1">
        <v>44996</v>
      </c>
      <c r="L670" t="s">
        <v>123</v>
      </c>
      <c r="M670" t="s">
        <v>4369</v>
      </c>
      <c r="N670" t="s">
        <v>4370</v>
      </c>
      <c r="O670" t="s">
        <v>736</v>
      </c>
      <c r="P670" t="s">
        <v>436</v>
      </c>
      <c r="Q670" t="s">
        <v>239</v>
      </c>
      <c r="R670" t="s">
        <v>2284</v>
      </c>
      <c r="S670" t="s">
        <v>114</v>
      </c>
      <c r="T670" t="s">
        <v>2285</v>
      </c>
      <c r="U670" t="s">
        <v>2286</v>
      </c>
      <c r="V670" t="s">
        <v>2236</v>
      </c>
      <c r="W670" t="s">
        <v>2237</v>
      </c>
    </row>
    <row r="671" spans="1:23" x14ac:dyDescent="0.3">
      <c r="A671">
        <v>1263318697028630</v>
      </c>
      <c r="B671" t="s">
        <v>396</v>
      </c>
      <c r="C671" t="s">
        <v>91</v>
      </c>
      <c r="D671" t="s">
        <v>4371</v>
      </c>
      <c r="E671" t="s">
        <v>26</v>
      </c>
      <c r="F671" t="s">
        <v>27</v>
      </c>
      <c r="G671">
        <v>54.2361</v>
      </c>
      <c r="H671">
        <v>-4.5480999999999998</v>
      </c>
      <c r="I671" t="s">
        <v>62</v>
      </c>
      <c r="J671">
        <v>122040</v>
      </c>
      <c r="K671" s="1">
        <v>44936</v>
      </c>
      <c r="L671" t="s">
        <v>29</v>
      </c>
      <c r="M671" t="s">
        <v>4372</v>
      </c>
      <c r="N671" t="s">
        <v>4373</v>
      </c>
      <c r="O671" t="s">
        <v>650</v>
      </c>
      <c r="P671" t="s">
        <v>1408</v>
      </c>
      <c r="Q671" t="s">
        <v>253</v>
      </c>
      <c r="R671" t="s">
        <v>1409</v>
      </c>
      <c r="S671" t="s">
        <v>212</v>
      </c>
      <c r="T671" t="s">
        <v>1410</v>
      </c>
      <c r="U671" t="s">
        <v>1411</v>
      </c>
      <c r="V671" t="s">
        <v>4374</v>
      </c>
      <c r="W671" t="s">
        <v>4375</v>
      </c>
    </row>
    <row r="672" spans="1:23" x14ac:dyDescent="0.3">
      <c r="A672">
        <v>17637322620995</v>
      </c>
      <c r="B672" t="s">
        <v>1008</v>
      </c>
      <c r="C672" t="s">
        <v>189</v>
      </c>
      <c r="D672" t="s">
        <v>4376</v>
      </c>
      <c r="E672" t="s">
        <v>1032</v>
      </c>
      <c r="F672" t="s">
        <v>1033</v>
      </c>
      <c r="G672">
        <v>61.524000000000001</v>
      </c>
      <c r="H672">
        <v>105.3188</v>
      </c>
      <c r="I672" t="s">
        <v>78</v>
      </c>
      <c r="J672">
        <v>44381</v>
      </c>
      <c r="K672" s="1">
        <v>44586</v>
      </c>
      <c r="L672" t="s">
        <v>123</v>
      </c>
      <c r="M672" t="s">
        <v>4377</v>
      </c>
      <c r="N672" t="s">
        <v>4378</v>
      </c>
      <c r="O672" t="s">
        <v>496</v>
      </c>
      <c r="P672" t="s">
        <v>1591</v>
      </c>
      <c r="Q672" t="s">
        <v>294</v>
      </c>
      <c r="R672" t="s">
        <v>1592</v>
      </c>
      <c r="S672" t="s">
        <v>241</v>
      </c>
      <c r="T672" t="s">
        <v>1593</v>
      </c>
      <c r="U672" t="s">
        <v>1594</v>
      </c>
      <c r="V672" t="s">
        <v>3274</v>
      </c>
      <c r="W672" t="s">
        <v>3275</v>
      </c>
    </row>
    <row r="673" spans="1:23" x14ac:dyDescent="0.3">
      <c r="A673">
        <v>1263243667540290</v>
      </c>
      <c r="B673" t="s">
        <v>74</v>
      </c>
      <c r="C673" t="s">
        <v>58</v>
      </c>
      <c r="D673" t="s">
        <v>2707</v>
      </c>
      <c r="E673" t="s">
        <v>2436</v>
      </c>
      <c r="F673" t="s">
        <v>2437</v>
      </c>
      <c r="G673">
        <v>46.818199999999997</v>
      </c>
      <c r="H673">
        <v>8.2274999999999991</v>
      </c>
      <c r="I673" t="s">
        <v>138</v>
      </c>
      <c r="J673">
        <v>23709</v>
      </c>
      <c r="K673" s="1">
        <v>44959</v>
      </c>
      <c r="L673" t="s">
        <v>123</v>
      </c>
      <c r="M673" t="s">
        <v>4379</v>
      </c>
      <c r="N673" t="s">
        <v>4380</v>
      </c>
      <c r="O673" t="s">
        <v>845</v>
      </c>
      <c r="P673" t="s">
        <v>1290</v>
      </c>
      <c r="Q673" t="s">
        <v>321</v>
      </c>
      <c r="R673" t="s">
        <v>1291</v>
      </c>
      <c r="S673" t="s">
        <v>85</v>
      </c>
      <c r="T673" t="s">
        <v>1292</v>
      </c>
      <c r="U673" t="s">
        <v>1293</v>
      </c>
      <c r="V673" t="s">
        <v>382</v>
      </c>
      <c r="W673" t="s">
        <v>383</v>
      </c>
    </row>
    <row r="674" spans="1:23" x14ac:dyDescent="0.3">
      <c r="A674">
        <v>1356054191420520</v>
      </c>
      <c r="B674" t="s">
        <v>300</v>
      </c>
      <c r="C674" t="s">
        <v>91</v>
      </c>
      <c r="D674" t="s">
        <v>4381</v>
      </c>
      <c r="E674" t="s">
        <v>385</v>
      </c>
      <c r="F674" t="s">
        <v>386</v>
      </c>
      <c r="G674">
        <v>47.162500000000001</v>
      </c>
      <c r="H674">
        <v>19.503299999999999</v>
      </c>
      <c r="I674" t="s">
        <v>62</v>
      </c>
      <c r="J674">
        <v>56694</v>
      </c>
      <c r="K674" s="1">
        <v>44716</v>
      </c>
      <c r="L674" t="s">
        <v>123</v>
      </c>
      <c r="M674" t="s">
        <v>4382</v>
      </c>
      <c r="N674" t="s">
        <v>4383</v>
      </c>
      <c r="O674" t="s">
        <v>965</v>
      </c>
      <c r="P674" t="s">
        <v>966</v>
      </c>
      <c r="Q674" t="s">
        <v>321</v>
      </c>
      <c r="R674" t="s">
        <v>968</v>
      </c>
      <c r="S674" t="s">
        <v>241</v>
      </c>
      <c r="T674" t="s">
        <v>969</v>
      </c>
      <c r="U674" t="s">
        <v>970</v>
      </c>
      <c r="V674" t="s">
        <v>4384</v>
      </c>
      <c r="W674" t="s">
        <v>4385</v>
      </c>
    </row>
    <row r="675" spans="1:23" x14ac:dyDescent="0.3">
      <c r="A675">
        <v>1041337046781130</v>
      </c>
      <c r="B675" t="s">
        <v>555</v>
      </c>
      <c r="C675" t="s">
        <v>134</v>
      </c>
      <c r="D675" t="s">
        <v>2625</v>
      </c>
      <c r="E675" t="s">
        <v>3116</v>
      </c>
      <c r="F675" t="s">
        <v>3117</v>
      </c>
      <c r="G675">
        <v>25.354800000000001</v>
      </c>
      <c r="H675">
        <v>51.183900000000001</v>
      </c>
      <c r="I675" t="s">
        <v>206</v>
      </c>
      <c r="J675">
        <v>15734</v>
      </c>
      <c r="K675" s="1">
        <v>44907</v>
      </c>
      <c r="L675" t="s">
        <v>29</v>
      </c>
      <c r="M675" t="s">
        <v>4386</v>
      </c>
      <c r="N675" t="s">
        <v>4387</v>
      </c>
      <c r="O675" t="s">
        <v>3146</v>
      </c>
      <c r="P675" t="s">
        <v>3147</v>
      </c>
      <c r="Q675" t="s">
        <v>253</v>
      </c>
      <c r="R675" t="s">
        <v>3148</v>
      </c>
      <c r="S675" t="s">
        <v>114</v>
      </c>
      <c r="T675" t="s">
        <v>3149</v>
      </c>
      <c r="U675" t="s">
        <v>3150</v>
      </c>
      <c r="V675" t="s">
        <v>4388</v>
      </c>
      <c r="W675" t="s">
        <v>4389</v>
      </c>
    </row>
    <row r="676" spans="1:23" x14ac:dyDescent="0.3">
      <c r="A676">
        <v>376071916782646</v>
      </c>
      <c r="B676" t="s">
        <v>417</v>
      </c>
      <c r="C676" t="s">
        <v>189</v>
      </c>
      <c r="D676" t="s">
        <v>4390</v>
      </c>
      <c r="E676" t="s">
        <v>2741</v>
      </c>
      <c r="F676" t="s">
        <v>2742</v>
      </c>
      <c r="G676">
        <v>39.399900000000002</v>
      </c>
      <c r="H676">
        <v>-8.2245000000000008</v>
      </c>
      <c r="I676" t="s">
        <v>28</v>
      </c>
      <c r="J676">
        <v>35824</v>
      </c>
      <c r="K676" s="1">
        <v>45101</v>
      </c>
      <c r="L676" t="s">
        <v>63</v>
      </c>
      <c r="M676" t="s">
        <v>4391</v>
      </c>
      <c r="N676" t="s">
        <v>4392</v>
      </c>
      <c r="O676" t="s">
        <v>785</v>
      </c>
      <c r="P676" t="s">
        <v>786</v>
      </c>
      <c r="Q676" t="s">
        <v>34</v>
      </c>
      <c r="R676" t="s">
        <v>787</v>
      </c>
      <c r="S676" t="s">
        <v>52</v>
      </c>
      <c r="T676" t="s">
        <v>788</v>
      </c>
      <c r="U676" t="s">
        <v>789</v>
      </c>
      <c r="V676" t="s">
        <v>2749</v>
      </c>
      <c r="W676" t="s">
        <v>2750</v>
      </c>
    </row>
    <row r="677" spans="1:23" x14ac:dyDescent="0.3">
      <c r="A677">
        <v>3019411510332120</v>
      </c>
      <c r="B677" t="s">
        <v>74</v>
      </c>
      <c r="C677" t="s">
        <v>134</v>
      </c>
      <c r="D677" t="s">
        <v>4393</v>
      </c>
      <c r="E677" t="s">
        <v>2080</v>
      </c>
      <c r="F677" t="s">
        <v>2081</v>
      </c>
      <c r="G677">
        <v>46.603354000000003</v>
      </c>
      <c r="H677">
        <v>1.888334</v>
      </c>
      <c r="I677" t="s">
        <v>206</v>
      </c>
      <c r="J677">
        <v>32852</v>
      </c>
      <c r="K677" s="1">
        <v>45029</v>
      </c>
      <c r="L677" t="s">
        <v>123</v>
      </c>
      <c r="M677" t="s">
        <v>4394</v>
      </c>
      <c r="N677" t="s">
        <v>4395</v>
      </c>
      <c r="O677" t="s">
        <v>319</v>
      </c>
      <c r="P677" t="s">
        <v>1858</v>
      </c>
      <c r="Q677" t="s">
        <v>294</v>
      </c>
      <c r="R677" t="s">
        <v>1859</v>
      </c>
      <c r="S677" t="s">
        <v>334</v>
      </c>
      <c r="T677" t="s">
        <v>1860</v>
      </c>
      <c r="U677" t="s">
        <v>1861</v>
      </c>
      <c r="V677" t="s">
        <v>2485</v>
      </c>
      <c r="W677" t="s">
        <v>2486</v>
      </c>
    </row>
    <row r="678" spans="1:23" x14ac:dyDescent="0.3">
      <c r="A678">
        <v>2902293267723830</v>
      </c>
      <c r="B678" t="s">
        <v>23</v>
      </c>
      <c r="C678" t="s">
        <v>218</v>
      </c>
      <c r="D678" t="s">
        <v>4396</v>
      </c>
      <c r="E678" t="s">
        <v>2741</v>
      </c>
      <c r="F678" t="s">
        <v>2742</v>
      </c>
      <c r="G678">
        <v>39.399900000000002</v>
      </c>
      <c r="H678">
        <v>-8.2245000000000008</v>
      </c>
      <c r="I678" t="s">
        <v>78</v>
      </c>
      <c r="J678">
        <v>56846</v>
      </c>
      <c r="K678" s="1">
        <v>44649</v>
      </c>
      <c r="L678" t="s">
        <v>29</v>
      </c>
      <c r="M678" t="s">
        <v>4397</v>
      </c>
      <c r="N678" t="s">
        <v>4398</v>
      </c>
      <c r="O678" t="s">
        <v>2470</v>
      </c>
      <c r="P678" t="s">
        <v>4399</v>
      </c>
      <c r="Q678" t="s">
        <v>332</v>
      </c>
      <c r="R678" t="s">
        <v>4400</v>
      </c>
      <c r="S678" t="s">
        <v>198</v>
      </c>
      <c r="T678" t="s">
        <v>4401</v>
      </c>
      <c r="U678" t="s">
        <v>4402</v>
      </c>
      <c r="V678" t="s">
        <v>4403</v>
      </c>
      <c r="W678" t="s">
        <v>4404</v>
      </c>
    </row>
    <row r="679" spans="1:23" x14ac:dyDescent="0.3">
      <c r="A679">
        <v>1115564708659240</v>
      </c>
      <c r="B679" t="s">
        <v>396</v>
      </c>
      <c r="C679" t="s">
        <v>273</v>
      </c>
      <c r="D679" t="s">
        <v>1588</v>
      </c>
      <c r="E679" t="s">
        <v>1424</v>
      </c>
      <c r="F679" t="s">
        <v>1425</v>
      </c>
      <c r="G679">
        <v>-15.3767</v>
      </c>
      <c r="H679">
        <v>166.95920000000001</v>
      </c>
      <c r="I679" t="s">
        <v>28</v>
      </c>
      <c r="J679">
        <v>61213</v>
      </c>
      <c r="K679" s="1">
        <v>44525</v>
      </c>
      <c r="L679" t="s">
        <v>63</v>
      </c>
      <c r="M679" t="s">
        <v>4405</v>
      </c>
      <c r="N679">
        <f>1-726-565-7386</f>
        <v>-8676</v>
      </c>
      <c r="O679" t="s">
        <v>112</v>
      </c>
      <c r="P679" t="s">
        <v>3864</v>
      </c>
      <c r="Q679" t="s">
        <v>294</v>
      </c>
      <c r="R679" t="s">
        <v>3865</v>
      </c>
      <c r="S679" t="s">
        <v>36</v>
      </c>
      <c r="T679" t="s">
        <v>3866</v>
      </c>
      <c r="U679" t="s">
        <v>3867</v>
      </c>
      <c r="V679" t="s">
        <v>983</v>
      </c>
      <c r="W679" t="s">
        <v>984</v>
      </c>
    </row>
    <row r="680" spans="1:23" x14ac:dyDescent="0.3">
      <c r="A680">
        <v>2417658796781220</v>
      </c>
      <c r="B680" t="s">
        <v>23</v>
      </c>
      <c r="C680" t="s">
        <v>218</v>
      </c>
      <c r="D680" t="s">
        <v>4121</v>
      </c>
      <c r="E680" t="s">
        <v>4406</v>
      </c>
      <c r="F680" t="s">
        <v>4407</v>
      </c>
      <c r="G680">
        <v>42.7087</v>
      </c>
      <c r="H680">
        <v>19.374400000000001</v>
      </c>
      <c r="I680" t="s">
        <v>78</v>
      </c>
      <c r="J680">
        <v>127706</v>
      </c>
      <c r="K680" s="1">
        <v>44627</v>
      </c>
      <c r="L680" t="s">
        <v>63</v>
      </c>
      <c r="M680" t="s">
        <v>4408</v>
      </c>
      <c r="N680" t="s">
        <v>4409</v>
      </c>
      <c r="O680" t="s">
        <v>48</v>
      </c>
      <c r="P680" t="s">
        <v>49</v>
      </c>
      <c r="Q680" t="s">
        <v>143</v>
      </c>
      <c r="R680" t="s">
        <v>51</v>
      </c>
      <c r="S680" t="s">
        <v>212</v>
      </c>
      <c r="T680" t="s">
        <v>53</v>
      </c>
      <c r="U680" t="s">
        <v>54</v>
      </c>
      <c r="V680" t="s">
        <v>4410</v>
      </c>
      <c r="W680" t="s">
        <v>4411</v>
      </c>
    </row>
    <row r="681" spans="1:23" x14ac:dyDescent="0.3">
      <c r="A681">
        <v>2549014805624920</v>
      </c>
      <c r="B681" t="s">
        <v>467</v>
      </c>
      <c r="C681" t="s">
        <v>189</v>
      </c>
      <c r="D681" t="s">
        <v>4412</v>
      </c>
      <c r="E681" t="s">
        <v>2148</v>
      </c>
      <c r="F681" t="s">
        <v>2149</v>
      </c>
      <c r="G681">
        <v>53.142400000000002</v>
      </c>
      <c r="H681">
        <v>-7.6920999999999999</v>
      </c>
      <c r="I681" t="s">
        <v>28</v>
      </c>
      <c r="J681">
        <v>101116</v>
      </c>
      <c r="K681" s="1">
        <v>44551</v>
      </c>
      <c r="L681" t="s">
        <v>63</v>
      </c>
      <c r="M681" t="s">
        <v>4413</v>
      </c>
      <c r="N681" t="s">
        <v>4414</v>
      </c>
      <c r="O681" t="s">
        <v>4415</v>
      </c>
      <c r="P681" t="s">
        <v>4416</v>
      </c>
      <c r="Q681" t="s">
        <v>143</v>
      </c>
      <c r="R681" t="s">
        <v>4417</v>
      </c>
      <c r="S681" t="s">
        <v>198</v>
      </c>
      <c r="T681" t="s">
        <v>4418</v>
      </c>
      <c r="U681" t="s">
        <v>4419</v>
      </c>
      <c r="V681" t="s">
        <v>2549</v>
      </c>
      <c r="W681" t="s">
        <v>2550</v>
      </c>
    </row>
    <row r="682" spans="1:23" x14ac:dyDescent="0.3">
      <c r="A682">
        <v>1643603098407470</v>
      </c>
      <c r="B682" t="s">
        <v>272</v>
      </c>
      <c r="C682" t="s">
        <v>24</v>
      </c>
      <c r="D682" t="s">
        <v>4420</v>
      </c>
      <c r="E682" t="s">
        <v>1657</v>
      </c>
      <c r="F682" t="s">
        <v>1658</v>
      </c>
      <c r="G682">
        <v>18.9712</v>
      </c>
      <c r="H682">
        <v>-72.285200000000003</v>
      </c>
      <c r="I682" t="s">
        <v>62</v>
      </c>
      <c r="J682">
        <v>42194</v>
      </c>
      <c r="K682" s="1">
        <v>45101</v>
      </c>
      <c r="L682" t="s">
        <v>123</v>
      </c>
      <c r="M682" t="s">
        <v>4421</v>
      </c>
      <c r="N682" t="s">
        <v>4422</v>
      </c>
      <c r="O682" t="s">
        <v>2883</v>
      </c>
      <c r="P682" t="s">
        <v>2275</v>
      </c>
      <c r="Q682" t="s">
        <v>321</v>
      </c>
      <c r="R682" t="s">
        <v>3654</v>
      </c>
      <c r="S682" t="s">
        <v>145</v>
      </c>
      <c r="T682" t="s">
        <v>3655</v>
      </c>
      <c r="U682" t="s">
        <v>3656</v>
      </c>
      <c r="V682" t="s">
        <v>4423</v>
      </c>
      <c r="W682" t="s">
        <v>4424</v>
      </c>
    </row>
    <row r="683" spans="1:23" x14ac:dyDescent="0.3">
      <c r="A683">
        <v>2625276408916130</v>
      </c>
      <c r="B683" t="s">
        <v>443</v>
      </c>
      <c r="C683" t="s">
        <v>151</v>
      </c>
      <c r="D683" t="s">
        <v>3096</v>
      </c>
      <c r="E683" t="s">
        <v>3436</v>
      </c>
      <c r="F683" t="s">
        <v>3437</v>
      </c>
      <c r="G683">
        <v>13.7942</v>
      </c>
      <c r="H683">
        <v>-88.896500000000003</v>
      </c>
      <c r="I683" t="s">
        <v>206</v>
      </c>
      <c r="J683">
        <v>38637</v>
      </c>
      <c r="K683" s="1">
        <v>44995</v>
      </c>
      <c r="L683" t="s">
        <v>123</v>
      </c>
      <c r="M683" t="s">
        <v>2488</v>
      </c>
      <c r="N683" t="s">
        <v>4425</v>
      </c>
      <c r="O683" t="s">
        <v>209</v>
      </c>
      <c r="P683" t="s">
        <v>4426</v>
      </c>
      <c r="Q683" t="s">
        <v>358</v>
      </c>
      <c r="R683" t="s">
        <v>4427</v>
      </c>
      <c r="S683" t="s">
        <v>334</v>
      </c>
      <c r="T683" t="s">
        <v>4428</v>
      </c>
      <c r="U683" t="s">
        <v>4429</v>
      </c>
      <c r="V683" t="s">
        <v>3186</v>
      </c>
      <c r="W683" t="s">
        <v>3187</v>
      </c>
    </row>
    <row r="684" spans="1:23" x14ac:dyDescent="0.3">
      <c r="A684">
        <v>1630065504680690</v>
      </c>
      <c r="B684" t="s">
        <v>667</v>
      </c>
      <c r="C684" t="s">
        <v>134</v>
      </c>
      <c r="D684" t="s">
        <v>1588</v>
      </c>
      <c r="E684" t="s">
        <v>3730</v>
      </c>
      <c r="F684" t="s">
        <v>3731</v>
      </c>
      <c r="G684">
        <v>55.169400000000003</v>
      </c>
      <c r="H684">
        <v>23.8813</v>
      </c>
      <c r="I684" t="s">
        <v>28</v>
      </c>
      <c r="J684">
        <v>112647</v>
      </c>
      <c r="K684" s="1">
        <v>44555</v>
      </c>
      <c r="L684" t="s">
        <v>29</v>
      </c>
      <c r="M684" t="s">
        <v>4430</v>
      </c>
      <c r="N684" t="s">
        <v>4431</v>
      </c>
      <c r="O684" t="s">
        <v>845</v>
      </c>
      <c r="P684" t="s">
        <v>1290</v>
      </c>
      <c r="Q684" t="s">
        <v>50</v>
      </c>
      <c r="R684" t="s">
        <v>1291</v>
      </c>
      <c r="S684" t="s">
        <v>36</v>
      </c>
      <c r="T684" t="s">
        <v>1292</v>
      </c>
      <c r="U684" t="s">
        <v>1293</v>
      </c>
      <c r="V684" t="s">
        <v>4432</v>
      </c>
      <c r="W684" t="s">
        <v>4433</v>
      </c>
    </row>
    <row r="685" spans="1:23" x14ac:dyDescent="0.3">
      <c r="A685">
        <v>147251726419096</v>
      </c>
      <c r="B685" t="s">
        <v>467</v>
      </c>
      <c r="C685" t="s">
        <v>24</v>
      </c>
      <c r="D685" t="s">
        <v>4434</v>
      </c>
      <c r="E685" t="s">
        <v>3700</v>
      </c>
      <c r="F685" t="s">
        <v>3701</v>
      </c>
      <c r="G685">
        <v>58.595300000000002</v>
      </c>
      <c r="H685">
        <v>25.0136</v>
      </c>
      <c r="I685" t="s">
        <v>206</v>
      </c>
      <c r="J685">
        <v>63465</v>
      </c>
      <c r="K685" s="1">
        <v>45051</v>
      </c>
      <c r="L685" t="s">
        <v>123</v>
      </c>
      <c r="M685" t="s">
        <v>4435</v>
      </c>
      <c r="N685" t="s">
        <v>4436</v>
      </c>
      <c r="O685" t="s">
        <v>224</v>
      </c>
      <c r="P685" t="s">
        <v>81</v>
      </c>
      <c r="Q685" t="s">
        <v>169</v>
      </c>
      <c r="R685" t="s">
        <v>3756</v>
      </c>
      <c r="S685" t="s">
        <v>36</v>
      </c>
      <c r="T685" t="s">
        <v>3757</v>
      </c>
      <c r="U685" t="s">
        <v>3758</v>
      </c>
      <c r="V685" t="s">
        <v>4437</v>
      </c>
      <c r="W685" t="s">
        <v>4438</v>
      </c>
    </row>
    <row r="686" spans="1:23" x14ac:dyDescent="0.3">
      <c r="A686">
        <v>2636814936032940</v>
      </c>
      <c r="B686" t="s">
        <v>921</v>
      </c>
      <c r="C686" t="s">
        <v>134</v>
      </c>
      <c r="D686" t="s">
        <v>867</v>
      </c>
      <c r="E686" t="s">
        <v>2255</v>
      </c>
      <c r="F686" t="s">
        <v>2256</v>
      </c>
      <c r="G686">
        <v>41.377499999999998</v>
      </c>
      <c r="H686">
        <v>64.585300000000004</v>
      </c>
      <c r="I686" t="s">
        <v>62</v>
      </c>
      <c r="J686">
        <v>87346</v>
      </c>
      <c r="K686" s="1">
        <v>44635</v>
      </c>
      <c r="L686" t="s">
        <v>29</v>
      </c>
      <c r="M686" t="s">
        <v>4439</v>
      </c>
      <c r="N686" t="s">
        <v>4440</v>
      </c>
      <c r="O686" t="s">
        <v>1513</v>
      </c>
      <c r="P686" t="s">
        <v>2958</v>
      </c>
      <c r="Q686" t="s">
        <v>321</v>
      </c>
      <c r="R686" t="s">
        <v>2959</v>
      </c>
      <c r="S686" t="s">
        <v>69</v>
      </c>
      <c r="T686" t="s">
        <v>2960</v>
      </c>
      <c r="U686" t="s">
        <v>2961</v>
      </c>
      <c r="V686" t="s">
        <v>4441</v>
      </c>
      <c r="W686" t="s">
        <v>4442</v>
      </c>
    </row>
    <row r="687" spans="1:23" x14ac:dyDescent="0.3">
      <c r="A687">
        <v>2880630531367890</v>
      </c>
      <c r="B687" t="s">
        <v>260</v>
      </c>
      <c r="C687" t="s">
        <v>105</v>
      </c>
      <c r="D687" t="s">
        <v>3061</v>
      </c>
      <c r="E687" t="s">
        <v>3080</v>
      </c>
      <c r="F687" t="s">
        <v>3081</v>
      </c>
      <c r="G687">
        <v>12.169600000000001</v>
      </c>
      <c r="H687">
        <v>-68.989999999999995</v>
      </c>
      <c r="I687" t="s">
        <v>206</v>
      </c>
      <c r="J687">
        <v>113222</v>
      </c>
      <c r="K687" s="1">
        <v>44653</v>
      </c>
      <c r="L687" t="s">
        <v>123</v>
      </c>
      <c r="M687" t="s">
        <v>4443</v>
      </c>
      <c r="N687" t="s">
        <v>4444</v>
      </c>
      <c r="O687" t="s">
        <v>307</v>
      </c>
      <c r="P687" t="s">
        <v>1417</v>
      </c>
      <c r="Q687" t="s">
        <v>967</v>
      </c>
      <c r="R687" t="s">
        <v>1418</v>
      </c>
      <c r="S687" t="s">
        <v>255</v>
      </c>
      <c r="T687" t="s">
        <v>1419</v>
      </c>
      <c r="U687" t="s">
        <v>1420</v>
      </c>
      <c r="V687" t="s">
        <v>4445</v>
      </c>
      <c r="W687" t="s">
        <v>4446</v>
      </c>
    </row>
    <row r="688" spans="1:23" x14ac:dyDescent="0.3">
      <c r="A688">
        <v>683360633666748</v>
      </c>
      <c r="B688" t="s">
        <v>351</v>
      </c>
      <c r="C688" t="s">
        <v>134</v>
      </c>
      <c r="D688" t="s">
        <v>4447</v>
      </c>
      <c r="E688" t="s">
        <v>4011</v>
      </c>
      <c r="F688" t="s">
        <v>4012</v>
      </c>
      <c r="G688">
        <v>38.860999999999997</v>
      </c>
      <c r="H688">
        <v>71.2761</v>
      </c>
      <c r="I688" t="s">
        <v>138</v>
      </c>
      <c r="J688">
        <v>74602</v>
      </c>
      <c r="K688" s="1">
        <v>45177</v>
      </c>
      <c r="L688" t="s">
        <v>29</v>
      </c>
      <c r="M688" t="s">
        <v>4448</v>
      </c>
      <c r="N688" t="s">
        <v>4449</v>
      </c>
      <c r="O688" t="s">
        <v>1661</v>
      </c>
      <c r="P688" t="s">
        <v>410</v>
      </c>
      <c r="Q688" t="s">
        <v>294</v>
      </c>
      <c r="R688" t="s">
        <v>1662</v>
      </c>
      <c r="S688" t="s">
        <v>241</v>
      </c>
      <c r="T688" t="s">
        <v>1663</v>
      </c>
      <c r="U688" t="s">
        <v>1664</v>
      </c>
      <c r="V688" t="s">
        <v>2184</v>
      </c>
      <c r="W688" t="s">
        <v>2185</v>
      </c>
    </row>
    <row r="689" spans="1:23" x14ac:dyDescent="0.3">
      <c r="A689">
        <v>1278162596919380</v>
      </c>
      <c r="B689" t="s">
        <v>686</v>
      </c>
      <c r="C689" t="s">
        <v>105</v>
      </c>
      <c r="D689" t="s">
        <v>4048</v>
      </c>
      <c r="E689" t="s">
        <v>1963</v>
      </c>
      <c r="F689" t="s">
        <v>1964</v>
      </c>
      <c r="G689">
        <v>33.223199999999999</v>
      </c>
      <c r="H689">
        <v>43.679299999999998</v>
      </c>
      <c r="I689" t="s">
        <v>138</v>
      </c>
      <c r="J689">
        <v>101141</v>
      </c>
      <c r="K689" s="1">
        <v>44509</v>
      </c>
      <c r="L689" t="s">
        <v>123</v>
      </c>
      <c r="M689" t="s">
        <v>4450</v>
      </c>
      <c r="N689" t="s">
        <v>4451</v>
      </c>
      <c r="O689" t="s">
        <v>3431</v>
      </c>
      <c r="P689" t="s">
        <v>3432</v>
      </c>
      <c r="Q689" t="s">
        <v>50</v>
      </c>
      <c r="R689" t="s">
        <v>3433</v>
      </c>
      <c r="S689" t="s">
        <v>114</v>
      </c>
      <c r="T689" t="s">
        <v>3434</v>
      </c>
      <c r="U689" t="s">
        <v>3435</v>
      </c>
      <c r="V689" t="s">
        <v>3457</v>
      </c>
      <c r="W689" t="s">
        <v>3458</v>
      </c>
    </row>
    <row r="690" spans="1:23" x14ac:dyDescent="0.3">
      <c r="A690">
        <v>2329323688660020</v>
      </c>
      <c r="B690" t="s">
        <v>792</v>
      </c>
      <c r="C690" t="s">
        <v>58</v>
      </c>
      <c r="D690" t="s">
        <v>4452</v>
      </c>
      <c r="E690" t="s">
        <v>353</v>
      </c>
      <c r="F690" t="s">
        <v>354</v>
      </c>
      <c r="G690">
        <v>15.199</v>
      </c>
      <c r="H690">
        <v>-86.241900000000001</v>
      </c>
      <c r="I690" t="s">
        <v>206</v>
      </c>
      <c r="J690">
        <v>23954</v>
      </c>
      <c r="K690" s="1">
        <v>44877</v>
      </c>
      <c r="L690" t="s">
        <v>123</v>
      </c>
      <c r="M690" t="s">
        <v>4453</v>
      </c>
      <c r="N690">
        <v>2166563760</v>
      </c>
      <c r="O690" t="s">
        <v>2122</v>
      </c>
      <c r="P690" t="s">
        <v>2517</v>
      </c>
      <c r="Q690" t="s">
        <v>239</v>
      </c>
      <c r="R690" t="s">
        <v>2518</v>
      </c>
      <c r="S690" t="s">
        <v>255</v>
      </c>
      <c r="T690" t="s">
        <v>2519</v>
      </c>
      <c r="U690" t="s">
        <v>2520</v>
      </c>
      <c r="V690" t="s">
        <v>3472</v>
      </c>
      <c r="W690" t="s">
        <v>3473</v>
      </c>
    </row>
    <row r="691" spans="1:23" x14ac:dyDescent="0.3">
      <c r="A691">
        <v>3021010545100290</v>
      </c>
      <c r="B691" t="s">
        <v>57</v>
      </c>
      <c r="C691" t="s">
        <v>273</v>
      </c>
      <c r="D691" t="s">
        <v>4454</v>
      </c>
      <c r="E691" t="s">
        <v>44</v>
      </c>
      <c r="F691" t="s">
        <v>45</v>
      </c>
      <c r="G691">
        <v>38.969700000000003</v>
      </c>
      <c r="H691">
        <v>59.5563</v>
      </c>
      <c r="I691" t="s">
        <v>138</v>
      </c>
      <c r="J691">
        <v>78924</v>
      </c>
      <c r="K691" s="1">
        <v>44696</v>
      </c>
      <c r="L691" t="s">
        <v>63</v>
      </c>
      <c r="M691" t="s">
        <v>4455</v>
      </c>
      <c r="N691">
        <v>5609414967</v>
      </c>
      <c r="O691" t="s">
        <v>167</v>
      </c>
      <c r="P691" t="s">
        <v>1320</v>
      </c>
      <c r="Q691" t="s">
        <v>358</v>
      </c>
      <c r="R691" t="s">
        <v>1321</v>
      </c>
      <c r="S691" t="s">
        <v>85</v>
      </c>
      <c r="T691" t="s">
        <v>1322</v>
      </c>
      <c r="U691" t="s">
        <v>1323</v>
      </c>
      <c r="V691" t="s">
        <v>4456</v>
      </c>
      <c r="W691" t="s">
        <v>4457</v>
      </c>
    </row>
    <row r="692" spans="1:23" x14ac:dyDescent="0.3">
      <c r="A692">
        <v>2286892901678010</v>
      </c>
      <c r="B692" t="s">
        <v>90</v>
      </c>
      <c r="C692" t="s">
        <v>189</v>
      </c>
      <c r="D692" t="s">
        <v>1844</v>
      </c>
      <c r="E692" t="s">
        <v>1911</v>
      </c>
      <c r="F692" t="s">
        <v>1912</v>
      </c>
      <c r="G692">
        <v>7.5148999999999999</v>
      </c>
      <c r="H692">
        <v>134.58250000000001</v>
      </c>
      <c r="I692" t="s">
        <v>206</v>
      </c>
      <c r="J692">
        <v>64347</v>
      </c>
      <c r="K692" s="1">
        <v>44771</v>
      </c>
      <c r="L692" t="s">
        <v>123</v>
      </c>
      <c r="M692" t="s">
        <v>4458</v>
      </c>
      <c r="N692" t="s">
        <v>4459</v>
      </c>
      <c r="O692" t="s">
        <v>319</v>
      </c>
      <c r="P692" t="s">
        <v>1858</v>
      </c>
      <c r="Q692" t="s">
        <v>294</v>
      </c>
      <c r="R692" t="s">
        <v>1859</v>
      </c>
      <c r="S692" t="s">
        <v>241</v>
      </c>
      <c r="T692" t="s">
        <v>1860</v>
      </c>
      <c r="U692" t="s">
        <v>1861</v>
      </c>
      <c r="V692" t="s">
        <v>4460</v>
      </c>
      <c r="W692" t="s">
        <v>4461</v>
      </c>
    </row>
    <row r="693" spans="1:23" x14ac:dyDescent="0.3">
      <c r="A693">
        <v>1608646302185650</v>
      </c>
      <c r="B693" t="s">
        <v>859</v>
      </c>
      <c r="C693" t="s">
        <v>273</v>
      </c>
      <c r="D693" t="s">
        <v>3018</v>
      </c>
      <c r="E693" t="s">
        <v>954</v>
      </c>
      <c r="F693" t="s">
        <v>955</v>
      </c>
      <c r="G693">
        <v>4.2104999999999997</v>
      </c>
      <c r="H693">
        <v>101.97580000000001</v>
      </c>
      <c r="I693" t="s">
        <v>78</v>
      </c>
      <c r="J693">
        <v>124609</v>
      </c>
      <c r="K693" s="1">
        <v>44475</v>
      </c>
      <c r="L693" t="s">
        <v>29</v>
      </c>
      <c r="M693" t="s">
        <v>4462</v>
      </c>
      <c r="N693" t="s">
        <v>4463</v>
      </c>
      <c r="O693" t="s">
        <v>897</v>
      </c>
      <c r="P693" t="s">
        <v>2000</v>
      </c>
      <c r="Q693" t="s">
        <v>169</v>
      </c>
      <c r="R693" t="s">
        <v>2001</v>
      </c>
      <c r="S693" t="s">
        <v>114</v>
      </c>
      <c r="T693" t="s">
        <v>2002</v>
      </c>
      <c r="U693" t="s">
        <v>2003</v>
      </c>
      <c r="V693" t="s">
        <v>3256</v>
      </c>
      <c r="W693" t="s">
        <v>3257</v>
      </c>
    </row>
    <row r="694" spans="1:23" x14ac:dyDescent="0.3">
      <c r="A694">
        <v>801254031608030</v>
      </c>
      <c r="B694" t="s">
        <v>161</v>
      </c>
      <c r="C694" t="s">
        <v>58</v>
      </c>
      <c r="D694" t="s">
        <v>4464</v>
      </c>
      <c r="E694" t="s">
        <v>2249</v>
      </c>
      <c r="F694" t="s">
        <v>2250</v>
      </c>
      <c r="G694">
        <v>15.87</v>
      </c>
      <c r="H694">
        <v>100.99250000000001</v>
      </c>
      <c r="I694" t="s">
        <v>78</v>
      </c>
      <c r="J694">
        <v>29286</v>
      </c>
      <c r="K694" s="1">
        <v>44738</v>
      </c>
      <c r="L694" t="s">
        <v>123</v>
      </c>
      <c r="M694" t="s">
        <v>4465</v>
      </c>
      <c r="N694" t="s">
        <v>4466</v>
      </c>
      <c r="O694" t="s">
        <v>508</v>
      </c>
      <c r="P694" t="s">
        <v>509</v>
      </c>
      <c r="Q694" t="s">
        <v>34</v>
      </c>
      <c r="R694" t="s">
        <v>510</v>
      </c>
      <c r="S694" t="s">
        <v>212</v>
      </c>
      <c r="T694" t="s">
        <v>511</v>
      </c>
      <c r="U694" t="s">
        <v>512</v>
      </c>
      <c r="V694" t="s">
        <v>4467</v>
      </c>
      <c r="W694" t="s">
        <v>4468</v>
      </c>
    </row>
    <row r="695" spans="1:23" x14ac:dyDescent="0.3">
      <c r="A695">
        <v>1785860686978530</v>
      </c>
      <c r="B695" t="s">
        <v>231</v>
      </c>
      <c r="C695" t="s">
        <v>58</v>
      </c>
      <c r="D695" t="s">
        <v>2079</v>
      </c>
      <c r="E695" t="s">
        <v>1963</v>
      </c>
      <c r="F695" t="s">
        <v>1964</v>
      </c>
      <c r="G695">
        <v>33.223199999999999</v>
      </c>
      <c r="H695">
        <v>43.679299999999998</v>
      </c>
      <c r="I695" t="s">
        <v>206</v>
      </c>
      <c r="J695">
        <v>134132</v>
      </c>
      <c r="K695" s="1">
        <v>44568</v>
      </c>
      <c r="L695" t="s">
        <v>63</v>
      </c>
      <c r="M695" t="s">
        <v>4469</v>
      </c>
      <c r="N695" t="s">
        <v>4470</v>
      </c>
      <c r="O695" t="s">
        <v>2174</v>
      </c>
      <c r="P695" t="s">
        <v>251</v>
      </c>
      <c r="Q695" t="s">
        <v>358</v>
      </c>
      <c r="R695" t="s">
        <v>2175</v>
      </c>
      <c r="S695" t="s">
        <v>255</v>
      </c>
      <c r="T695" t="s">
        <v>2176</v>
      </c>
      <c r="U695" t="s">
        <v>2177</v>
      </c>
      <c r="V695" t="s">
        <v>3687</v>
      </c>
      <c r="W695" t="s">
        <v>3688</v>
      </c>
    </row>
    <row r="696" spans="1:23" x14ac:dyDescent="0.3">
      <c r="A696">
        <v>180992282446451</v>
      </c>
      <c r="B696" t="s">
        <v>300</v>
      </c>
      <c r="C696" t="s">
        <v>91</v>
      </c>
      <c r="D696" t="s">
        <v>4471</v>
      </c>
      <c r="E696" t="s">
        <v>841</v>
      </c>
      <c r="F696" t="s">
        <v>842</v>
      </c>
      <c r="G696">
        <v>55.378100000000003</v>
      </c>
      <c r="H696">
        <v>-3.4359999999999999</v>
      </c>
      <c r="I696" t="s">
        <v>206</v>
      </c>
      <c r="J696">
        <v>119231</v>
      </c>
      <c r="K696" s="1">
        <v>45071</v>
      </c>
      <c r="L696" t="s">
        <v>63</v>
      </c>
      <c r="M696" t="s">
        <v>4472</v>
      </c>
      <c r="N696" t="s">
        <v>4473</v>
      </c>
      <c r="O696" t="s">
        <v>33</v>
      </c>
      <c r="P696" t="s">
        <v>1558</v>
      </c>
      <c r="Q696" t="s">
        <v>239</v>
      </c>
      <c r="R696" t="s">
        <v>1559</v>
      </c>
      <c r="S696" t="s">
        <v>36</v>
      </c>
      <c r="T696" t="s">
        <v>1560</v>
      </c>
      <c r="U696" t="s">
        <v>1561</v>
      </c>
      <c r="V696" t="s">
        <v>2638</v>
      </c>
      <c r="W696" t="s">
        <v>2639</v>
      </c>
    </row>
    <row r="697" spans="1:23" x14ac:dyDescent="0.3">
      <c r="A697">
        <v>2204826976058930</v>
      </c>
      <c r="B697" t="s">
        <v>57</v>
      </c>
      <c r="C697" t="s">
        <v>105</v>
      </c>
      <c r="D697" t="s">
        <v>2079</v>
      </c>
      <c r="E697" t="s">
        <v>366</v>
      </c>
      <c r="F697" t="s">
        <v>367</v>
      </c>
      <c r="G697">
        <v>18.4207</v>
      </c>
      <c r="H697">
        <v>-64.639899999999997</v>
      </c>
      <c r="I697" t="s">
        <v>28</v>
      </c>
      <c r="J697">
        <v>129259</v>
      </c>
      <c r="K697" s="1">
        <v>44548</v>
      </c>
      <c r="L697" t="s">
        <v>29</v>
      </c>
      <c r="M697" t="s">
        <v>4474</v>
      </c>
      <c r="N697" t="s">
        <v>4475</v>
      </c>
      <c r="O697" t="s">
        <v>473</v>
      </c>
      <c r="P697" t="s">
        <v>4476</v>
      </c>
      <c r="Q697" t="s">
        <v>674</v>
      </c>
      <c r="R697" t="s">
        <v>4477</v>
      </c>
      <c r="S697" t="s">
        <v>255</v>
      </c>
      <c r="T697" t="s">
        <v>4478</v>
      </c>
      <c r="U697" t="s">
        <v>4479</v>
      </c>
      <c r="V697" t="s">
        <v>3589</v>
      </c>
      <c r="W697" t="s">
        <v>3590</v>
      </c>
    </row>
    <row r="698" spans="1:23" x14ac:dyDescent="0.3">
      <c r="A698">
        <v>333866798461572</v>
      </c>
      <c r="B698" t="s">
        <v>555</v>
      </c>
      <c r="C698" t="s">
        <v>58</v>
      </c>
      <c r="D698" t="s">
        <v>3894</v>
      </c>
      <c r="E698" t="s">
        <v>1615</v>
      </c>
      <c r="F698" t="s">
        <v>1616</v>
      </c>
      <c r="G698">
        <v>-18.879200000000001</v>
      </c>
      <c r="H698">
        <v>46.845100000000002</v>
      </c>
      <c r="I698" t="s">
        <v>138</v>
      </c>
      <c r="J698">
        <v>76443</v>
      </c>
      <c r="K698" s="1">
        <v>44672</v>
      </c>
      <c r="L698" t="s">
        <v>63</v>
      </c>
      <c r="M698" t="s">
        <v>4480</v>
      </c>
      <c r="N698">
        <f>1-516-532-2847</f>
        <v>-3894</v>
      </c>
      <c r="O698" t="s">
        <v>1057</v>
      </c>
      <c r="P698" t="s">
        <v>1058</v>
      </c>
      <c r="Q698" t="s">
        <v>253</v>
      </c>
      <c r="R698" t="s">
        <v>1059</v>
      </c>
      <c r="S698" t="s">
        <v>145</v>
      </c>
      <c r="T698" t="s">
        <v>1060</v>
      </c>
      <c r="U698" t="s">
        <v>1061</v>
      </c>
      <c r="V698" t="s">
        <v>4481</v>
      </c>
      <c r="W698" t="s">
        <v>4482</v>
      </c>
    </row>
    <row r="699" spans="1:23" x14ac:dyDescent="0.3">
      <c r="A699">
        <v>590208528082711</v>
      </c>
      <c r="B699" t="s">
        <v>1140</v>
      </c>
      <c r="C699" t="s">
        <v>189</v>
      </c>
      <c r="D699" t="s">
        <v>4483</v>
      </c>
      <c r="E699" t="s">
        <v>3591</v>
      </c>
      <c r="F699" t="s">
        <v>3592</v>
      </c>
      <c r="G699">
        <v>41.871899999999997</v>
      </c>
      <c r="H699">
        <v>12.567399999999999</v>
      </c>
      <c r="I699" t="s">
        <v>206</v>
      </c>
      <c r="J699">
        <v>56817</v>
      </c>
      <c r="K699" s="1">
        <v>45076</v>
      </c>
      <c r="L699" t="s">
        <v>29</v>
      </c>
      <c r="M699" t="s">
        <v>4484</v>
      </c>
      <c r="N699" t="s">
        <v>4485</v>
      </c>
      <c r="O699" t="s">
        <v>2332</v>
      </c>
      <c r="P699" t="s">
        <v>496</v>
      </c>
      <c r="Q699" t="s">
        <v>50</v>
      </c>
      <c r="R699" t="s">
        <v>2333</v>
      </c>
      <c r="S699" t="s">
        <v>145</v>
      </c>
      <c r="T699" t="s">
        <v>2334</v>
      </c>
      <c r="U699" t="s">
        <v>2335</v>
      </c>
      <c r="V699" t="s">
        <v>4486</v>
      </c>
      <c r="W699" t="s">
        <v>4487</v>
      </c>
    </row>
    <row r="700" spans="1:23" x14ac:dyDescent="0.3">
      <c r="A700">
        <v>1307502863538310</v>
      </c>
      <c r="B700" t="s">
        <v>217</v>
      </c>
      <c r="C700" t="s">
        <v>42</v>
      </c>
      <c r="D700" t="s">
        <v>4488</v>
      </c>
      <c r="E700" t="s">
        <v>419</v>
      </c>
      <c r="F700" t="s">
        <v>420</v>
      </c>
      <c r="G700">
        <v>-23.442502999999999</v>
      </c>
      <c r="H700">
        <v>-58.443832</v>
      </c>
      <c r="I700" t="s">
        <v>28</v>
      </c>
      <c r="J700">
        <v>15171</v>
      </c>
      <c r="K700" s="1">
        <v>45113</v>
      </c>
      <c r="L700" t="s">
        <v>63</v>
      </c>
      <c r="M700" t="s">
        <v>4489</v>
      </c>
      <c r="N700" t="s">
        <v>4490</v>
      </c>
      <c r="O700" t="s">
        <v>754</v>
      </c>
      <c r="P700" t="s">
        <v>4491</v>
      </c>
      <c r="Q700" t="s">
        <v>169</v>
      </c>
      <c r="R700" t="s">
        <v>4492</v>
      </c>
      <c r="S700" t="s">
        <v>36</v>
      </c>
      <c r="T700" t="s">
        <v>4493</v>
      </c>
      <c r="U700" t="s">
        <v>4494</v>
      </c>
      <c r="V700" t="s">
        <v>4495</v>
      </c>
      <c r="W700" t="s">
        <v>4496</v>
      </c>
    </row>
    <row r="701" spans="1:23" x14ac:dyDescent="0.3">
      <c r="A701">
        <v>1783038709502110</v>
      </c>
      <c r="B701" t="s">
        <v>351</v>
      </c>
      <c r="C701" t="s">
        <v>42</v>
      </c>
      <c r="D701" t="s">
        <v>4497</v>
      </c>
      <c r="E701" t="s">
        <v>516</v>
      </c>
      <c r="F701" t="s">
        <v>517</v>
      </c>
      <c r="G701">
        <v>31.952200000000001</v>
      </c>
      <c r="H701">
        <v>35.233199999999997</v>
      </c>
      <c r="I701" t="s">
        <v>28</v>
      </c>
      <c r="J701">
        <v>39824</v>
      </c>
      <c r="K701" s="1">
        <v>44965</v>
      </c>
      <c r="L701" t="s">
        <v>63</v>
      </c>
      <c r="M701" t="s">
        <v>4498</v>
      </c>
      <c r="N701" t="s">
        <v>4499</v>
      </c>
      <c r="O701" t="s">
        <v>1726</v>
      </c>
      <c r="P701" t="s">
        <v>4500</v>
      </c>
      <c r="Q701" t="s">
        <v>321</v>
      </c>
      <c r="R701" t="s">
        <v>4501</v>
      </c>
      <c r="S701" t="s">
        <v>145</v>
      </c>
      <c r="T701" t="s">
        <v>4502</v>
      </c>
      <c r="U701" t="s">
        <v>4503</v>
      </c>
      <c r="V701" t="s">
        <v>2561</v>
      </c>
      <c r="W701" t="s">
        <v>2562</v>
      </c>
    </row>
    <row r="702" spans="1:23" x14ac:dyDescent="0.3">
      <c r="A702">
        <v>2402487286617500</v>
      </c>
      <c r="B702" t="s">
        <v>678</v>
      </c>
      <c r="C702" t="s">
        <v>218</v>
      </c>
      <c r="D702" t="s">
        <v>4504</v>
      </c>
      <c r="E702" t="s">
        <v>1327</v>
      </c>
      <c r="F702" t="s">
        <v>1328</v>
      </c>
      <c r="G702">
        <v>-6.3149930000000003</v>
      </c>
      <c r="H702">
        <v>143.95554999999999</v>
      </c>
      <c r="I702" t="s">
        <v>78</v>
      </c>
      <c r="J702">
        <v>44667</v>
      </c>
      <c r="K702" s="1">
        <v>44679</v>
      </c>
      <c r="L702" t="s">
        <v>123</v>
      </c>
      <c r="M702" t="s">
        <v>4505</v>
      </c>
      <c r="N702" t="s">
        <v>4506</v>
      </c>
      <c r="O702" t="s">
        <v>181</v>
      </c>
      <c r="P702" t="s">
        <v>182</v>
      </c>
      <c r="Q702" t="s">
        <v>332</v>
      </c>
      <c r="R702" t="s">
        <v>184</v>
      </c>
      <c r="S702" t="s">
        <v>212</v>
      </c>
      <c r="T702" t="s">
        <v>185</v>
      </c>
      <c r="U702" t="s">
        <v>186</v>
      </c>
      <c r="V702" t="s">
        <v>4486</v>
      </c>
      <c r="W702" t="s">
        <v>4487</v>
      </c>
    </row>
    <row r="703" spans="1:23" x14ac:dyDescent="0.3">
      <c r="A703">
        <v>2597584253329540</v>
      </c>
      <c r="B703" t="s">
        <v>667</v>
      </c>
      <c r="C703" t="s">
        <v>273</v>
      </c>
      <c r="D703" t="s">
        <v>1359</v>
      </c>
      <c r="E703" t="s">
        <v>26</v>
      </c>
      <c r="F703" t="s">
        <v>27</v>
      </c>
      <c r="G703">
        <v>54.2361</v>
      </c>
      <c r="H703">
        <v>-4.5480999999999998</v>
      </c>
      <c r="I703" t="s">
        <v>78</v>
      </c>
      <c r="J703">
        <v>120658</v>
      </c>
      <c r="K703" s="1">
        <v>45001</v>
      </c>
      <c r="L703" t="s">
        <v>123</v>
      </c>
      <c r="M703" t="s">
        <v>4507</v>
      </c>
      <c r="N703" t="s">
        <v>4508</v>
      </c>
      <c r="O703" t="s">
        <v>1591</v>
      </c>
      <c r="P703" t="s">
        <v>845</v>
      </c>
      <c r="Q703" t="s">
        <v>239</v>
      </c>
      <c r="R703" t="s">
        <v>4509</v>
      </c>
      <c r="S703" t="s">
        <v>36</v>
      </c>
      <c r="T703" t="s">
        <v>4510</v>
      </c>
      <c r="U703" t="s">
        <v>4511</v>
      </c>
      <c r="V703" t="s">
        <v>2413</v>
      </c>
      <c r="W703" t="s">
        <v>2414</v>
      </c>
    </row>
    <row r="704" spans="1:23" x14ac:dyDescent="0.3">
      <c r="A704">
        <v>2014738967970040</v>
      </c>
      <c r="B704" t="s">
        <v>859</v>
      </c>
      <c r="C704" t="s">
        <v>218</v>
      </c>
      <c r="D704" t="s">
        <v>261</v>
      </c>
      <c r="E704" t="s">
        <v>853</v>
      </c>
      <c r="F704" t="s">
        <v>854</v>
      </c>
      <c r="G704">
        <v>33.939100000000003</v>
      </c>
      <c r="H704">
        <v>67.709999999999994</v>
      </c>
      <c r="I704" t="s">
        <v>138</v>
      </c>
      <c r="J704">
        <v>118716</v>
      </c>
      <c r="K704" s="1">
        <v>44713</v>
      </c>
      <c r="L704" t="s">
        <v>63</v>
      </c>
      <c r="M704" t="s">
        <v>4512</v>
      </c>
      <c r="N704" t="s">
        <v>4513</v>
      </c>
      <c r="O704" t="s">
        <v>650</v>
      </c>
      <c r="P704" t="s">
        <v>1408</v>
      </c>
      <c r="Q704" t="s">
        <v>169</v>
      </c>
      <c r="R704" t="s">
        <v>1409</v>
      </c>
      <c r="S704" t="s">
        <v>85</v>
      </c>
      <c r="T704" t="s">
        <v>1410</v>
      </c>
      <c r="U704" t="s">
        <v>1411</v>
      </c>
      <c r="V704" t="s">
        <v>2340</v>
      </c>
      <c r="W704" t="s">
        <v>2341</v>
      </c>
    </row>
    <row r="705" spans="1:23" x14ac:dyDescent="0.3">
      <c r="A705">
        <v>1915499530327640</v>
      </c>
      <c r="B705" t="s">
        <v>396</v>
      </c>
      <c r="C705" t="s">
        <v>218</v>
      </c>
      <c r="D705" t="s">
        <v>3602</v>
      </c>
      <c r="E705" t="s">
        <v>636</v>
      </c>
      <c r="F705" t="s">
        <v>637</v>
      </c>
      <c r="G705">
        <v>8.5379000000000005</v>
      </c>
      <c r="H705">
        <v>-80.7821</v>
      </c>
      <c r="I705" t="s">
        <v>138</v>
      </c>
      <c r="J705">
        <v>110376</v>
      </c>
      <c r="K705" s="1">
        <v>44805</v>
      </c>
      <c r="L705" t="s">
        <v>123</v>
      </c>
      <c r="M705" t="s">
        <v>4514</v>
      </c>
      <c r="N705" t="s">
        <v>4515</v>
      </c>
      <c r="O705" t="s">
        <v>2602</v>
      </c>
      <c r="P705" t="s">
        <v>4516</v>
      </c>
      <c r="Q705" t="s">
        <v>253</v>
      </c>
      <c r="R705" t="s">
        <v>4517</v>
      </c>
      <c r="S705" t="s">
        <v>334</v>
      </c>
      <c r="T705" t="s">
        <v>4518</v>
      </c>
      <c r="U705" t="s">
        <v>4519</v>
      </c>
      <c r="V705" t="s">
        <v>4520</v>
      </c>
      <c r="W705" t="s">
        <v>4521</v>
      </c>
    </row>
    <row r="706" spans="1:23" x14ac:dyDescent="0.3">
      <c r="A706">
        <v>1261619008036960</v>
      </c>
      <c r="B706" t="s">
        <v>133</v>
      </c>
      <c r="C706" t="s">
        <v>151</v>
      </c>
      <c r="D706" t="s">
        <v>1929</v>
      </c>
      <c r="E706" t="s">
        <v>469</v>
      </c>
      <c r="F706" t="s">
        <v>470</v>
      </c>
      <c r="G706">
        <v>26.335100000000001</v>
      </c>
      <c r="H706">
        <v>17.228300000000001</v>
      </c>
      <c r="I706" t="s">
        <v>78</v>
      </c>
      <c r="J706">
        <v>74981</v>
      </c>
      <c r="K706" s="1">
        <v>44532</v>
      </c>
      <c r="L706" t="s">
        <v>63</v>
      </c>
      <c r="M706" t="s">
        <v>4522</v>
      </c>
      <c r="N706" t="s">
        <v>4523</v>
      </c>
      <c r="O706" t="s">
        <v>803</v>
      </c>
      <c r="P706" t="s">
        <v>804</v>
      </c>
      <c r="Q706" t="s">
        <v>253</v>
      </c>
      <c r="R706" t="s">
        <v>805</v>
      </c>
      <c r="S706" t="s">
        <v>241</v>
      </c>
      <c r="T706" t="s">
        <v>806</v>
      </c>
      <c r="U706" t="s">
        <v>807</v>
      </c>
      <c r="V706" t="s">
        <v>3104</v>
      </c>
      <c r="W706" t="s">
        <v>3105</v>
      </c>
    </row>
    <row r="707" spans="1:23" x14ac:dyDescent="0.3">
      <c r="A707">
        <v>78558602635986</v>
      </c>
      <c r="B707" t="s">
        <v>582</v>
      </c>
      <c r="C707" t="s">
        <v>134</v>
      </c>
      <c r="D707" t="s">
        <v>190</v>
      </c>
      <c r="E707" t="s">
        <v>340</v>
      </c>
      <c r="F707" t="s">
        <v>341</v>
      </c>
      <c r="G707">
        <v>15.179399999999999</v>
      </c>
      <c r="H707">
        <v>39.782299999999999</v>
      </c>
      <c r="I707" t="s">
        <v>206</v>
      </c>
      <c r="J707">
        <v>131351</v>
      </c>
      <c r="K707" s="1">
        <v>45057</v>
      </c>
      <c r="L707" t="s">
        <v>123</v>
      </c>
      <c r="M707" t="s">
        <v>4524</v>
      </c>
      <c r="N707">
        <v>3199509639</v>
      </c>
      <c r="O707" t="s">
        <v>141</v>
      </c>
      <c r="P707" t="s">
        <v>3092</v>
      </c>
      <c r="Q707" t="s">
        <v>67</v>
      </c>
      <c r="R707" t="s">
        <v>3093</v>
      </c>
      <c r="S707" t="s">
        <v>114</v>
      </c>
      <c r="T707" t="s">
        <v>3094</v>
      </c>
      <c r="U707" t="s">
        <v>3095</v>
      </c>
      <c r="V707" t="s">
        <v>3495</v>
      </c>
      <c r="W707" t="s">
        <v>3496</v>
      </c>
    </row>
    <row r="708" spans="1:23" x14ac:dyDescent="0.3">
      <c r="A708">
        <v>1446023813980280</v>
      </c>
      <c r="B708" t="s">
        <v>150</v>
      </c>
      <c r="C708" t="s">
        <v>105</v>
      </c>
      <c r="D708" t="s">
        <v>657</v>
      </c>
      <c r="E708" t="s">
        <v>1065</v>
      </c>
      <c r="F708" t="s">
        <v>1066</v>
      </c>
      <c r="G708">
        <v>11.825100000000001</v>
      </c>
      <c r="H708">
        <v>42.590299999999999</v>
      </c>
      <c r="I708" t="s">
        <v>206</v>
      </c>
      <c r="J708">
        <v>59162</v>
      </c>
      <c r="K708" s="1">
        <v>45044</v>
      </c>
      <c r="L708" t="s">
        <v>63</v>
      </c>
      <c r="M708" t="s">
        <v>4525</v>
      </c>
      <c r="N708">
        <f>1-908-363-4306</f>
        <v>-5576</v>
      </c>
      <c r="O708" t="s">
        <v>2583</v>
      </c>
      <c r="P708" t="s">
        <v>2584</v>
      </c>
      <c r="Q708" t="s">
        <v>358</v>
      </c>
      <c r="R708" t="s">
        <v>2585</v>
      </c>
      <c r="S708" t="s">
        <v>52</v>
      </c>
      <c r="T708" t="s">
        <v>2586</v>
      </c>
      <c r="U708" t="s">
        <v>2587</v>
      </c>
      <c r="V708" t="s">
        <v>4526</v>
      </c>
      <c r="W708" t="s">
        <v>4527</v>
      </c>
    </row>
    <row r="709" spans="1:23" x14ac:dyDescent="0.3">
      <c r="A709">
        <v>2401059834225790</v>
      </c>
      <c r="B709" t="s">
        <v>217</v>
      </c>
      <c r="C709" t="s">
        <v>151</v>
      </c>
      <c r="D709" t="s">
        <v>4182</v>
      </c>
      <c r="E709" t="s">
        <v>3436</v>
      </c>
      <c r="F709" t="s">
        <v>3437</v>
      </c>
      <c r="G709">
        <v>13.7942</v>
      </c>
      <c r="H709">
        <v>-88.896500000000003</v>
      </c>
      <c r="I709" t="s">
        <v>78</v>
      </c>
      <c r="J709">
        <v>83460</v>
      </c>
      <c r="K709" s="1">
        <v>45089</v>
      </c>
      <c r="L709" t="s">
        <v>63</v>
      </c>
      <c r="M709" t="s">
        <v>4528</v>
      </c>
      <c r="N709" t="s">
        <v>4529</v>
      </c>
      <c r="O709" t="s">
        <v>81</v>
      </c>
      <c r="P709" t="s">
        <v>224</v>
      </c>
      <c r="Q709" t="s">
        <v>294</v>
      </c>
      <c r="R709" t="s">
        <v>2259</v>
      </c>
      <c r="S709" t="s">
        <v>212</v>
      </c>
      <c r="T709" t="s">
        <v>2260</v>
      </c>
      <c r="U709" t="s">
        <v>2261</v>
      </c>
      <c r="V709" t="s">
        <v>4530</v>
      </c>
      <c r="W709" t="s">
        <v>4531</v>
      </c>
    </row>
    <row r="710" spans="1:23" x14ac:dyDescent="0.3">
      <c r="A710">
        <v>944305315083006</v>
      </c>
      <c r="B710" t="s">
        <v>1803</v>
      </c>
      <c r="C710" t="s">
        <v>24</v>
      </c>
      <c r="D710" t="s">
        <v>4532</v>
      </c>
      <c r="E710" t="s">
        <v>2080</v>
      </c>
      <c r="F710" t="s">
        <v>2081</v>
      </c>
      <c r="G710">
        <v>46.603354000000003</v>
      </c>
      <c r="H710">
        <v>1.888334</v>
      </c>
      <c r="I710" t="s">
        <v>28</v>
      </c>
      <c r="J710">
        <v>125531</v>
      </c>
      <c r="K710" s="1">
        <v>44989</v>
      </c>
      <c r="L710" t="s">
        <v>63</v>
      </c>
      <c r="M710" t="s">
        <v>4533</v>
      </c>
      <c r="N710" t="s">
        <v>4534</v>
      </c>
      <c r="O710" t="s">
        <v>112</v>
      </c>
      <c r="P710" t="s">
        <v>1958</v>
      </c>
      <c r="Q710" t="s">
        <v>50</v>
      </c>
      <c r="R710" t="s">
        <v>1959</v>
      </c>
      <c r="S710" t="s">
        <v>69</v>
      </c>
      <c r="T710" t="s">
        <v>1960</v>
      </c>
      <c r="U710" t="s">
        <v>1961</v>
      </c>
      <c r="V710" t="s">
        <v>405</v>
      </c>
      <c r="W710" t="s">
        <v>406</v>
      </c>
    </row>
    <row r="711" spans="1:23" x14ac:dyDescent="0.3">
      <c r="A711">
        <v>914684012194559</v>
      </c>
      <c r="B711" t="s">
        <v>1008</v>
      </c>
      <c r="C711" t="s">
        <v>273</v>
      </c>
      <c r="D711" t="s">
        <v>176</v>
      </c>
      <c r="E711" t="s">
        <v>1896</v>
      </c>
      <c r="F711" t="s">
        <v>1897</v>
      </c>
      <c r="G711">
        <v>9.9456000000000007</v>
      </c>
      <c r="H711">
        <v>-9.6966000000000001</v>
      </c>
      <c r="I711" t="s">
        <v>206</v>
      </c>
      <c r="J711">
        <v>107290</v>
      </c>
      <c r="K711" s="1">
        <v>44859</v>
      </c>
      <c r="L711" t="s">
        <v>63</v>
      </c>
      <c r="M711" t="s">
        <v>4535</v>
      </c>
      <c r="N711" t="s">
        <v>4536</v>
      </c>
      <c r="O711" t="s">
        <v>526</v>
      </c>
      <c r="P711" t="s">
        <v>629</v>
      </c>
      <c r="Q711" t="s">
        <v>332</v>
      </c>
      <c r="R711" t="s">
        <v>630</v>
      </c>
      <c r="S711" t="s">
        <v>36</v>
      </c>
      <c r="T711" t="s">
        <v>631</v>
      </c>
      <c r="U711" t="s">
        <v>632</v>
      </c>
      <c r="V711" t="s">
        <v>3225</v>
      </c>
      <c r="W711" t="s">
        <v>3226</v>
      </c>
    </row>
    <row r="712" spans="1:23" x14ac:dyDescent="0.3">
      <c r="A712">
        <v>465659643464497</v>
      </c>
      <c r="B712" t="s">
        <v>396</v>
      </c>
      <c r="C712" t="s">
        <v>91</v>
      </c>
      <c r="D712" t="s">
        <v>4537</v>
      </c>
      <c r="E712" t="s">
        <v>3625</v>
      </c>
      <c r="F712" t="s">
        <v>3626</v>
      </c>
      <c r="G712">
        <v>-11.2027</v>
      </c>
      <c r="H712">
        <v>17.873899999999999</v>
      </c>
      <c r="I712" t="s">
        <v>62</v>
      </c>
      <c r="J712">
        <v>71638</v>
      </c>
      <c r="K712" s="1">
        <v>44755</v>
      </c>
      <c r="L712" t="s">
        <v>63</v>
      </c>
      <c r="M712" t="s">
        <v>4538</v>
      </c>
      <c r="N712" t="s">
        <v>4539</v>
      </c>
      <c r="O712" t="s">
        <v>356</v>
      </c>
      <c r="P712" t="s">
        <v>3310</v>
      </c>
      <c r="Q712" t="s">
        <v>34</v>
      </c>
      <c r="R712" t="s">
        <v>3311</v>
      </c>
      <c r="S712" t="s">
        <v>69</v>
      </c>
      <c r="T712" t="s">
        <v>3312</v>
      </c>
      <c r="U712" t="s">
        <v>3313</v>
      </c>
      <c r="V712" t="s">
        <v>2856</v>
      </c>
      <c r="W712" t="s">
        <v>2857</v>
      </c>
    </row>
    <row r="713" spans="1:23" x14ac:dyDescent="0.3">
      <c r="A713">
        <v>2925970585004790</v>
      </c>
      <c r="B713" t="s">
        <v>555</v>
      </c>
      <c r="C713" t="s">
        <v>42</v>
      </c>
      <c r="D713" t="s">
        <v>2079</v>
      </c>
      <c r="E713" t="s">
        <v>456</v>
      </c>
      <c r="F713" t="s">
        <v>457</v>
      </c>
      <c r="G713">
        <v>9.0820000000000007</v>
      </c>
      <c r="H713">
        <v>8.6753</v>
      </c>
      <c r="I713" t="s">
        <v>62</v>
      </c>
      <c r="J713">
        <v>95653</v>
      </c>
      <c r="K713" s="1">
        <v>44848</v>
      </c>
      <c r="L713" t="s">
        <v>29</v>
      </c>
      <c r="M713" t="s">
        <v>4540</v>
      </c>
      <c r="N713" t="s">
        <v>4541</v>
      </c>
      <c r="O713" t="s">
        <v>81</v>
      </c>
      <c r="P713" t="s">
        <v>224</v>
      </c>
      <c r="Q713" t="s">
        <v>239</v>
      </c>
      <c r="R713" t="s">
        <v>2259</v>
      </c>
      <c r="S713" t="s">
        <v>198</v>
      </c>
      <c r="T713" t="s">
        <v>2260</v>
      </c>
      <c r="U713" t="s">
        <v>2261</v>
      </c>
      <c r="V713" t="s">
        <v>4542</v>
      </c>
      <c r="W713" t="s">
        <v>4543</v>
      </c>
    </row>
    <row r="714" spans="1:23" x14ac:dyDescent="0.3">
      <c r="A714">
        <v>330355657547739</v>
      </c>
      <c r="B714" t="s">
        <v>480</v>
      </c>
      <c r="C714" t="s">
        <v>189</v>
      </c>
      <c r="D714" t="s">
        <v>4544</v>
      </c>
      <c r="E714" t="s">
        <v>121</v>
      </c>
      <c r="F714" t="s">
        <v>122</v>
      </c>
      <c r="G714">
        <v>19.313300000000002</v>
      </c>
      <c r="H714">
        <v>-81.254599999999996</v>
      </c>
      <c r="I714" t="s">
        <v>138</v>
      </c>
      <c r="J714">
        <v>101231</v>
      </c>
      <c r="K714" s="1">
        <v>44779</v>
      </c>
      <c r="L714" t="s">
        <v>63</v>
      </c>
      <c r="M714" t="s">
        <v>4545</v>
      </c>
      <c r="N714" t="s">
        <v>4546</v>
      </c>
      <c r="O714" t="s">
        <v>845</v>
      </c>
      <c r="P714" t="s">
        <v>2898</v>
      </c>
      <c r="Q714" t="s">
        <v>169</v>
      </c>
      <c r="R714" t="s">
        <v>2899</v>
      </c>
      <c r="S714" t="s">
        <v>255</v>
      </c>
      <c r="T714" t="s">
        <v>2900</v>
      </c>
      <c r="U714" t="s">
        <v>2901</v>
      </c>
      <c r="V714" t="s">
        <v>4547</v>
      </c>
      <c r="W714" t="s">
        <v>4548</v>
      </c>
    </row>
    <row r="715" spans="1:23" x14ac:dyDescent="0.3">
      <c r="A715">
        <v>392760471034312</v>
      </c>
      <c r="B715" t="s">
        <v>582</v>
      </c>
      <c r="C715" t="s">
        <v>58</v>
      </c>
      <c r="D715" t="s">
        <v>1611</v>
      </c>
      <c r="E715" t="s">
        <v>419</v>
      </c>
      <c r="F715" t="s">
        <v>420</v>
      </c>
      <c r="G715">
        <v>-23.442502999999999</v>
      </c>
      <c r="H715">
        <v>-58.443832</v>
      </c>
      <c r="I715" t="s">
        <v>62</v>
      </c>
      <c r="J715">
        <v>129842</v>
      </c>
      <c r="K715" s="1">
        <v>44557</v>
      </c>
      <c r="L715" t="s">
        <v>29</v>
      </c>
      <c r="M715" t="s">
        <v>4549</v>
      </c>
      <c r="N715" t="s">
        <v>4550</v>
      </c>
      <c r="O715" t="s">
        <v>1543</v>
      </c>
      <c r="P715" t="s">
        <v>4551</v>
      </c>
      <c r="Q715" t="s">
        <v>83</v>
      </c>
      <c r="R715" t="s">
        <v>4552</v>
      </c>
      <c r="S715" t="s">
        <v>36</v>
      </c>
      <c r="T715" t="s">
        <v>4553</v>
      </c>
      <c r="U715" t="s">
        <v>4554</v>
      </c>
      <c r="V715" t="s">
        <v>4009</v>
      </c>
      <c r="W715" t="s">
        <v>4010</v>
      </c>
    </row>
    <row r="716" spans="1:23" x14ac:dyDescent="0.3">
      <c r="A716">
        <v>2714334994460380</v>
      </c>
      <c r="B716" t="s">
        <v>286</v>
      </c>
      <c r="C716" t="s">
        <v>273</v>
      </c>
      <c r="D716" t="s">
        <v>2538</v>
      </c>
      <c r="E716" t="s">
        <v>4077</v>
      </c>
      <c r="F716" t="s">
        <v>4078</v>
      </c>
      <c r="G716">
        <v>42.602600000000002</v>
      </c>
      <c r="H716">
        <v>20.902999999999999</v>
      </c>
      <c r="I716" t="s">
        <v>78</v>
      </c>
      <c r="J716">
        <v>66955</v>
      </c>
      <c r="K716" s="1">
        <v>44695</v>
      </c>
      <c r="L716" t="s">
        <v>123</v>
      </c>
      <c r="M716" t="s">
        <v>4555</v>
      </c>
      <c r="N716" t="s">
        <v>4556</v>
      </c>
      <c r="O716" t="s">
        <v>112</v>
      </c>
      <c r="P716" t="s">
        <v>1958</v>
      </c>
      <c r="Q716" t="s">
        <v>253</v>
      </c>
      <c r="R716" t="s">
        <v>1959</v>
      </c>
      <c r="S716" t="s">
        <v>241</v>
      </c>
      <c r="T716" t="s">
        <v>1960</v>
      </c>
      <c r="U716" t="s">
        <v>1961</v>
      </c>
      <c r="V716" t="s">
        <v>4557</v>
      </c>
      <c r="W716" t="s">
        <v>4558</v>
      </c>
    </row>
    <row r="717" spans="1:23" x14ac:dyDescent="0.3">
      <c r="A717">
        <v>394946821336786</v>
      </c>
      <c r="B717" t="s">
        <v>231</v>
      </c>
      <c r="C717" t="s">
        <v>24</v>
      </c>
      <c r="D717" t="s">
        <v>3386</v>
      </c>
      <c r="E717" t="s">
        <v>669</v>
      </c>
      <c r="F717" t="s">
        <v>670</v>
      </c>
      <c r="G717">
        <v>-0.22800000000000001</v>
      </c>
      <c r="H717">
        <v>15.8277</v>
      </c>
      <c r="I717" t="s">
        <v>206</v>
      </c>
      <c r="J717">
        <v>97916</v>
      </c>
      <c r="K717" s="1">
        <v>45077</v>
      </c>
      <c r="L717" t="s">
        <v>29</v>
      </c>
      <c r="M717" t="s">
        <v>4559</v>
      </c>
      <c r="N717">
        <f>1-791-560-2325</f>
        <v>-3675</v>
      </c>
      <c r="O717" t="s">
        <v>2653</v>
      </c>
      <c r="P717" t="s">
        <v>4319</v>
      </c>
      <c r="Q717" t="s">
        <v>67</v>
      </c>
      <c r="R717" t="s">
        <v>4320</v>
      </c>
      <c r="S717" t="s">
        <v>198</v>
      </c>
      <c r="T717" t="s">
        <v>4321</v>
      </c>
      <c r="U717" t="s">
        <v>4322</v>
      </c>
      <c r="V717" t="s">
        <v>159</v>
      </c>
      <c r="W717" t="s">
        <v>160</v>
      </c>
    </row>
    <row r="718" spans="1:23" x14ac:dyDescent="0.3">
      <c r="A718">
        <v>1052036726351720</v>
      </c>
      <c r="B718" t="s">
        <v>161</v>
      </c>
      <c r="C718" t="s">
        <v>218</v>
      </c>
      <c r="D718" t="s">
        <v>4048</v>
      </c>
      <c r="E718" t="s">
        <v>2591</v>
      </c>
      <c r="F718" t="s">
        <v>2592</v>
      </c>
      <c r="G718">
        <v>31.046099999999999</v>
      </c>
      <c r="H718">
        <v>34.851599999999998</v>
      </c>
      <c r="I718" t="s">
        <v>206</v>
      </c>
      <c r="J718">
        <v>36083</v>
      </c>
      <c r="K718" s="1">
        <v>44896</v>
      </c>
      <c r="L718" t="s">
        <v>123</v>
      </c>
      <c r="M718" t="s">
        <v>4560</v>
      </c>
      <c r="N718" t="s">
        <v>4561</v>
      </c>
      <c r="O718" t="s">
        <v>811</v>
      </c>
      <c r="P718" t="s">
        <v>2356</v>
      </c>
      <c r="Q718" t="s">
        <v>67</v>
      </c>
      <c r="R718" t="s">
        <v>2357</v>
      </c>
      <c r="S718" t="s">
        <v>198</v>
      </c>
      <c r="T718" t="s">
        <v>2358</v>
      </c>
      <c r="U718" t="s">
        <v>2359</v>
      </c>
      <c r="V718" t="s">
        <v>4562</v>
      </c>
      <c r="W718" t="s">
        <v>4563</v>
      </c>
    </row>
    <row r="719" spans="1:23" x14ac:dyDescent="0.3">
      <c r="A719">
        <v>1479877984671150</v>
      </c>
      <c r="B719" t="s">
        <v>161</v>
      </c>
      <c r="C719" t="s">
        <v>91</v>
      </c>
      <c r="D719" t="s">
        <v>2599</v>
      </c>
      <c r="E719" t="s">
        <v>1462</v>
      </c>
      <c r="F719" t="s">
        <v>1463</v>
      </c>
      <c r="G719">
        <v>-13.133900000000001</v>
      </c>
      <c r="H719">
        <v>27.849299999999999</v>
      </c>
      <c r="I719" t="s">
        <v>138</v>
      </c>
      <c r="J719">
        <v>28033</v>
      </c>
      <c r="K719" s="1">
        <v>44862</v>
      </c>
      <c r="L719" t="s">
        <v>63</v>
      </c>
      <c r="M719" t="s">
        <v>4564</v>
      </c>
      <c r="N719" t="s">
        <v>4565</v>
      </c>
      <c r="O719" t="s">
        <v>548</v>
      </c>
      <c r="P719" t="s">
        <v>2541</v>
      </c>
      <c r="Q719" t="s">
        <v>143</v>
      </c>
      <c r="R719" t="s">
        <v>2542</v>
      </c>
      <c r="S719" t="s">
        <v>52</v>
      </c>
      <c r="T719" t="s">
        <v>2543</v>
      </c>
      <c r="U719" t="s">
        <v>2544</v>
      </c>
      <c r="V719" t="s">
        <v>4566</v>
      </c>
      <c r="W719" t="s">
        <v>4567</v>
      </c>
    </row>
    <row r="720" spans="1:23" x14ac:dyDescent="0.3">
      <c r="A720">
        <v>950917053279067</v>
      </c>
      <c r="B720" t="s">
        <v>430</v>
      </c>
      <c r="C720" t="s">
        <v>91</v>
      </c>
      <c r="D720" t="s">
        <v>1844</v>
      </c>
      <c r="E720" t="s">
        <v>2068</v>
      </c>
      <c r="F720" t="s">
        <v>2069</v>
      </c>
      <c r="G720">
        <v>52.132599999999996</v>
      </c>
      <c r="H720">
        <v>5.2912999999999997</v>
      </c>
      <c r="I720" t="s">
        <v>28</v>
      </c>
      <c r="J720">
        <v>57433</v>
      </c>
      <c r="K720" s="1">
        <v>44846</v>
      </c>
      <c r="L720" t="s">
        <v>29</v>
      </c>
      <c r="M720" t="s">
        <v>4568</v>
      </c>
      <c r="N720" t="s">
        <v>4569</v>
      </c>
      <c r="O720" t="s">
        <v>1884</v>
      </c>
      <c r="P720" t="s">
        <v>1428</v>
      </c>
      <c r="Q720" t="s">
        <v>169</v>
      </c>
      <c r="R720" t="s">
        <v>2820</v>
      </c>
      <c r="S720" t="s">
        <v>212</v>
      </c>
      <c r="T720" t="s">
        <v>2821</v>
      </c>
      <c r="U720" t="s">
        <v>2822</v>
      </c>
      <c r="V720" t="s">
        <v>258</v>
      </c>
      <c r="W720" t="s">
        <v>259</v>
      </c>
    </row>
    <row r="721" spans="1:23" x14ac:dyDescent="0.3">
      <c r="A721">
        <v>865657578997344</v>
      </c>
      <c r="B721" t="s">
        <v>133</v>
      </c>
      <c r="C721" t="s">
        <v>24</v>
      </c>
      <c r="D721" t="s">
        <v>4121</v>
      </c>
      <c r="E721" t="s">
        <v>1414</v>
      </c>
      <c r="F721" t="s">
        <v>1415</v>
      </c>
      <c r="G721">
        <v>29.311699999999998</v>
      </c>
      <c r="H721">
        <v>47.4818</v>
      </c>
      <c r="I721" t="s">
        <v>62</v>
      </c>
      <c r="J721">
        <v>70630</v>
      </c>
      <c r="K721" s="1">
        <v>44490</v>
      </c>
      <c r="L721" t="s">
        <v>63</v>
      </c>
      <c r="M721" t="s">
        <v>4570</v>
      </c>
      <c r="N721" t="s">
        <v>4571</v>
      </c>
      <c r="O721" t="s">
        <v>1260</v>
      </c>
      <c r="P721" t="s">
        <v>2087</v>
      </c>
      <c r="Q721" t="s">
        <v>67</v>
      </c>
      <c r="R721" t="s">
        <v>2088</v>
      </c>
      <c r="S721" t="s">
        <v>212</v>
      </c>
      <c r="T721" t="s">
        <v>2089</v>
      </c>
      <c r="U721" t="s">
        <v>2090</v>
      </c>
      <c r="V721" t="s">
        <v>4572</v>
      </c>
      <c r="W721" t="s">
        <v>4573</v>
      </c>
    </row>
    <row r="722" spans="1:23" x14ac:dyDescent="0.3">
      <c r="A722">
        <v>927843189648168</v>
      </c>
      <c r="B722" t="s">
        <v>859</v>
      </c>
      <c r="C722" t="s">
        <v>91</v>
      </c>
      <c r="D722" t="s">
        <v>2648</v>
      </c>
      <c r="E722" t="s">
        <v>1849</v>
      </c>
      <c r="F722" t="s">
        <v>1850</v>
      </c>
      <c r="G722">
        <v>32.427900000000001</v>
      </c>
      <c r="H722">
        <v>53.688000000000002</v>
      </c>
      <c r="I722" t="s">
        <v>78</v>
      </c>
      <c r="J722">
        <v>81489</v>
      </c>
      <c r="K722" s="1">
        <v>44553</v>
      </c>
      <c r="L722" t="s">
        <v>63</v>
      </c>
      <c r="M722" t="s">
        <v>4574</v>
      </c>
      <c r="N722" t="s">
        <v>4575</v>
      </c>
      <c r="O722" t="s">
        <v>48</v>
      </c>
      <c r="P722" t="s">
        <v>49</v>
      </c>
      <c r="Q722" t="s">
        <v>83</v>
      </c>
      <c r="R722" t="s">
        <v>51</v>
      </c>
      <c r="S722" t="s">
        <v>241</v>
      </c>
      <c r="T722" t="s">
        <v>53</v>
      </c>
      <c r="U722" t="s">
        <v>54</v>
      </c>
      <c r="V722" t="s">
        <v>2931</v>
      </c>
      <c r="W722" t="s">
        <v>2932</v>
      </c>
    </row>
    <row r="723" spans="1:23" x14ac:dyDescent="0.3">
      <c r="A723">
        <v>187667308866805</v>
      </c>
      <c r="B723" t="s">
        <v>430</v>
      </c>
      <c r="C723" t="s">
        <v>218</v>
      </c>
      <c r="D723" t="s">
        <v>4576</v>
      </c>
      <c r="E723" t="s">
        <v>3859</v>
      </c>
      <c r="F723" t="s">
        <v>3860</v>
      </c>
      <c r="G723">
        <v>33.854700000000001</v>
      </c>
      <c r="H723">
        <v>35.862299999999998</v>
      </c>
      <c r="I723" t="s">
        <v>78</v>
      </c>
      <c r="J723">
        <v>60493</v>
      </c>
      <c r="K723" s="1">
        <v>45030</v>
      </c>
      <c r="L723" t="s">
        <v>29</v>
      </c>
      <c r="M723" t="s">
        <v>4577</v>
      </c>
      <c r="N723" t="s">
        <v>4578</v>
      </c>
      <c r="O723" t="s">
        <v>2132</v>
      </c>
      <c r="P723" t="s">
        <v>2911</v>
      </c>
      <c r="Q723" t="s">
        <v>967</v>
      </c>
      <c r="R723" t="s">
        <v>2912</v>
      </c>
      <c r="S723" t="s">
        <v>241</v>
      </c>
      <c r="T723" t="s">
        <v>2913</v>
      </c>
      <c r="U723" t="s">
        <v>2914</v>
      </c>
      <c r="V723" t="s">
        <v>4579</v>
      </c>
      <c r="W723" t="s">
        <v>4580</v>
      </c>
    </row>
    <row r="724" spans="1:23" x14ac:dyDescent="0.3">
      <c r="A724">
        <v>1255868565292860</v>
      </c>
      <c r="B724" t="s">
        <v>443</v>
      </c>
      <c r="C724" t="s">
        <v>24</v>
      </c>
      <c r="D724" t="s">
        <v>1192</v>
      </c>
      <c r="E724" t="s">
        <v>302</v>
      </c>
      <c r="F724" t="s">
        <v>303</v>
      </c>
      <c r="G724">
        <v>-4.0382999999999996</v>
      </c>
      <c r="H724">
        <v>21.758700000000001</v>
      </c>
      <c r="I724" t="s">
        <v>206</v>
      </c>
      <c r="J724">
        <v>31574</v>
      </c>
      <c r="K724" s="1">
        <v>45122</v>
      </c>
      <c r="L724" t="s">
        <v>63</v>
      </c>
      <c r="M724" t="s">
        <v>4581</v>
      </c>
      <c r="N724" t="s">
        <v>4582</v>
      </c>
      <c r="O724" t="s">
        <v>560</v>
      </c>
      <c r="P724" t="s">
        <v>561</v>
      </c>
      <c r="Q724" t="s">
        <v>674</v>
      </c>
      <c r="R724" t="s">
        <v>562</v>
      </c>
      <c r="S724" t="s">
        <v>36</v>
      </c>
      <c r="T724" t="s">
        <v>563</v>
      </c>
      <c r="U724" t="s">
        <v>564</v>
      </c>
      <c r="V724" t="s">
        <v>3404</v>
      </c>
      <c r="W724" t="s">
        <v>3405</v>
      </c>
    </row>
    <row r="725" spans="1:23" x14ac:dyDescent="0.3">
      <c r="A725">
        <v>190798404014818</v>
      </c>
      <c r="B725" t="s">
        <v>74</v>
      </c>
      <c r="C725" t="s">
        <v>24</v>
      </c>
      <c r="D725" t="s">
        <v>543</v>
      </c>
      <c r="E725" t="s">
        <v>781</v>
      </c>
      <c r="F725" t="s">
        <v>782</v>
      </c>
      <c r="G725">
        <v>30.375299999999999</v>
      </c>
      <c r="H725">
        <v>69.345100000000002</v>
      </c>
      <c r="I725" t="s">
        <v>206</v>
      </c>
      <c r="J725">
        <v>114616</v>
      </c>
      <c r="K725" s="1">
        <v>45067</v>
      </c>
      <c r="L725" t="s">
        <v>123</v>
      </c>
      <c r="M725" t="s">
        <v>4583</v>
      </c>
      <c r="N725" t="s">
        <v>4584</v>
      </c>
      <c r="O725" t="s">
        <v>2453</v>
      </c>
      <c r="P725" t="s">
        <v>2454</v>
      </c>
      <c r="Q725" t="s">
        <v>50</v>
      </c>
      <c r="R725" t="s">
        <v>2455</v>
      </c>
      <c r="S725" t="s">
        <v>198</v>
      </c>
      <c r="T725" t="s">
        <v>2456</v>
      </c>
      <c r="U725" t="s">
        <v>2457</v>
      </c>
      <c r="V725" t="s">
        <v>4022</v>
      </c>
      <c r="W725" t="s">
        <v>4023</v>
      </c>
    </row>
    <row r="726" spans="1:23" x14ac:dyDescent="0.3">
      <c r="A726">
        <v>1610693090926880</v>
      </c>
      <c r="B726" t="s">
        <v>792</v>
      </c>
      <c r="C726" t="s">
        <v>151</v>
      </c>
      <c r="D726" t="s">
        <v>1064</v>
      </c>
      <c r="E726" t="s">
        <v>121</v>
      </c>
      <c r="F726" t="s">
        <v>122</v>
      </c>
      <c r="G726">
        <v>19.313300000000002</v>
      </c>
      <c r="H726">
        <v>-81.254599999999996</v>
      </c>
      <c r="I726" t="s">
        <v>206</v>
      </c>
      <c r="J726">
        <v>26692</v>
      </c>
      <c r="K726" s="1">
        <v>44865</v>
      </c>
      <c r="L726" t="s">
        <v>123</v>
      </c>
      <c r="M726" t="s">
        <v>4585</v>
      </c>
      <c r="N726" t="s">
        <v>4586</v>
      </c>
      <c r="O726" t="s">
        <v>2231</v>
      </c>
      <c r="P726" t="s">
        <v>2508</v>
      </c>
      <c r="Q726" t="s">
        <v>67</v>
      </c>
      <c r="R726" t="s">
        <v>2509</v>
      </c>
      <c r="S726" t="s">
        <v>85</v>
      </c>
      <c r="T726" t="s">
        <v>2510</v>
      </c>
      <c r="U726" t="s">
        <v>2511</v>
      </c>
      <c r="V726" t="s">
        <v>4587</v>
      </c>
      <c r="W726" t="s">
        <v>4588</v>
      </c>
    </row>
    <row r="727" spans="1:23" x14ac:dyDescent="0.3">
      <c r="A727">
        <v>16754769137965</v>
      </c>
      <c r="B727" t="s">
        <v>90</v>
      </c>
      <c r="C727" t="s">
        <v>42</v>
      </c>
      <c r="D727" t="s">
        <v>4589</v>
      </c>
      <c r="E727" t="s">
        <v>1122</v>
      </c>
      <c r="F727" t="s">
        <v>1123</v>
      </c>
      <c r="G727">
        <v>9.7489000000000008</v>
      </c>
      <c r="H727">
        <v>-83.753399999999999</v>
      </c>
      <c r="I727" t="s">
        <v>206</v>
      </c>
      <c r="J727">
        <v>68741</v>
      </c>
      <c r="K727" s="1">
        <v>44569</v>
      </c>
      <c r="L727" t="s">
        <v>123</v>
      </c>
      <c r="M727" t="s">
        <v>4590</v>
      </c>
      <c r="N727" t="s">
        <v>4591</v>
      </c>
      <c r="O727" t="s">
        <v>1629</v>
      </c>
      <c r="P727" t="s">
        <v>1630</v>
      </c>
      <c r="Q727" t="s">
        <v>967</v>
      </c>
      <c r="R727" t="s">
        <v>1631</v>
      </c>
      <c r="S727" t="s">
        <v>212</v>
      </c>
      <c r="T727" t="s">
        <v>1632</v>
      </c>
      <c r="U727" t="s">
        <v>1633</v>
      </c>
      <c r="V727" t="s">
        <v>4592</v>
      </c>
      <c r="W727" t="s">
        <v>4593</v>
      </c>
    </row>
    <row r="728" spans="1:23" x14ac:dyDescent="0.3">
      <c r="A728">
        <v>2062134793804490</v>
      </c>
      <c r="B728" t="s">
        <v>119</v>
      </c>
      <c r="C728" t="s">
        <v>105</v>
      </c>
      <c r="D728" t="s">
        <v>407</v>
      </c>
      <c r="E728" t="s">
        <v>2430</v>
      </c>
      <c r="F728" t="s">
        <v>2431</v>
      </c>
      <c r="G728">
        <v>51.919400000000003</v>
      </c>
      <c r="H728">
        <v>19.145099999999999</v>
      </c>
      <c r="I728" t="s">
        <v>206</v>
      </c>
      <c r="J728">
        <v>23957</v>
      </c>
      <c r="K728" s="1">
        <v>44530</v>
      </c>
      <c r="L728" t="s">
        <v>29</v>
      </c>
      <c r="M728" t="s">
        <v>4594</v>
      </c>
      <c r="N728" t="s">
        <v>4595</v>
      </c>
      <c r="O728" t="s">
        <v>660</v>
      </c>
      <c r="P728" t="s">
        <v>1271</v>
      </c>
      <c r="Q728" t="s">
        <v>253</v>
      </c>
      <c r="R728" t="s">
        <v>1272</v>
      </c>
      <c r="S728" t="s">
        <v>212</v>
      </c>
      <c r="T728" t="s">
        <v>1273</v>
      </c>
      <c r="U728" t="s">
        <v>1274</v>
      </c>
      <c r="V728" t="s">
        <v>4596</v>
      </c>
      <c r="W728" t="s">
        <v>4597</v>
      </c>
    </row>
    <row r="729" spans="1:23" x14ac:dyDescent="0.3">
      <c r="A729">
        <v>1081678402253810</v>
      </c>
      <c r="B729" t="s">
        <v>973</v>
      </c>
      <c r="C729" t="s">
        <v>24</v>
      </c>
      <c r="D729" t="s">
        <v>679</v>
      </c>
      <c r="E729" t="s">
        <v>954</v>
      </c>
      <c r="F729" t="s">
        <v>955</v>
      </c>
      <c r="G729">
        <v>4.2104999999999997</v>
      </c>
      <c r="H729">
        <v>101.97580000000001</v>
      </c>
      <c r="I729" t="s">
        <v>28</v>
      </c>
      <c r="J729">
        <v>76853</v>
      </c>
      <c r="K729" s="1">
        <v>44469</v>
      </c>
      <c r="L729" t="s">
        <v>63</v>
      </c>
      <c r="M729" t="s">
        <v>4598</v>
      </c>
      <c r="N729" t="s">
        <v>4599</v>
      </c>
      <c r="O729" t="s">
        <v>33</v>
      </c>
      <c r="P729" t="s">
        <v>1558</v>
      </c>
      <c r="Q729" t="s">
        <v>358</v>
      </c>
      <c r="R729" t="s">
        <v>1559</v>
      </c>
      <c r="S729" t="s">
        <v>114</v>
      </c>
      <c r="T729" t="s">
        <v>1560</v>
      </c>
      <c r="U729" t="s">
        <v>1561</v>
      </c>
      <c r="V729" t="s">
        <v>4600</v>
      </c>
      <c r="W729" t="s">
        <v>4601</v>
      </c>
    </row>
    <row r="730" spans="1:23" x14ac:dyDescent="0.3">
      <c r="A730">
        <v>1085255470768640</v>
      </c>
      <c r="B730" t="s">
        <v>467</v>
      </c>
      <c r="C730" t="s">
        <v>91</v>
      </c>
      <c r="D730" t="s">
        <v>687</v>
      </c>
      <c r="E730" t="s">
        <v>1042</v>
      </c>
      <c r="F730" t="s">
        <v>1043</v>
      </c>
      <c r="G730">
        <v>56.879600000000003</v>
      </c>
      <c r="H730">
        <v>24.603200000000001</v>
      </c>
      <c r="I730" t="s">
        <v>206</v>
      </c>
      <c r="J730">
        <v>53119</v>
      </c>
      <c r="K730" s="1">
        <v>44819</v>
      </c>
      <c r="L730" t="s">
        <v>63</v>
      </c>
      <c r="M730" t="s">
        <v>4602</v>
      </c>
      <c r="N730" t="s">
        <v>4603</v>
      </c>
      <c r="O730" t="s">
        <v>33</v>
      </c>
      <c r="P730" t="s">
        <v>1558</v>
      </c>
      <c r="Q730" t="s">
        <v>183</v>
      </c>
      <c r="R730" t="s">
        <v>1559</v>
      </c>
      <c r="S730" t="s">
        <v>114</v>
      </c>
      <c r="T730" t="s">
        <v>1560</v>
      </c>
      <c r="U730" t="s">
        <v>1561</v>
      </c>
      <c r="V730" t="s">
        <v>4251</v>
      </c>
      <c r="W730" t="s">
        <v>4252</v>
      </c>
    </row>
    <row r="731" spans="1:23" x14ac:dyDescent="0.3">
      <c r="A731">
        <v>1344913041635050</v>
      </c>
      <c r="B731" t="s">
        <v>133</v>
      </c>
      <c r="C731" t="s">
        <v>58</v>
      </c>
      <c r="D731" t="s">
        <v>1648</v>
      </c>
      <c r="E731" t="s">
        <v>2080</v>
      </c>
      <c r="F731" t="s">
        <v>2081</v>
      </c>
      <c r="G731">
        <v>46.603354000000003</v>
      </c>
      <c r="H731">
        <v>1.888334</v>
      </c>
      <c r="I731" t="s">
        <v>28</v>
      </c>
      <c r="J731">
        <v>97851</v>
      </c>
      <c r="K731" s="1">
        <v>44525</v>
      </c>
      <c r="L731" t="s">
        <v>123</v>
      </c>
      <c r="M731" t="s">
        <v>4604</v>
      </c>
      <c r="N731" t="s">
        <v>4605</v>
      </c>
      <c r="O731" t="s">
        <v>1698</v>
      </c>
      <c r="P731" t="s">
        <v>1699</v>
      </c>
      <c r="Q731" t="s">
        <v>294</v>
      </c>
      <c r="R731" t="s">
        <v>1700</v>
      </c>
      <c r="S731" t="s">
        <v>241</v>
      </c>
      <c r="T731" t="s">
        <v>1701</v>
      </c>
      <c r="U731" t="s">
        <v>1702</v>
      </c>
      <c r="V731" t="s">
        <v>3645</v>
      </c>
      <c r="W731" t="s">
        <v>3646</v>
      </c>
    </row>
    <row r="732" spans="1:23" x14ac:dyDescent="0.3">
      <c r="A732">
        <v>2912284921275010</v>
      </c>
      <c r="B732" t="s">
        <v>119</v>
      </c>
      <c r="C732" t="s">
        <v>134</v>
      </c>
      <c r="D732" t="s">
        <v>3469</v>
      </c>
      <c r="E732" t="s">
        <v>3080</v>
      </c>
      <c r="F732" t="s">
        <v>3081</v>
      </c>
      <c r="G732">
        <v>12.169600000000001</v>
      </c>
      <c r="H732">
        <v>-68.989999999999995</v>
      </c>
      <c r="I732" t="s">
        <v>78</v>
      </c>
      <c r="J732">
        <v>21081</v>
      </c>
      <c r="K732" s="1">
        <v>45011</v>
      </c>
      <c r="L732" t="s">
        <v>123</v>
      </c>
      <c r="M732" t="s">
        <v>4606</v>
      </c>
      <c r="N732" t="s">
        <v>4607</v>
      </c>
      <c r="O732" t="s">
        <v>832</v>
      </c>
      <c r="P732" t="s">
        <v>833</v>
      </c>
      <c r="Q732" t="s">
        <v>50</v>
      </c>
      <c r="R732" t="s">
        <v>834</v>
      </c>
      <c r="S732" t="s">
        <v>255</v>
      </c>
      <c r="T732" t="s">
        <v>835</v>
      </c>
      <c r="U732" t="s">
        <v>836</v>
      </c>
      <c r="V732" t="s">
        <v>2197</v>
      </c>
      <c r="W732" t="s">
        <v>2198</v>
      </c>
    </row>
    <row r="733" spans="1:23" x14ac:dyDescent="0.3">
      <c r="A733">
        <v>1508303925501830</v>
      </c>
      <c r="B733" t="s">
        <v>1140</v>
      </c>
      <c r="C733" t="s">
        <v>273</v>
      </c>
      <c r="D733" t="s">
        <v>3602</v>
      </c>
      <c r="E733" t="s">
        <v>275</v>
      </c>
      <c r="F733" t="s">
        <v>276</v>
      </c>
      <c r="G733">
        <v>-17.6797</v>
      </c>
      <c r="H733">
        <v>-149.4068</v>
      </c>
      <c r="I733" t="s">
        <v>78</v>
      </c>
      <c r="J733">
        <v>26249</v>
      </c>
      <c r="K733" s="1">
        <v>44479</v>
      </c>
      <c r="L733" t="s">
        <v>29</v>
      </c>
      <c r="M733" t="s">
        <v>4608</v>
      </c>
      <c r="N733" t="s">
        <v>4609</v>
      </c>
      <c r="O733" t="s">
        <v>3431</v>
      </c>
      <c r="P733" t="s">
        <v>4610</v>
      </c>
      <c r="Q733" t="s">
        <v>1047</v>
      </c>
      <c r="R733" t="s">
        <v>4611</v>
      </c>
      <c r="S733" t="s">
        <v>241</v>
      </c>
      <c r="T733" t="s">
        <v>4612</v>
      </c>
      <c r="U733" t="s">
        <v>4613</v>
      </c>
      <c r="V733" t="s">
        <v>4614</v>
      </c>
      <c r="W733" t="s">
        <v>4615</v>
      </c>
    </row>
    <row r="734" spans="1:23" x14ac:dyDescent="0.3">
      <c r="A734">
        <v>947947245527924</v>
      </c>
      <c r="B734" t="s">
        <v>364</v>
      </c>
      <c r="C734" t="s">
        <v>24</v>
      </c>
      <c r="D734" t="s">
        <v>3335</v>
      </c>
      <c r="E734" t="s">
        <v>915</v>
      </c>
      <c r="F734" t="s">
        <v>916</v>
      </c>
      <c r="G734">
        <v>18.070799999999998</v>
      </c>
      <c r="H734">
        <v>-63.0501</v>
      </c>
      <c r="I734" t="s">
        <v>28</v>
      </c>
      <c r="J734">
        <v>72404</v>
      </c>
      <c r="K734" s="1">
        <v>45052</v>
      </c>
      <c r="L734" t="s">
        <v>63</v>
      </c>
      <c r="M734" t="s">
        <v>4616</v>
      </c>
      <c r="N734" t="s">
        <v>4617</v>
      </c>
      <c r="O734" t="s">
        <v>3431</v>
      </c>
      <c r="P734" t="s">
        <v>4610</v>
      </c>
      <c r="Q734" t="s">
        <v>294</v>
      </c>
      <c r="R734" t="s">
        <v>4611</v>
      </c>
      <c r="S734" t="s">
        <v>241</v>
      </c>
      <c r="T734" t="s">
        <v>4612</v>
      </c>
      <c r="U734" t="s">
        <v>4613</v>
      </c>
      <c r="V734" t="s">
        <v>229</v>
      </c>
      <c r="W734" t="s">
        <v>230</v>
      </c>
    </row>
    <row r="735" spans="1:23" x14ac:dyDescent="0.3">
      <c r="A735">
        <v>505713735553936</v>
      </c>
      <c r="B735" t="s">
        <v>57</v>
      </c>
      <c r="C735" t="s">
        <v>151</v>
      </c>
      <c r="D735" t="s">
        <v>699</v>
      </c>
      <c r="E735" t="s">
        <v>4011</v>
      </c>
      <c r="F735" t="s">
        <v>4012</v>
      </c>
      <c r="G735">
        <v>38.860999999999997</v>
      </c>
      <c r="H735">
        <v>71.2761</v>
      </c>
      <c r="I735" t="s">
        <v>206</v>
      </c>
      <c r="J735">
        <v>116882</v>
      </c>
      <c r="K735" s="1">
        <v>44834</v>
      </c>
      <c r="L735" t="s">
        <v>123</v>
      </c>
      <c r="M735" t="s">
        <v>4618</v>
      </c>
      <c r="N735" t="s">
        <v>4619</v>
      </c>
      <c r="O735" t="s">
        <v>356</v>
      </c>
      <c r="P735" t="s">
        <v>357</v>
      </c>
      <c r="Q735" t="s">
        <v>183</v>
      </c>
      <c r="R735" t="s">
        <v>359</v>
      </c>
      <c r="S735" t="s">
        <v>114</v>
      </c>
      <c r="T735" t="s">
        <v>360</v>
      </c>
      <c r="U735" t="s">
        <v>361</v>
      </c>
      <c r="V735" t="s">
        <v>4620</v>
      </c>
      <c r="W735" t="s">
        <v>4621</v>
      </c>
    </row>
    <row r="736" spans="1:23" x14ac:dyDescent="0.3">
      <c r="A736">
        <v>447410138591378</v>
      </c>
      <c r="B736" t="s">
        <v>90</v>
      </c>
      <c r="C736" t="s">
        <v>24</v>
      </c>
      <c r="D736" t="s">
        <v>3241</v>
      </c>
      <c r="E736" t="s">
        <v>3436</v>
      </c>
      <c r="F736" t="s">
        <v>3437</v>
      </c>
      <c r="G736">
        <v>13.7942</v>
      </c>
      <c r="H736">
        <v>-88.896500000000003</v>
      </c>
      <c r="I736" t="s">
        <v>206</v>
      </c>
      <c r="J736">
        <v>31246</v>
      </c>
      <c r="K736" s="1">
        <v>44946</v>
      </c>
      <c r="L736" t="s">
        <v>63</v>
      </c>
      <c r="M736" t="s">
        <v>4622</v>
      </c>
      <c r="N736" t="s">
        <v>4623</v>
      </c>
      <c r="O736" t="s">
        <v>1057</v>
      </c>
      <c r="P736" t="s">
        <v>2223</v>
      </c>
      <c r="Q736" t="s">
        <v>253</v>
      </c>
      <c r="R736" t="s">
        <v>2224</v>
      </c>
      <c r="S736" t="s">
        <v>334</v>
      </c>
      <c r="T736" t="s">
        <v>2225</v>
      </c>
      <c r="U736" t="s">
        <v>2226</v>
      </c>
      <c r="V736" t="s">
        <v>4587</v>
      </c>
      <c r="W736" t="s">
        <v>4588</v>
      </c>
    </row>
    <row r="737" spans="1:23" x14ac:dyDescent="0.3">
      <c r="A737">
        <v>2754220383242810</v>
      </c>
      <c r="B737" t="s">
        <v>792</v>
      </c>
      <c r="C737" t="s">
        <v>42</v>
      </c>
      <c r="D737" t="s">
        <v>625</v>
      </c>
      <c r="E737" t="s">
        <v>44</v>
      </c>
      <c r="F737" t="s">
        <v>45</v>
      </c>
      <c r="G737">
        <v>38.969700000000003</v>
      </c>
      <c r="H737">
        <v>59.5563</v>
      </c>
      <c r="I737" t="s">
        <v>138</v>
      </c>
      <c r="J737">
        <v>56132</v>
      </c>
      <c r="K737" s="1">
        <v>45029</v>
      </c>
      <c r="L737" t="s">
        <v>63</v>
      </c>
      <c r="M737" t="s">
        <v>4624</v>
      </c>
      <c r="N737" t="s">
        <v>4625</v>
      </c>
      <c r="O737" t="s">
        <v>251</v>
      </c>
      <c r="P737" t="s">
        <v>252</v>
      </c>
      <c r="Q737" t="s">
        <v>967</v>
      </c>
      <c r="R737" t="s">
        <v>254</v>
      </c>
      <c r="S737" t="s">
        <v>198</v>
      </c>
      <c r="T737" t="s">
        <v>256</v>
      </c>
      <c r="U737" t="s">
        <v>257</v>
      </c>
      <c r="V737" t="s">
        <v>1173</v>
      </c>
      <c r="W737" t="s">
        <v>1174</v>
      </c>
    </row>
    <row r="738" spans="1:23" x14ac:dyDescent="0.3">
      <c r="A738">
        <v>1615893049431340</v>
      </c>
      <c r="B738" t="s">
        <v>779</v>
      </c>
      <c r="C738" t="s">
        <v>218</v>
      </c>
      <c r="D738" t="s">
        <v>4626</v>
      </c>
      <c r="E738" t="s">
        <v>636</v>
      </c>
      <c r="F738" t="s">
        <v>637</v>
      </c>
      <c r="G738">
        <v>8.5379000000000005</v>
      </c>
      <c r="H738">
        <v>-80.7821</v>
      </c>
      <c r="I738" t="s">
        <v>78</v>
      </c>
      <c r="J738">
        <v>36636</v>
      </c>
      <c r="K738" s="1">
        <v>45175</v>
      </c>
      <c r="L738" t="s">
        <v>123</v>
      </c>
      <c r="M738" t="s">
        <v>4627</v>
      </c>
      <c r="N738" t="s">
        <v>4628</v>
      </c>
      <c r="O738" t="s">
        <v>736</v>
      </c>
      <c r="P738" t="s">
        <v>640</v>
      </c>
      <c r="Q738" t="s">
        <v>253</v>
      </c>
      <c r="R738" t="s">
        <v>1438</v>
      </c>
      <c r="S738" t="s">
        <v>334</v>
      </c>
      <c r="T738" t="s">
        <v>1439</v>
      </c>
      <c r="U738" t="s">
        <v>1440</v>
      </c>
      <c r="V738" t="s">
        <v>4629</v>
      </c>
      <c r="W738" t="s">
        <v>4630</v>
      </c>
    </row>
    <row r="739" spans="1:23" x14ac:dyDescent="0.3">
      <c r="A739">
        <v>3045184838825460</v>
      </c>
      <c r="B739" t="s">
        <v>973</v>
      </c>
      <c r="C739" t="s">
        <v>189</v>
      </c>
      <c r="D739" t="s">
        <v>3128</v>
      </c>
      <c r="E739" t="s">
        <v>204</v>
      </c>
      <c r="F739" t="s">
        <v>205</v>
      </c>
      <c r="G739">
        <v>18.1096</v>
      </c>
      <c r="H739">
        <v>-77.297499999999999</v>
      </c>
      <c r="I739" t="s">
        <v>62</v>
      </c>
      <c r="J739">
        <v>22953</v>
      </c>
      <c r="K739" s="1">
        <v>44567</v>
      </c>
      <c r="L739" t="s">
        <v>29</v>
      </c>
      <c r="M739" t="s">
        <v>4631</v>
      </c>
      <c r="N739" t="s">
        <v>4632</v>
      </c>
      <c r="O739" t="s">
        <v>1057</v>
      </c>
      <c r="P739" t="s">
        <v>2891</v>
      </c>
      <c r="Q739" t="s">
        <v>239</v>
      </c>
      <c r="R739" t="s">
        <v>2892</v>
      </c>
      <c r="S739" t="s">
        <v>85</v>
      </c>
      <c r="T739" t="s">
        <v>2893</v>
      </c>
      <c r="U739" t="s">
        <v>2894</v>
      </c>
      <c r="V739" t="s">
        <v>1947</v>
      </c>
      <c r="W739" t="s">
        <v>1948</v>
      </c>
    </row>
    <row r="740" spans="1:23" x14ac:dyDescent="0.3">
      <c r="A740">
        <v>2414840055094730</v>
      </c>
      <c r="B740" t="s">
        <v>779</v>
      </c>
      <c r="C740" t="s">
        <v>151</v>
      </c>
      <c r="D740" t="s">
        <v>2922</v>
      </c>
      <c r="E740" t="s">
        <v>3442</v>
      </c>
      <c r="F740" t="s">
        <v>3443</v>
      </c>
      <c r="G740">
        <v>61.924100000000003</v>
      </c>
      <c r="H740">
        <v>25.748200000000001</v>
      </c>
      <c r="I740" t="s">
        <v>206</v>
      </c>
      <c r="J740">
        <v>130132</v>
      </c>
      <c r="K740" s="1">
        <v>45000</v>
      </c>
      <c r="L740" t="s">
        <v>63</v>
      </c>
      <c r="M740" t="s">
        <v>4633</v>
      </c>
      <c r="N740" t="s">
        <v>4634</v>
      </c>
      <c r="O740" t="s">
        <v>195</v>
      </c>
      <c r="P740" t="s">
        <v>196</v>
      </c>
      <c r="Q740" t="s">
        <v>143</v>
      </c>
      <c r="R740" t="s">
        <v>197</v>
      </c>
      <c r="S740" t="s">
        <v>198</v>
      </c>
      <c r="T740" t="s">
        <v>199</v>
      </c>
      <c r="U740" t="s">
        <v>200</v>
      </c>
      <c r="V740" t="s">
        <v>4635</v>
      </c>
      <c r="W740" t="s">
        <v>4636</v>
      </c>
    </row>
    <row r="741" spans="1:23" x14ac:dyDescent="0.3">
      <c r="A741">
        <v>3017016040085160</v>
      </c>
      <c r="B741" t="s">
        <v>104</v>
      </c>
      <c r="C741" t="s">
        <v>218</v>
      </c>
      <c r="D741" t="s">
        <v>384</v>
      </c>
      <c r="E741" t="s">
        <v>482</v>
      </c>
      <c r="F741" t="s">
        <v>483</v>
      </c>
      <c r="G741">
        <v>-25.2744</v>
      </c>
      <c r="H741">
        <v>133.77510000000001</v>
      </c>
      <c r="I741" t="s">
        <v>206</v>
      </c>
      <c r="J741">
        <v>97502</v>
      </c>
      <c r="K741" s="1">
        <v>44787</v>
      </c>
      <c r="L741" t="s">
        <v>63</v>
      </c>
      <c r="M741" t="s">
        <v>4637</v>
      </c>
      <c r="N741" t="s">
        <v>4638</v>
      </c>
      <c r="O741" t="s">
        <v>1115</v>
      </c>
      <c r="P741" t="s">
        <v>811</v>
      </c>
      <c r="Q741" t="s">
        <v>67</v>
      </c>
      <c r="R741" t="s">
        <v>1116</v>
      </c>
      <c r="S741" t="s">
        <v>69</v>
      </c>
      <c r="T741" t="s">
        <v>1117</v>
      </c>
      <c r="U741" t="s">
        <v>1118</v>
      </c>
      <c r="V741" t="s">
        <v>2032</v>
      </c>
      <c r="W741" t="s">
        <v>2033</v>
      </c>
    </row>
    <row r="742" spans="1:23" x14ac:dyDescent="0.3">
      <c r="A742">
        <v>1963966451104570</v>
      </c>
      <c r="B742" t="s">
        <v>973</v>
      </c>
      <c r="C742" t="s">
        <v>58</v>
      </c>
      <c r="D742" t="s">
        <v>1490</v>
      </c>
      <c r="E742" t="s">
        <v>1360</v>
      </c>
      <c r="F742" t="s">
        <v>1361</v>
      </c>
      <c r="G742">
        <v>60.472000000000001</v>
      </c>
      <c r="H742">
        <v>8.4688999999999997</v>
      </c>
      <c r="I742" t="s">
        <v>206</v>
      </c>
      <c r="J742">
        <v>81795</v>
      </c>
      <c r="K742" s="1">
        <v>44502</v>
      </c>
      <c r="L742" t="s">
        <v>63</v>
      </c>
      <c r="M742" t="s">
        <v>4639</v>
      </c>
      <c r="N742">
        <f>1-309-421-3584</f>
        <v>-4313</v>
      </c>
      <c r="O742" t="s">
        <v>1493</v>
      </c>
      <c r="P742" t="s">
        <v>2315</v>
      </c>
      <c r="Q742" t="s">
        <v>169</v>
      </c>
      <c r="R742" t="s">
        <v>2316</v>
      </c>
      <c r="S742" t="s">
        <v>69</v>
      </c>
      <c r="T742" t="s">
        <v>2317</v>
      </c>
      <c r="U742" t="s">
        <v>2318</v>
      </c>
      <c r="V742" t="s">
        <v>4562</v>
      </c>
      <c r="W742" t="s">
        <v>4563</v>
      </c>
    </row>
    <row r="743" spans="1:23" x14ac:dyDescent="0.3">
      <c r="A743">
        <v>2157720125882790</v>
      </c>
      <c r="B743" t="s">
        <v>260</v>
      </c>
      <c r="C743" t="s">
        <v>91</v>
      </c>
      <c r="D743" t="s">
        <v>4640</v>
      </c>
      <c r="E743" t="s">
        <v>522</v>
      </c>
      <c r="F743" t="s">
        <v>523</v>
      </c>
      <c r="G743">
        <v>-9.6456999999999997</v>
      </c>
      <c r="H743">
        <v>160.15620000000001</v>
      </c>
      <c r="I743" t="s">
        <v>138</v>
      </c>
      <c r="J743">
        <v>27164</v>
      </c>
      <c r="K743" s="1">
        <v>44640</v>
      </c>
      <c r="L743" t="s">
        <v>123</v>
      </c>
      <c r="M743" t="s">
        <v>4641</v>
      </c>
      <c r="N743" t="s">
        <v>4642</v>
      </c>
      <c r="O743" t="s">
        <v>448</v>
      </c>
      <c r="P743" t="s">
        <v>447</v>
      </c>
      <c r="Q743" t="s">
        <v>294</v>
      </c>
      <c r="R743" t="s">
        <v>1331</v>
      </c>
      <c r="S743" t="s">
        <v>212</v>
      </c>
      <c r="T743" t="s">
        <v>1332</v>
      </c>
      <c r="U743" t="s">
        <v>1333</v>
      </c>
      <c r="V743" t="s">
        <v>4643</v>
      </c>
      <c r="W743" t="s">
        <v>4644</v>
      </c>
    </row>
    <row r="744" spans="1:23" x14ac:dyDescent="0.3">
      <c r="A744">
        <v>1503090758858630</v>
      </c>
      <c r="B744" t="s">
        <v>57</v>
      </c>
      <c r="C744" t="s">
        <v>134</v>
      </c>
      <c r="D744" t="s">
        <v>4363</v>
      </c>
      <c r="E744" t="s">
        <v>768</v>
      </c>
      <c r="F744" t="s">
        <v>769</v>
      </c>
      <c r="G744">
        <v>5.1520999999999999</v>
      </c>
      <c r="H744">
        <v>46.199599999999997</v>
      </c>
      <c r="I744" t="s">
        <v>78</v>
      </c>
      <c r="J744">
        <v>40046</v>
      </c>
      <c r="K744" s="1">
        <v>44616</v>
      </c>
      <c r="L744" t="s">
        <v>123</v>
      </c>
      <c r="M744" t="s">
        <v>4645</v>
      </c>
      <c r="N744" t="s">
        <v>4646</v>
      </c>
      <c r="O744" t="s">
        <v>3636</v>
      </c>
      <c r="P744" t="s">
        <v>3637</v>
      </c>
      <c r="Q744" t="s">
        <v>674</v>
      </c>
      <c r="R744" t="s">
        <v>3638</v>
      </c>
      <c r="S744" t="s">
        <v>52</v>
      </c>
      <c r="T744" t="s">
        <v>3639</v>
      </c>
      <c r="U744" t="s">
        <v>3640</v>
      </c>
      <c r="V744" t="s">
        <v>2979</v>
      </c>
      <c r="W744" t="s">
        <v>2980</v>
      </c>
    </row>
    <row r="745" spans="1:23" x14ac:dyDescent="0.3">
      <c r="A745">
        <v>340976050461310</v>
      </c>
      <c r="B745" t="s">
        <v>313</v>
      </c>
      <c r="C745" t="s">
        <v>58</v>
      </c>
      <c r="D745" t="s">
        <v>1637</v>
      </c>
      <c r="E745" t="s">
        <v>1165</v>
      </c>
      <c r="F745" t="s">
        <v>1166</v>
      </c>
      <c r="G745">
        <v>6.8769999999999998</v>
      </c>
      <c r="H745">
        <v>31.306999999999999</v>
      </c>
      <c r="I745" t="s">
        <v>78</v>
      </c>
      <c r="J745">
        <v>90377</v>
      </c>
      <c r="K745" s="1">
        <v>44888</v>
      </c>
      <c r="L745" t="s">
        <v>123</v>
      </c>
      <c r="M745" t="s">
        <v>4647</v>
      </c>
      <c r="N745" t="s">
        <v>4648</v>
      </c>
      <c r="O745" t="s">
        <v>526</v>
      </c>
      <c r="P745" t="s">
        <v>629</v>
      </c>
      <c r="Q745" t="s">
        <v>294</v>
      </c>
      <c r="R745" t="s">
        <v>630</v>
      </c>
      <c r="S745" t="s">
        <v>334</v>
      </c>
      <c r="T745" t="s">
        <v>631</v>
      </c>
      <c r="U745" t="s">
        <v>632</v>
      </c>
      <c r="V745" t="s">
        <v>3940</v>
      </c>
      <c r="W745" t="s">
        <v>3941</v>
      </c>
    </row>
    <row r="746" spans="1:23" x14ac:dyDescent="0.3">
      <c r="A746">
        <v>808000112469872</v>
      </c>
      <c r="B746" t="s">
        <v>467</v>
      </c>
      <c r="C746" t="s">
        <v>151</v>
      </c>
      <c r="D746" t="s">
        <v>3411</v>
      </c>
      <c r="E746" t="s">
        <v>378</v>
      </c>
      <c r="F746" t="s">
        <v>379</v>
      </c>
      <c r="G746">
        <v>21.521799999999999</v>
      </c>
      <c r="H746">
        <v>-77.781199999999998</v>
      </c>
      <c r="I746" t="s">
        <v>206</v>
      </c>
      <c r="J746">
        <v>59441</v>
      </c>
      <c r="K746" s="1">
        <v>45170</v>
      </c>
      <c r="L746" t="s">
        <v>29</v>
      </c>
      <c r="M746" t="s">
        <v>4649</v>
      </c>
      <c r="N746" t="s">
        <v>4650</v>
      </c>
      <c r="O746" t="s">
        <v>1764</v>
      </c>
      <c r="P746" t="s">
        <v>3270</v>
      </c>
      <c r="Q746" t="s">
        <v>294</v>
      </c>
      <c r="R746" t="s">
        <v>3271</v>
      </c>
      <c r="S746" t="s">
        <v>114</v>
      </c>
      <c r="T746" t="s">
        <v>3272</v>
      </c>
      <c r="U746" t="s">
        <v>3273</v>
      </c>
      <c r="V746" t="s">
        <v>4651</v>
      </c>
      <c r="W746" t="s">
        <v>4652</v>
      </c>
    </row>
    <row r="747" spans="1:23" x14ac:dyDescent="0.3">
      <c r="A747">
        <v>3064420457795560</v>
      </c>
      <c r="B747" t="s">
        <v>231</v>
      </c>
      <c r="C747" t="s">
        <v>24</v>
      </c>
      <c r="D747" t="s">
        <v>1844</v>
      </c>
      <c r="E747" t="s">
        <v>2045</v>
      </c>
      <c r="F747" t="s">
        <v>2046</v>
      </c>
      <c r="G747">
        <v>35.126399999999997</v>
      </c>
      <c r="H747">
        <v>33.429900000000004</v>
      </c>
      <c r="I747" t="s">
        <v>62</v>
      </c>
      <c r="J747">
        <v>116060</v>
      </c>
      <c r="K747" s="1">
        <v>44608</v>
      </c>
      <c r="L747" t="s">
        <v>63</v>
      </c>
      <c r="M747" t="s">
        <v>4653</v>
      </c>
      <c r="N747" t="s">
        <v>4654</v>
      </c>
      <c r="O747" t="s">
        <v>1576</v>
      </c>
      <c r="P747" t="s">
        <v>1577</v>
      </c>
      <c r="Q747" t="s">
        <v>294</v>
      </c>
      <c r="R747" t="s">
        <v>1578</v>
      </c>
      <c r="S747" t="s">
        <v>69</v>
      </c>
      <c r="T747" t="s">
        <v>1579</v>
      </c>
      <c r="U747" t="s">
        <v>1580</v>
      </c>
      <c r="V747" t="s">
        <v>244</v>
      </c>
      <c r="W747" t="s">
        <v>245</v>
      </c>
    </row>
    <row r="748" spans="1:23" x14ac:dyDescent="0.3">
      <c r="A748">
        <v>1062857746044610</v>
      </c>
      <c r="B748" t="s">
        <v>1008</v>
      </c>
      <c r="C748" t="s">
        <v>218</v>
      </c>
      <c r="D748" t="s">
        <v>2640</v>
      </c>
      <c r="E748" t="s">
        <v>3436</v>
      </c>
      <c r="F748" t="s">
        <v>3437</v>
      </c>
      <c r="G748">
        <v>13.7942</v>
      </c>
      <c r="H748">
        <v>-88.896500000000003</v>
      </c>
      <c r="I748" t="s">
        <v>62</v>
      </c>
      <c r="J748">
        <v>24490</v>
      </c>
      <c r="K748" s="1">
        <v>44960</v>
      </c>
      <c r="L748" t="s">
        <v>123</v>
      </c>
      <c r="M748" t="s">
        <v>4655</v>
      </c>
      <c r="N748" t="s">
        <v>4656</v>
      </c>
      <c r="O748" t="s">
        <v>2883</v>
      </c>
      <c r="P748" t="s">
        <v>4657</v>
      </c>
      <c r="Q748" t="s">
        <v>34</v>
      </c>
      <c r="R748" t="s">
        <v>4658</v>
      </c>
      <c r="S748" t="s">
        <v>212</v>
      </c>
      <c r="T748" t="s">
        <v>4659</v>
      </c>
      <c r="U748" t="s">
        <v>4660</v>
      </c>
      <c r="V748" t="s">
        <v>4661</v>
      </c>
      <c r="W748" t="s">
        <v>4662</v>
      </c>
    </row>
    <row r="749" spans="1:23" x14ac:dyDescent="0.3">
      <c r="A749">
        <v>148231967382049</v>
      </c>
      <c r="B749" t="s">
        <v>779</v>
      </c>
      <c r="C749" t="s">
        <v>273</v>
      </c>
      <c r="D749" t="s">
        <v>4663</v>
      </c>
      <c r="E749" t="s">
        <v>1165</v>
      </c>
      <c r="F749" t="s">
        <v>1166</v>
      </c>
      <c r="G749">
        <v>6.8769999999999998</v>
      </c>
      <c r="H749">
        <v>31.306999999999999</v>
      </c>
      <c r="I749" t="s">
        <v>62</v>
      </c>
      <c r="J749">
        <v>100323</v>
      </c>
      <c r="K749" s="1">
        <v>44945</v>
      </c>
      <c r="L749" t="s">
        <v>29</v>
      </c>
      <c r="M749" t="s">
        <v>4664</v>
      </c>
      <c r="N749" t="s">
        <v>4665</v>
      </c>
      <c r="O749" t="s">
        <v>460</v>
      </c>
      <c r="P749" t="s">
        <v>4666</v>
      </c>
      <c r="Q749" t="s">
        <v>967</v>
      </c>
      <c r="R749" t="s">
        <v>4667</v>
      </c>
      <c r="S749" t="s">
        <v>241</v>
      </c>
      <c r="T749" t="s">
        <v>4668</v>
      </c>
      <c r="U749" t="s">
        <v>4669</v>
      </c>
      <c r="V749" t="s">
        <v>4486</v>
      </c>
      <c r="W749" t="s">
        <v>4487</v>
      </c>
    </row>
    <row r="750" spans="1:23" x14ac:dyDescent="0.3">
      <c r="A750">
        <v>2213723516031160</v>
      </c>
      <c r="B750" t="s">
        <v>859</v>
      </c>
      <c r="C750" t="s">
        <v>134</v>
      </c>
      <c r="D750" t="s">
        <v>4670</v>
      </c>
      <c r="E750" t="s">
        <v>2610</v>
      </c>
      <c r="F750" t="s">
        <v>2611</v>
      </c>
      <c r="G750">
        <v>27.514199999999999</v>
      </c>
      <c r="H750">
        <v>90.433599999999998</v>
      </c>
      <c r="I750" t="s">
        <v>138</v>
      </c>
      <c r="J750">
        <v>126299</v>
      </c>
      <c r="K750" s="1">
        <v>44540</v>
      </c>
      <c r="L750" t="s">
        <v>123</v>
      </c>
      <c r="M750" t="s">
        <v>4671</v>
      </c>
      <c r="N750">
        <v>9023992470</v>
      </c>
      <c r="O750" t="s">
        <v>1979</v>
      </c>
      <c r="P750" t="s">
        <v>4672</v>
      </c>
      <c r="Q750" t="s">
        <v>83</v>
      </c>
      <c r="R750" t="s">
        <v>4673</v>
      </c>
      <c r="S750" t="s">
        <v>69</v>
      </c>
      <c r="T750" t="s">
        <v>4674</v>
      </c>
      <c r="U750" t="s">
        <v>4675</v>
      </c>
      <c r="V750" t="s">
        <v>4676</v>
      </c>
      <c r="W750" t="s">
        <v>4677</v>
      </c>
    </row>
    <row r="751" spans="1:23" x14ac:dyDescent="0.3">
      <c r="A751">
        <v>389902054685750</v>
      </c>
      <c r="B751" t="s">
        <v>313</v>
      </c>
      <c r="C751" t="s">
        <v>134</v>
      </c>
      <c r="D751" t="s">
        <v>953</v>
      </c>
      <c r="E751" t="s">
        <v>1160</v>
      </c>
      <c r="F751" t="s">
        <v>1161</v>
      </c>
      <c r="G751">
        <v>-1.9402999999999999</v>
      </c>
      <c r="H751">
        <v>29.873899999999999</v>
      </c>
      <c r="I751" t="s">
        <v>28</v>
      </c>
      <c r="J751">
        <v>67398</v>
      </c>
      <c r="K751" s="1">
        <v>44735</v>
      </c>
      <c r="L751" t="s">
        <v>63</v>
      </c>
      <c r="M751" t="s">
        <v>4678</v>
      </c>
      <c r="N751" t="s">
        <v>4679</v>
      </c>
      <c r="O751" t="s">
        <v>3636</v>
      </c>
      <c r="P751" t="s">
        <v>3637</v>
      </c>
      <c r="Q751" t="s">
        <v>183</v>
      </c>
      <c r="R751" t="s">
        <v>3638</v>
      </c>
      <c r="S751" t="s">
        <v>334</v>
      </c>
      <c r="T751" t="s">
        <v>3639</v>
      </c>
      <c r="U751" t="s">
        <v>3640</v>
      </c>
      <c r="V751" t="s">
        <v>4643</v>
      </c>
      <c r="W751" t="s">
        <v>4644</v>
      </c>
    </row>
    <row r="752" spans="1:23" x14ac:dyDescent="0.3">
      <c r="A752">
        <v>3079208650829830</v>
      </c>
      <c r="B752" t="s">
        <v>57</v>
      </c>
      <c r="C752" t="s">
        <v>58</v>
      </c>
      <c r="D752" t="s">
        <v>1611</v>
      </c>
      <c r="E752" t="s">
        <v>4202</v>
      </c>
      <c r="F752" t="s">
        <v>4203</v>
      </c>
      <c r="G752">
        <v>-22.957599999999999</v>
      </c>
      <c r="H752">
        <v>18.490400000000001</v>
      </c>
      <c r="I752" t="s">
        <v>138</v>
      </c>
      <c r="J752">
        <v>124795</v>
      </c>
      <c r="K752" s="1">
        <v>44863</v>
      </c>
      <c r="L752" t="s">
        <v>123</v>
      </c>
      <c r="M752" t="s">
        <v>4680</v>
      </c>
      <c r="N752" t="s">
        <v>4681</v>
      </c>
      <c r="O752" t="s">
        <v>195</v>
      </c>
      <c r="P752" t="s">
        <v>196</v>
      </c>
      <c r="Q752" t="s">
        <v>50</v>
      </c>
      <c r="R752" t="s">
        <v>197</v>
      </c>
      <c r="S752" t="s">
        <v>52</v>
      </c>
      <c r="T752" t="s">
        <v>199</v>
      </c>
      <c r="U752" t="s">
        <v>200</v>
      </c>
      <c r="V752" t="s">
        <v>415</v>
      </c>
      <c r="W752" t="s">
        <v>416</v>
      </c>
    </row>
    <row r="753" spans="1:23" x14ac:dyDescent="0.3">
      <c r="A753">
        <v>441473044734741</v>
      </c>
      <c r="B753" t="s">
        <v>467</v>
      </c>
      <c r="C753" t="s">
        <v>91</v>
      </c>
      <c r="D753" t="s">
        <v>3122</v>
      </c>
      <c r="E753" t="s">
        <v>516</v>
      </c>
      <c r="F753" t="s">
        <v>517</v>
      </c>
      <c r="G753">
        <v>31.952200000000001</v>
      </c>
      <c r="H753">
        <v>35.233199999999997</v>
      </c>
      <c r="I753" t="s">
        <v>28</v>
      </c>
      <c r="J753">
        <v>27005</v>
      </c>
      <c r="K753" s="1">
        <v>44559</v>
      </c>
      <c r="L753" t="s">
        <v>63</v>
      </c>
      <c r="M753" t="s">
        <v>4682</v>
      </c>
      <c r="N753" t="s">
        <v>4683</v>
      </c>
      <c r="O753" t="s">
        <v>330</v>
      </c>
      <c r="P753" t="s">
        <v>331</v>
      </c>
      <c r="Q753" t="s">
        <v>294</v>
      </c>
      <c r="R753" t="s">
        <v>333</v>
      </c>
      <c r="S753" t="s">
        <v>241</v>
      </c>
      <c r="T753" t="s">
        <v>335</v>
      </c>
      <c r="U753" t="s">
        <v>336</v>
      </c>
      <c r="V753" t="s">
        <v>4684</v>
      </c>
      <c r="W753" t="s">
        <v>4685</v>
      </c>
    </row>
    <row r="754" spans="1:23" x14ac:dyDescent="0.3">
      <c r="A754">
        <v>2844215897238970</v>
      </c>
      <c r="B754" t="s">
        <v>779</v>
      </c>
      <c r="C754" t="s">
        <v>58</v>
      </c>
      <c r="D754" t="s">
        <v>106</v>
      </c>
      <c r="E754" t="s">
        <v>1986</v>
      </c>
      <c r="F754" t="s">
        <v>1987</v>
      </c>
      <c r="G754">
        <v>-1.2864</v>
      </c>
      <c r="H754">
        <v>36.8172</v>
      </c>
      <c r="I754" t="s">
        <v>138</v>
      </c>
      <c r="J754">
        <v>64574</v>
      </c>
      <c r="K754" s="1">
        <v>44887</v>
      </c>
      <c r="L754" t="s">
        <v>63</v>
      </c>
      <c r="M754" t="s">
        <v>4686</v>
      </c>
      <c r="N754" t="s">
        <v>4687</v>
      </c>
      <c r="O754" t="s">
        <v>785</v>
      </c>
      <c r="P754" t="s">
        <v>1203</v>
      </c>
      <c r="Q754" t="s">
        <v>34</v>
      </c>
      <c r="R754" t="s">
        <v>1204</v>
      </c>
      <c r="S754" t="s">
        <v>36</v>
      </c>
      <c r="T754" t="s">
        <v>1205</v>
      </c>
      <c r="U754" t="s">
        <v>1206</v>
      </c>
      <c r="V754" t="s">
        <v>4688</v>
      </c>
      <c r="W754" t="s">
        <v>4689</v>
      </c>
    </row>
    <row r="755" spans="1:23" x14ac:dyDescent="0.3">
      <c r="A755">
        <v>102034082897326</v>
      </c>
      <c r="B755" t="s">
        <v>582</v>
      </c>
      <c r="C755" t="s">
        <v>218</v>
      </c>
      <c r="D755" t="s">
        <v>1371</v>
      </c>
      <c r="E755" t="s">
        <v>4077</v>
      </c>
      <c r="F755" t="s">
        <v>4078</v>
      </c>
      <c r="G755">
        <v>42.602600000000002</v>
      </c>
      <c r="H755">
        <v>20.902999999999999</v>
      </c>
      <c r="I755" t="s">
        <v>78</v>
      </c>
      <c r="J755">
        <v>89906</v>
      </c>
      <c r="K755" s="1">
        <v>45068</v>
      </c>
      <c r="L755" t="s">
        <v>123</v>
      </c>
      <c r="M755" t="s">
        <v>4690</v>
      </c>
      <c r="N755">
        <f>1-719-945-8649</f>
        <v>-10312</v>
      </c>
      <c r="O755" t="s">
        <v>1513</v>
      </c>
      <c r="P755" t="s">
        <v>1373</v>
      </c>
      <c r="Q755" t="s">
        <v>83</v>
      </c>
      <c r="R755" t="s">
        <v>1514</v>
      </c>
      <c r="S755" t="s">
        <v>334</v>
      </c>
      <c r="T755" t="s">
        <v>1515</v>
      </c>
      <c r="U755" t="s">
        <v>1516</v>
      </c>
      <c r="V755" t="s">
        <v>870</v>
      </c>
      <c r="W755" t="s">
        <v>871</v>
      </c>
    </row>
    <row r="756" spans="1:23" x14ac:dyDescent="0.3">
      <c r="A756">
        <v>2160049171408970</v>
      </c>
      <c r="B756" t="s">
        <v>1008</v>
      </c>
      <c r="C756" t="s">
        <v>273</v>
      </c>
      <c r="D756" t="s">
        <v>4691</v>
      </c>
      <c r="E756" t="s">
        <v>191</v>
      </c>
      <c r="F756" t="s">
        <v>192</v>
      </c>
      <c r="G756">
        <v>32.3078</v>
      </c>
      <c r="H756">
        <v>-64.750500000000002</v>
      </c>
      <c r="I756" t="s">
        <v>28</v>
      </c>
      <c r="J756">
        <v>110409</v>
      </c>
      <c r="K756" s="1">
        <v>45070</v>
      </c>
      <c r="L756" t="s">
        <v>63</v>
      </c>
      <c r="M756" t="s">
        <v>4692</v>
      </c>
      <c r="N756" t="s">
        <v>4693</v>
      </c>
      <c r="O756" t="s">
        <v>1454</v>
      </c>
      <c r="P756" t="s">
        <v>965</v>
      </c>
      <c r="Q756" t="s">
        <v>321</v>
      </c>
      <c r="R756" t="s">
        <v>4026</v>
      </c>
      <c r="S756" t="s">
        <v>334</v>
      </c>
      <c r="T756" t="s">
        <v>4027</v>
      </c>
      <c r="U756" t="s">
        <v>4028</v>
      </c>
      <c r="V756" t="s">
        <v>2449</v>
      </c>
      <c r="W756" t="s">
        <v>2450</v>
      </c>
    </row>
    <row r="757" spans="1:23" x14ac:dyDescent="0.3">
      <c r="A757">
        <v>2158671261485610</v>
      </c>
      <c r="B757" t="s">
        <v>1140</v>
      </c>
      <c r="C757" t="s">
        <v>105</v>
      </c>
      <c r="D757" t="s">
        <v>4694</v>
      </c>
      <c r="E757" t="s">
        <v>700</v>
      </c>
      <c r="F757" t="s">
        <v>700</v>
      </c>
      <c r="G757">
        <v>43.738399999999999</v>
      </c>
      <c r="H757">
        <v>7.4245999999999999</v>
      </c>
      <c r="I757" t="s">
        <v>138</v>
      </c>
      <c r="J757">
        <v>117101</v>
      </c>
      <c r="K757" s="1">
        <v>44614</v>
      </c>
      <c r="L757" t="s">
        <v>123</v>
      </c>
      <c r="M757" t="s">
        <v>4695</v>
      </c>
      <c r="N757" t="s">
        <v>4696</v>
      </c>
      <c r="O757" t="s">
        <v>735</v>
      </c>
      <c r="P757" t="s">
        <v>2018</v>
      </c>
      <c r="Q757" t="s">
        <v>358</v>
      </c>
      <c r="R757" t="s">
        <v>2019</v>
      </c>
      <c r="S757" t="s">
        <v>145</v>
      </c>
      <c r="T757" t="s">
        <v>2020</v>
      </c>
      <c r="U757" t="s">
        <v>2021</v>
      </c>
      <c r="V757" t="s">
        <v>3215</v>
      </c>
      <c r="W757" t="s">
        <v>3216</v>
      </c>
    </row>
    <row r="758" spans="1:23" x14ac:dyDescent="0.3">
      <c r="A758">
        <v>786476694326389</v>
      </c>
      <c r="B758" t="s">
        <v>161</v>
      </c>
      <c r="C758" t="s">
        <v>189</v>
      </c>
      <c r="D758" t="s">
        <v>3454</v>
      </c>
      <c r="E758" t="s">
        <v>3080</v>
      </c>
      <c r="F758" t="s">
        <v>3081</v>
      </c>
      <c r="G758">
        <v>12.169600000000001</v>
      </c>
      <c r="H758">
        <v>-68.989999999999995</v>
      </c>
      <c r="I758" t="s">
        <v>28</v>
      </c>
      <c r="J758">
        <v>17089</v>
      </c>
      <c r="K758" s="1">
        <v>44630</v>
      </c>
      <c r="L758" t="s">
        <v>123</v>
      </c>
      <c r="M758" t="s">
        <v>4697</v>
      </c>
      <c r="N758" t="s">
        <v>4698</v>
      </c>
      <c r="O758" t="s">
        <v>181</v>
      </c>
      <c r="P758" t="s">
        <v>4699</v>
      </c>
      <c r="Q758" t="s">
        <v>674</v>
      </c>
      <c r="R758" t="s">
        <v>4700</v>
      </c>
      <c r="S758" t="s">
        <v>241</v>
      </c>
      <c r="T758" t="s">
        <v>4701</v>
      </c>
      <c r="U758" t="s">
        <v>4702</v>
      </c>
      <c r="V758" t="s">
        <v>4703</v>
      </c>
      <c r="W758" t="s">
        <v>4704</v>
      </c>
    </row>
    <row r="759" spans="1:23" x14ac:dyDescent="0.3">
      <c r="A759">
        <v>623041058553775</v>
      </c>
      <c r="B759" t="s">
        <v>57</v>
      </c>
      <c r="C759" t="s">
        <v>189</v>
      </c>
      <c r="D759" t="s">
        <v>583</v>
      </c>
      <c r="E759" t="s">
        <v>2915</v>
      </c>
      <c r="F759" t="s">
        <v>2916</v>
      </c>
      <c r="G759">
        <v>-0.80369999999999997</v>
      </c>
      <c r="H759">
        <v>11.609400000000001</v>
      </c>
      <c r="I759" t="s">
        <v>28</v>
      </c>
      <c r="J759">
        <v>86157</v>
      </c>
      <c r="K759" s="1">
        <v>44784</v>
      </c>
      <c r="L759" t="s">
        <v>123</v>
      </c>
      <c r="M759" t="s">
        <v>4705</v>
      </c>
      <c r="N759" t="s">
        <v>4706</v>
      </c>
      <c r="O759" t="s">
        <v>561</v>
      </c>
      <c r="P759" t="s">
        <v>745</v>
      </c>
      <c r="Q759" t="s">
        <v>321</v>
      </c>
      <c r="R759" t="s">
        <v>746</v>
      </c>
      <c r="S759" t="s">
        <v>52</v>
      </c>
      <c r="T759" t="s">
        <v>747</v>
      </c>
      <c r="U759" t="s">
        <v>748</v>
      </c>
      <c r="V759" t="s">
        <v>4707</v>
      </c>
      <c r="W759" t="s">
        <v>4708</v>
      </c>
    </row>
    <row r="760" spans="1:23" x14ac:dyDescent="0.3">
      <c r="A760">
        <v>1788171618822340</v>
      </c>
      <c r="B760" t="s">
        <v>417</v>
      </c>
      <c r="C760" t="s">
        <v>105</v>
      </c>
      <c r="D760" t="s">
        <v>3401</v>
      </c>
      <c r="E760" t="s">
        <v>44</v>
      </c>
      <c r="F760" t="s">
        <v>45</v>
      </c>
      <c r="G760">
        <v>38.969700000000003</v>
      </c>
      <c r="H760">
        <v>59.5563</v>
      </c>
      <c r="I760" t="s">
        <v>78</v>
      </c>
      <c r="J760">
        <v>111578</v>
      </c>
      <c r="K760" s="1">
        <v>44845</v>
      </c>
      <c r="L760" t="s">
        <v>29</v>
      </c>
      <c r="M760" t="s">
        <v>4709</v>
      </c>
      <c r="N760" t="s">
        <v>4710</v>
      </c>
      <c r="O760" t="s">
        <v>319</v>
      </c>
      <c r="P760" t="s">
        <v>3506</v>
      </c>
      <c r="Q760" t="s">
        <v>169</v>
      </c>
      <c r="R760" t="s">
        <v>3507</v>
      </c>
      <c r="S760" t="s">
        <v>334</v>
      </c>
      <c r="T760" t="s">
        <v>3508</v>
      </c>
      <c r="U760" t="s">
        <v>3509</v>
      </c>
      <c r="V760" t="s">
        <v>2227</v>
      </c>
      <c r="W760" t="s">
        <v>2228</v>
      </c>
    </row>
    <row r="761" spans="1:23" x14ac:dyDescent="0.3">
      <c r="A761">
        <v>2012124563864840</v>
      </c>
      <c r="B761" t="s">
        <v>973</v>
      </c>
      <c r="C761" t="s">
        <v>91</v>
      </c>
      <c r="D761" t="s">
        <v>4711</v>
      </c>
      <c r="E761" t="s">
        <v>204</v>
      </c>
      <c r="F761" t="s">
        <v>205</v>
      </c>
      <c r="G761">
        <v>18.1096</v>
      </c>
      <c r="H761">
        <v>-77.297499999999999</v>
      </c>
      <c r="I761" t="s">
        <v>206</v>
      </c>
      <c r="J761">
        <v>27189</v>
      </c>
      <c r="K761" s="1">
        <v>44814</v>
      </c>
      <c r="L761" t="s">
        <v>123</v>
      </c>
      <c r="M761" t="s">
        <v>4712</v>
      </c>
      <c r="N761" t="s">
        <v>4713</v>
      </c>
      <c r="O761" t="s">
        <v>785</v>
      </c>
      <c r="P761" t="s">
        <v>1785</v>
      </c>
      <c r="Q761" t="s">
        <v>358</v>
      </c>
      <c r="R761" t="s">
        <v>1786</v>
      </c>
      <c r="S761" t="s">
        <v>69</v>
      </c>
      <c r="T761" t="s">
        <v>1787</v>
      </c>
      <c r="U761" t="s">
        <v>1788</v>
      </c>
      <c r="V761" t="s">
        <v>890</v>
      </c>
      <c r="W761" t="s">
        <v>891</v>
      </c>
    </row>
    <row r="762" spans="1:23" x14ac:dyDescent="0.3">
      <c r="A762">
        <v>1721976357171090</v>
      </c>
      <c r="B762" t="s">
        <v>175</v>
      </c>
      <c r="C762" t="s">
        <v>273</v>
      </c>
      <c r="D762" t="s">
        <v>3853</v>
      </c>
      <c r="E762" t="s">
        <v>2249</v>
      </c>
      <c r="F762" t="s">
        <v>2250</v>
      </c>
      <c r="G762">
        <v>15.87</v>
      </c>
      <c r="H762">
        <v>100.99250000000001</v>
      </c>
      <c r="I762" t="s">
        <v>62</v>
      </c>
      <c r="J762">
        <v>23889</v>
      </c>
      <c r="K762" s="1">
        <v>44985</v>
      </c>
      <c r="L762" t="s">
        <v>29</v>
      </c>
      <c r="M762" t="s">
        <v>4714</v>
      </c>
      <c r="N762" t="s">
        <v>4715</v>
      </c>
      <c r="O762" t="s">
        <v>785</v>
      </c>
      <c r="P762" t="s">
        <v>1203</v>
      </c>
      <c r="Q762" t="s">
        <v>1047</v>
      </c>
      <c r="R762" t="s">
        <v>1204</v>
      </c>
      <c r="S762" t="s">
        <v>52</v>
      </c>
      <c r="T762" t="s">
        <v>1205</v>
      </c>
      <c r="U762" t="s">
        <v>1206</v>
      </c>
      <c r="V762" t="s">
        <v>1942</v>
      </c>
      <c r="W762" t="s">
        <v>1943</v>
      </c>
    </row>
    <row r="763" spans="1:23" x14ac:dyDescent="0.3">
      <c r="A763">
        <v>1573958054748600</v>
      </c>
      <c r="B763" t="s">
        <v>582</v>
      </c>
      <c r="C763" t="s">
        <v>58</v>
      </c>
      <c r="D763" t="s">
        <v>1296</v>
      </c>
      <c r="E763" t="s">
        <v>2816</v>
      </c>
      <c r="F763" t="s">
        <v>2817</v>
      </c>
      <c r="G763">
        <v>-40.900599999999997</v>
      </c>
      <c r="H763">
        <v>174.886</v>
      </c>
      <c r="I763" t="s">
        <v>206</v>
      </c>
      <c r="J763">
        <v>58966</v>
      </c>
      <c r="K763" s="1">
        <v>45153</v>
      </c>
      <c r="L763" t="s">
        <v>123</v>
      </c>
      <c r="M763" t="s">
        <v>4716</v>
      </c>
      <c r="N763" t="s">
        <v>4717</v>
      </c>
      <c r="O763" t="s">
        <v>597</v>
      </c>
      <c r="P763" t="s">
        <v>1493</v>
      </c>
      <c r="Q763" t="s">
        <v>183</v>
      </c>
      <c r="R763" t="s">
        <v>1755</v>
      </c>
      <c r="S763" t="s">
        <v>212</v>
      </c>
      <c r="T763" t="s">
        <v>1756</v>
      </c>
      <c r="U763" t="s">
        <v>1757</v>
      </c>
      <c r="V763" t="s">
        <v>3075</v>
      </c>
      <c r="W763" t="s">
        <v>3076</v>
      </c>
    </row>
    <row r="764" spans="1:23" x14ac:dyDescent="0.3">
      <c r="A764">
        <v>1588379084815840</v>
      </c>
      <c r="B764" t="s">
        <v>231</v>
      </c>
      <c r="C764" t="s">
        <v>151</v>
      </c>
      <c r="D764" t="s">
        <v>1795</v>
      </c>
      <c r="E764" t="s">
        <v>761</v>
      </c>
      <c r="F764" t="s">
        <v>762</v>
      </c>
      <c r="G764">
        <v>20.593699999999998</v>
      </c>
      <c r="H764">
        <v>78.962900000000005</v>
      </c>
      <c r="I764" t="s">
        <v>78</v>
      </c>
      <c r="J764">
        <v>64523</v>
      </c>
      <c r="K764" s="1">
        <v>44919</v>
      </c>
      <c r="L764" t="s">
        <v>29</v>
      </c>
      <c r="M764" t="s">
        <v>4718</v>
      </c>
      <c r="N764" t="s">
        <v>4719</v>
      </c>
      <c r="O764" t="s">
        <v>909</v>
      </c>
      <c r="P764" t="s">
        <v>910</v>
      </c>
      <c r="Q764" t="s">
        <v>294</v>
      </c>
      <c r="R764" t="s">
        <v>911</v>
      </c>
      <c r="S764" t="s">
        <v>69</v>
      </c>
      <c r="T764" t="s">
        <v>912</v>
      </c>
      <c r="U764" t="s">
        <v>913</v>
      </c>
      <c r="V764" t="s">
        <v>4720</v>
      </c>
      <c r="W764" t="s">
        <v>4721</v>
      </c>
    </row>
    <row r="765" spans="1:23" x14ac:dyDescent="0.3">
      <c r="A765">
        <v>2612020174010290</v>
      </c>
      <c r="B765" t="s">
        <v>351</v>
      </c>
      <c r="C765" t="s">
        <v>91</v>
      </c>
      <c r="D765" t="s">
        <v>2272</v>
      </c>
      <c r="E765" t="s">
        <v>1210</v>
      </c>
      <c r="F765" t="s">
        <v>1211</v>
      </c>
      <c r="G765">
        <v>18.220800000000001</v>
      </c>
      <c r="H765">
        <v>-66.590100000000007</v>
      </c>
      <c r="I765" t="s">
        <v>78</v>
      </c>
      <c r="J765">
        <v>36044</v>
      </c>
      <c r="K765" s="1">
        <v>45076</v>
      </c>
      <c r="L765" t="s">
        <v>63</v>
      </c>
      <c r="M765" t="s">
        <v>4722</v>
      </c>
      <c r="N765" t="s">
        <v>4723</v>
      </c>
      <c r="O765" t="s">
        <v>548</v>
      </c>
      <c r="P765" t="s">
        <v>549</v>
      </c>
      <c r="Q765" t="s">
        <v>83</v>
      </c>
      <c r="R765" t="s">
        <v>550</v>
      </c>
      <c r="S765" t="s">
        <v>241</v>
      </c>
      <c r="T765" t="s">
        <v>551</v>
      </c>
      <c r="U765" t="s">
        <v>552</v>
      </c>
      <c r="V765" t="s">
        <v>3256</v>
      </c>
      <c r="W765" t="s">
        <v>3257</v>
      </c>
    </row>
    <row r="766" spans="1:23" x14ac:dyDescent="0.3">
      <c r="A766">
        <v>1864996850784530</v>
      </c>
      <c r="B766" t="s">
        <v>150</v>
      </c>
      <c r="C766" t="s">
        <v>42</v>
      </c>
      <c r="D766" t="s">
        <v>679</v>
      </c>
      <c r="E766" t="s">
        <v>794</v>
      </c>
      <c r="F766" t="s">
        <v>795</v>
      </c>
      <c r="G766">
        <v>4.5353000000000003</v>
      </c>
      <c r="H766">
        <v>114.7277</v>
      </c>
      <c r="I766" t="s">
        <v>206</v>
      </c>
      <c r="J766">
        <v>54794</v>
      </c>
      <c r="K766" s="1">
        <v>45130</v>
      </c>
      <c r="L766" t="s">
        <v>63</v>
      </c>
      <c r="M766" t="s">
        <v>4724</v>
      </c>
      <c r="N766" t="s">
        <v>4725</v>
      </c>
      <c r="O766" t="s">
        <v>618</v>
      </c>
      <c r="P766" t="s">
        <v>4726</v>
      </c>
      <c r="Q766" t="s">
        <v>332</v>
      </c>
      <c r="R766" t="s">
        <v>4727</v>
      </c>
      <c r="S766" t="s">
        <v>145</v>
      </c>
      <c r="T766" t="s">
        <v>4728</v>
      </c>
      <c r="U766" t="s">
        <v>4729</v>
      </c>
      <c r="V766" t="s">
        <v>4730</v>
      </c>
      <c r="W766" t="s">
        <v>4731</v>
      </c>
    </row>
    <row r="767" spans="1:23" x14ac:dyDescent="0.3">
      <c r="A767">
        <v>983269529704043</v>
      </c>
      <c r="B767" t="s">
        <v>74</v>
      </c>
      <c r="C767" t="s">
        <v>273</v>
      </c>
      <c r="D767" t="s">
        <v>3007</v>
      </c>
      <c r="E767" t="s">
        <v>781</v>
      </c>
      <c r="F767" t="s">
        <v>782</v>
      </c>
      <c r="G767">
        <v>30.375299999999999</v>
      </c>
      <c r="H767">
        <v>69.345100000000002</v>
      </c>
      <c r="I767" t="s">
        <v>78</v>
      </c>
      <c r="J767">
        <v>76130</v>
      </c>
      <c r="K767" s="1">
        <v>45079</v>
      </c>
      <c r="L767" t="s">
        <v>123</v>
      </c>
      <c r="M767" t="s">
        <v>4732</v>
      </c>
      <c r="N767" t="s">
        <v>4733</v>
      </c>
      <c r="O767" t="s">
        <v>990</v>
      </c>
      <c r="P767" t="s">
        <v>991</v>
      </c>
      <c r="Q767" t="s">
        <v>34</v>
      </c>
      <c r="R767" t="s">
        <v>992</v>
      </c>
      <c r="S767" t="s">
        <v>198</v>
      </c>
      <c r="T767" t="s">
        <v>993</v>
      </c>
      <c r="U767" t="s">
        <v>994</v>
      </c>
      <c r="V767" t="s">
        <v>2856</v>
      </c>
      <c r="W767" t="s">
        <v>2857</v>
      </c>
    </row>
    <row r="768" spans="1:23" x14ac:dyDescent="0.3">
      <c r="A768">
        <v>1228713658577540</v>
      </c>
      <c r="B768" t="s">
        <v>41</v>
      </c>
      <c r="C768" t="s">
        <v>134</v>
      </c>
      <c r="D768" t="s">
        <v>1482</v>
      </c>
      <c r="E768" t="s">
        <v>3080</v>
      </c>
      <c r="F768" t="s">
        <v>3081</v>
      </c>
      <c r="G768">
        <v>12.169600000000001</v>
      </c>
      <c r="H768">
        <v>-68.989999999999995</v>
      </c>
      <c r="I768" t="s">
        <v>206</v>
      </c>
      <c r="J768">
        <v>88268</v>
      </c>
      <c r="K768" s="1">
        <v>44779</v>
      </c>
      <c r="L768" t="s">
        <v>123</v>
      </c>
      <c r="M768" t="s">
        <v>4734</v>
      </c>
      <c r="N768" t="s">
        <v>4735</v>
      </c>
      <c r="O768" t="s">
        <v>736</v>
      </c>
      <c r="P768" t="s">
        <v>4262</v>
      </c>
      <c r="Q768" t="s">
        <v>83</v>
      </c>
      <c r="R768" t="s">
        <v>4263</v>
      </c>
      <c r="S768" t="s">
        <v>145</v>
      </c>
      <c r="T768" t="s">
        <v>4264</v>
      </c>
      <c r="U768" t="s">
        <v>4265</v>
      </c>
      <c r="V768" t="s">
        <v>4736</v>
      </c>
      <c r="W768" t="s">
        <v>4737</v>
      </c>
    </row>
    <row r="769" spans="1:23" x14ac:dyDescent="0.3">
      <c r="A769">
        <v>2422118320988620</v>
      </c>
      <c r="B769" t="s">
        <v>396</v>
      </c>
      <c r="C769" t="s">
        <v>42</v>
      </c>
      <c r="D769" t="s">
        <v>4738</v>
      </c>
      <c r="E769" t="s">
        <v>1122</v>
      </c>
      <c r="F769" t="s">
        <v>1123</v>
      </c>
      <c r="G769">
        <v>9.7489000000000008</v>
      </c>
      <c r="H769">
        <v>-83.753399999999999</v>
      </c>
      <c r="I769" t="s">
        <v>138</v>
      </c>
      <c r="J769">
        <v>59095</v>
      </c>
      <c r="K769" s="1">
        <v>44753</v>
      </c>
      <c r="L769" t="s">
        <v>63</v>
      </c>
      <c r="M769" t="s">
        <v>4739</v>
      </c>
      <c r="N769">
        <v>5068267376</v>
      </c>
      <c r="O769" t="s">
        <v>141</v>
      </c>
      <c r="P769" t="s">
        <v>155</v>
      </c>
      <c r="Q769" t="s">
        <v>183</v>
      </c>
      <c r="R769" t="s">
        <v>156</v>
      </c>
      <c r="S769" t="s">
        <v>85</v>
      </c>
      <c r="T769" t="s">
        <v>157</v>
      </c>
      <c r="U769" t="s">
        <v>158</v>
      </c>
      <c r="V769" t="s">
        <v>4187</v>
      </c>
      <c r="W769" t="s">
        <v>4188</v>
      </c>
    </row>
    <row r="770" spans="1:23" x14ac:dyDescent="0.3">
      <c r="A770">
        <v>2578487476345110</v>
      </c>
      <c r="B770" t="s">
        <v>313</v>
      </c>
      <c r="C770" t="s">
        <v>218</v>
      </c>
      <c r="D770" t="s">
        <v>4740</v>
      </c>
      <c r="E770" t="s">
        <v>3022</v>
      </c>
      <c r="F770" t="s">
        <v>3023</v>
      </c>
      <c r="G770">
        <v>64.963099999999997</v>
      </c>
      <c r="H770">
        <v>-19.020800000000001</v>
      </c>
      <c r="I770" t="s">
        <v>62</v>
      </c>
      <c r="J770">
        <v>119935</v>
      </c>
      <c r="K770" s="1">
        <v>45013</v>
      </c>
      <c r="L770" t="s">
        <v>123</v>
      </c>
      <c r="M770" t="s">
        <v>4741</v>
      </c>
      <c r="N770">
        <f>1-426-481-762</f>
        <v>-1668</v>
      </c>
      <c r="O770" t="s">
        <v>548</v>
      </c>
      <c r="P770" t="s">
        <v>1144</v>
      </c>
      <c r="Q770" t="s">
        <v>294</v>
      </c>
      <c r="R770" t="s">
        <v>1145</v>
      </c>
      <c r="S770" t="s">
        <v>198</v>
      </c>
      <c r="T770" t="s">
        <v>1146</v>
      </c>
      <c r="U770" t="s">
        <v>1147</v>
      </c>
      <c r="V770" t="s">
        <v>4742</v>
      </c>
      <c r="W770" t="s">
        <v>4743</v>
      </c>
    </row>
    <row r="771" spans="1:23" x14ac:dyDescent="0.3">
      <c r="A771">
        <v>2086601866863650</v>
      </c>
      <c r="B771" t="s">
        <v>678</v>
      </c>
      <c r="C771" t="s">
        <v>273</v>
      </c>
      <c r="D771" t="s">
        <v>2970</v>
      </c>
      <c r="E771" t="s">
        <v>3964</v>
      </c>
      <c r="F771" t="s">
        <v>3965</v>
      </c>
      <c r="G771">
        <v>42.315399999999997</v>
      </c>
      <c r="H771">
        <v>43.356900000000003</v>
      </c>
      <c r="I771" t="s">
        <v>206</v>
      </c>
      <c r="J771">
        <v>92896</v>
      </c>
      <c r="K771" s="1">
        <v>44766</v>
      </c>
      <c r="L771" t="s">
        <v>63</v>
      </c>
      <c r="M771" t="s">
        <v>4744</v>
      </c>
      <c r="N771" t="s">
        <v>4745</v>
      </c>
      <c r="O771" t="s">
        <v>1466</v>
      </c>
      <c r="P771" t="s">
        <v>4746</v>
      </c>
      <c r="Q771" t="s">
        <v>332</v>
      </c>
      <c r="R771" t="s">
        <v>4747</v>
      </c>
      <c r="S771" t="s">
        <v>198</v>
      </c>
      <c r="T771" t="s">
        <v>4748</v>
      </c>
      <c r="U771" t="s">
        <v>4749</v>
      </c>
      <c r="V771" t="s">
        <v>3605</v>
      </c>
      <c r="W771" t="s">
        <v>3606</v>
      </c>
    </row>
    <row r="772" spans="1:23" x14ac:dyDescent="0.3">
      <c r="A772">
        <v>969611319441768</v>
      </c>
      <c r="B772" t="s">
        <v>313</v>
      </c>
      <c r="C772" t="s">
        <v>273</v>
      </c>
      <c r="D772" t="s">
        <v>4750</v>
      </c>
      <c r="E772" t="s">
        <v>107</v>
      </c>
      <c r="F772" t="s">
        <v>108</v>
      </c>
      <c r="G772">
        <v>50.503900000000002</v>
      </c>
      <c r="H772">
        <v>4.4699</v>
      </c>
      <c r="I772" t="s">
        <v>28</v>
      </c>
      <c r="J772">
        <v>118845</v>
      </c>
      <c r="K772" s="1">
        <v>44848</v>
      </c>
      <c r="L772" t="s">
        <v>63</v>
      </c>
      <c r="M772" t="s">
        <v>4751</v>
      </c>
      <c r="N772" t="s">
        <v>4752</v>
      </c>
      <c r="O772" t="s">
        <v>1629</v>
      </c>
      <c r="P772" t="s">
        <v>1630</v>
      </c>
      <c r="Q772" t="s">
        <v>332</v>
      </c>
      <c r="R772" t="s">
        <v>1631</v>
      </c>
      <c r="S772" t="s">
        <v>255</v>
      </c>
      <c r="T772" t="s">
        <v>1632</v>
      </c>
      <c r="U772" t="s">
        <v>1633</v>
      </c>
      <c r="V772" t="s">
        <v>187</v>
      </c>
      <c r="W772" t="s">
        <v>188</v>
      </c>
    </row>
    <row r="773" spans="1:23" x14ac:dyDescent="0.3">
      <c r="A773">
        <v>992841148160090</v>
      </c>
      <c r="B773" t="s">
        <v>161</v>
      </c>
      <c r="C773" t="s">
        <v>91</v>
      </c>
      <c r="D773" t="s">
        <v>4753</v>
      </c>
      <c r="E773" t="s">
        <v>1657</v>
      </c>
      <c r="F773" t="s">
        <v>1658</v>
      </c>
      <c r="G773">
        <v>18.9712</v>
      </c>
      <c r="H773">
        <v>-72.285200000000003</v>
      </c>
      <c r="I773" t="s">
        <v>206</v>
      </c>
      <c r="J773">
        <v>115823</v>
      </c>
      <c r="K773" s="1">
        <v>44890</v>
      </c>
      <c r="L773" t="s">
        <v>29</v>
      </c>
      <c r="M773" t="s">
        <v>4754</v>
      </c>
      <c r="N773" t="s">
        <v>4755</v>
      </c>
      <c r="O773" t="s">
        <v>560</v>
      </c>
      <c r="P773" t="s">
        <v>585</v>
      </c>
      <c r="Q773" t="s">
        <v>169</v>
      </c>
      <c r="R773" t="s">
        <v>3125</v>
      </c>
      <c r="S773" t="s">
        <v>69</v>
      </c>
      <c r="T773" t="s">
        <v>3126</v>
      </c>
      <c r="U773" t="s">
        <v>3127</v>
      </c>
      <c r="V773" t="s">
        <v>4756</v>
      </c>
      <c r="W773" t="s">
        <v>4757</v>
      </c>
    </row>
    <row r="774" spans="1:23" x14ac:dyDescent="0.3">
      <c r="A774">
        <v>2972373854233070</v>
      </c>
      <c r="B774" t="s">
        <v>921</v>
      </c>
      <c r="C774" t="s">
        <v>91</v>
      </c>
      <c r="D774" t="s">
        <v>2936</v>
      </c>
      <c r="E774" t="s">
        <v>302</v>
      </c>
      <c r="F774" t="s">
        <v>303</v>
      </c>
      <c r="G774">
        <v>-4.0382999999999996</v>
      </c>
      <c r="H774">
        <v>21.758700000000001</v>
      </c>
      <c r="I774" t="s">
        <v>62</v>
      </c>
      <c r="J774">
        <v>132243</v>
      </c>
      <c r="K774" s="1">
        <v>44953</v>
      </c>
      <c r="L774" t="s">
        <v>63</v>
      </c>
      <c r="M774" t="s">
        <v>4758</v>
      </c>
      <c r="N774" t="s">
        <v>4759</v>
      </c>
      <c r="O774" t="s">
        <v>716</v>
      </c>
      <c r="P774" t="s">
        <v>4760</v>
      </c>
      <c r="Q774" t="s">
        <v>34</v>
      </c>
      <c r="R774" t="s">
        <v>4761</v>
      </c>
      <c r="S774" t="s">
        <v>85</v>
      </c>
      <c r="T774" t="s">
        <v>4762</v>
      </c>
      <c r="U774" t="s">
        <v>4763</v>
      </c>
      <c r="V774" t="s">
        <v>3363</v>
      </c>
      <c r="W774" t="s">
        <v>3364</v>
      </c>
    </row>
    <row r="775" spans="1:23" x14ac:dyDescent="0.3">
      <c r="A775">
        <v>2734683016936280</v>
      </c>
      <c r="B775" t="s">
        <v>1249</v>
      </c>
      <c r="C775" t="s">
        <v>58</v>
      </c>
      <c r="D775" t="s">
        <v>3289</v>
      </c>
      <c r="E775" t="s">
        <v>504</v>
      </c>
      <c r="F775" t="s">
        <v>505</v>
      </c>
      <c r="G775">
        <v>21.473500000000001</v>
      </c>
      <c r="H775">
        <v>55.9754</v>
      </c>
      <c r="I775" t="s">
        <v>28</v>
      </c>
      <c r="J775">
        <v>52742</v>
      </c>
      <c r="K775" s="1">
        <v>44910</v>
      </c>
      <c r="L775" t="s">
        <v>63</v>
      </c>
      <c r="M775" t="s">
        <v>4764</v>
      </c>
      <c r="N775" t="s">
        <v>4765</v>
      </c>
      <c r="O775" t="s">
        <v>1115</v>
      </c>
      <c r="P775" t="s">
        <v>811</v>
      </c>
      <c r="Q775" t="s">
        <v>143</v>
      </c>
      <c r="R775" t="s">
        <v>1116</v>
      </c>
      <c r="S775" t="s">
        <v>85</v>
      </c>
      <c r="T775" t="s">
        <v>1117</v>
      </c>
      <c r="U775" t="s">
        <v>1118</v>
      </c>
      <c r="V775" t="s">
        <v>3421</v>
      </c>
      <c r="W775" t="s">
        <v>3422</v>
      </c>
    </row>
    <row r="776" spans="1:23" x14ac:dyDescent="0.3">
      <c r="A776">
        <v>2569927492697250</v>
      </c>
      <c r="B776" t="s">
        <v>74</v>
      </c>
      <c r="C776" t="s">
        <v>58</v>
      </c>
      <c r="D776" t="s">
        <v>1023</v>
      </c>
      <c r="E776" t="s">
        <v>3596</v>
      </c>
      <c r="F776" t="s">
        <v>3597</v>
      </c>
      <c r="G776">
        <v>17.607800000000001</v>
      </c>
      <c r="H776">
        <v>8.0816999999999997</v>
      </c>
      <c r="I776" t="s">
        <v>138</v>
      </c>
      <c r="J776">
        <v>84103</v>
      </c>
      <c r="K776" s="1">
        <v>44930</v>
      </c>
      <c r="L776" t="s">
        <v>29</v>
      </c>
      <c r="M776" t="s">
        <v>4766</v>
      </c>
      <c r="N776" t="s">
        <v>4767</v>
      </c>
      <c r="O776" t="s">
        <v>1735</v>
      </c>
      <c r="P776" t="s">
        <v>2165</v>
      </c>
      <c r="Q776" t="s">
        <v>239</v>
      </c>
      <c r="R776" t="s">
        <v>2166</v>
      </c>
      <c r="S776" t="s">
        <v>334</v>
      </c>
      <c r="T776" t="s">
        <v>2167</v>
      </c>
      <c r="U776" t="s">
        <v>2168</v>
      </c>
      <c r="V776" t="s">
        <v>2962</v>
      </c>
      <c r="W776" t="s">
        <v>2963</v>
      </c>
    </row>
    <row r="777" spans="1:23" x14ac:dyDescent="0.3">
      <c r="A777">
        <v>2448294446717990</v>
      </c>
      <c r="B777" t="s">
        <v>231</v>
      </c>
      <c r="C777" t="s">
        <v>273</v>
      </c>
      <c r="D777" t="s">
        <v>4768</v>
      </c>
      <c r="E777" t="s">
        <v>366</v>
      </c>
      <c r="F777" t="s">
        <v>367</v>
      </c>
      <c r="G777">
        <v>18.4207</v>
      </c>
      <c r="H777">
        <v>-64.639899999999997</v>
      </c>
      <c r="I777" t="s">
        <v>78</v>
      </c>
      <c r="J777">
        <v>106051</v>
      </c>
      <c r="K777" s="1">
        <v>44522</v>
      </c>
      <c r="L777" t="s">
        <v>123</v>
      </c>
      <c r="M777" t="s">
        <v>4769</v>
      </c>
      <c r="N777" t="s">
        <v>4770</v>
      </c>
      <c r="O777" t="s">
        <v>237</v>
      </c>
      <c r="P777" t="s">
        <v>1797</v>
      </c>
      <c r="Q777" t="s">
        <v>169</v>
      </c>
      <c r="R777" t="s">
        <v>1798</v>
      </c>
      <c r="S777" t="s">
        <v>85</v>
      </c>
      <c r="T777" t="s">
        <v>1799</v>
      </c>
      <c r="U777" t="s">
        <v>1800</v>
      </c>
      <c r="V777" t="s">
        <v>3738</v>
      </c>
      <c r="W777" t="s">
        <v>3739</v>
      </c>
    </row>
    <row r="778" spans="1:23" x14ac:dyDescent="0.3">
      <c r="A778">
        <v>1134911970816300</v>
      </c>
      <c r="B778" t="s">
        <v>119</v>
      </c>
      <c r="C778" t="s">
        <v>151</v>
      </c>
      <c r="D778" t="s">
        <v>534</v>
      </c>
      <c r="E778" t="s">
        <v>3641</v>
      </c>
      <c r="F778" t="s">
        <v>3642</v>
      </c>
      <c r="G778">
        <v>12.521100000000001</v>
      </c>
      <c r="H778">
        <v>-69.968299999999999</v>
      </c>
      <c r="I778" t="s">
        <v>28</v>
      </c>
      <c r="J778">
        <v>93129</v>
      </c>
      <c r="K778" s="1">
        <v>44660</v>
      </c>
      <c r="L778" t="s">
        <v>63</v>
      </c>
      <c r="M778" t="s">
        <v>4771</v>
      </c>
      <c r="N778" t="s">
        <v>4772</v>
      </c>
      <c r="O778" t="s">
        <v>2072</v>
      </c>
      <c r="P778" t="s">
        <v>2073</v>
      </c>
      <c r="Q778" t="s">
        <v>294</v>
      </c>
      <c r="R778" t="s">
        <v>2074</v>
      </c>
      <c r="S778" t="s">
        <v>145</v>
      </c>
      <c r="T778" t="s">
        <v>2075</v>
      </c>
      <c r="U778" t="s">
        <v>2076</v>
      </c>
      <c r="V778" t="s">
        <v>3191</v>
      </c>
      <c r="W778" t="s">
        <v>3192</v>
      </c>
    </row>
    <row r="779" spans="1:23" x14ac:dyDescent="0.3">
      <c r="A779">
        <v>310150928184070</v>
      </c>
      <c r="B779" t="s">
        <v>1140</v>
      </c>
      <c r="C779" t="s">
        <v>273</v>
      </c>
      <c r="D779" t="s">
        <v>2964</v>
      </c>
      <c r="E779" t="s">
        <v>794</v>
      </c>
      <c r="F779" t="s">
        <v>795</v>
      </c>
      <c r="G779">
        <v>4.5353000000000003</v>
      </c>
      <c r="H779">
        <v>114.7277</v>
      </c>
      <c r="I779" t="s">
        <v>62</v>
      </c>
      <c r="J779">
        <v>71775</v>
      </c>
      <c r="K779" s="1">
        <v>44517</v>
      </c>
      <c r="L779" t="s">
        <v>123</v>
      </c>
      <c r="M779" t="s">
        <v>4773</v>
      </c>
      <c r="N779" t="s">
        <v>4774</v>
      </c>
      <c r="O779" t="s">
        <v>508</v>
      </c>
      <c r="P779" t="s">
        <v>509</v>
      </c>
      <c r="Q779" t="s">
        <v>239</v>
      </c>
      <c r="R779" t="s">
        <v>510</v>
      </c>
      <c r="S779" t="s">
        <v>198</v>
      </c>
      <c r="T779" t="s">
        <v>511</v>
      </c>
      <c r="U779" t="s">
        <v>512</v>
      </c>
      <c r="V779" t="s">
        <v>4775</v>
      </c>
      <c r="W779" t="s">
        <v>4776</v>
      </c>
    </row>
    <row r="780" spans="1:23" x14ac:dyDescent="0.3">
      <c r="A780">
        <v>1631476822520290</v>
      </c>
      <c r="B780" t="s">
        <v>973</v>
      </c>
      <c r="C780" t="s">
        <v>58</v>
      </c>
      <c r="D780" t="s">
        <v>1971</v>
      </c>
      <c r="E780" t="s">
        <v>3961</v>
      </c>
      <c r="F780" t="s">
        <v>3962</v>
      </c>
      <c r="G780">
        <v>-18.665700000000001</v>
      </c>
      <c r="H780">
        <v>35.529600000000002</v>
      </c>
      <c r="I780" t="s">
        <v>28</v>
      </c>
      <c r="J780">
        <v>58492</v>
      </c>
      <c r="K780" s="1">
        <v>44560</v>
      </c>
      <c r="L780" t="s">
        <v>63</v>
      </c>
      <c r="M780" t="s">
        <v>4777</v>
      </c>
      <c r="N780" t="s">
        <v>4778</v>
      </c>
      <c r="O780" t="s">
        <v>448</v>
      </c>
      <c r="P780" t="s">
        <v>447</v>
      </c>
      <c r="Q780" t="s">
        <v>83</v>
      </c>
      <c r="R780" t="s">
        <v>1331</v>
      </c>
      <c r="S780" t="s">
        <v>334</v>
      </c>
      <c r="T780" t="s">
        <v>1332</v>
      </c>
      <c r="U780" t="s">
        <v>1333</v>
      </c>
      <c r="V780" t="s">
        <v>3677</v>
      </c>
      <c r="W780" t="s">
        <v>3678</v>
      </c>
    </row>
    <row r="781" spans="1:23" x14ac:dyDescent="0.3">
      <c r="A781">
        <v>936491442412507</v>
      </c>
      <c r="B781" t="s">
        <v>351</v>
      </c>
      <c r="C781" t="s">
        <v>105</v>
      </c>
      <c r="D781" t="s">
        <v>2648</v>
      </c>
      <c r="E781" t="s">
        <v>3964</v>
      </c>
      <c r="F781" t="s">
        <v>3965</v>
      </c>
      <c r="G781">
        <v>42.315399999999997</v>
      </c>
      <c r="H781">
        <v>43.356900000000003</v>
      </c>
      <c r="I781" t="s">
        <v>206</v>
      </c>
      <c r="J781">
        <v>18197</v>
      </c>
      <c r="K781" s="1">
        <v>44874</v>
      </c>
      <c r="L781" t="s">
        <v>63</v>
      </c>
      <c r="M781" t="s">
        <v>4779</v>
      </c>
      <c r="N781" t="s">
        <v>4780</v>
      </c>
      <c r="O781" t="s">
        <v>1746</v>
      </c>
      <c r="P781" t="s">
        <v>4781</v>
      </c>
      <c r="Q781" t="s">
        <v>34</v>
      </c>
      <c r="R781" t="s">
        <v>4782</v>
      </c>
      <c r="S781" t="s">
        <v>212</v>
      </c>
      <c r="T781" t="s">
        <v>4783</v>
      </c>
      <c r="U781" t="s">
        <v>4784</v>
      </c>
      <c r="V781" t="s">
        <v>3182</v>
      </c>
      <c r="W781" t="s">
        <v>3183</v>
      </c>
    </row>
    <row r="782" spans="1:23" x14ac:dyDescent="0.3">
      <c r="A782">
        <v>2371027231042370</v>
      </c>
      <c r="B782" t="s">
        <v>555</v>
      </c>
      <c r="C782" t="s">
        <v>91</v>
      </c>
      <c r="D782" t="s">
        <v>3853</v>
      </c>
      <c r="E782" t="s">
        <v>876</v>
      </c>
      <c r="F782" t="s">
        <v>877</v>
      </c>
      <c r="G782">
        <v>48.668999999999997</v>
      </c>
      <c r="H782">
        <v>19.699000000000002</v>
      </c>
      <c r="I782" t="s">
        <v>138</v>
      </c>
      <c r="J782">
        <v>56266</v>
      </c>
      <c r="K782" s="1">
        <v>45040</v>
      </c>
      <c r="L782" t="s">
        <v>63</v>
      </c>
      <c r="M782" t="s">
        <v>4785</v>
      </c>
      <c r="N782" t="s">
        <v>4786</v>
      </c>
      <c r="O782" t="s">
        <v>2653</v>
      </c>
      <c r="P782" t="s">
        <v>2654</v>
      </c>
      <c r="Q782" t="s">
        <v>34</v>
      </c>
      <c r="R782" t="s">
        <v>2655</v>
      </c>
      <c r="S782" t="s">
        <v>85</v>
      </c>
      <c r="T782" t="s">
        <v>2656</v>
      </c>
      <c r="U782" t="s">
        <v>2657</v>
      </c>
      <c r="V782" t="s">
        <v>1769</v>
      </c>
      <c r="W782" t="s">
        <v>1770</v>
      </c>
    </row>
    <row r="783" spans="1:23" x14ac:dyDescent="0.3">
      <c r="A783">
        <v>1757115851712990</v>
      </c>
      <c r="B783" t="s">
        <v>467</v>
      </c>
      <c r="C783" t="s">
        <v>273</v>
      </c>
      <c r="D783" t="s">
        <v>3401</v>
      </c>
      <c r="E783" t="s">
        <v>1160</v>
      </c>
      <c r="F783" t="s">
        <v>1161</v>
      </c>
      <c r="G783">
        <v>-1.9402999999999999</v>
      </c>
      <c r="H783">
        <v>29.873899999999999</v>
      </c>
      <c r="I783" t="s">
        <v>138</v>
      </c>
      <c r="J783">
        <v>26944</v>
      </c>
      <c r="K783" s="1">
        <v>44528</v>
      </c>
      <c r="L783" t="s">
        <v>123</v>
      </c>
      <c r="M783" t="s">
        <v>4787</v>
      </c>
      <c r="N783" t="s">
        <v>4788</v>
      </c>
      <c r="O783" t="s">
        <v>410</v>
      </c>
      <c r="P783" t="s">
        <v>3263</v>
      </c>
      <c r="Q783" t="s">
        <v>321</v>
      </c>
      <c r="R783" t="s">
        <v>3264</v>
      </c>
      <c r="S783" t="s">
        <v>114</v>
      </c>
      <c r="T783" t="s">
        <v>3265</v>
      </c>
      <c r="U783" t="s">
        <v>3266</v>
      </c>
      <c r="V783" t="s">
        <v>4789</v>
      </c>
      <c r="W783" t="s">
        <v>4790</v>
      </c>
    </row>
    <row r="784" spans="1:23" x14ac:dyDescent="0.3">
      <c r="A784">
        <v>578358298146361</v>
      </c>
      <c r="B784" t="s">
        <v>859</v>
      </c>
      <c r="C784" t="s">
        <v>42</v>
      </c>
      <c r="D784" t="s">
        <v>2044</v>
      </c>
      <c r="E784" t="s">
        <v>2727</v>
      </c>
      <c r="F784" t="s">
        <v>2728</v>
      </c>
      <c r="G784">
        <v>17.357800000000001</v>
      </c>
      <c r="H784">
        <v>-62.782899999999998</v>
      </c>
      <c r="I784" t="s">
        <v>62</v>
      </c>
      <c r="J784">
        <v>83153</v>
      </c>
      <c r="K784" s="1">
        <v>44855</v>
      </c>
      <c r="L784" t="s">
        <v>63</v>
      </c>
      <c r="M784" t="s">
        <v>4791</v>
      </c>
      <c r="N784" t="s">
        <v>4792</v>
      </c>
      <c r="O784" t="s">
        <v>1169</v>
      </c>
      <c r="P784" t="s">
        <v>2614</v>
      </c>
      <c r="Q784" t="s">
        <v>321</v>
      </c>
      <c r="R784" t="s">
        <v>2615</v>
      </c>
      <c r="S784" t="s">
        <v>212</v>
      </c>
      <c r="T784" t="s">
        <v>2616</v>
      </c>
      <c r="U784" t="s">
        <v>2617</v>
      </c>
      <c r="V784" t="s">
        <v>2197</v>
      </c>
      <c r="W784" t="s">
        <v>2198</v>
      </c>
    </row>
    <row r="785" spans="1:23" x14ac:dyDescent="0.3">
      <c r="A785">
        <v>623785904226895</v>
      </c>
      <c r="B785" t="s">
        <v>286</v>
      </c>
      <c r="C785" t="s">
        <v>218</v>
      </c>
      <c r="D785" t="s">
        <v>4156</v>
      </c>
      <c r="E785" t="s">
        <v>493</v>
      </c>
      <c r="F785" t="s">
        <v>494</v>
      </c>
      <c r="G785">
        <v>-20.904299999999999</v>
      </c>
      <c r="H785">
        <v>165.61799999999999</v>
      </c>
      <c r="I785" t="s">
        <v>62</v>
      </c>
      <c r="J785">
        <v>23816</v>
      </c>
      <c r="K785" s="1">
        <v>45141</v>
      </c>
      <c r="L785" t="s">
        <v>63</v>
      </c>
      <c r="M785" t="s">
        <v>4793</v>
      </c>
      <c r="N785" t="s">
        <v>4794</v>
      </c>
      <c r="O785" t="s">
        <v>845</v>
      </c>
      <c r="P785" t="s">
        <v>2898</v>
      </c>
      <c r="Q785" t="s">
        <v>674</v>
      </c>
      <c r="R785" t="s">
        <v>2899</v>
      </c>
      <c r="S785" t="s">
        <v>85</v>
      </c>
      <c r="T785" t="s">
        <v>2900</v>
      </c>
      <c r="U785" t="s">
        <v>2901</v>
      </c>
      <c r="V785" t="s">
        <v>4795</v>
      </c>
      <c r="W785" t="s">
        <v>4796</v>
      </c>
    </row>
    <row r="786" spans="1:23" x14ac:dyDescent="0.3">
      <c r="A786">
        <v>2058089793558550</v>
      </c>
      <c r="B786" t="s">
        <v>454</v>
      </c>
      <c r="C786" t="s">
        <v>24</v>
      </c>
      <c r="D786" t="s">
        <v>2305</v>
      </c>
      <c r="E786" t="s">
        <v>883</v>
      </c>
      <c r="F786" t="s">
        <v>884</v>
      </c>
      <c r="G786">
        <v>31.791699999999999</v>
      </c>
      <c r="H786">
        <v>-7.0926</v>
      </c>
      <c r="I786" t="s">
        <v>206</v>
      </c>
      <c r="J786">
        <v>51177</v>
      </c>
      <c r="K786" s="1">
        <v>44622</v>
      </c>
      <c r="L786" t="s">
        <v>63</v>
      </c>
      <c r="M786" t="s">
        <v>4797</v>
      </c>
      <c r="N786">
        <v>6723222210</v>
      </c>
      <c r="O786" t="s">
        <v>1252</v>
      </c>
      <c r="P786" t="s">
        <v>1253</v>
      </c>
      <c r="Q786" t="s">
        <v>169</v>
      </c>
      <c r="R786" t="s">
        <v>1254</v>
      </c>
      <c r="S786" t="s">
        <v>85</v>
      </c>
      <c r="T786" t="s">
        <v>1255</v>
      </c>
      <c r="U786" t="s">
        <v>1256</v>
      </c>
      <c r="V786" t="s">
        <v>3789</v>
      </c>
      <c r="W786" t="s">
        <v>3790</v>
      </c>
    </row>
    <row r="787" spans="1:23" x14ac:dyDescent="0.3">
      <c r="A787">
        <v>1139563156888310</v>
      </c>
      <c r="B787" t="s">
        <v>119</v>
      </c>
      <c r="C787" t="s">
        <v>42</v>
      </c>
      <c r="D787" t="s">
        <v>2872</v>
      </c>
      <c r="E787" t="s">
        <v>1414</v>
      </c>
      <c r="F787" t="s">
        <v>1415</v>
      </c>
      <c r="G787">
        <v>29.311699999999998</v>
      </c>
      <c r="H787">
        <v>47.4818</v>
      </c>
      <c r="I787" t="s">
        <v>138</v>
      </c>
      <c r="J787">
        <v>56033</v>
      </c>
      <c r="K787" s="1">
        <v>45136</v>
      </c>
      <c r="L787" t="s">
        <v>29</v>
      </c>
      <c r="M787" t="s">
        <v>4798</v>
      </c>
      <c r="N787" t="s">
        <v>4799</v>
      </c>
      <c r="O787" t="s">
        <v>1513</v>
      </c>
      <c r="P787" t="s">
        <v>3565</v>
      </c>
      <c r="Q787" t="s">
        <v>674</v>
      </c>
      <c r="R787" t="s">
        <v>3566</v>
      </c>
      <c r="S787" t="s">
        <v>241</v>
      </c>
      <c r="T787" t="s">
        <v>3567</v>
      </c>
      <c r="U787" t="s">
        <v>3568</v>
      </c>
      <c r="V787" t="s">
        <v>4800</v>
      </c>
      <c r="W787" t="s">
        <v>4801</v>
      </c>
    </row>
    <row r="788" spans="1:23" x14ac:dyDescent="0.3">
      <c r="A788">
        <v>2379597339445190</v>
      </c>
      <c r="B788" t="s">
        <v>859</v>
      </c>
      <c r="C788" t="s">
        <v>218</v>
      </c>
      <c r="D788" t="s">
        <v>1771</v>
      </c>
      <c r="E788" t="s">
        <v>3300</v>
      </c>
      <c r="F788" t="s">
        <v>3301</v>
      </c>
      <c r="G788">
        <v>7.4256000000000002</v>
      </c>
      <c r="H788">
        <v>150.55080000000001</v>
      </c>
      <c r="I788" t="s">
        <v>206</v>
      </c>
      <c r="J788">
        <v>62171</v>
      </c>
      <c r="K788" s="1">
        <v>44493</v>
      </c>
      <c r="L788" t="s">
        <v>29</v>
      </c>
      <c r="M788" t="s">
        <v>4802</v>
      </c>
      <c r="N788" t="s">
        <v>4803</v>
      </c>
      <c r="O788" t="s">
        <v>4051</v>
      </c>
      <c r="P788" t="s">
        <v>4804</v>
      </c>
      <c r="Q788" t="s">
        <v>294</v>
      </c>
      <c r="R788" t="s">
        <v>4805</v>
      </c>
      <c r="S788" t="s">
        <v>36</v>
      </c>
      <c r="T788" t="s">
        <v>4806</v>
      </c>
      <c r="U788" t="s">
        <v>4807</v>
      </c>
      <c r="V788" t="s">
        <v>4808</v>
      </c>
      <c r="W788" t="s">
        <v>4809</v>
      </c>
    </row>
    <row r="789" spans="1:23" x14ac:dyDescent="0.3">
      <c r="A789">
        <v>1928699325938510</v>
      </c>
      <c r="B789" t="s">
        <v>325</v>
      </c>
      <c r="C789" t="s">
        <v>151</v>
      </c>
      <c r="D789" t="s">
        <v>1121</v>
      </c>
      <c r="E789" t="s">
        <v>576</v>
      </c>
      <c r="F789" t="s">
        <v>577</v>
      </c>
      <c r="G789">
        <v>7.3696999999999999</v>
      </c>
      <c r="H789">
        <v>12.354699999999999</v>
      </c>
      <c r="I789" t="s">
        <v>138</v>
      </c>
      <c r="J789">
        <v>117920</v>
      </c>
      <c r="K789" s="1">
        <v>44654</v>
      </c>
      <c r="L789" t="s">
        <v>123</v>
      </c>
      <c r="M789" t="s">
        <v>4810</v>
      </c>
      <c r="N789" t="s">
        <v>4811</v>
      </c>
      <c r="O789" t="s">
        <v>2470</v>
      </c>
      <c r="P789" t="s">
        <v>2471</v>
      </c>
      <c r="Q789" t="s">
        <v>321</v>
      </c>
      <c r="R789" t="s">
        <v>2472</v>
      </c>
      <c r="S789" t="s">
        <v>334</v>
      </c>
      <c r="T789" t="s">
        <v>2473</v>
      </c>
      <c r="U789" t="s">
        <v>2474</v>
      </c>
      <c r="V789" t="s">
        <v>2962</v>
      </c>
      <c r="W789" t="s">
        <v>2963</v>
      </c>
    </row>
    <row r="790" spans="1:23" x14ac:dyDescent="0.3">
      <c r="A790">
        <v>2315211028269390</v>
      </c>
      <c r="B790" t="s">
        <v>231</v>
      </c>
      <c r="C790" t="s">
        <v>91</v>
      </c>
      <c r="D790" t="s">
        <v>4812</v>
      </c>
      <c r="E790" t="s">
        <v>2328</v>
      </c>
      <c r="F790" t="s">
        <v>2329</v>
      </c>
      <c r="G790">
        <v>12.238300000000001</v>
      </c>
      <c r="H790">
        <v>-1.5616000000000001</v>
      </c>
      <c r="I790" t="s">
        <v>206</v>
      </c>
      <c r="J790">
        <v>27076</v>
      </c>
      <c r="K790" s="1">
        <v>45047</v>
      </c>
      <c r="L790" t="s">
        <v>63</v>
      </c>
      <c r="M790" t="s">
        <v>4813</v>
      </c>
      <c r="N790">
        <v>2957693440</v>
      </c>
      <c r="O790" t="s">
        <v>1543</v>
      </c>
      <c r="P790" t="s">
        <v>1544</v>
      </c>
      <c r="Q790" t="s">
        <v>239</v>
      </c>
      <c r="R790" t="s">
        <v>1545</v>
      </c>
      <c r="S790" t="s">
        <v>255</v>
      </c>
      <c r="T790" t="s">
        <v>1546</v>
      </c>
      <c r="U790" t="s">
        <v>1547</v>
      </c>
      <c r="V790" t="s">
        <v>837</v>
      </c>
      <c r="W790" t="s">
        <v>838</v>
      </c>
    </row>
    <row r="791" spans="1:23" x14ac:dyDescent="0.3">
      <c r="A791">
        <v>1105497374507400</v>
      </c>
      <c r="B791" t="s">
        <v>555</v>
      </c>
      <c r="C791" t="s">
        <v>42</v>
      </c>
      <c r="D791" t="s">
        <v>3786</v>
      </c>
      <c r="E791" t="s">
        <v>4077</v>
      </c>
      <c r="F791" t="s">
        <v>4078</v>
      </c>
      <c r="G791">
        <v>42.602600000000002</v>
      </c>
      <c r="H791">
        <v>20.902999999999999</v>
      </c>
      <c r="I791" t="s">
        <v>78</v>
      </c>
      <c r="J791">
        <v>133950</v>
      </c>
      <c r="K791" s="1">
        <v>44612</v>
      </c>
      <c r="L791" t="s">
        <v>123</v>
      </c>
      <c r="M791" t="s">
        <v>4814</v>
      </c>
      <c r="N791" t="s">
        <v>4815</v>
      </c>
      <c r="O791" t="s">
        <v>209</v>
      </c>
      <c r="P791" t="s">
        <v>210</v>
      </c>
      <c r="Q791" t="s">
        <v>253</v>
      </c>
      <c r="R791" t="s">
        <v>211</v>
      </c>
      <c r="S791" t="s">
        <v>212</v>
      </c>
      <c r="T791" t="s">
        <v>213</v>
      </c>
      <c r="U791" t="s">
        <v>214</v>
      </c>
      <c r="V791" t="s">
        <v>4816</v>
      </c>
      <c r="W791" t="s">
        <v>4817</v>
      </c>
    </row>
    <row r="792" spans="1:23" x14ac:dyDescent="0.3">
      <c r="A792">
        <v>1789336225107330</v>
      </c>
      <c r="B792" t="s">
        <v>678</v>
      </c>
      <c r="C792" t="s">
        <v>105</v>
      </c>
      <c r="D792" t="s">
        <v>914</v>
      </c>
      <c r="E792" t="s">
        <v>768</v>
      </c>
      <c r="F792" t="s">
        <v>769</v>
      </c>
      <c r="G792">
        <v>5.1520999999999999</v>
      </c>
      <c r="H792">
        <v>46.199599999999997</v>
      </c>
      <c r="I792" t="s">
        <v>62</v>
      </c>
      <c r="J792">
        <v>59729</v>
      </c>
      <c r="K792" s="1">
        <v>44681</v>
      </c>
      <c r="L792" t="s">
        <v>123</v>
      </c>
      <c r="M792" t="s">
        <v>4818</v>
      </c>
      <c r="N792" t="s">
        <v>4819</v>
      </c>
      <c r="O792" t="s">
        <v>650</v>
      </c>
      <c r="P792" t="s">
        <v>1408</v>
      </c>
      <c r="Q792" t="s">
        <v>294</v>
      </c>
      <c r="R792" t="s">
        <v>1409</v>
      </c>
      <c r="S792" t="s">
        <v>52</v>
      </c>
      <c r="T792" t="s">
        <v>1410</v>
      </c>
      <c r="U792" t="s">
        <v>1411</v>
      </c>
      <c r="V792" t="s">
        <v>4820</v>
      </c>
      <c r="W792" t="s">
        <v>4821</v>
      </c>
    </row>
    <row r="793" spans="1:23" x14ac:dyDescent="0.3">
      <c r="A793">
        <v>1981430910491830</v>
      </c>
      <c r="B793" t="s">
        <v>678</v>
      </c>
      <c r="C793" t="s">
        <v>189</v>
      </c>
      <c r="D793" t="s">
        <v>4822</v>
      </c>
      <c r="E793" t="s">
        <v>2816</v>
      </c>
      <c r="F793" t="s">
        <v>2817</v>
      </c>
      <c r="G793">
        <v>-40.900599999999997</v>
      </c>
      <c r="H793">
        <v>174.886</v>
      </c>
      <c r="I793" t="s">
        <v>62</v>
      </c>
      <c r="J793">
        <v>57673</v>
      </c>
      <c r="K793" s="1">
        <v>44613</v>
      </c>
      <c r="L793" t="s">
        <v>123</v>
      </c>
      <c r="M793" t="s">
        <v>4823</v>
      </c>
      <c r="N793" t="s">
        <v>4824</v>
      </c>
      <c r="O793" t="s">
        <v>2174</v>
      </c>
      <c r="P793" t="s">
        <v>3460</v>
      </c>
      <c r="Q793" t="s">
        <v>169</v>
      </c>
      <c r="R793" t="s">
        <v>3461</v>
      </c>
      <c r="S793" t="s">
        <v>69</v>
      </c>
      <c r="T793" t="s">
        <v>3462</v>
      </c>
      <c r="U793" t="s">
        <v>3463</v>
      </c>
      <c r="V793" t="s">
        <v>827</v>
      </c>
      <c r="W793" t="s">
        <v>828</v>
      </c>
    </row>
    <row r="794" spans="1:23" x14ac:dyDescent="0.3">
      <c r="A794">
        <v>914029362821084</v>
      </c>
      <c r="B794" t="s">
        <v>57</v>
      </c>
      <c r="C794" t="s">
        <v>24</v>
      </c>
      <c r="D794" t="s">
        <v>2669</v>
      </c>
      <c r="E794" t="s">
        <v>1935</v>
      </c>
      <c r="F794" t="s">
        <v>1935</v>
      </c>
      <c r="G794">
        <v>36.140799999999999</v>
      </c>
      <c r="H794">
        <v>-5.3536000000000001</v>
      </c>
      <c r="I794" t="s">
        <v>28</v>
      </c>
      <c r="J794">
        <v>122221</v>
      </c>
      <c r="K794" s="1">
        <v>45062</v>
      </c>
      <c r="L794" t="s">
        <v>123</v>
      </c>
      <c r="M794" t="s">
        <v>4825</v>
      </c>
      <c r="N794" t="s">
        <v>4826</v>
      </c>
      <c r="O794" t="s">
        <v>1381</v>
      </c>
      <c r="P794" t="s">
        <v>1382</v>
      </c>
      <c r="Q794" t="s">
        <v>67</v>
      </c>
      <c r="R794" t="s">
        <v>1383</v>
      </c>
      <c r="S794" t="s">
        <v>334</v>
      </c>
      <c r="T794" t="s">
        <v>1384</v>
      </c>
      <c r="U794" t="s">
        <v>1385</v>
      </c>
      <c r="V794" t="s">
        <v>4827</v>
      </c>
      <c r="W794" t="s">
        <v>4828</v>
      </c>
    </row>
    <row r="795" spans="1:23" x14ac:dyDescent="0.3">
      <c r="A795">
        <v>2813728189519820</v>
      </c>
      <c r="B795" t="s">
        <v>792</v>
      </c>
      <c r="C795" t="s">
        <v>91</v>
      </c>
      <c r="D795" t="s">
        <v>4829</v>
      </c>
      <c r="E795" t="s">
        <v>1424</v>
      </c>
      <c r="F795" t="s">
        <v>1425</v>
      </c>
      <c r="G795">
        <v>-15.3767</v>
      </c>
      <c r="H795">
        <v>166.95920000000001</v>
      </c>
      <c r="I795" t="s">
        <v>138</v>
      </c>
      <c r="J795">
        <v>100972</v>
      </c>
      <c r="K795" s="1">
        <v>44497</v>
      </c>
      <c r="L795" t="s">
        <v>123</v>
      </c>
      <c r="M795" t="s">
        <v>4830</v>
      </c>
      <c r="N795" t="s">
        <v>4831</v>
      </c>
      <c r="O795" t="s">
        <v>4167</v>
      </c>
      <c r="P795" t="s">
        <v>4168</v>
      </c>
      <c r="Q795" t="s">
        <v>50</v>
      </c>
      <c r="R795" t="s">
        <v>4169</v>
      </c>
      <c r="S795" t="s">
        <v>69</v>
      </c>
      <c r="T795" t="s">
        <v>4170</v>
      </c>
      <c r="U795" t="s">
        <v>4171</v>
      </c>
      <c r="V795" t="s">
        <v>3521</v>
      </c>
      <c r="W795" t="s">
        <v>3522</v>
      </c>
    </row>
    <row r="796" spans="1:23" x14ac:dyDescent="0.3">
      <c r="A796">
        <v>2006777111523970</v>
      </c>
      <c r="B796" t="s">
        <v>686</v>
      </c>
      <c r="C796" t="s">
        <v>273</v>
      </c>
      <c r="D796" t="s">
        <v>2140</v>
      </c>
      <c r="E796" t="s">
        <v>204</v>
      </c>
      <c r="F796" t="s">
        <v>205</v>
      </c>
      <c r="G796">
        <v>18.1096</v>
      </c>
      <c r="H796">
        <v>-77.297499999999999</v>
      </c>
      <c r="I796" t="s">
        <v>62</v>
      </c>
      <c r="J796">
        <v>69236</v>
      </c>
      <c r="K796" s="1">
        <v>45073</v>
      </c>
      <c r="L796" t="s">
        <v>123</v>
      </c>
      <c r="M796" t="s">
        <v>4832</v>
      </c>
      <c r="N796" t="s">
        <v>4833</v>
      </c>
      <c r="O796" t="s">
        <v>330</v>
      </c>
      <c r="P796" t="s">
        <v>2993</v>
      </c>
      <c r="Q796" t="s">
        <v>358</v>
      </c>
      <c r="R796" t="s">
        <v>2994</v>
      </c>
      <c r="S796" t="s">
        <v>334</v>
      </c>
      <c r="T796" t="s">
        <v>2995</v>
      </c>
      <c r="U796" t="s">
        <v>2996</v>
      </c>
      <c r="V796" t="s">
        <v>4834</v>
      </c>
      <c r="W796" t="s">
        <v>4835</v>
      </c>
    </row>
    <row r="797" spans="1:23" x14ac:dyDescent="0.3">
      <c r="A797">
        <v>2479897983670990</v>
      </c>
      <c r="B797" t="s">
        <v>582</v>
      </c>
      <c r="C797" t="s">
        <v>24</v>
      </c>
      <c r="D797" t="s">
        <v>1752</v>
      </c>
      <c r="E797" t="s">
        <v>1760</v>
      </c>
      <c r="F797" t="s">
        <v>1761</v>
      </c>
      <c r="G797">
        <v>13.193899999999999</v>
      </c>
      <c r="H797">
        <v>-59.543199999999999</v>
      </c>
      <c r="I797" t="s">
        <v>62</v>
      </c>
      <c r="J797">
        <v>133503</v>
      </c>
      <c r="K797" s="1">
        <v>44874</v>
      </c>
      <c r="L797" t="s">
        <v>123</v>
      </c>
      <c r="M797" t="s">
        <v>4836</v>
      </c>
      <c r="N797" t="s">
        <v>4837</v>
      </c>
      <c r="O797" t="s">
        <v>81</v>
      </c>
      <c r="P797" t="s">
        <v>224</v>
      </c>
      <c r="Q797" t="s">
        <v>169</v>
      </c>
      <c r="R797" t="s">
        <v>2259</v>
      </c>
      <c r="S797" t="s">
        <v>114</v>
      </c>
      <c r="T797" t="s">
        <v>2260</v>
      </c>
      <c r="U797" t="s">
        <v>2261</v>
      </c>
      <c r="V797" t="s">
        <v>4838</v>
      </c>
      <c r="W797" t="s">
        <v>4839</v>
      </c>
    </row>
    <row r="798" spans="1:23" x14ac:dyDescent="0.3">
      <c r="A798">
        <v>1459250089624350</v>
      </c>
      <c r="B798" t="s">
        <v>1636</v>
      </c>
      <c r="C798" t="s">
        <v>105</v>
      </c>
      <c r="D798" t="s">
        <v>2199</v>
      </c>
      <c r="E798" t="s">
        <v>2394</v>
      </c>
      <c r="F798" t="s">
        <v>2395</v>
      </c>
      <c r="G798">
        <v>12.865399999999999</v>
      </c>
      <c r="H798">
        <v>-85.2072</v>
      </c>
      <c r="I798" t="s">
        <v>78</v>
      </c>
      <c r="J798">
        <v>64177</v>
      </c>
      <c r="K798" s="1">
        <v>44507</v>
      </c>
      <c r="L798" t="s">
        <v>63</v>
      </c>
      <c r="M798" t="s">
        <v>4840</v>
      </c>
      <c r="N798">
        <v>7234553056</v>
      </c>
      <c r="O798" t="s">
        <v>785</v>
      </c>
      <c r="P798" t="s">
        <v>1785</v>
      </c>
      <c r="Q798" t="s">
        <v>34</v>
      </c>
      <c r="R798" t="s">
        <v>1786</v>
      </c>
      <c r="S798" t="s">
        <v>255</v>
      </c>
      <c r="T798" t="s">
        <v>1787</v>
      </c>
      <c r="U798" t="s">
        <v>1788</v>
      </c>
      <c r="V798" t="s">
        <v>4224</v>
      </c>
      <c r="W798" t="s">
        <v>4225</v>
      </c>
    </row>
    <row r="799" spans="1:23" x14ac:dyDescent="0.3">
      <c r="A799">
        <v>2329568533791550</v>
      </c>
      <c r="B799" t="s">
        <v>300</v>
      </c>
      <c r="C799" t="s">
        <v>273</v>
      </c>
      <c r="D799" t="s">
        <v>4841</v>
      </c>
      <c r="E799" t="s">
        <v>569</v>
      </c>
      <c r="F799" t="s">
        <v>570</v>
      </c>
      <c r="G799">
        <v>18.335799999999999</v>
      </c>
      <c r="H799">
        <v>-64.896299999999997</v>
      </c>
      <c r="I799" t="s">
        <v>206</v>
      </c>
      <c r="J799">
        <v>47632</v>
      </c>
      <c r="K799" s="1">
        <v>45118</v>
      </c>
      <c r="L799" t="s">
        <v>63</v>
      </c>
      <c r="M799" t="s">
        <v>4842</v>
      </c>
      <c r="N799" t="s">
        <v>4843</v>
      </c>
      <c r="O799" t="s">
        <v>237</v>
      </c>
      <c r="P799" t="s">
        <v>238</v>
      </c>
      <c r="Q799" t="s">
        <v>253</v>
      </c>
      <c r="R799" t="s">
        <v>240</v>
      </c>
      <c r="S799" t="s">
        <v>114</v>
      </c>
      <c r="T799" t="s">
        <v>242</v>
      </c>
      <c r="U799" t="s">
        <v>243</v>
      </c>
      <c r="V799" t="s">
        <v>2786</v>
      </c>
      <c r="W799" t="s">
        <v>2787</v>
      </c>
    </row>
    <row r="800" spans="1:23" x14ac:dyDescent="0.3">
      <c r="A800">
        <v>2762130060328660</v>
      </c>
      <c r="B800" t="s">
        <v>41</v>
      </c>
      <c r="C800" t="s">
        <v>218</v>
      </c>
      <c r="D800" t="s">
        <v>1971</v>
      </c>
      <c r="E800" t="s">
        <v>1462</v>
      </c>
      <c r="F800" t="s">
        <v>1463</v>
      </c>
      <c r="G800">
        <v>-13.133900000000001</v>
      </c>
      <c r="H800">
        <v>27.849299999999999</v>
      </c>
      <c r="I800" t="s">
        <v>28</v>
      </c>
      <c r="J800">
        <v>133449</v>
      </c>
      <c r="K800" s="1">
        <v>44801</v>
      </c>
      <c r="L800" t="s">
        <v>123</v>
      </c>
      <c r="M800" t="s">
        <v>4844</v>
      </c>
      <c r="N800" t="s">
        <v>4845</v>
      </c>
      <c r="O800" t="s">
        <v>356</v>
      </c>
      <c r="P800" t="s">
        <v>357</v>
      </c>
      <c r="Q800" t="s">
        <v>169</v>
      </c>
      <c r="R800" t="s">
        <v>359</v>
      </c>
      <c r="S800" t="s">
        <v>145</v>
      </c>
      <c r="T800" t="s">
        <v>360</v>
      </c>
      <c r="U800" t="s">
        <v>361</v>
      </c>
      <c r="V800" t="s">
        <v>4846</v>
      </c>
      <c r="W800" t="s">
        <v>4847</v>
      </c>
    </row>
    <row r="801" spans="1:23" x14ac:dyDescent="0.3">
      <c r="A801">
        <v>2062168300293160</v>
      </c>
      <c r="B801" t="s">
        <v>555</v>
      </c>
      <c r="C801" t="s">
        <v>24</v>
      </c>
      <c r="D801" t="s">
        <v>4848</v>
      </c>
      <c r="E801" t="s">
        <v>4849</v>
      </c>
      <c r="F801" t="s">
        <v>4850</v>
      </c>
      <c r="G801">
        <v>28.033899999999999</v>
      </c>
      <c r="H801">
        <v>1.6596</v>
      </c>
      <c r="I801" t="s">
        <v>206</v>
      </c>
      <c r="J801">
        <v>25142</v>
      </c>
      <c r="K801" s="1">
        <v>44990</v>
      </c>
      <c r="L801" t="s">
        <v>123</v>
      </c>
      <c r="M801" t="s">
        <v>4851</v>
      </c>
      <c r="N801" t="s">
        <v>4852</v>
      </c>
      <c r="O801" t="s">
        <v>561</v>
      </c>
      <c r="P801" t="s">
        <v>745</v>
      </c>
      <c r="Q801" t="s">
        <v>294</v>
      </c>
      <c r="R801" t="s">
        <v>746</v>
      </c>
      <c r="S801" t="s">
        <v>114</v>
      </c>
      <c r="T801" t="s">
        <v>747</v>
      </c>
      <c r="U801" t="s">
        <v>748</v>
      </c>
      <c r="V801" t="s">
        <v>4853</v>
      </c>
      <c r="W801" t="s">
        <v>4854</v>
      </c>
    </row>
    <row r="802" spans="1:23" x14ac:dyDescent="0.3">
      <c r="A802">
        <v>1629568363085110</v>
      </c>
      <c r="B802" t="s">
        <v>313</v>
      </c>
      <c r="C802" t="s">
        <v>273</v>
      </c>
      <c r="D802" t="s">
        <v>2429</v>
      </c>
      <c r="E802" t="s">
        <v>861</v>
      </c>
      <c r="F802" t="s">
        <v>862</v>
      </c>
      <c r="G802">
        <v>46.862499999999997</v>
      </c>
      <c r="H802">
        <v>103.8467</v>
      </c>
      <c r="I802" t="s">
        <v>206</v>
      </c>
      <c r="J802">
        <v>102320</v>
      </c>
      <c r="K802" s="1">
        <v>44578</v>
      </c>
      <c r="L802" t="s">
        <v>29</v>
      </c>
      <c r="M802" t="s">
        <v>4855</v>
      </c>
      <c r="N802" t="s">
        <v>4856</v>
      </c>
      <c r="O802" t="s">
        <v>401</v>
      </c>
      <c r="P802" t="s">
        <v>4857</v>
      </c>
      <c r="Q802" t="s">
        <v>50</v>
      </c>
      <c r="R802" t="s">
        <v>4858</v>
      </c>
      <c r="S802" t="s">
        <v>85</v>
      </c>
      <c r="T802" t="s">
        <v>4859</v>
      </c>
      <c r="U802" t="s">
        <v>4860</v>
      </c>
      <c r="V802" t="s">
        <v>4861</v>
      </c>
      <c r="W802" t="s">
        <v>4862</v>
      </c>
    </row>
    <row r="803" spans="1:23" x14ac:dyDescent="0.3">
      <c r="A803">
        <v>2532665674417860</v>
      </c>
      <c r="B803" t="s">
        <v>260</v>
      </c>
      <c r="C803" t="s">
        <v>105</v>
      </c>
      <c r="D803" t="s">
        <v>1371</v>
      </c>
      <c r="E803" t="s">
        <v>504</v>
      </c>
      <c r="F803" t="s">
        <v>505</v>
      </c>
      <c r="G803">
        <v>21.473500000000001</v>
      </c>
      <c r="H803">
        <v>55.9754</v>
      </c>
      <c r="I803" t="s">
        <v>28</v>
      </c>
      <c r="J803">
        <v>34045</v>
      </c>
      <c r="K803" s="1">
        <v>44701</v>
      </c>
      <c r="L803" t="s">
        <v>123</v>
      </c>
      <c r="M803" t="s">
        <v>4863</v>
      </c>
      <c r="N803" t="s">
        <v>4864</v>
      </c>
      <c r="O803" t="s">
        <v>811</v>
      </c>
      <c r="P803" t="s">
        <v>812</v>
      </c>
      <c r="Q803" t="s">
        <v>83</v>
      </c>
      <c r="R803" t="s">
        <v>813</v>
      </c>
      <c r="S803" t="s">
        <v>212</v>
      </c>
      <c r="T803" t="s">
        <v>814</v>
      </c>
      <c r="U803" t="s">
        <v>815</v>
      </c>
      <c r="V803" t="s">
        <v>1909</v>
      </c>
      <c r="W803" t="s">
        <v>1910</v>
      </c>
    </row>
    <row r="804" spans="1:23" x14ac:dyDescent="0.3">
      <c r="A804">
        <v>1771822339210030</v>
      </c>
      <c r="B804" t="s">
        <v>260</v>
      </c>
      <c r="C804" t="s">
        <v>24</v>
      </c>
      <c r="D804" t="s">
        <v>2609</v>
      </c>
      <c r="E804" t="s">
        <v>593</v>
      </c>
      <c r="F804" t="s">
        <v>594</v>
      </c>
      <c r="G804">
        <v>-11.6455</v>
      </c>
      <c r="H804">
        <v>43.333300000000001</v>
      </c>
      <c r="I804" t="s">
        <v>62</v>
      </c>
      <c r="J804">
        <v>115452</v>
      </c>
      <c r="K804" s="1">
        <v>44589</v>
      </c>
      <c r="L804" t="s">
        <v>29</v>
      </c>
      <c r="M804" t="s">
        <v>4865</v>
      </c>
      <c r="N804">
        <v>6076384981</v>
      </c>
      <c r="O804" t="s">
        <v>65</v>
      </c>
      <c r="P804" t="s">
        <v>66</v>
      </c>
      <c r="Q804" t="s">
        <v>239</v>
      </c>
      <c r="R804" t="s">
        <v>68</v>
      </c>
      <c r="S804" t="s">
        <v>114</v>
      </c>
      <c r="T804" t="s">
        <v>70</v>
      </c>
      <c r="U804" t="s">
        <v>71</v>
      </c>
      <c r="V804" t="s">
        <v>3784</v>
      </c>
      <c r="W804" t="s">
        <v>3785</v>
      </c>
    </row>
    <row r="805" spans="1:23" x14ac:dyDescent="0.3">
      <c r="A805">
        <v>724464906641642</v>
      </c>
      <c r="B805" t="s">
        <v>1008</v>
      </c>
      <c r="C805" t="s">
        <v>24</v>
      </c>
      <c r="D805" t="s">
        <v>3227</v>
      </c>
      <c r="E805" t="s">
        <v>3641</v>
      </c>
      <c r="F805" t="s">
        <v>3642</v>
      </c>
      <c r="G805">
        <v>12.521100000000001</v>
      </c>
      <c r="H805">
        <v>-69.968299999999999</v>
      </c>
      <c r="I805" t="s">
        <v>62</v>
      </c>
      <c r="J805">
        <v>23535</v>
      </c>
      <c r="K805" s="1">
        <v>44810</v>
      </c>
      <c r="L805" t="s">
        <v>123</v>
      </c>
      <c r="M805" t="s">
        <v>4866</v>
      </c>
      <c r="N805" t="s">
        <v>4867</v>
      </c>
      <c r="O805" t="s">
        <v>307</v>
      </c>
      <c r="P805" t="s">
        <v>1417</v>
      </c>
      <c r="Q805" t="s">
        <v>253</v>
      </c>
      <c r="R805" t="s">
        <v>1418</v>
      </c>
      <c r="S805" t="s">
        <v>212</v>
      </c>
      <c r="T805" t="s">
        <v>1419</v>
      </c>
      <c r="U805" t="s">
        <v>1420</v>
      </c>
      <c r="V805" t="s">
        <v>4868</v>
      </c>
      <c r="W805" t="s">
        <v>4869</v>
      </c>
    </row>
    <row r="806" spans="1:23" x14ac:dyDescent="0.3">
      <c r="A806">
        <v>257644575885777</v>
      </c>
      <c r="B806" t="s">
        <v>973</v>
      </c>
      <c r="C806" t="s">
        <v>105</v>
      </c>
      <c r="D806" t="s">
        <v>3039</v>
      </c>
      <c r="E806" t="s">
        <v>998</v>
      </c>
      <c r="F806" t="s">
        <v>999</v>
      </c>
      <c r="G806">
        <v>47.4116</v>
      </c>
      <c r="H806">
        <v>28.369900000000001</v>
      </c>
      <c r="I806" t="s">
        <v>206</v>
      </c>
      <c r="J806">
        <v>22395</v>
      </c>
      <c r="K806" s="1">
        <v>45080</v>
      </c>
      <c r="L806" t="s">
        <v>63</v>
      </c>
      <c r="M806" t="s">
        <v>4870</v>
      </c>
      <c r="N806" t="s">
        <v>4871</v>
      </c>
      <c r="O806" t="s">
        <v>1364</v>
      </c>
      <c r="P806" t="s">
        <v>1365</v>
      </c>
      <c r="Q806" t="s">
        <v>321</v>
      </c>
      <c r="R806" t="s">
        <v>1366</v>
      </c>
      <c r="S806" t="s">
        <v>255</v>
      </c>
      <c r="T806" t="s">
        <v>1367</v>
      </c>
      <c r="U806" t="s">
        <v>1368</v>
      </c>
      <c r="V806" t="s">
        <v>2588</v>
      </c>
      <c r="W806" t="s">
        <v>2589</v>
      </c>
    </row>
    <row r="807" spans="1:23" x14ac:dyDescent="0.3">
      <c r="A807">
        <v>3034532988232650</v>
      </c>
      <c r="B807" t="s">
        <v>467</v>
      </c>
      <c r="C807" t="s">
        <v>218</v>
      </c>
      <c r="D807" t="s">
        <v>4537</v>
      </c>
      <c r="E807" t="s">
        <v>3607</v>
      </c>
      <c r="F807" t="s">
        <v>3608</v>
      </c>
      <c r="G807">
        <v>39.074199999999998</v>
      </c>
      <c r="H807">
        <v>21.824300000000001</v>
      </c>
      <c r="I807" t="s">
        <v>28</v>
      </c>
      <c r="J807">
        <v>100611</v>
      </c>
      <c r="K807" s="1">
        <v>45081</v>
      </c>
      <c r="L807" t="s">
        <v>29</v>
      </c>
      <c r="M807" t="s">
        <v>4872</v>
      </c>
      <c r="N807">
        <f>1-930-618-5415</f>
        <v>-6962</v>
      </c>
      <c r="O807" t="s">
        <v>3636</v>
      </c>
      <c r="P807" t="s">
        <v>4873</v>
      </c>
      <c r="Q807" t="s">
        <v>967</v>
      </c>
      <c r="R807" t="s">
        <v>4874</v>
      </c>
      <c r="S807" t="s">
        <v>334</v>
      </c>
      <c r="T807" t="s">
        <v>4875</v>
      </c>
      <c r="U807" t="s">
        <v>4876</v>
      </c>
      <c r="V807" t="s">
        <v>4877</v>
      </c>
      <c r="W807" t="s">
        <v>4878</v>
      </c>
    </row>
    <row r="808" spans="1:23" x14ac:dyDescent="0.3">
      <c r="A808">
        <v>2530634605631370</v>
      </c>
      <c r="B808" t="s">
        <v>859</v>
      </c>
      <c r="C808" t="s">
        <v>105</v>
      </c>
      <c r="D808" t="s">
        <v>3829</v>
      </c>
      <c r="E808" t="s">
        <v>1377</v>
      </c>
      <c r="F808" t="s">
        <v>1378</v>
      </c>
      <c r="G808">
        <v>-29.6099</v>
      </c>
      <c r="H808">
        <v>28.233599999999999</v>
      </c>
      <c r="I808" t="s">
        <v>28</v>
      </c>
      <c r="J808">
        <v>64893</v>
      </c>
      <c r="K808" s="1">
        <v>45093</v>
      </c>
      <c r="L808" t="s">
        <v>29</v>
      </c>
      <c r="M808" t="s">
        <v>4879</v>
      </c>
      <c r="N808" t="s">
        <v>4880</v>
      </c>
      <c r="O808" t="s">
        <v>279</v>
      </c>
      <c r="P808" t="s">
        <v>280</v>
      </c>
      <c r="Q808" t="s">
        <v>83</v>
      </c>
      <c r="R808" t="s">
        <v>281</v>
      </c>
      <c r="S808" t="s">
        <v>241</v>
      </c>
      <c r="T808" t="s">
        <v>282</v>
      </c>
      <c r="U808" t="s">
        <v>283</v>
      </c>
      <c r="V808" t="s">
        <v>4881</v>
      </c>
      <c r="W808" t="s">
        <v>4882</v>
      </c>
    </row>
    <row r="809" spans="1:23" x14ac:dyDescent="0.3">
      <c r="A809">
        <v>1065084479005420</v>
      </c>
      <c r="B809" t="s">
        <v>175</v>
      </c>
      <c r="C809" t="s">
        <v>273</v>
      </c>
      <c r="D809" t="s">
        <v>4883</v>
      </c>
      <c r="E809" t="s">
        <v>1096</v>
      </c>
      <c r="F809" t="s">
        <v>1097</v>
      </c>
      <c r="G809">
        <v>17.570699999999999</v>
      </c>
      <c r="H809">
        <v>-3.9962</v>
      </c>
      <c r="I809" t="s">
        <v>62</v>
      </c>
      <c r="J809">
        <v>96486</v>
      </c>
      <c r="K809" s="1">
        <v>44914</v>
      </c>
      <c r="L809" t="s">
        <v>123</v>
      </c>
      <c r="M809" t="s">
        <v>4884</v>
      </c>
      <c r="N809" t="s">
        <v>4885</v>
      </c>
      <c r="O809" t="s">
        <v>1884</v>
      </c>
      <c r="P809" t="s">
        <v>1428</v>
      </c>
      <c r="Q809" t="s">
        <v>239</v>
      </c>
      <c r="R809" t="s">
        <v>2820</v>
      </c>
      <c r="S809" t="s">
        <v>198</v>
      </c>
      <c r="T809" t="s">
        <v>2821</v>
      </c>
      <c r="U809" t="s">
        <v>2822</v>
      </c>
      <c r="V809" t="s">
        <v>3657</v>
      </c>
      <c r="W809" t="s">
        <v>3658</v>
      </c>
    </row>
    <row r="810" spans="1:23" x14ac:dyDescent="0.3">
      <c r="A810">
        <v>1976310910073960</v>
      </c>
      <c r="B810" t="s">
        <v>859</v>
      </c>
      <c r="C810" t="s">
        <v>91</v>
      </c>
      <c r="D810" t="s">
        <v>4886</v>
      </c>
      <c r="E810" t="s">
        <v>315</v>
      </c>
      <c r="F810" t="s">
        <v>316</v>
      </c>
      <c r="G810">
        <v>40.143099999999997</v>
      </c>
      <c r="H810">
        <v>47.576900000000002</v>
      </c>
      <c r="I810" t="s">
        <v>62</v>
      </c>
      <c r="J810">
        <v>78114</v>
      </c>
      <c r="K810" s="1">
        <v>44777</v>
      </c>
      <c r="L810" t="s">
        <v>123</v>
      </c>
      <c r="M810" t="s">
        <v>4887</v>
      </c>
      <c r="N810" t="s">
        <v>4888</v>
      </c>
      <c r="O810" t="s">
        <v>306</v>
      </c>
      <c r="P810" t="s">
        <v>307</v>
      </c>
      <c r="Q810" t="s">
        <v>358</v>
      </c>
      <c r="R810" t="s">
        <v>308</v>
      </c>
      <c r="S810" t="s">
        <v>69</v>
      </c>
      <c r="T810" t="s">
        <v>309</v>
      </c>
      <c r="U810" t="s">
        <v>310</v>
      </c>
      <c r="V810" t="s">
        <v>4889</v>
      </c>
      <c r="W810" t="s">
        <v>4890</v>
      </c>
    </row>
    <row r="811" spans="1:23" x14ac:dyDescent="0.3">
      <c r="A811">
        <v>1925346152335070</v>
      </c>
      <c r="B811" t="s">
        <v>23</v>
      </c>
      <c r="C811" t="s">
        <v>151</v>
      </c>
      <c r="D811" t="s">
        <v>2079</v>
      </c>
      <c r="E811" t="s">
        <v>93</v>
      </c>
      <c r="F811" t="s">
        <v>94</v>
      </c>
      <c r="G811">
        <v>-35.6751</v>
      </c>
      <c r="H811">
        <v>-71.542900000000003</v>
      </c>
      <c r="I811" t="s">
        <v>138</v>
      </c>
      <c r="J811">
        <v>84334</v>
      </c>
      <c r="K811" s="1">
        <v>44677</v>
      </c>
      <c r="L811" t="s">
        <v>63</v>
      </c>
      <c r="M811" t="s">
        <v>4891</v>
      </c>
      <c r="N811" t="s">
        <v>4892</v>
      </c>
      <c r="O811" t="s">
        <v>181</v>
      </c>
      <c r="P811" t="s">
        <v>940</v>
      </c>
      <c r="Q811" t="s">
        <v>253</v>
      </c>
      <c r="R811" t="s">
        <v>941</v>
      </c>
      <c r="S811" t="s">
        <v>255</v>
      </c>
      <c r="T811" t="s">
        <v>942</v>
      </c>
      <c r="U811" t="s">
        <v>943</v>
      </c>
      <c r="V811" t="s">
        <v>4893</v>
      </c>
      <c r="W811" t="s">
        <v>4894</v>
      </c>
    </row>
    <row r="812" spans="1:23" x14ac:dyDescent="0.3">
      <c r="A812">
        <v>1527448561902830</v>
      </c>
      <c r="B812" t="s">
        <v>161</v>
      </c>
      <c r="C812" t="s">
        <v>218</v>
      </c>
      <c r="D812" t="s">
        <v>3881</v>
      </c>
      <c r="E812" t="s">
        <v>954</v>
      </c>
      <c r="F812" t="s">
        <v>955</v>
      </c>
      <c r="G812">
        <v>4.2104999999999997</v>
      </c>
      <c r="H812">
        <v>101.97580000000001</v>
      </c>
      <c r="I812" t="s">
        <v>138</v>
      </c>
      <c r="J812">
        <v>82594</v>
      </c>
      <c r="K812" s="1">
        <v>44719</v>
      </c>
      <c r="L812" t="s">
        <v>123</v>
      </c>
      <c r="M812" t="s">
        <v>4895</v>
      </c>
      <c r="N812">
        <v>3058447536</v>
      </c>
      <c r="O812" t="s">
        <v>1764</v>
      </c>
      <c r="P812" t="s">
        <v>3270</v>
      </c>
      <c r="Q812" t="s">
        <v>83</v>
      </c>
      <c r="R812" t="s">
        <v>3271</v>
      </c>
      <c r="S812" t="s">
        <v>85</v>
      </c>
      <c r="T812" t="s">
        <v>3272</v>
      </c>
      <c r="U812" t="s">
        <v>3273</v>
      </c>
      <c r="V812" t="s">
        <v>4896</v>
      </c>
      <c r="W812" t="s">
        <v>4897</v>
      </c>
    </row>
    <row r="813" spans="1:23" x14ac:dyDescent="0.3">
      <c r="A813">
        <v>1135037354742110</v>
      </c>
      <c r="B813" t="s">
        <v>678</v>
      </c>
      <c r="C813" t="s">
        <v>42</v>
      </c>
      <c r="D813" t="s">
        <v>2305</v>
      </c>
      <c r="E813" t="s">
        <v>2210</v>
      </c>
      <c r="F813" t="s">
        <v>2211</v>
      </c>
      <c r="G813">
        <v>4.5709</v>
      </c>
      <c r="H813">
        <v>-74.297300000000007</v>
      </c>
      <c r="I813" t="s">
        <v>78</v>
      </c>
      <c r="J813">
        <v>20470</v>
      </c>
      <c r="K813" s="1">
        <v>44690</v>
      </c>
      <c r="L813" t="s">
        <v>29</v>
      </c>
      <c r="M813" t="s">
        <v>4898</v>
      </c>
      <c r="N813" t="s">
        <v>4899</v>
      </c>
      <c r="O813" t="s">
        <v>344</v>
      </c>
      <c r="P813" t="s">
        <v>4900</v>
      </c>
      <c r="Q813" t="s">
        <v>253</v>
      </c>
      <c r="R813" t="s">
        <v>4901</v>
      </c>
      <c r="S813" t="s">
        <v>52</v>
      </c>
      <c r="T813" t="s">
        <v>4902</v>
      </c>
      <c r="U813" t="s">
        <v>4903</v>
      </c>
      <c r="V813" t="s">
        <v>4904</v>
      </c>
      <c r="W813" t="s">
        <v>4905</v>
      </c>
    </row>
    <row r="814" spans="1:23" x14ac:dyDescent="0.3">
      <c r="A814">
        <v>2975104417637410</v>
      </c>
      <c r="B814" t="s">
        <v>396</v>
      </c>
      <c r="C814" t="s">
        <v>58</v>
      </c>
      <c r="D814" t="s">
        <v>3843</v>
      </c>
      <c r="E814" t="s">
        <v>2858</v>
      </c>
      <c r="F814" t="s">
        <v>2859</v>
      </c>
      <c r="G814">
        <v>23.424099999999999</v>
      </c>
      <c r="H814">
        <v>53.847799999999999</v>
      </c>
      <c r="I814" t="s">
        <v>62</v>
      </c>
      <c r="J814">
        <v>105551</v>
      </c>
      <c r="K814" s="1">
        <v>45182</v>
      </c>
      <c r="L814" t="s">
        <v>63</v>
      </c>
      <c r="M814" t="s">
        <v>4906</v>
      </c>
      <c r="N814" t="s">
        <v>4907</v>
      </c>
      <c r="O814" t="s">
        <v>1126</v>
      </c>
      <c r="P814" t="s">
        <v>1127</v>
      </c>
      <c r="Q814" t="s">
        <v>358</v>
      </c>
      <c r="R814" t="s">
        <v>1128</v>
      </c>
      <c r="S814" t="s">
        <v>52</v>
      </c>
      <c r="T814" t="s">
        <v>1129</v>
      </c>
      <c r="U814" t="s">
        <v>1130</v>
      </c>
      <c r="V814" t="s">
        <v>4908</v>
      </c>
      <c r="W814" t="s">
        <v>4909</v>
      </c>
    </row>
    <row r="815" spans="1:23" x14ac:dyDescent="0.3">
      <c r="A815">
        <v>1333430991908570</v>
      </c>
      <c r="B815" t="s">
        <v>921</v>
      </c>
      <c r="C815" t="s">
        <v>105</v>
      </c>
      <c r="D815" t="s">
        <v>2681</v>
      </c>
      <c r="E815" t="s">
        <v>986</v>
      </c>
      <c r="F815" t="s">
        <v>987</v>
      </c>
      <c r="G815">
        <v>23.634499999999999</v>
      </c>
      <c r="H815">
        <v>-102.5528</v>
      </c>
      <c r="I815" t="s">
        <v>28</v>
      </c>
      <c r="J815">
        <v>60781</v>
      </c>
      <c r="K815" s="1">
        <v>45031</v>
      </c>
      <c r="L815" t="s">
        <v>29</v>
      </c>
      <c r="M815" t="s">
        <v>4910</v>
      </c>
      <c r="N815">
        <v>5289247110</v>
      </c>
      <c r="O815" t="s">
        <v>460</v>
      </c>
      <c r="P815" t="s">
        <v>4666</v>
      </c>
      <c r="Q815" t="s">
        <v>50</v>
      </c>
      <c r="R815" t="s">
        <v>4667</v>
      </c>
      <c r="S815" t="s">
        <v>212</v>
      </c>
      <c r="T815" t="s">
        <v>4668</v>
      </c>
      <c r="U815" t="s">
        <v>4669</v>
      </c>
      <c r="V815" t="s">
        <v>1862</v>
      </c>
      <c r="W815" t="s">
        <v>1863</v>
      </c>
    </row>
    <row r="816" spans="1:23" x14ac:dyDescent="0.3">
      <c r="A816">
        <v>2116472290065380</v>
      </c>
      <c r="B816" t="s">
        <v>325</v>
      </c>
      <c r="C816" t="s">
        <v>273</v>
      </c>
      <c r="D816" t="s">
        <v>1985</v>
      </c>
      <c r="E816" t="s">
        <v>3948</v>
      </c>
      <c r="F816" t="s">
        <v>3949</v>
      </c>
      <c r="G816">
        <v>45.1</v>
      </c>
      <c r="H816">
        <v>15.2</v>
      </c>
      <c r="I816" t="s">
        <v>62</v>
      </c>
      <c r="J816">
        <v>130256</v>
      </c>
      <c r="K816" s="1">
        <v>45095</v>
      </c>
      <c r="L816" t="s">
        <v>123</v>
      </c>
      <c r="M816" t="s">
        <v>4911</v>
      </c>
      <c r="N816" t="s">
        <v>4912</v>
      </c>
      <c r="O816" t="s">
        <v>716</v>
      </c>
      <c r="P816" t="s">
        <v>4913</v>
      </c>
      <c r="Q816" t="s">
        <v>321</v>
      </c>
      <c r="R816" t="s">
        <v>4914</v>
      </c>
      <c r="S816" t="s">
        <v>85</v>
      </c>
      <c r="T816" t="s">
        <v>4915</v>
      </c>
      <c r="U816" t="s">
        <v>4916</v>
      </c>
      <c r="V816" t="s">
        <v>4917</v>
      </c>
      <c r="W816" t="s">
        <v>4918</v>
      </c>
    </row>
    <row r="817" spans="1:23" x14ac:dyDescent="0.3">
      <c r="A817">
        <v>1359957753078520</v>
      </c>
      <c r="B817" t="s">
        <v>150</v>
      </c>
      <c r="C817" t="s">
        <v>134</v>
      </c>
      <c r="D817" t="s">
        <v>4306</v>
      </c>
      <c r="E817" t="s">
        <v>2858</v>
      </c>
      <c r="F817" t="s">
        <v>2859</v>
      </c>
      <c r="G817">
        <v>23.424099999999999</v>
      </c>
      <c r="H817">
        <v>53.847799999999999</v>
      </c>
      <c r="I817" t="s">
        <v>206</v>
      </c>
      <c r="J817">
        <v>21274</v>
      </c>
      <c r="K817" s="1">
        <v>44988</v>
      </c>
      <c r="L817" t="s">
        <v>123</v>
      </c>
      <c r="M817" t="s">
        <v>4919</v>
      </c>
      <c r="N817" t="s">
        <v>4920</v>
      </c>
      <c r="O817" t="s">
        <v>811</v>
      </c>
      <c r="P817" t="s">
        <v>812</v>
      </c>
      <c r="Q817" t="s">
        <v>358</v>
      </c>
      <c r="R817" t="s">
        <v>813</v>
      </c>
      <c r="S817" t="s">
        <v>212</v>
      </c>
      <c r="T817" t="s">
        <v>814</v>
      </c>
      <c r="U817" t="s">
        <v>815</v>
      </c>
      <c r="V817" t="s">
        <v>4921</v>
      </c>
      <c r="W817" t="s">
        <v>4922</v>
      </c>
    </row>
    <row r="818" spans="1:23" x14ac:dyDescent="0.3">
      <c r="A818">
        <v>89484375679775</v>
      </c>
      <c r="B818" t="s">
        <v>396</v>
      </c>
      <c r="C818" t="s">
        <v>134</v>
      </c>
      <c r="D818" t="s">
        <v>314</v>
      </c>
      <c r="E818" t="s">
        <v>1642</v>
      </c>
      <c r="F818" t="s">
        <v>1643</v>
      </c>
      <c r="G818">
        <v>41.608600000000003</v>
      </c>
      <c r="H818">
        <v>21.7453</v>
      </c>
      <c r="I818" t="s">
        <v>206</v>
      </c>
      <c r="J818">
        <v>52184</v>
      </c>
      <c r="K818" s="1">
        <v>44794</v>
      </c>
      <c r="L818" t="s">
        <v>123</v>
      </c>
      <c r="M818" t="s">
        <v>4923</v>
      </c>
      <c r="N818" t="s">
        <v>4924</v>
      </c>
      <c r="O818" t="s">
        <v>1152</v>
      </c>
      <c r="P818" t="s">
        <v>2774</v>
      </c>
      <c r="Q818" t="s">
        <v>321</v>
      </c>
      <c r="R818" t="s">
        <v>2775</v>
      </c>
      <c r="S818" t="s">
        <v>198</v>
      </c>
      <c r="T818" t="s">
        <v>2776</v>
      </c>
      <c r="U818" t="s">
        <v>2777</v>
      </c>
      <c r="V818" t="s">
        <v>4925</v>
      </c>
      <c r="W818" t="s">
        <v>4926</v>
      </c>
    </row>
    <row r="819" spans="1:23" x14ac:dyDescent="0.3">
      <c r="A819">
        <v>1637333170872540</v>
      </c>
      <c r="B819" t="s">
        <v>161</v>
      </c>
      <c r="C819" t="s">
        <v>273</v>
      </c>
      <c r="D819" t="s">
        <v>1287</v>
      </c>
      <c r="E819" t="s">
        <v>3331</v>
      </c>
      <c r="F819" t="s">
        <v>3332</v>
      </c>
      <c r="G819">
        <v>4.8604000000000003</v>
      </c>
      <c r="H819">
        <v>-58.930199999999999</v>
      </c>
      <c r="I819" t="s">
        <v>206</v>
      </c>
      <c r="J819">
        <v>66692</v>
      </c>
      <c r="K819" s="1">
        <v>44875</v>
      </c>
      <c r="L819" t="s">
        <v>123</v>
      </c>
      <c r="M819" t="s">
        <v>4927</v>
      </c>
      <c r="N819" t="s">
        <v>4928</v>
      </c>
      <c r="O819" t="s">
        <v>585</v>
      </c>
      <c r="P819" t="s">
        <v>586</v>
      </c>
      <c r="Q819" t="s">
        <v>332</v>
      </c>
      <c r="R819" t="s">
        <v>587</v>
      </c>
      <c r="S819" t="s">
        <v>241</v>
      </c>
      <c r="T819" t="s">
        <v>588</v>
      </c>
      <c r="U819" t="s">
        <v>589</v>
      </c>
      <c r="V819" t="s">
        <v>2449</v>
      </c>
      <c r="W819" t="s">
        <v>2450</v>
      </c>
    </row>
    <row r="820" spans="1:23" x14ac:dyDescent="0.3">
      <c r="A820">
        <v>1965528869536160</v>
      </c>
      <c r="B820" t="s">
        <v>396</v>
      </c>
      <c r="C820" t="s">
        <v>273</v>
      </c>
      <c r="D820" t="s">
        <v>4363</v>
      </c>
      <c r="E820" t="s">
        <v>2398</v>
      </c>
      <c r="F820" t="s">
        <v>2399</v>
      </c>
      <c r="G820">
        <v>35.861699999999999</v>
      </c>
      <c r="H820">
        <v>104.19540000000001</v>
      </c>
      <c r="I820" t="s">
        <v>62</v>
      </c>
      <c r="J820">
        <v>26300</v>
      </c>
      <c r="K820" s="1">
        <v>44498</v>
      </c>
      <c r="L820" t="s">
        <v>123</v>
      </c>
      <c r="M820" t="s">
        <v>4929</v>
      </c>
      <c r="N820" t="s">
        <v>4930</v>
      </c>
      <c r="O820" t="s">
        <v>2174</v>
      </c>
      <c r="P820" t="s">
        <v>3460</v>
      </c>
      <c r="Q820" t="s">
        <v>358</v>
      </c>
      <c r="R820" t="s">
        <v>3461</v>
      </c>
      <c r="S820" t="s">
        <v>36</v>
      </c>
      <c r="T820" t="s">
        <v>3462</v>
      </c>
      <c r="U820" t="s">
        <v>3463</v>
      </c>
      <c r="V820" t="s">
        <v>2227</v>
      </c>
      <c r="W820" t="s">
        <v>2228</v>
      </c>
    </row>
    <row r="821" spans="1:23" x14ac:dyDescent="0.3">
      <c r="A821">
        <v>2338675766517900</v>
      </c>
      <c r="B821" t="s">
        <v>779</v>
      </c>
      <c r="C821" t="s">
        <v>151</v>
      </c>
      <c r="D821" t="s">
        <v>3122</v>
      </c>
      <c r="E821" t="s">
        <v>3442</v>
      </c>
      <c r="F821" t="s">
        <v>3443</v>
      </c>
      <c r="G821">
        <v>61.924100000000003</v>
      </c>
      <c r="H821">
        <v>25.748200000000001</v>
      </c>
      <c r="I821" t="s">
        <v>62</v>
      </c>
      <c r="J821">
        <v>15111</v>
      </c>
      <c r="K821" s="1">
        <v>45028</v>
      </c>
      <c r="L821" t="s">
        <v>123</v>
      </c>
      <c r="M821" t="s">
        <v>4931</v>
      </c>
      <c r="N821" t="s">
        <v>4932</v>
      </c>
      <c r="O821" t="s">
        <v>897</v>
      </c>
      <c r="P821" t="s">
        <v>4933</v>
      </c>
      <c r="Q821" t="s">
        <v>34</v>
      </c>
      <c r="R821" t="s">
        <v>4934</v>
      </c>
      <c r="S821" t="s">
        <v>114</v>
      </c>
      <c r="T821" t="s">
        <v>4935</v>
      </c>
      <c r="U821" t="s">
        <v>4936</v>
      </c>
      <c r="V821" t="s">
        <v>88</v>
      </c>
      <c r="W821" t="s">
        <v>89</v>
      </c>
    </row>
    <row r="822" spans="1:23" x14ac:dyDescent="0.3">
      <c r="A822">
        <v>2830526738179240</v>
      </c>
      <c r="B822" t="s">
        <v>792</v>
      </c>
      <c r="C822" t="s">
        <v>189</v>
      </c>
      <c r="D822" t="s">
        <v>2922</v>
      </c>
      <c r="E822" t="s">
        <v>2204</v>
      </c>
      <c r="F822" t="s">
        <v>2205</v>
      </c>
      <c r="G822">
        <v>7.9465000000000003</v>
      </c>
      <c r="H822">
        <v>-1.0232000000000001</v>
      </c>
      <c r="I822" t="s">
        <v>78</v>
      </c>
      <c r="J822">
        <v>115409</v>
      </c>
      <c r="K822" s="1">
        <v>44972</v>
      </c>
      <c r="L822" t="s">
        <v>63</v>
      </c>
      <c r="M822" t="s">
        <v>4937</v>
      </c>
      <c r="N822" t="s">
        <v>4938</v>
      </c>
      <c r="O822" t="s">
        <v>2027</v>
      </c>
      <c r="P822" t="s">
        <v>4342</v>
      </c>
      <c r="Q822" t="s">
        <v>169</v>
      </c>
      <c r="R822" t="s">
        <v>4343</v>
      </c>
      <c r="S822" t="s">
        <v>85</v>
      </c>
      <c r="T822" t="s">
        <v>4344</v>
      </c>
      <c r="U822" t="s">
        <v>4345</v>
      </c>
      <c r="V822" t="s">
        <v>4939</v>
      </c>
      <c r="W822" t="s">
        <v>4940</v>
      </c>
    </row>
    <row r="823" spans="1:23" x14ac:dyDescent="0.3">
      <c r="A823">
        <v>1421111105535200</v>
      </c>
      <c r="B823" t="s">
        <v>710</v>
      </c>
      <c r="C823" t="s">
        <v>58</v>
      </c>
      <c r="D823" t="s">
        <v>3553</v>
      </c>
      <c r="E823" t="s">
        <v>3211</v>
      </c>
      <c r="F823" t="s">
        <v>3212</v>
      </c>
      <c r="G823">
        <v>9.1449999999999996</v>
      </c>
      <c r="H823">
        <v>40.489699999999999</v>
      </c>
      <c r="I823" t="s">
        <v>138</v>
      </c>
      <c r="J823">
        <v>88710</v>
      </c>
      <c r="K823" s="1">
        <v>44924</v>
      </c>
      <c r="L823" t="s">
        <v>29</v>
      </c>
      <c r="M823" t="s">
        <v>4941</v>
      </c>
      <c r="N823">
        <v>8218525045</v>
      </c>
      <c r="O823" t="s">
        <v>356</v>
      </c>
      <c r="P823" t="s">
        <v>3310</v>
      </c>
      <c r="Q823" t="s">
        <v>143</v>
      </c>
      <c r="R823" t="s">
        <v>3311</v>
      </c>
      <c r="S823" t="s">
        <v>69</v>
      </c>
      <c r="T823" t="s">
        <v>3312</v>
      </c>
      <c r="U823" t="s">
        <v>3313</v>
      </c>
      <c r="V823" t="s">
        <v>2386</v>
      </c>
      <c r="W823" t="s">
        <v>2387</v>
      </c>
    </row>
    <row r="824" spans="1:23" x14ac:dyDescent="0.3">
      <c r="A824">
        <v>1932409784201010</v>
      </c>
      <c r="B824" t="s">
        <v>973</v>
      </c>
      <c r="C824" t="s">
        <v>91</v>
      </c>
      <c r="D824" t="s">
        <v>4942</v>
      </c>
      <c r="E824" t="s">
        <v>2094</v>
      </c>
      <c r="F824" t="s">
        <v>2095</v>
      </c>
      <c r="G824">
        <v>-14.271000000000001</v>
      </c>
      <c r="H824">
        <v>-170.13220000000001</v>
      </c>
      <c r="I824" t="s">
        <v>138</v>
      </c>
      <c r="J824">
        <v>126827</v>
      </c>
      <c r="K824" s="1">
        <v>44863</v>
      </c>
      <c r="L824" t="s">
        <v>63</v>
      </c>
      <c r="M824" t="s">
        <v>4943</v>
      </c>
      <c r="N824" t="s">
        <v>4944</v>
      </c>
      <c r="O824" t="s">
        <v>167</v>
      </c>
      <c r="P824" t="s">
        <v>168</v>
      </c>
      <c r="Q824" t="s">
        <v>294</v>
      </c>
      <c r="R824" t="s">
        <v>170</v>
      </c>
      <c r="S824" t="s">
        <v>69</v>
      </c>
      <c r="T824" t="s">
        <v>171</v>
      </c>
      <c r="U824" t="s">
        <v>172</v>
      </c>
      <c r="V824" t="s">
        <v>4945</v>
      </c>
      <c r="W824" t="s">
        <v>4946</v>
      </c>
    </row>
    <row r="825" spans="1:23" x14ac:dyDescent="0.3">
      <c r="A825">
        <v>1498157730668030</v>
      </c>
      <c r="B825" t="s">
        <v>779</v>
      </c>
      <c r="C825" t="s">
        <v>151</v>
      </c>
      <c r="D825" t="s">
        <v>4829</v>
      </c>
      <c r="E825" t="s">
        <v>1405</v>
      </c>
      <c r="F825" t="s">
        <v>1406</v>
      </c>
      <c r="G825">
        <v>56.2639</v>
      </c>
      <c r="H825">
        <v>9.5017999999999994</v>
      </c>
      <c r="I825" t="s">
        <v>138</v>
      </c>
      <c r="J825">
        <v>99047</v>
      </c>
      <c r="K825" s="1">
        <v>44513</v>
      </c>
      <c r="L825" t="s">
        <v>29</v>
      </c>
      <c r="M825" t="s">
        <v>4947</v>
      </c>
      <c r="N825" t="s">
        <v>4948</v>
      </c>
      <c r="O825" t="s">
        <v>237</v>
      </c>
      <c r="P825" t="s">
        <v>1797</v>
      </c>
      <c r="Q825" t="s">
        <v>332</v>
      </c>
      <c r="R825" t="s">
        <v>1798</v>
      </c>
      <c r="S825" t="s">
        <v>145</v>
      </c>
      <c r="T825" t="s">
        <v>1799</v>
      </c>
      <c r="U825" t="s">
        <v>1800</v>
      </c>
      <c r="V825" t="s">
        <v>4312</v>
      </c>
      <c r="W825" t="s">
        <v>4313</v>
      </c>
    </row>
    <row r="826" spans="1:23" x14ac:dyDescent="0.3">
      <c r="A826">
        <v>711459898553984</v>
      </c>
      <c r="B826" t="s">
        <v>272</v>
      </c>
      <c r="C826" t="s">
        <v>42</v>
      </c>
      <c r="D826" t="s">
        <v>1540</v>
      </c>
      <c r="E826" t="s">
        <v>1032</v>
      </c>
      <c r="F826" t="s">
        <v>1033</v>
      </c>
      <c r="G826">
        <v>61.524000000000001</v>
      </c>
      <c r="H826">
        <v>105.3188</v>
      </c>
      <c r="I826" t="s">
        <v>78</v>
      </c>
      <c r="J826">
        <v>74262</v>
      </c>
      <c r="K826" s="1">
        <v>44676</v>
      </c>
      <c r="L826" t="s">
        <v>123</v>
      </c>
      <c r="M826" t="s">
        <v>4949</v>
      </c>
      <c r="N826">
        <v>5277269044</v>
      </c>
      <c r="O826" t="s">
        <v>1373</v>
      </c>
      <c r="P826" t="s">
        <v>1513</v>
      </c>
      <c r="Q826" t="s">
        <v>967</v>
      </c>
      <c r="R826" t="s">
        <v>4950</v>
      </c>
      <c r="S826" t="s">
        <v>334</v>
      </c>
      <c r="T826" t="s">
        <v>4951</v>
      </c>
      <c r="U826" t="s">
        <v>4952</v>
      </c>
      <c r="V826" t="s">
        <v>4953</v>
      </c>
      <c r="W826" t="s">
        <v>4954</v>
      </c>
    </row>
    <row r="827" spans="1:23" x14ac:dyDescent="0.3">
      <c r="A827">
        <v>2393104539885620</v>
      </c>
      <c r="B827" t="s">
        <v>286</v>
      </c>
      <c r="C827" t="s">
        <v>273</v>
      </c>
      <c r="D827" t="s">
        <v>339</v>
      </c>
      <c r="E827" t="s">
        <v>220</v>
      </c>
      <c r="F827" t="s">
        <v>221</v>
      </c>
      <c r="G827">
        <v>13.443199999999999</v>
      </c>
      <c r="H827">
        <v>-15.3101</v>
      </c>
      <c r="I827" t="s">
        <v>62</v>
      </c>
      <c r="J827">
        <v>116242</v>
      </c>
      <c r="K827" s="1">
        <v>44491</v>
      </c>
      <c r="L827" t="s">
        <v>29</v>
      </c>
      <c r="M827" t="s">
        <v>4955</v>
      </c>
      <c r="N827" t="s">
        <v>4956</v>
      </c>
      <c r="O827" t="s">
        <v>1661</v>
      </c>
      <c r="P827" t="s">
        <v>410</v>
      </c>
      <c r="Q827" t="s">
        <v>294</v>
      </c>
      <c r="R827" t="s">
        <v>1662</v>
      </c>
      <c r="S827" t="s">
        <v>69</v>
      </c>
      <c r="T827" t="s">
        <v>1663</v>
      </c>
      <c r="U827" t="s">
        <v>1664</v>
      </c>
      <c r="V827" t="s">
        <v>1421</v>
      </c>
      <c r="W827" t="s">
        <v>1422</v>
      </c>
    </row>
    <row r="828" spans="1:23" x14ac:dyDescent="0.3">
      <c r="A828">
        <v>2627185404987720</v>
      </c>
      <c r="B828" t="s">
        <v>74</v>
      </c>
      <c r="C828" t="s">
        <v>58</v>
      </c>
      <c r="D828" t="s">
        <v>4957</v>
      </c>
      <c r="E828" t="s">
        <v>1598</v>
      </c>
      <c r="F828" t="s">
        <v>1599</v>
      </c>
      <c r="G828">
        <v>-32.522799999999997</v>
      </c>
      <c r="H828">
        <v>-55.765799999999999</v>
      </c>
      <c r="I828" t="s">
        <v>206</v>
      </c>
      <c r="J828">
        <v>94235</v>
      </c>
      <c r="K828" s="1">
        <v>44467</v>
      </c>
      <c r="L828" t="s">
        <v>123</v>
      </c>
      <c r="M828" t="s">
        <v>4958</v>
      </c>
      <c r="N828" t="s">
        <v>4959</v>
      </c>
      <c r="O828" t="s">
        <v>735</v>
      </c>
      <c r="P828" t="s">
        <v>2717</v>
      </c>
      <c r="Q828" t="s">
        <v>67</v>
      </c>
      <c r="R828" t="s">
        <v>2718</v>
      </c>
      <c r="S828" t="s">
        <v>85</v>
      </c>
      <c r="T828" t="s">
        <v>2719</v>
      </c>
      <c r="U828" t="s">
        <v>2720</v>
      </c>
      <c r="V828" t="s">
        <v>1324</v>
      </c>
      <c r="W828" t="s">
        <v>1325</v>
      </c>
    </row>
    <row r="829" spans="1:23" x14ac:dyDescent="0.3">
      <c r="A829">
        <v>1933619626609180</v>
      </c>
      <c r="B829" t="s">
        <v>74</v>
      </c>
      <c r="C829" t="s">
        <v>134</v>
      </c>
      <c r="D829" t="s">
        <v>1341</v>
      </c>
      <c r="E829" t="s">
        <v>504</v>
      </c>
      <c r="F829" t="s">
        <v>505</v>
      </c>
      <c r="G829">
        <v>21.473500000000001</v>
      </c>
      <c r="H829">
        <v>55.9754</v>
      </c>
      <c r="I829" t="s">
        <v>62</v>
      </c>
      <c r="J829">
        <v>30310</v>
      </c>
      <c r="K829" s="1">
        <v>45153</v>
      </c>
      <c r="L829" t="s">
        <v>29</v>
      </c>
      <c r="M829" t="s">
        <v>4960</v>
      </c>
      <c r="N829">
        <v>2825831752</v>
      </c>
      <c r="O829" t="s">
        <v>424</v>
      </c>
      <c r="P829" t="s">
        <v>2056</v>
      </c>
      <c r="Q829" t="s">
        <v>83</v>
      </c>
      <c r="R829" t="s">
        <v>2057</v>
      </c>
      <c r="S829" t="s">
        <v>241</v>
      </c>
      <c r="T829" t="s">
        <v>2058</v>
      </c>
      <c r="U829" t="s">
        <v>2059</v>
      </c>
      <c r="V829" t="s">
        <v>4961</v>
      </c>
      <c r="W829" t="s">
        <v>4962</v>
      </c>
    </row>
    <row r="830" spans="1:23" x14ac:dyDescent="0.3">
      <c r="A830">
        <v>2692051495385740</v>
      </c>
      <c r="B830" t="s">
        <v>678</v>
      </c>
      <c r="C830" t="s">
        <v>273</v>
      </c>
      <c r="D830" t="s">
        <v>4963</v>
      </c>
      <c r="E830" t="s">
        <v>1462</v>
      </c>
      <c r="F830" t="s">
        <v>1463</v>
      </c>
      <c r="G830">
        <v>-13.133900000000001</v>
      </c>
      <c r="H830">
        <v>27.849299999999999</v>
      </c>
      <c r="I830" t="s">
        <v>206</v>
      </c>
      <c r="J830">
        <v>100692</v>
      </c>
      <c r="K830" s="1">
        <v>44595</v>
      </c>
      <c r="L830" t="s">
        <v>63</v>
      </c>
      <c r="M830" t="s">
        <v>4964</v>
      </c>
      <c r="N830" t="s">
        <v>4965</v>
      </c>
      <c r="O830" t="s">
        <v>508</v>
      </c>
      <c r="P830" t="s">
        <v>886</v>
      </c>
      <c r="Q830" t="s">
        <v>239</v>
      </c>
      <c r="R830" t="s">
        <v>887</v>
      </c>
      <c r="S830" t="s">
        <v>114</v>
      </c>
      <c r="T830" t="s">
        <v>888</v>
      </c>
      <c r="U830" t="s">
        <v>889</v>
      </c>
      <c r="V830" t="s">
        <v>4966</v>
      </c>
      <c r="W830" t="s">
        <v>4967</v>
      </c>
    </row>
    <row r="831" spans="1:23" x14ac:dyDescent="0.3">
      <c r="A831">
        <v>1911286718143580</v>
      </c>
      <c r="B831" t="s">
        <v>582</v>
      </c>
      <c r="C831" t="s">
        <v>151</v>
      </c>
      <c r="D831" t="s">
        <v>4738</v>
      </c>
      <c r="E831" t="s">
        <v>3116</v>
      </c>
      <c r="F831" t="s">
        <v>3117</v>
      </c>
      <c r="G831">
        <v>25.354800000000001</v>
      </c>
      <c r="H831">
        <v>51.183900000000001</v>
      </c>
      <c r="I831" t="s">
        <v>28</v>
      </c>
      <c r="J831">
        <v>78539</v>
      </c>
      <c r="K831" s="1">
        <v>45051</v>
      </c>
      <c r="L831" t="s">
        <v>123</v>
      </c>
      <c r="M831" t="s">
        <v>4968</v>
      </c>
      <c r="N831" t="s">
        <v>4969</v>
      </c>
      <c r="O831" t="s">
        <v>1698</v>
      </c>
      <c r="P831" t="s">
        <v>4970</v>
      </c>
      <c r="Q831" t="s">
        <v>50</v>
      </c>
      <c r="R831" t="s">
        <v>4971</v>
      </c>
      <c r="S831" t="s">
        <v>145</v>
      </c>
      <c r="T831" t="s">
        <v>4972</v>
      </c>
      <c r="U831" t="s">
        <v>4973</v>
      </c>
      <c r="V831" t="s">
        <v>1853</v>
      </c>
      <c r="W831" t="s">
        <v>1854</v>
      </c>
    </row>
    <row r="832" spans="1:23" x14ac:dyDescent="0.3">
      <c r="A832">
        <v>137841403116698</v>
      </c>
      <c r="B832" t="s">
        <v>417</v>
      </c>
      <c r="C832" t="s">
        <v>151</v>
      </c>
      <c r="D832" t="s">
        <v>4072</v>
      </c>
      <c r="E832" t="s">
        <v>724</v>
      </c>
      <c r="F832" t="s">
        <v>725</v>
      </c>
      <c r="G832">
        <v>13.4443</v>
      </c>
      <c r="H832">
        <v>144.7937</v>
      </c>
      <c r="I832" t="s">
        <v>78</v>
      </c>
      <c r="J832">
        <v>55434</v>
      </c>
      <c r="K832" s="1">
        <v>44879</v>
      </c>
      <c r="L832" t="s">
        <v>29</v>
      </c>
      <c r="M832" t="s">
        <v>4974</v>
      </c>
      <c r="N832" t="s">
        <v>4975</v>
      </c>
      <c r="O832" t="s">
        <v>1308</v>
      </c>
      <c r="P832" t="s">
        <v>3012</v>
      </c>
      <c r="Q832" t="s">
        <v>34</v>
      </c>
      <c r="R832" t="s">
        <v>3013</v>
      </c>
      <c r="S832" t="s">
        <v>145</v>
      </c>
      <c r="T832" t="s">
        <v>3014</v>
      </c>
      <c r="U832" t="s">
        <v>3015</v>
      </c>
      <c r="V832" t="s">
        <v>4976</v>
      </c>
      <c r="W832" t="s">
        <v>4977</v>
      </c>
    </row>
    <row r="833" spans="1:23" x14ac:dyDescent="0.3">
      <c r="A833">
        <v>291319057986938</v>
      </c>
      <c r="B833" t="s">
        <v>779</v>
      </c>
      <c r="C833" t="s">
        <v>218</v>
      </c>
      <c r="D833" t="s">
        <v>1209</v>
      </c>
      <c r="E833" t="s">
        <v>925</v>
      </c>
      <c r="F833" t="s">
        <v>926</v>
      </c>
      <c r="G833">
        <v>23.885899999999999</v>
      </c>
      <c r="H833">
        <v>45.0792</v>
      </c>
      <c r="I833" t="s">
        <v>206</v>
      </c>
      <c r="J833">
        <v>132480</v>
      </c>
      <c r="K833" s="1">
        <v>44827</v>
      </c>
      <c r="L833" t="s">
        <v>29</v>
      </c>
      <c r="M833" t="s">
        <v>4978</v>
      </c>
      <c r="N833" t="s">
        <v>4979</v>
      </c>
      <c r="O833" t="s">
        <v>356</v>
      </c>
      <c r="P833" t="s">
        <v>357</v>
      </c>
      <c r="Q833" t="s">
        <v>239</v>
      </c>
      <c r="R833" t="s">
        <v>359</v>
      </c>
      <c r="S833" t="s">
        <v>114</v>
      </c>
      <c r="T833" t="s">
        <v>360</v>
      </c>
      <c r="U833" t="s">
        <v>361</v>
      </c>
      <c r="V833" t="s">
        <v>933</v>
      </c>
      <c r="W833" t="s">
        <v>934</v>
      </c>
    </row>
    <row r="834" spans="1:23" x14ac:dyDescent="0.3">
      <c r="A834">
        <v>2856944853180220</v>
      </c>
      <c r="B834" t="s">
        <v>23</v>
      </c>
      <c r="C834" t="s">
        <v>189</v>
      </c>
      <c r="D834" t="s">
        <v>4980</v>
      </c>
      <c r="E834" t="s">
        <v>1160</v>
      </c>
      <c r="F834" t="s">
        <v>1161</v>
      </c>
      <c r="G834">
        <v>-1.9402999999999999</v>
      </c>
      <c r="H834">
        <v>29.873899999999999</v>
      </c>
      <c r="I834" t="s">
        <v>206</v>
      </c>
      <c r="J834">
        <v>80978</v>
      </c>
      <c r="K834" s="1">
        <v>44918</v>
      </c>
      <c r="L834" t="s">
        <v>29</v>
      </c>
      <c r="M834" t="s">
        <v>4981</v>
      </c>
      <c r="N834" t="s">
        <v>4982</v>
      </c>
      <c r="O834" t="s">
        <v>48</v>
      </c>
      <c r="P834" t="s">
        <v>4128</v>
      </c>
      <c r="Q834" t="s">
        <v>321</v>
      </c>
      <c r="R834" t="s">
        <v>4129</v>
      </c>
      <c r="S834" t="s">
        <v>85</v>
      </c>
      <c r="T834" t="s">
        <v>4130</v>
      </c>
      <c r="U834" t="s">
        <v>4131</v>
      </c>
      <c r="V834" t="s">
        <v>3156</v>
      </c>
      <c r="W834" t="s">
        <v>3157</v>
      </c>
    </row>
    <row r="835" spans="1:23" x14ac:dyDescent="0.3">
      <c r="A835">
        <v>1731368656005840</v>
      </c>
      <c r="B835" t="s">
        <v>454</v>
      </c>
      <c r="C835" t="s">
        <v>105</v>
      </c>
      <c r="D835" t="s">
        <v>2853</v>
      </c>
      <c r="E835" t="s">
        <v>315</v>
      </c>
      <c r="F835" t="s">
        <v>316</v>
      </c>
      <c r="G835">
        <v>40.143099999999997</v>
      </c>
      <c r="H835">
        <v>47.576900000000002</v>
      </c>
      <c r="I835" t="s">
        <v>138</v>
      </c>
      <c r="J835">
        <v>62236</v>
      </c>
      <c r="K835" s="1">
        <v>44806</v>
      </c>
      <c r="L835" t="s">
        <v>63</v>
      </c>
      <c r="M835" t="s">
        <v>4983</v>
      </c>
      <c r="N835" t="s">
        <v>4984</v>
      </c>
      <c r="O835" t="s">
        <v>1735</v>
      </c>
      <c r="P835" t="s">
        <v>2009</v>
      </c>
      <c r="Q835" t="s">
        <v>34</v>
      </c>
      <c r="R835" t="s">
        <v>2010</v>
      </c>
      <c r="S835" t="s">
        <v>145</v>
      </c>
      <c r="T835" t="s">
        <v>2011</v>
      </c>
      <c r="U835" t="s">
        <v>2012</v>
      </c>
      <c r="V835" t="s">
        <v>2391</v>
      </c>
      <c r="W835" t="s">
        <v>2392</v>
      </c>
    </row>
    <row r="836" spans="1:23" x14ac:dyDescent="0.3">
      <c r="A836">
        <v>2914586243033960</v>
      </c>
      <c r="B836" t="s">
        <v>779</v>
      </c>
      <c r="C836" t="s">
        <v>105</v>
      </c>
      <c r="D836" t="s">
        <v>2404</v>
      </c>
      <c r="E836" t="s">
        <v>60</v>
      </c>
      <c r="F836" t="s">
        <v>61</v>
      </c>
      <c r="G836">
        <v>22.198699999999999</v>
      </c>
      <c r="H836">
        <v>113.54389999999999</v>
      </c>
      <c r="I836" t="s">
        <v>206</v>
      </c>
      <c r="J836">
        <v>112722</v>
      </c>
      <c r="K836" s="1">
        <v>45164</v>
      </c>
      <c r="L836" t="s">
        <v>123</v>
      </c>
      <c r="M836" t="s">
        <v>4985</v>
      </c>
      <c r="N836" t="s">
        <v>4986</v>
      </c>
      <c r="O836" t="s">
        <v>251</v>
      </c>
      <c r="P836" t="s">
        <v>3201</v>
      </c>
      <c r="Q836" t="s">
        <v>239</v>
      </c>
      <c r="R836" t="s">
        <v>3202</v>
      </c>
      <c r="S836" t="s">
        <v>145</v>
      </c>
      <c r="T836" t="s">
        <v>3203</v>
      </c>
      <c r="U836" t="s">
        <v>3204</v>
      </c>
      <c r="V836" t="s">
        <v>3600</v>
      </c>
      <c r="W836" t="s">
        <v>3601</v>
      </c>
    </row>
    <row r="837" spans="1:23" x14ac:dyDescent="0.3">
      <c r="A837">
        <v>1081851227844020</v>
      </c>
      <c r="B837" t="s">
        <v>396</v>
      </c>
      <c r="C837" t="s">
        <v>58</v>
      </c>
      <c r="D837" t="s">
        <v>3441</v>
      </c>
      <c r="E837" t="s">
        <v>1316</v>
      </c>
      <c r="F837" t="s">
        <v>1317</v>
      </c>
      <c r="G837">
        <v>16.538799999999998</v>
      </c>
      <c r="H837">
        <v>-23.041799999999999</v>
      </c>
      <c r="I837" t="s">
        <v>28</v>
      </c>
      <c r="J837">
        <v>36395</v>
      </c>
      <c r="K837" s="1">
        <v>44685</v>
      </c>
      <c r="L837" t="s">
        <v>123</v>
      </c>
      <c r="M837" t="s">
        <v>4987</v>
      </c>
      <c r="N837" t="s">
        <v>4988</v>
      </c>
      <c r="O837" t="s">
        <v>561</v>
      </c>
      <c r="P837" t="s">
        <v>1923</v>
      </c>
      <c r="Q837" t="s">
        <v>674</v>
      </c>
      <c r="R837" t="s">
        <v>1924</v>
      </c>
      <c r="S837" t="s">
        <v>241</v>
      </c>
      <c r="T837" t="s">
        <v>1925</v>
      </c>
      <c r="U837" t="s">
        <v>1926</v>
      </c>
      <c r="V837" t="s">
        <v>2042</v>
      </c>
      <c r="W837" t="s">
        <v>2043</v>
      </c>
    </row>
    <row r="838" spans="1:23" x14ac:dyDescent="0.3">
      <c r="A838">
        <v>1692406866083400</v>
      </c>
      <c r="B838" t="s">
        <v>74</v>
      </c>
      <c r="C838" t="s">
        <v>105</v>
      </c>
      <c r="D838" t="s">
        <v>4420</v>
      </c>
      <c r="E838" t="s">
        <v>353</v>
      </c>
      <c r="F838" t="s">
        <v>354</v>
      </c>
      <c r="G838">
        <v>15.199</v>
      </c>
      <c r="H838">
        <v>-86.241900000000001</v>
      </c>
      <c r="I838" t="s">
        <v>28</v>
      </c>
      <c r="J838">
        <v>16262</v>
      </c>
      <c r="K838" s="1">
        <v>44658</v>
      </c>
      <c r="L838" t="s">
        <v>63</v>
      </c>
      <c r="M838" t="s">
        <v>4989</v>
      </c>
      <c r="N838" t="s">
        <v>4990</v>
      </c>
      <c r="O838" t="s">
        <v>2574</v>
      </c>
      <c r="P838" t="s">
        <v>4991</v>
      </c>
      <c r="Q838" t="s">
        <v>34</v>
      </c>
      <c r="R838" t="s">
        <v>4992</v>
      </c>
      <c r="S838" t="s">
        <v>36</v>
      </c>
      <c r="T838" t="s">
        <v>4993</v>
      </c>
      <c r="U838" t="s">
        <v>4994</v>
      </c>
      <c r="V838" t="s">
        <v>4995</v>
      </c>
      <c r="W838" t="s">
        <v>4996</v>
      </c>
    </row>
    <row r="839" spans="1:23" x14ac:dyDescent="0.3">
      <c r="A839">
        <v>293874600791367</v>
      </c>
      <c r="B839" t="s">
        <v>430</v>
      </c>
      <c r="C839" t="s">
        <v>24</v>
      </c>
      <c r="D839" t="s">
        <v>2248</v>
      </c>
      <c r="E839" t="s">
        <v>819</v>
      </c>
      <c r="F839" t="s">
        <v>820</v>
      </c>
      <c r="G839">
        <v>15.414899999999999</v>
      </c>
      <c r="H839">
        <v>-61.3705</v>
      </c>
      <c r="I839" t="s">
        <v>138</v>
      </c>
      <c r="J839">
        <v>124651</v>
      </c>
      <c r="K839" s="1">
        <v>45043</v>
      </c>
      <c r="L839" t="s">
        <v>29</v>
      </c>
      <c r="M839" t="s">
        <v>4997</v>
      </c>
      <c r="N839" t="s">
        <v>4998</v>
      </c>
      <c r="O839" t="s">
        <v>1764</v>
      </c>
      <c r="P839" t="s">
        <v>3270</v>
      </c>
      <c r="Q839" t="s">
        <v>183</v>
      </c>
      <c r="R839" t="s">
        <v>3271</v>
      </c>
      <c r="S839" t="s">
        <v>334</v>
      </c>
      <c r="T839" t="s">
        <v>3272</v>
      </c>
      <c r="U839" t="s">
        <v>3273</v>
      </c>
      <c r="V839" t="s">
        <v>2032</v>
      </c>
      <c r="W839" t="s">
        <v>2033</v>
      </c>
    </row>
    <row r="840" spans="1:23" x14ac:dyDescent="0.3">
      <c r="A840">
        <v>1884600036407120</v>
      </c>
      <c r="B840" t="s">
        <v>351</v>
      </c>
      <c r="C840" t="s">
        <v>189</v>
      </c>
      <c r="D840" t="s">
        <v>1880</v>
      </c>
      <c r="E840" t="s">
        <v>569</v>
      </c>
      <c r="F840" t="s">
        <v>570</v>
      </c>
      <c r="G840">
        <v>18.335799999999999</v>
      </c>
      <c r="H840">
        <v>-64.896299999999997</v>
      </c>
      <c r="I840" t="s">
        <v>138</v>
      </c>
      <c r="J840">
        <v>31915</v>
      </c>
      <c r="K840" s="1">
        <v>44582</v>
      </c>
      <c r="L840" t="s">
        <v>63</v>
      </c>
      <c r="M840" t="s">
        <v>4999</v>
      </c>
      <c r="N840" t="s">
        <v>5000</v>
      </c>
      <c r="O840" t="s">
        <v>735</v>
      </c>
      <c r="P840" t="s">
        <v>736</v>
      </c>
      <c r="Q840" t="s">
        <v>83</v>
      </c>
      <c r="R840" t="s">
        <v>737</v>
      </c>
      <c r="S840" t="s">
        <v>198</v>
      </c>
      <c r="T840" t="s">
        <v>738</v>
      </c>
      <c r="U840" t="s">
        <v>739</v>
      </c>
      <c r="V840" t="s">
        <v>3521</v>
      </c>
      <c r="W840" t="s">
        <v>3522</v>
      </c>
    </row>
    <row r="841" spans="1:23" x14ac:dyDescent="0.3">
      <c r="A841">
        <v>2764380218531520</v>
      </c>
      <c r="B841" t="s">
        <v>260</v>
      </c>
      <c r="C841" t="s">
        <v>91</v>
      </c>
      <c r="D841" t="s">
        <v>4576</v>
      </c>
      <c r="E841" t="s">
        <v>2394</v>
      </c>
      <c r="F841" t="s">
        <v>2395</v>
      </c>
      <c r="G841">
        <v>12.865399999999999</v>
      </c>
      <c r="H841">
        <v>-85.2072</v>
      </c>
      <c r="I841" t="s">
        <v>78</v>
      </c>
      <c r="J841">
        <v>13618</v>
      </c>
      <c r="K841" s="1">
        <v>44760</v>
      </c>
      <c r="L841" t="s">
        <v>63</v>
      </c>
      <c r="M841" t="s">
        <v>5001</v>
      </c>
      <c r="N841" t="s">
        <v>5002</v>
      </c>
      <c r="O841" t="s">
        <v>1115</v>
      </c>
      <c r="P841" t="s">
        <v>811</v>
      </c>
      <c r="Q841" t="s">
        <v>83</v>
      </c>
      <c r="R841" t="s">
        <v>1116</v>
      </c>
      <c r="S841" t="s">
        <v>114</v>
      </c>
      <c r="T841" t="s">
        <v>1117</v>
      </c>
      <c r="U841" t="s">
        <v>1118</v>
      </c>
      <c r="V841" t="s">
        <v>441</v>
      </c>
      <c r="W841" t="s">
        <v>442</v>
      </c>
    </row>
    <row r="842" spans="1:23" x14ac:dyDescent="0.3">
      <c r="A842">
        <v>940460550513089</v>
      </c>
      <c r="B842" t="s">
        <v>119</v>
      </c>
      <c r="C842" t="s">
        <v>218</v>
      </c>
      <c r="D842" t="s">
        <v>4063</v>
      </c>
      <c r="E842" t="s">
        <v>925</v>
      </c>
      <c r="F842" t="s">
        <v>926</v>
      </c>
      <c r="G842">
        <v>23.885899999999999</v>
      </c>
      <c r="H842">
        <v>45.0792</v>
      </c>
      <c r="I842" t="s">
        <v>78</v>
      </c>
      <c r="J842">
        <v>49354</v>
      </c>
      <c r="K842" s="1">
        <v>44465</v>
      </c>
      <c r="L842" t="s">
        <v>29</v>
      </c>
      <c r="M842" t="s">
        <v>5003</v>
      </c>
      <c r="N842" t="s">
        <v>5004</v>
      </c>
      <c r="O842" t="s">
        <v>356</v>
      </c>
      <c r="P842" t="s">
        <v>357</v>
      </c>
      <c r="Q842" t="s">
        <v>83</v>
      </c>
      <c r="R842" t="s">
        <v>359</v>
      </c>
      <c r="S842" t="s">
        <v>212</v>
      </c>
      <c r="T842" t="s">
        <v>360</v>
      </c>
      <c r="U842" t="s">
        <v>361</v>
      </c>
      <c r="V842" t="s">
        <v>452</v>
      </c>
      <c r="W842" t="s">
        <v>453</v>
      </c>
    </row>
    <row r="843" spans="1:23" x14ac:dyDescent="0.3">
      <c r="A843">
        <v>496922169663819</v>
      </c>
      <c r="B843" t="s">
        <v>443</v>
      </c>
      <c r="C843" t="s">
        <v>189</v>
      </c>
      <c r="D843" t="s">
        <v>5005</v>
      </c>
      <c r="E843" t="s">
        <v>2610</v>
      </c>
      <c r="F843" t="s">
        <v>2611</v>
      </c>
      <c r="G843">
        <v>27.514199999999999</v>
      </c>
      <c r="H843">
        <v>90.433599999999998</v>
      </c>
      <c r="I843" t="s">
        <v>138</v>
      </c>
      <c r="J843">
        <v>17886</v>
      </c>
      <c r="K843" s="1">
        <v>45024</v>
      </c>
      <c r="L843" t="s">
        <v>123</v>
      </c>
      <c r="M843" t="s">
        <v>5006</v>
      </c>
      <c r="N843" t="s">
        <v>5007</v>
      </c>
      <c r="O843" t="s">
        <v>447</v>
      </c>
      <c r="P843" t="s">
        <v>5008</v>
      </c>
      <c r="Q843" t="s">
        <v>50</v>
      </c>
      <c r="R843" t="s">
        <v>5009</v>
      </c>
      <c r="S843" t="s">
        <v>212</v>
      </c>
      <c r="T843" t="s">
        <v>5010</v>
      </c>
      <c r="U843" t="s">
        <v>5011</v>
      </c>
      <c r="V843" t="s">
        <v>2077</v>
      </c>
      <c r="W843" t="s">
        <v>2078</v>
      </c>
    </row>
    <row r="844" spans="1:23" x14ac:dyDescent="0.3">
      <c r="A844">
        <v>1149361221350630</v>
      </c>
      <c r="B844" t="s">
        <v>1008</v>
      </c>
      <c r="C844" t="s">
        <v>42</v>
      </c>
      <c r="D844" t="s">
        <v>2669</v>
      </c>
      <c r="E844" t="s">
        <v>669</v>
      </c>
      <c r="F844" t="s">
        <v>670</v>
      </c>
      <c r="G844">
        <v>-0.22800000000000001</v>
      </c>
      <c r="H844">
        <v>15.8277</v>
      </c>
      <c r="I844" t="s">
        <v>206</v>
      </c>
      <c r="J844">
        <v>51682</v>
      </c>
      <c r="K844" s="1">
        <v>45081</v>
      </c>
      <c r="L844" t="s">
        <v>63</v>
      </c>
      <c r="M844" t="s">
        <v>5012</v>
      </c>
      <c r="N844">
        <v>8106013544</v>
      </c>
      <c r="O844" t="s">
        <v>548</v>
      </c>
      <c r="P844" t="s">
        <v>549</v>
      </c>
      <c r="Q844" t="s">
        <v>321</v>
      </c>
      <c r="R844" t="s">
        <v>550</v>
      </c>
      <c r="S844" t="s">
        <v>36</v>
      </c>
      <c r="T844" t="s">
        <v>551</v>
      </c>
      <c r="U844" t="s">
        <v>552</v>
      </c>
      <c r="V844" t="s">
        <v>2833</v>
      </c>
      <c r="W844" t="s">
        <v>2834</v>
      </c>
    </row>
    <row r="845" spans="1:23" x14ac:dyDescent="0.3">
      <c r="A845">
        <v>1252829260379020</v>
      </c>
      <c r="B845" t="s">
        <v>90</v>
      </c>
      <c r="C845" t="s">
        <v>134</v>
      </c>
      <c r="D845" t="s">
        <v>5013</v>
      </c>
      <c r="E845" t="s">
        <v>1178</v>
      </c>
      <c r="F845" t="s">
        <v>1179</v>
      </c>
      <c r="G845">
        <v>19.856300000000001</v>
      </c>
      <c r="H845">
        <v>102.49550000000001</v>
      </c>
      <c r="I845" t="s">
        <v>28</v>
      </c>
      <c r="J845">
        <v>132159</v>
      </c>
      <c r="K845" s="1">
        <v>44562</v>
      </c>
      <c r="L845" t="s">
        <v>63</v>
      </c>
      <c r="M845" t="s">
        <v>5014</v>
      </c>
      <c r="N845" t="s">
        <v>5015</v>
      </c>
      <c r="O845" t="s">
        <v>330</v>
      </c>
      <c r="P845" t="s">
        <v>331</v>
      </c>
      <c r="Q845" t="s">
        <v>239</v>
      </c>
      <c r="R845" t="s">
        <v>333</v>
      </c>
      <c r="S845" t="s">
        <v>212</v>
      </c>
      <c r="T845" t="s">
        <v>335</v>
      </c>
      <c r="U845" t="s">
        <v>336</v>
      </c>
      <c r="V845" t="s">
        <v>4460</v>
      </c>
      <c r="W845" t="s">
        <v>4461</v>
      </c>
    </row>
    <row r="846" spans="1:23" x14ac:dyDescent="0.3">
      <c r="A846">
        <v>1158546024470360</v>
      </c>
      <c r="B846" t="s">
        <v>286</v>
      </c>
      <c r="C846" t="s">
        <v>58</v>
      </c>
      <c r="D846" t="s">
        <v>5016</v>
      </c>
      <c r="E846" t="s">
        <v>861</v>
      </c>
      <c r="F846" t="s">
        <v>862</v>
      </c>
      <c r="G846">
        <v>46.862499999999997</v>
      </c>
      <c r="H846">
        <v>103.8467</v>
      </c>
      <c r="I846" t="s">
        <v>62</v>
      </c>
      <c r="J846">
        <v>70780</v>
      </c>
      <c r="K846" s="1">
        <v>45171</v>
      </c>
      <c r="L846" t="s">
        <v>63</v>
      </c>
      <c r="M846" t="s">
        <v>5017</v>
      </c>
      <c r="N846" t="s">
        <v>5018</v>
      </c>
      <c r="O846" t="s">
        <v>2290</v>
      </c>
      <c r="P846" t="s">
        <v>990</v>
      </c>
      <c r="Q846" t="s">
        <v>1047</v>
      </c>
      <c r="R846" t="s">
        <v>2291</v>
      </c>
      <c r="S846" t="s">
        <v>114</v>
      </c>
      <c r="T846" t="s">
        <v>2292</v>
      </c>
      <c r="U846" t="s">
        <v>2293</v>
      </c>
      <c r="V846" t="s">
        <v>1421</v>
      </c>
      <c r="W846" t="s">
        <v>1422</v>
      </c>
    </row>
    <row r="847" spans="1:23" x14ac:dyDescent="0.3">
      <c r="A847">
        <v>1103737626389670</v>
      </c>
      <c r="B847" t="s">
        <v>1683</v>
      </c>
      <c r="C847" t="s">
        <v>42</v>
      </c>
      <c r="D847" t="s">
        <v>43</v>
      </c>
      <c r="E847" t="s">
        <v>2476</v>
      </c>
      <c r="F847" t="s">
        <v>2477</v>
      </c>
      <c r="G847">
        <v>26.522500000000001</v>
      </c>
      <c r="H847">
        <v>31.465900000000001</v>
      </c>
      <c r="I847" t="s">
        <v>138</v>
      </c>
      <c r="J847">
        <v>127935</v>
      </c>
      <c r="K847" s="1">
        <v>45003</v>
      </c>
      <c r="L847" t="s">
        <v>63</v>
      </c>
      <c r="M847" t="s">
        <v>5019</v>
      </c>
      <c r="N847" t="s">
        <v>5020</v>
      </c>
      <c r="O847" t="s">
        <v>2602</v>
      </c>
      <c r="P847" t="s">
        <v>2603</v>
      </c>
      <c r="Q847" t="s">
        <v>358</v>
      </c>
      <c r="R847" t="s">
        <v>2604</v>
      </c>
      <c r="S847" t="s">
        <v>241</v>
      </c>
      <c r="T847" t="s">
        <v>2605</v>
      </c>
      <c r="U847" t="s">
        <v>2606</v>
      </c>
      <c r="V847" t="s">
        <v>5021</v>
      </c>
      <c r="W847" t="s">
        <v>5022</v>
      </c>
    </row>
    <row r="848" spans="1:23" x14ac:dyDescent="0.3">
      <c r="A848">
        <v>994270784904917</v>
      </c>
      <c r="B848" t="s">
        <v>175</v>
      </c>
      <c r="C848" t="s">
        <v>58</v>
      </c>
      <c r="D848" t="s">
        <v>407</v>
      </c>
      <c r="E848" t="s">
        <v>5023</v>
      </c>
      <c r="F848" t="s">
        <v>5024</v>
      </c>
      <c r="G848">
        <v>25.034300000000002</v>
      </c>
      <c r="H848">
        <v>-77.396299999999997</v>
      </c>
      <c r="I848" t="s">
        <v>206</v>
      </c>
      <c r="J848">
        <v>132451</v>
      </c>
      <c r="K848" s="1">
        <v>44715</v>
      </c>
      <c r="L848" t="s">
        <v>63</v>
      </c>
      <c r="M848" t="s">
        <v>5025</v>
      </c>
      <c r="N848" t="s">
        <v>5026</v>
      </c>
      <c r="O848" t="s">
        <v>356</v>
      </c>
      <c r="P848" t="s">
        <v>357</v>
      </c>
      <c r="Q848" t="s">
        <v>1047</v>
      </c>
      <c r="R848" t="s">
        <v>359</v>
      </c>
      <c r="S848" t="s">
        <v>36</v>
      </c>
      <c r="T848" t="s">
        <v>360</v>
      </c>
      <c r="U848" t="s">
        <v>361</v>
      </c>
      <c r="V848" t="s">
        <v>5027</v>
      </c>
      <c r="W848" t="s">
        <v>5028</v>
      </c>
    </row>
    <row r="849" spans="1:23" x14ac:dyDescent="0.3">
      <c r="A849">
        <v>2479231166867100</v>
      </c>
      <c r="B849" t="s">
        <v>231</v>
      </c>
      <c r="C849" t="s">
        <v>24</v>
      </c>
      <c r="D849" t="s">
        <v>5029</v>
      </c>
      <c r="E849" t="s">
        <v>5030</v>
      </c>
      <c r="F849" t="s">
        <v>5031</v>
      </c>
      <c r="G849">
        <v>60.1282</v>
      </c>
      <c r="H849">
        <v>18.6435</v>
      </c>
      <c r="I849" t="s">
        <v>62</v>
      </c>
      <c r="J849">
        <v>120257</v>
      </c>
      <c r="K849" s="1">
        <v>44964</v>
      </c>
      <c r="L849" t="s">
        <v>123</v>
      </c>
      <c r="M849" t="s">
        <v>5032</v>
      </c>
      <c r="N849">
        <f>1-411-222-1203</f>
        <v>-1835</v>
      </c>
      <c r="O849" t="s">
        <v>735</v>
      </c>
      <c r="P849" t="s">
        <v>2717</v>
      </c>
      <c r="Q849" t="s">
        <v>1047</v>
      </c>
      <c r="R849" t="s">
        <v>2718</v>
      </c>
      <c r="S849" t="s">
        <v>198</v>
      </c>
      <c r="T849" t="s">
        <v>2719</v>
      </c>
      <c r="U849" t="s">
        <v>2720</v>
      </c>
      <c r="V849" t="s">
        <v>5033</v>
      </c>
      <c r="W849" t="s">
        <v>5034</v>
      </c>
    </row>
    <row r="850" spans="1:23" x14ac:dyDescent="0.3">
      <c r="A850">
        <v>962102332847863</v>
      </c>
      <c r="B850" t="s">
        <v>313</v>
      </c>
      <c r="C850" t="s">
        <v>151</v>
      </c>
      <c r="D850" t="s">
        <v>997</v>
      </c>
      <c r="E850" t="s">
        <v>136</v>
      </c>
      <c r="F850" t="s">
        <v>137</v>
      </c>
      <c r="G850">
        <v>0.18640000000000001</v>
      </c>
      <c r="H850">
        <v>6.6131000000000002</v>
      </c>
      <c r="I850" t="s">
        <v>138</v>
      </c>
      <c r="J850">
        <v>113930</v>
      </c>
      <c r="K850" s="1">
        <v>44585</v>
      </c>
      <c r="L850" t="s">
        <v>63</v>
      </c>
      <c r="M850" t="s">
        <v>5035</v>
      </c>
      <c r="N850" t="s">
        <v>5036</v>
      </c>
      <c r="O850" t="s">
        <v>2231</v>
      </c>
      <c r="P850" t="s">
        <v>5037</v>
      </c>
      <c r="Q850" t="s">
        <v>253</v>
      </c>
      <c r="R850" t="s">
        <v>5038</v>
      </c>
      <c r="S850" t="s">
        <v>36</v>
      </c>
      <c r="T850" t="s">
        <v>5039</v>
      </c>
      <c r="U850" t="s">
        <v>5040</v>
      </c>
      <c r="V850" t="s">
        <v>4333</v>
      </c>
      <c r="W850" t="s">
        <v>4334</v>
      </c>
    </row>
    <row r="851" spans="1:23" x14ac:dyDescent="0.3">
      <c r="A851">
        <v>871956149117442</v>
      </c>
      <c r="B851" t="s">
        <v>973</v>
      </c>
      <c r="C851" t="s">
        <v>58</v>
      </c>
      <c r="D851" t="s">
        <v>793</v>
      </c>
      <c r="E851" t="s">
        <v>700</v>
      </c>
      <c r="F851" t="s">
        <v>700</v>
      </c>
      <c r="G851">
        <v>43.738399999999999</v>
      </c>
      <c r="H851">
        <v>7.4245999999999999</v>
      </c>
      <c r="I851" t="s">
        <v>138</v>
      </c>
      <c r="J851">
        <v>78882</v>
      </c>
      <c r="K851" s="1">
        <v>44744</v>
      </c>
      <c r="L851" t="s">
        <v>123</v>
      </c>
      <c r="M851" t="s">
        <v>5041</v>
      </c>
      <c r="N851" t="s">
        <v>5042</v>
      </c>
      <c r="O851" t="s">
        <v>585</v>
      </c>
      <c r="P851" t="s">
        <v>586</v>
      </c>
      <c r="Q851" t="s">
        <v>169</v>
      </c>
      <c r="R851" t="s">
        <v>587</v>
      </c>
      <c r="S851" t="s">
        <v>145</v>
      </c>
      <c r="T851" t="s">
        <v>588</v>
      </c>
      <c r="U851" t="s">
        <v>589</v>
      </c>
      <c r="V851" t="s">
        <v>5043</v>
      </c>
      <c r="W851" t="s">
        <v>5044</v>
      </c>
    </row>
    <row r="852" spans="1:23" x14ac:dyDescent="0.3">
      <c r="A852">
        <v>1301749271656760</v>
      </c>
      <c r="B852" t="s">
        <v>710</v>
      </c>
      <c r="C852" t="s">
        <v>58</v>
      </c>
      <c r="D852" t="s">
        <v>2238</v>
      </c>
      <c r="E852" t="s">
        <v>2436</v>
      </c>
      <c r="F852" t="s">
        <v>2437</v>
      </c>
      <c r="G852">
        <v>46.818199999999997</v>
      </c>
      <c r="H852">
        <v>8.2274999999999991</v>
      </c>
      <c r="I852" t="s">
        <v>206</v>
      </c>
      <c r="J852">
        <v>23540</v>
      </c>
      <c r="K852" s="1">
        <v>44862</v>
      </c>
      <c r="L852" t="s">
        <v>123</v>
      </c>
      <c r="M852" t="s">
        <v>5045</v>
      </c>
      <c r="N852" t="s">
        <v>5046</v>
      </c>
      <c r="O852" t="s">
        <v>2883</v>
      </c>
      <c r="P852" t="s">
        <v>2275</v>
      </c>
      <c r="Q852" t="s">
        <v>321</v>
      </c>
      <c r="R852" t="s">
        <v>3654</v>
      </c>
      <c r="S852" t="s">
        <v>198</v>
      </c>
      <c r="T852" t="s">
        <v>3655</v>
      </c>
      <c r="U852" t="s">
        <v>3656</v>
      </c>
      <c r="V852" t="s">
        <v>1847</v>
      </c>
      <c r="W852" t="s">
        <v>1848</v>
      </c>
    </row>
    <row r="853" spans="1:23" x14ac:dyDescent="0.3">
      <c r="A853">
        <v>701875223208456</v>
      </c>
      <c r="B853" t="s">
        <v>454</v>
      </c>
      <c r="C853" t="s">
        <v>58</v>
      </c>
      <c r="D853" t="s">
        <v>5047</v>
      </c>
      <c r="E853" t="s">
        <v>700</v>
      </c>
      <c r="F853" t="s">
        <v>700</v>
      </c>
      <c r="G853">
        <v>43.738399999999999</v>
      </c>
      <c r="H853">
        <v>7.4245999999999999</v>
      </c>
      <c r="I853" t="s">
        <v>28</v>
      </c>
      <c r="J853">
        <v>124261</v>
      </c>
      <c r="K853" s="1">
        <v>44662</v>
      </c>
      <c r="L853" t="s">
        <v>63</v>
      </c>
      <c r="M853" t="s">
        <v>5048</v>
      </c>
      <c r="N853" t="s">
        <v>5049</v>
      </c>
      <c r="O853" t="s">
        <v>209</v>
      </c>
      <c r="P853" t="s">
        <v>3221</v>
      </c>
      <c r="Q853" t="s">
        <v>239</v>
      </c>
      <c r="R853" t="s">
        <v>3222</v>
      </c>
      <c r="S853" t="s">
        <v>145</v>
      </c>
      <c r="T853" t="s">
        <v>3223</v>
      </c>
      <c r="U853" t="s">
        <v>3224</v>
      </c>
      <c r="V853" t="s">
        <v>4925</v>
      </c>
      <c r="W853" t="s">
        <v>4926</v>
      </c>
    </row>
    <row r="854" spans="1:23" x14ac:dyDescent="0.3">
      <c r="A854">
        <v>2968610120019650</v>
      </c>
      <c r="B854" t="s">
        <v>313</v>
      </c>
      <c r="C854" t="s">
        <v>42</v>
      </c>
      <c r="D854" t="s">
        <v>3538</v>
      </c>
      <c r="E854" t="s">
        <v>2649</v>
      </c>
      <c r="F854" t="s">
        <v>2650</v>
      </c>
      <c r="G854">
        <v>42.506300000000003</v>
      </c>
      <c r="H854">
        <v>1.5218</v>
      </c>
      <c r="I854" t="s">
        <v>78</v>
      </c>
      <c r="J854">
        <v>128332</v>
      </c>
      <c r="K854" s="1">
        <v>44660</v>
      </c>
      <c r="L854" t="s">
        <v>29</v>
      </c>
      <c r="M854" t="s">
        <v>5050</v>
      </c>
      <c r="N854" t="s">
        <v>5051</v>
      </c>
      <c r="O854" t="s">
        <v>111</v>
      </c>
      <c r="P854" t="s">
        <v>537</v>
      </c>
      <c r="Q854" t="s">
        <v>169</v>
      </c>
      <c r="R854" t="s">
        <v>538</v>
      </c>
      <c r="S854" t="s">
        <v>114</v>
      </c>
      <c r="T854" t="s">
        <v>539</v>
      </c>
      <c r="U854" t="s">
        <v>540</v>
      </c>
      <c r="V854" t="s">
        <v>4889</v>
      </c>
      <c r="W854" t="s">
        <v>4890</v>
      </c>
    </row>
    <row r="855" spans="1:23" x14ac:dyDescent="0.3">
      <c r="A855">
        <v>3037506717494530</v>
      </c>
      <c r="B855" t="s">
        <v>150</v>
      </c>
      <c r="C855" t="s">
        <v>218</v>
      </c>
      <c r="D855" t="s">
        <v>5052</v>
      </c>
      <c r="E855" t="s">
        <v>5053</v>
      </c>
      <c r="F855" t="s">
        <v>5054</v>
      </c>
      <c r="G855">
        <v>47.516199999999998</v>
      </c>
      <c r="H855">
        <v>14.5501</v>
      </c>
      <c r="I855" t="s">
        <v>138</v>
      </c>
      <c r="J855">
        <v>115868</v>
      </c>
      <c r="K855" s="1">
        <v>45035</v>
      </c>
      <c r="L855" t="s">
        <v>123</v>
      </c>
      <c r="M855" t="s">
        <v>5055</v>
      </c>
      <c r="N855" t="s">
        <v>5056</v>
      </c>
      <c r="O855" t="s">
        <v>1858</v>
      </c>
      <c r="P855" t="s">
        <v>2378</v>
      </c>
      <c r="Q855" t="s">
        <v>239</v>
      </c>
      <c r="R855" t="s">
        <v>2379</v>
      </c>
      <c r="S855" t="s">
        <v>334</v>
      </c>
      <c r="T855" t="s">
        <v>2380</v>
      </c>
      <c r="U855" t="s">
        <v>2381</v>
      </c>
      <c r="V855" t="s">
        <v>5057</v>
      </c>
      <c r="W855" t="s">
        <v>5058</v>
      </c>
    </row>
    <row r="856" spans="1:23" x14ac:dyDescent="0.3">
      <c r="A856">
        <v>2073990360751120</v>
      </c>
      <c r="B856" t="s">
        <v>150</v>
      </c>
      <c r="C856" t="s">
        <v>58</v>
      </c>
      <c r="D856" t="s">
        <v>534</v>
      </c>
      <c r="E856" t="s">
        <v>688</v>
      </c>
      <c r="F856" t="s">
        <v>689</v>
      </c>
      <c r="G856">
        <v>12.5657</v>
      </c>
      <c r="H856">
        <v>104.9909</v>
      </c>
      <c r="I856" t="s">
        <v>78</v>
      </c>
      <c r="J856">
        <v>19730</v>
      </c>
      <c r="K856" s="1">
        <v>44894</v>
      </c>
      <c r="L856" t="s">
        <v>29</v>
      </c>
      <c r="M856" t="s">
        <v>5059</v>
      </c>
      <c r="N856" t="s">
        <v>5060</v>
      </c>
      <c r="O856" t="s">
        <v>1308</v>
      </c>
      <c r="P856" t="s">
        <v>1309</v>
      </c>
      <c r="Q856" t="s">
        <v>169</v>
      </c>
      <c r="R856" t="s">
        <v>1310</v>
      </c>
      <c r="S856" t="s">
        <v>241</v>
      </c>
      <c r="T856" t="s">
        <v>1311</v>
      </c>
      <c r="U856" t="s">
        <v>1312</v>
      </c>
      <c r="V856" t="s">
        <v>1433</v>
      </c>
      <c r="W856" t="s">
        <v>1434</v>
      </c>
    </row>
    <row r="857" spans="1:23" x14ac:dyDescent="0.3">
      <c r="A857">
        <v>1193196615101070</v>
      </c>
      <c r="B857" t="s">
        <v>792</v>
      </c>
      <c r="C857" t="s">
        <v>91</v>
      </c>
      <c r="D857" t="s">
        <v>4206</v>
      </c>
      <c r="E857" t="s">
        <v>5061</v>
      </c>
      <c r="F857" t="s">
        <v>5062</v>
      </c>
      <c r="G857">
        <v>48.379399999999997</v>
      </c>
      <c r="H857">
        <v>31.165600000000001</v>
      </c>
      <c r="I857" t="s">
        <v>28</v>
      </c>
      <c r="J857">
        <v>90588</v>
      </c>
      <c r="K857" s="1">
        <v>45062</v>
      </c>
      <c r="L857" t="s">
        <v>29</v>
      </c>
      <c r="M857" t="s">
        <v>5063</v>
      </c>
      <c r="N857" t="s">
        <v>5064</v>
      </c>
      <c r="O857" t="s">
        <v>1513</v>
      </c>
      <c r="P857" t="s">
        <v>2958</v>
      </c>
      <c r="Q857" t="s">
        <v>169</v>
      </c>
      <c r="R857" t="s">
        <v>2959</v>
      </c>
      <c r="S857" t="s">
        <v>36</v>
      </c>
      <c r="T857" t="s">
        <v>2960</v>
      </c>
      <c r="U857" t="s">
        <v>2961</v>
      </c>
      <c r="V857" t="s">
        <v>1148</v>
      </c>
      <c r="W857" t="s">
        <v>1149</v>
      </c>
    </row>
    <row r="858" spans="1:23" x14ac:dyDescent="0.3">
      <c r="A858">
        <v>437970929034062</v>
      </c>
      <c r="B858" t="s">
        <v>667</v>
      </c>
      <c r="C858" t="s">
        <v>218</v>
      </c>
      <c r="D858" t="s">
        <v>5065</v>
      </c>
      <c r="E858" t="s">
        <v>2727</v>
      </c>
      <c r="F858" t="s">
        <v>2728</v>
      </c>
      <c r="G858">
        <v>17.357800000000001</v>
      </c>
      <c r="H858">
        <v>-62.782899999999998</v>
      </c>
      <c r="I858" t="s">
        <v>138</v>
      </c>
      <c r="J858">
        <v>89154</v>
      </c>
      <c r="K858" s="1">
        <v>45043</v>
      </c>
      <c r="L858" t="s">
        <v>123</v>
      </c>
      <c r="M858" t="s">
        <v>5066</v>
      </c>
      <c r="N858" t="s">
        <v>5067</v>
      </c>
      <c r="O858" t="s">
        <v>496</v>
      </c>
      <c r="P858" t="s">
        <v>1591</v>
      </c>
      <c r="Q858" t="s">
        <v>169</v>
      </c>
      <c r="R858" t="s">
        <v>1592</v>
      </c>
      <c r="S858" t="s">
        <v>198</v>
      </c>
      <c r="T858" t="s">
        <v>1593</v>
      </c>
      <c r="U858" t="s">
        <v>1594</v>
      </c>
      <c r="V858" t="s">
        <v>3665</v>
      </c>
      <c r="W858" t="s">
        <v>3666</v>
      </c>
    </row>
    <row r="859" spans="1:23" x14ac:dyDescent="0.3">
      <c r="A859">
        <v>2571506735689540</v>
      </c>
      <c r="B859" t="s">
        <v>667</v>
      </c>
      <c r="C859" t="s">
        <v>151</v>
      </c>
      <c r="D859" t="s">
        <v>914</v>
      </c>
      <c r="E859" t="s">
        <v>385</v>
      </c>
      <c r="F859" t="s">
        <v>386</v>
      </c>
      <c r="G859">
        <v>47.162500000000001</v>
      </c>
      <c r="H859">
        <v>19.503299999999999</v>
      </c>
      <c r="I859" t="s">
        <v>206</v>
      </c>
      <c r="J859">
        <v>52112</v>
      </c>
      <c r="K859" s="1">
        <v>44487</v>
      </c>
      <c r="L859" t="s">
        <v>63</v>
      </c>
      <c r="M859" t="s">
        <v>5068</v>
      </c>
      <c r="N859" t="s">
        <v>5069</v>
      </c>
      <c r="O859" t="s">
        <v>650</v>
      </c>
      <c r="P859" t="s">
        <v>1281</v>
      </c>
      <c r="Q859" t="s">
        <v>83</v>
      </c>
      <c r="R859" t="s">
        <v>1282</v>
      </c>
      <c r="S859" t="s">
        <v>334</v>
      </c>
      <c r="T859" t="s">
        <v>1283</v>
      </c>
      <c r="U859" t="s">
        <v>1284</v>
      </c>
      <c r="V859" t="s">
        <v>1441</v>
      </c>
      <c r="W859" t="s">
        <v>1442</v>
      </c>
    </row>
    <row r="860" spans="1:23" x14ac:dyDescent="0.3">
      <c r="A860">
        <v>2316755404526060</v>
      </c>
      <c r="B860" t="s">
        <v>430</v>
      </c>
      <c r="C860" t="s">
        <v>218</v>
      </c>
      <c r="D860" t="s">
        <v>4396</v>
      </c>
      <c r="E860" t="s">
        <v>522</v>
      </c>
      <c r="F860" t="s">
        <v>523</v>
      </c>
      <c r="G860">
        <v>-9.6456999999999997</v>
      </c>
      <c r="H860">
        <v>160.15620000000001</v>
      </c>
      <c r="I860" t="s">
        <v>78</v>
      </c>
      <c r="J860">
        <v>86136</v>
      </c>
      <c r="K860" s="1">
        <v>45084</v>
      </c>
      <c r="L860" t="s">
        <v>29</v>
      </c>
      <c r="M860" t="s">
        <v>5070</v>
      </c>
      <c r="N860">
        <v>4707445860</v>
      </c>
      <c r="O860" t="s">
        <v>1503</v>
      </c>
      <c r="P860" t="s">
        <v>1504</v>
      </c>
      <c r="Q860" t="s">
        <v>169</v>
      </c>
      <c r="R860" t="s">
        <v>1505</v>
      </c>
      <c r="S860" t="s">
        <v>85</v>
      </c>
      <c r="T860" t="s">
        <v>1506</v>
      </c>
      <c r="U860" t="s">
        <v>1507</v>
      </c>
      <c r="V860" t="s">
        <v>88</v>
      </c>
      <c r="W860" t="s">
        <v>89</v>
      </c>
    </row>
    <row r="861" spans="1:23" x14ac:dyDescent="0.3">
      <c r="A861">
        <v>1096275873768260</v>
      </c>
      <c r="B861" t="s">
        <v>150</v>
      </c>
      <c r="C861" t="s">
        <v>58</v>
      </c>
      <c r="D861" t="s">
        <v>5071</v>
      </c>
      <c r="E861" t="s">
        <v>819</v>
      </c>
      <c r="F861" t="s">
        <v>820</v>
      </c>
      <c r="G861">
        <v>15.414899999999999</v>
      </c>
      <c r="H861">
        <v>-61.3705</v>
      </c>
      <c r="I861" t="s">
        <v>138</v>
      </c>
      <c r="J861">
        <v>78750</v>
      </c>
      <c r="K861" s="1">
        <v>45039</v>
      </c>
      <c r="L861" t="s">
        <v>29</v>
      </c>
      <c r="M861" t="s">
        <v>5072</v>
      </c>
      <c r="N861">
        <f>1-930-793-8327</f>
        <v>-10049</v>
      </c>
      <c r="O861" t="s">
        <v>811</v>
      </c>
      <c r="P861" t="s">
        <v>3997</v>
      </c>
      <c r="Q861" t="s">
        <v>143</v>
      </c>
      <c r="R861" t="s">
        <v>3998</v>
      </c>
      <c r="S861" t="s">
        <v>334</v>
      </c>
      <c r="T861" t="s">
        <v>3999</v>
      </c>
      <c r="U861" t="s">
        <v>4000</v>
      </c>
      <c r="V861" t="s">
        <v>5073</v>
      </c>
      <c r="W861" t="s">
        <v>5074</v>
      </c>
    </row>
    <row r="862" spans="1:23" x14ac:dyDescent="0.3">
      <c r="A862">
        <v>2576700225981220</v>
      </c>
      <c r="B862" t="s">
        <v>533</v>
      </c>
      <c r="C862" t="s">
        <v>24</v>
      </c>
      <c r="D862" t="s">
        <v>5075</v>
      </c>
      <c r="E862" t="s">
        <v>2476</v>
      </c>
      <c r="F862" t="s">
        <v>2477</v>
      </c>
      <c r="G862">
        <v>26.522500000000001</v>
      </c>
      <c r="H862">
        <v>31.465900000000001</v>
      </c>
      <c r="I862" t="s">
        <v>78</v>
      </c>
      <c r="J862">
        <v>109625</v>
      </c>
      <c r="K862" s="1">
        <v>44530</v>
      </c>
      <c r="L862" t="s">
        <v>29</v>
      </c>
      <c r="M862" t="s">
        <v>5076</v>
      </c>
      <c r="N862">
        <v>4946479964</v>
      </c>
      <c r="O862" t="s">
        <v>618</v>
      </c>
      <c r="P862" t="s">
        <v>4726</v>
      </c>
      <c r="Q862" t="s">
        <v>143</v>
      </c>
      <c r="R862" t="s">
        <v>4727</v>
      </c>
      <c r="S862" t="s">
        <v>255</v>
      </c>
      <c r="T862" t="s">
        <v>4728</v>
      </c>
      <c r="U862" t="s">
        <v>4729</v>
      </c>
      <c r="V862" t="s">
        <v>749</v>
      </c>
      <c r="W862" t="s">
        <v>750</v>
      </c>
    </row>
    <row r="863" spans="1:23" x14ac:dyDescent="0.3">
      <c r="A863">
        <v>2083629752537910</v>
      </c>
      <c r="B863" t="s">
        <v>533</v>
      </c>
      <c r="C863" t="s">
        <v>58</v>
      </c>
      <c r="D863" t="s">
        <v>3294</v>
      </c>
      <c r="E863" t="s">
        <v>63</v>
      </c>
      <c r="F863" t="s">
        <v>152</v>
      </c>
      <c r="G863">
        <v>3.2027999999999999</v>
      </c>
      <c r="H863">
        <v>73.220699999999994</v>
      </c>
      <c r="I863" t="s">
        <v>62</v>
      </c>
      <c r="J863">
        <v>62295</v>
      </c>
      <c r="K863" s="1">
        <v>44758</v>
      </c>
      <c r="L863" t="s">
        <v>123</v>
      </c>
      <c r="M863" t="s">
        <v>5077</v>
      </c>
      <c r="N863" t="s">
        <v>5078</v>
      </c>
      <c r="O863" t="s">
        <v>822</v>
      </c>
      <c r="P863" t="s">
        <v>823</v>
      </c>
      <c r="Q863" t="s">
        <v>34</v>
      </c>
      <c r="R863" t="s">
        <v>824</v>
      </c>
      <c r="S863" t="s">
        <v>69</v>
      </c>
      <c r="T863" t="s">
        <v>825</v>
      </c>
      <c r="U863" t="s">
        <v>826</v>
      </c>
      <c r="V863" t="s">
        <v>3687</v>
      </c>
      <c r="W863" t="s">
        <v>3688</v>
      </c>
    </row>
    <row r="864" spans="1:23" x14ac:dyDescent="0.3">
      <c r="A864">
        <v>894449319093419</v>
      </c>
      <c r="B864" t="s">
        <v>417</v>
      </c>
      <c r="C864" t="s">
        <v>58</v>
      </c>
      <c r="D864" t="s">
        <v>135</v>
      </c>
      <c r="E864" t="s">
        <v>1096</v>
      </c>
      <c r="F864" t="s">
        <v>1097</v>
      </c>
      <c r="G864">
        <v>17.570699999999999</v>
      </c>
      <c r="H864">
        <v>-3.9962</v>
      </c>
      <c r="I864" t="s">
        <v>78</v>
      </c>
      <c r="J864">
        <v>12677</v>
      </c>
      <c r="K864" s="1">
        <v>44807</v>
      </c>
      <c r="L864" t="s">
        <v>123</v>
      </c>
      <c r="M864" t="s">
        <v>5079</v>
      </c>
      <c r="N864" t="s">
        <v>5080</v>
      </c>
      <c r="O864" t="s">
        <v>356</v>
      </c>
      <c r="P864" t="s">
        <v>3310</v>
      </c>
      <c r="Q864" t="s">
        <v>294</v>
      </c>
      <c r="R864" t="s">
        <v>3311</v>
      </c>
      <c r="S864" t="s">
        <v>212</v>
      </c>
      <c r="T864" t="s">
        <v>3312</v>
      </c>
      <c r="U864" t="s">
        <v>3313</v>
      </c>
      <c r="V864" t="s">
        <v>3784</v>
      </c>
      <c r="W864" t="s">
        <v>3785</v>
      </c>
    </row>
    <row r="865" spans="1:23" x14ac:dyDescent="0.3">
      <c r="A865">
        <v>2880124304570810</v>
      </c>
      <c r="B865" t="s">
        <v>1636</v>
      </c>
      <c r="C865" t="s">
        <v>189</v>
      </c>
      <c r="D865" t="s">
        <v>568</v>
      </c>
      <c r="E865" t="s">
        <v>3498</v>
      </c>
      <c r="F865" t="s">
        <v>3499</v>
      </c>
      <c r="G865">
        <v>-3.3731</v>
      </c>
      <c r="H865">
        <v>29.918900000000001</v>
      </c>
      <c r="I865" t="s">
        <v>28</v>
      </c>
      <c r="J865">
        <v>54499</v>
      </c>
      <c r="K865" s="1">
        <v>44787</v>
      </c>
      <c r="L865" t="s">
        <v>63</v>
      </c>
      <c r="M865" t="s">
        <v>5081</v>
      </c>
      <c r="N865" t="s">
        <v>5082</v>
      </c>
      <c r="O865" t="s">
        <v>224</v>
      </c>
      <c r="P865" t="s">
        <v>225</v>
      </c>
      <c r="Q865" t="s">
        <v>239</v>
      </c>
      <c r="R865" t="s">
        <v>226</v>
      </c>
      <c r="S865" t="s">
        <v>114</v>
      </c>
      <c r="T865" t="s">
        <v>227</v>
      </c>
      <c r="U865" t="s">
        <v>228</v>
      </c>
      <c r="V865" t="s">
        <v>880</v>
      </c>
      <c r="W865" t="s">
        <v>881</v>
      </c>
    </row>
    <row r="866" spans="1:23" x14ac:dyDescent="0.3">
      <c r="A866">
        <v>2788096035562730</v>
      </c>
      <c r="B866" t="s">
        <v>325</v>
      </c>
      <c r="C866" t="s">
        <v>134</v>
      </c>
      <c r="D866" t="s">
        <v>780</v>
      </c>
      <c r="E866" t="s">
        <v>1424</v>
      </c>
      <c r="F866" t="s">
        <v>1425</v>
      </c>
      <c r="G866">
        <v>-15.3767</v>
      </c>
      <c r="H866">
        <v>166.95920000000001</v>
      </c>
      <c r="I866" t="s">
        <v>62</v>
      </c>
      <c r="J866">
        <v>76626</v>
      </c>
      <c r="K866" s="1">
        <v>44573</v>
      </c>
      <c r="L866" t="s">
        <v>123</v>
      </c>
      <c r="M866" t="s">
        <v>5083</v>
      </c>
      <c r="N866" t="s">
        <v>5084</v>
      </c>
      <c r="O866" t="s">
        <v>736</v>
      </c>
      <c r="P866" t="s">
        <v>640</v>
      </c>
      <c r="Q866" t="s">
        <v>294</v>
      </c>
      <c r="R866" t="s">
        <v>1438</v>
      </c>
      <c r="S866" t="s">
        <v>212</v>
      </c>
      <c r="T866" t="s">
        <v>1439</v>
      </c>
      <c r="U866" t="s">
        <v>1440</v>
      </c>
      <c r="V866" t="s">
        <v>88</v>
      </c>
      <c r="W866" t="s">
        <v>89</v>
      </c>
    </row>
    <row r="867" spans="1:23" x14ac:dyDescent="0.3">
      <c r="A867">
        <v>409647276475659</v>
      </c>
      <c r="B867" t="s">
        <v>1683</v>
      </c>
      <c r="C867" t="s">
        <v>91</v>
      </c>
      <c r="D867" t="s">
        <v>4182</v>
      </c>
      <c r="E867" t="s">
        <v>794</v>
      </c>
      <c r="F867" t="s">
        <v>795</v>
      </c>
      <c r="G867">
        <v>4.5353000000000003</v>
      </c>
      <c r="H867">
        <v>114.7277</v>
      </c>
      <c r="I867" t="s">
        <v>78</v>
      </c>
      <c r="J867">
        <v>63404</v>
      </c>
      <c r="K867" s="1">
        <v>44616</v>
      </c>
      <c r="L867" t="s">
        <v>63</v>
      </c>
      <c r="M867" t="s">
        <v>5085</v>
      </c>
      <c r="N867" t="s">
        <v>5086</v>
      </c>
      <c r="O867" t="s">
        <v>909</v>
      </c>
      <c r="P867" t="s">
        <v>910</v>
      </c>
      <c r="Q867" t="s">
        <v>294</v>
      </c>
      <c r="R867" t="s">
        <v>911</v>
      </c>
      <c r="S867" t="s">
        <v>114</v>
      </c>
      <c r="T867" t="s">
        <v>912</v>
      </c>
      <c r="U867" t="s">
        <v>913</v>
      </c>
      <c r="V867" t="s">
        <v>4096</v>
      </c>
      <c r="W867" t="s">
        <v>4097</v>
      </c>
    </row>
    <row r="868" spans="1:23" x14ac:dyDescent="0.3">
      <c r="A868">
        <v>510697582166707</v>
      </c>
      <c r="B868" t="s">
        <v>567</v>
      </c>
      <c r="C868" t="s">
        <v>189</v>
      </c>
      <c r="D868" t="s">
        <v>3960</v>
      </c>
      <c r="E868" t="s">
        <v>986</v>
      </c>
      <c r="F868" t="s">
        <v>987</v>
      </c>
      <c r="G868">
        <v>23.634499999999999</v>
      </c>
      <c r="H868">
        <v>-102.5528</v>
      </c>
      <c r="I868" t="s">
        <v>78</v>
      </c>
      <c r="J868">
        <v>113425</v>
      </c>
      <c r="K868" s="1">
        <v>45163</v>
      </c>
      <c r="L868" t="s">
        <v>29</v>
      </c>
      <c r="M868" t="s">
        <v>5087</v>
      </c>
      <c r="N868" t="s">
        <v>5088</v>
      </c>
      <c r="O868" t="s">
        <v>1543</v>
      </c>
      <c r="P868" t="s">
        <v>1708</v>
      </c>
      <c r="Q868" t="s">
        <v>294</v>
      </c>
      <c r="R868" t="s">
        <v>1709</v>
      </c>
      <c r="S868" t="s">
        <v>36</v>
      </c>
      <c r="T868" t="s">
        <v>1710</v>
      </c>
      <c r="U868" t="s">
        <v>1711</v>
      </c>
      <c r="V868" t="s">
        <v>655</v>
      </c>
      <c r="W868" t="s">
        <v>656</v>
      </c>
    </row>
    <row r="869" spans="1:23" x14ac:dyDescent="0.3">
      <c r="A869">
        <v>1333492470050860</v>
      </c>
      <c r="B869" t="s">
        <v>710</v>
      </c>
      <c r="C869" t="s">
        <v>24</v>
      </c>
      <c r="D869" t="s">
        <v>5089</v>
      </c>
      <c r="E869" t="s">
        <v>700</v>
      </c>
      <c r="F869" t="s">
        <v>700</v>
      </c>
      <c r="G869">
        <v>43.738399999999999</v>
      </c>
      <c r="H869">
        <v>7.4245999999999999</v>
      </c>
      <c r="I869" t="s">
        <v>78</v>
      </c>
      <c r="J869">
        <v>48529</v>
      </c>
      <c r="K869" s="1">
        <v>45029</v>
      </c>
      <c r="L869" t="s">
        <v>29</v>
      </c>
      <c r="M869" t="s">
        <v>5090</v>
      </c>
      <c r="N869">
        <f>1-826-916-6890</f>
        <v>-8631</v>
      </c>
      <c r="O869" t="s">
        <v>65</v>
      </c>
      <c r="P869" t="s">
        <v>2036</v>
      </c>
      <c r="Q869" t="s">
        <v>294</v>
      </c>
      <c r="R869" t="s">
        <v>2037</v>
      </c>
      <c r="S869" t="s">
        <v>36</v>
      </c>
      <c r="T869" t="s">
        <v>2038</v>
      </c>
      <c r="U869" t="s">
        <v>2039</v>
      </c>
      <c r="V869" t="s">
        <v>2709</v>
      </c>
      <c r="W869" t="s">
        <v>2710</v>
      </c>
    </row>
    <row r="870" spans="1:23" x14ac:dyDescent="0.3">
      <c r="A870">
        <v>678032275742539</v>
      </c>
      <c r="B870" t="s">
        <v>1140</v>
      </c>
      <c r="C870" t="s">
        <v>134</v>
      </c>
      <c r="D870" t="s">
        <v>5091</v>
      </c>
      <c r="E870" t="s">
        <v>954</v>
      </c>
      <c r="F870" t="s">
        <v>955</v>
      </c>
      <c r="G870">
        <v>4.2104999999999997</v>
      </c>
      <c r="H870">
        <v>101.97580000000001</v>
      </c>
      <c r="I870" t="s">
        <v>138</v>
      </c>
      <c r="J870">
        <v>112109</v>
      </c>
      <c r="K870" s="1">
        <v>45074</v>
      </c>
      <c r="L870" t="s">
        <v>29</v>
      </c>
      <c r="M870" t="s">
        <v>5092</v>
      </c>
      <c r="N870" t="s">
        <v>5093</v>
      </c>
      <c r="O870" t="s">
        <v>965</v>
      </c>
      <c r="P870" t="s">
        <v>966</v>
      </c>
      <c r="Q870" t="s">
        <v>674</v>
      </c>
      <c r="R870" t="s">
        <v>968</v>
      </c>
      <c r="S870" t="s">
        <v>145</v>
      </c>
      <c r="T870" t="s">
        <v>969</v>
      </c>
      <c r="U870" t="s">
        <v>970</v>
      </c>
      <c r="V870" t="s">
        <v>2169</v>
      </c>
      <c r="W870" t="s">
        <v>2170</v>
      </c>
    </row>
    <row r="871" spans="1:23" x14ac:dyDescent="0.3">
      <c r="A871">
        <v>1739904162290730</v>
      </c>
      <c r="B871" t="s">
        <v>686</v>
      </c>
      <c r="C871" t="s">
        <v>91</v>
      </c>
      <c r="D871" t="s">
        <v>5094</v>
      </c>
      <c r="E871" t="s">
        <v>3412</v>
      </c>
      <c r="F871" t="s">
        <v>3413</v>
      </c>
      <c r="G871">
        <v>18.0425</v>
      </c>
      <c r="H871">
        <v>-63.0548</v>
      </c>
      <c r="I871" t="s">
        <v>206</v>
      </c>
      <c r="J871">
        <v>73344</v>
      </c>
      <c r="K871" s="1">
        <v>45087</v>
      </c>
      <c r="L871" t="s">
        <v>29</v>
      </c>
      <c r="M871" t="s">
        <v>5095</v>
      </c>
      <c r="N871" t="s">
        <v>5096</v>
      </c>
      <c r="O871" t="s">
        <v>585</v>
      </c>
      <c r="P871" t="s">
        <v>586</v>
      </c>
      <c r="Q871" t="s">
        <v>294</v>
      </c>
      <c r="R871" t="s">
        <v>587</v>
      </c>
      <c r="S871" t="s">
        <v>85</v>
      </c>
      <c r="T871" t="s">
        <v>588</v>
      </c>
      <c r="U871" t="s">
        <v>589</v>
      </c>
      <c r="V871" t="s">
        <v>1947</v>
      </c>
      <c r="W871" t="s">
        <v>1948</v>
      </c>
    </row>
    <row r="872" spans="1:23" x14ac:dyDescent="0.3">
      <c r="A872">
        <v>813425100450070</v>
      </c>
      <c r="B872" t="s">
        <v>119</v>
      </c>
      <c r="C872" t="s">
        <v>58</v>
      </c>
      <c r="D872" t="s">
        <v>780</v>
      </c>
      <c r="E872" t="s">
        <v>2466</v>
      </c>
      <c r="F872" t="s">
        <v>2467</v>
      </c>
      <c r="G872">
        <v>-38.4161</v>
      </c>
      <c r="H872">
        <v>-63.616700000000002</v>
      </c>
      <c r="I872" t="s">
        <v>62</v>
      </c>
      <c r="J872">
        <v>132865</v>
      </c>
      <c r="K872" s="1">
        <v>44675</v>
      </c>
      <c r="L872" t="s">
        <v>63</v>
      </c>
      <c r="M872" t="s">
        <v>5097</v>
      </c>
      <c r="N872" t="s">
        <v>5098</v>
      </c>
      <c r="O872" t="s">
        <v>1745</v>
      </c>
      <c r="P872" t="s">
        <v>2745</v>
      </c>
      <c r="Q872" t="s">
        <v>50</v>
      </c>
      <c r="R872" t="s">
        <v>2746</v>
      </c>
      <c r="S872" t="s">
        <v>145</v>
      </c>
      <c r="T872" t="s">
        <v>2747</v>
      </c>
      <c r="U872" t="s">
        <v>2748</v>
      </c>
      <c r="V872" t="s">
        <v>759</v>
      </c>
      <c r="W872" t="s">
        <v>760</v>
      </c>
    </row>
    <row r="873" spans="1:23" x14ac:dyDescent="0.3">
      <c r="A873">
        <v>2045866099164300</v>
      </c>
      <c r="B873" t="s">
        <v>272</v>
      </c>
      <c r="C873" t="s">
        <v>273</v>
      </c>
      <c r="D873" t="s">
        <v>3128</v>
      </c>
      <c r="E873" t="s">
        <v>275</v>
      </c>
      <c r="F873" t="s">
        <v>276</v>
      </c>
      <c r="G873">
        <v>-17.6797</v>
      </c>
      <c r="H873">
        <v>-149.4068</v>
      </c>
      <c r="I873" t="s">
        <v>28</v>
      </c>
      <c r="J873">
        <v>86180</v>
      </c>
      <c r="K873" s="1">
        <v>45171</v>
      </c>
      <c r="L873" t="s">
        <v>29</v>
      </c>
      <c r="M873" t="s">
        <v>5099</v>
      </c>
      <c r="N873" t="s">
        <v>5100</v>
      </c>
      <c r="O873" t="s">
        <v>141</v>
      </c>
      <c r="P873" t="s">
        <v>155</v>
      </c>
      <c r="Q873" t="s">
        <v>674</v>
      </c>
      <c r="R873" t="s">
        <v>156</v>
      </c>
      <c r="S873" t="s">
        <v>69</v>
      </c>
      <c r="T873" t="s">
        <v>157</v>
      </c>
      <c r="U873" t="s">
        <v>158</v>
      </c>
      <c r="V873" t="s">
        <v>2512</v>
      </c>
      <c r="W873" t="s">
        <v>2513</v>
      </c>
    </row>
    <row r="874" spans="1:23" x14ac:dyDescent="0.3">
      <c r="A874">
        <v>604388800334707</v>
      </c>
      <c r="B874" t="s">
        <v>430</v>
      </c>
      <c r="C874" t="s">
        <v>273</v>
      </c>
      <c r="D874" t="s">
        <v>583</v>
      </c>
      <c r="E874" t="s">
        <v>456</v>
      </c>
      <c r="F874" t="s">
        <v>457</v>
      </c>
      <c r="G874">
        <v>9.0820000000000007</v>
      </c>
      <c r="H874">
        <v>8.6753</v>
      </c>
      <c r="I874" t="s">
        <v>138</v>
      </c>
      <c r="J874">
        <v>121444</v>
      </c>
      <c r="K874" s="1">
        <v>44672</v>
      </c>
      <c r="L874" t="s">
        <v>63</v>
      </c>
      <c r="M874" t="s">
        <v>5101</v>
      </c>
      <c r="N874" t="s">
        <v>5102</v>
      </c>
      <c r="O874" t="s">
        <v>4051</v>
      </c>
      <c r="P874" t="s">
        <v>4804</v>
      </c>
      <c r="Q874" t="s">
        <v>34</v>
      </c>
      <c r="R874" t="s">
        <v>4805</v>
      </c>
      <c r="S874" t="s">
        <v>69</v>
      </c>
      <c r="T874" t="s">
        <v>4806</v>
      </c>
      <c r="U874" t="s">
        <v>4807</v>
      </c>
      <c r="V874" t="s">
        <v>3657</v>
      </c>
      <c r="W874" t="s">
        <v>3658</v>
      </c>
    </row>
    <row r="875" spans="1:23" x14ac:dyDescent="0.3">
      <c r="A875">
        <v>200715325758379</v>
      </c>
      <c r="B875" t="s">
        <v>23</v>
      </c>
      <c r="C875" t="s">
        <v>218</v>
      </c>
      <c r="D875" t="s">
        <v>3538</v>
      </c>
      <c r="E875" t="s">
        <v>614</v>
      </c>
      <c r="F875" t="s">
        <v>615</v>
      </c>
      <c r="G875">
        <v>17.189900000000002</v>
      </c>
      <c r="H875">
        <v>-88.497600000000006</v>
      </c>
      <c r="I875" t="s">
        <v>62</v>
      </c>
      <c r="J875">
        <v>56320</v>
      </c>
      <c r="K875" s="1">
        <v>45031</v>
      </c>
      <c r="L875" t="s">
        <v>29</v>
      </c>
      <c r="M875" t="s">
        <v>5103</v>
      </c>
      <c r="N875" t="s">
        <v>5104</v>
      </c>
      <c r="O875" t="s">
        <v>474</v>
      </c>
      <c r="P875" t="s">
        <v>1651</v>
      </c>
      <c r="Q875" t="s">
        <v>321</v>
      </c>
      <c r="R875" t="s">
        <v>1652</v>
      </c>
      <c r="S875" t="s">
        <v>241</v>
      </c>
      <c r="T875" t="s">
        <v>1653</v>
      </c>
      <c r="U875" t="s">
        <v>1654</v>
      </c>
      <c r="V875" t="s">
        <v>5105</v>
      </c>
      <c r="W875" t="s">
        <v>5106</v>
      </c>
    </row>
    <row r="876" spans="1:23" x14ac:dyDescent="0.3">
      <c r="A876">
        <v>761743453368938</v>
      </c>
      <c r="B876" t="s">
        <v>1008</v>
      </c>
      <c r="C876" t="s">
        <v>58</v>
      </c>
      <c r="D876" t="s">
        <v>3170</v>
      </c>
      <c r="E876" t="s">
        <v>3424</v>
      </c>
      <c r="F876" t="s">
        <v>3425</v>
      </c>
      <c r="G876">
        <v>-21.178899999999999</v>
      </c>
      <c r="H876">
        <v>-175.19820000000001</v>
      </c>
      <c r="I876" t="s">
        <v>78</v>
      </c>
      <c r="J876">
        <v>85230</v>
      </c>
      <c r="K876" s="1">
        <v>44876</v>
      </c>
      <c r="L876" t="s">
        <v>63</v>
      </c>
      <c r="M876" t="s">
        <v>5107</v>
      </c>
      <c r="N876" t="s">
        <v>5108</v>
      </c>
      <c r="O876" t="s">
        <v>2132</v>
      </c>
      <c r="P876" t="s">
        <v>2911</v>
      </c>
      <c r="Q876" t="s">
        <v>50</v>
      </c>
      <c r="R876" t="s">
        <v>2912</v>
      </c>
      <c r="S876" t="s">
        <v>36</v>
      </c>
      <c r="T876" t="s">
        <v>2913</v>
      </c>
      <c r="U876" t="s">
        <v>2914</v>
      </c>
      <c r="V876" t="s">
        <v>4346</v>
      </c>
      <c r="W876" t="s">
        <v>4347</v>
      </c>
    </row>
    <row r="877" spans="1:23" x14ac:dyDescent="0.3">
      <c r="A877">
        <v>249157565406416</v>
      </c>
      <c r="B877" t="s">
        <v>260</v>
      </c>
      <c r="C877" t="s">
        <v>91</v>
      </c>
      <c r="D877" t="s">
        <v>742</v>
      </c>
      <c r="E877" t="s">
        <v>781</v>
      </c>
      <c r="F877" t="s">
        <v>782</v>
      </c>
      <c r="G877">
        <v>30.375299999999999</v>
      </c>
      <c r="H877">
        <v>69.345100000000002</v>
      </c>
      <c r="I877" t="s">
        <v>206</v>
      </c>
      <c r="J877">
        <v>72864</v>
      </c>
      <c r="K877" s="1">
        <v>44919</v>
      </c>
      <c r="L877" t="s">
        <v>29</v>
      </c>
      <c r="M877" t="s">
        <v>5109</v>
      </c>
      <c r="N877" t="s">
        <v>5110</v>
      </c>
      <c r="O877" t="s">
        <v>65</v>
      </c>
      <c r="P877" t="s">
        <v>2036</v>
      </c>
      <c r="Q877" t="s">
        <v>967</v>
      </c>
      <c r="R877" t="s">
        <v>2037</v>
      </c>
      <c r="S877" t="s">
        <v>255</v>
      </c>
      <c r="T877" t="s">
        <v>2038</v>
      </c>
      <c r="U877" t="s">
        <v>2039</v>
      </c>
      <c r="V877" t="s">
        <v>1110</v>
      </c>
      <c r="W877" t="s">
        <v>1111</v>
      </c>
    </row>
    <row r="878" spans="1:23" x14ac:dyDescent="0.3">
      <c r="A878">
        <v>455826954371557</v>
      </c>
      <c r="B878" t="s">
        <v>1008</v>
      </c>
      <c r="C878" t="s">
        <v>91</v>
      </c>
      <c r="D878" t="s">
        <v>5052</v>
      </c>
      <c r="E878" t="s">
        <v>1598</v>
      </c>
      <c r="F878" t="s">
        <v>1599</v>
      </c>
      <c r="G878">
        <v>-32.522799999999997</v>
      </c>
      <c r="H878">
        <v>-55.765799999999999</v>
      </c>
      <c r="I878" t="s">
        <v>78</v>
      </c>
      <c r="J878">
        <v>60999</v>
      </c>
      <c r="K878" s="1">
        <v>45122</v>
      </c>
      <c r="L878" t="s">
        <v>29</v>
      </c>
      <c r="M878" t="s">
        <v>5111</v>
      </c>
      <c r="N878" t="s">
        <v>5112</v>
      </c>
      <c r="O878" t="s">
        <v>1698</v>
      </c>
      <c r="P878" t="s">
        <v>1699</v>
      </c>
      <c r="Q878" t="s">
        <v>358</v>
      </c>
      <c r="R878" t="s">
        <v>1700</v>
      </c>
      <c r="S878" t="s">
        <v>114</v>
      </c>
      <c r="T878" t="s">
        <v>1701</v>
      </c>
      <c r="U878" t="s">
        <v>1702</v>
      </c>
      <c r="V878" t="s">
        <v>5113</v>
      </c>
      <c r="W878" t="s">
        <v>5114</v>
      </c>
    </row>
    <row r="879" spans="1:23" x14ac:dyDescent="0.3">
      <c r="A879">
        <v>234151403561835</v>
      </c>
      <c r="B879" t="s">
        <v>467</v>
      </c>
      <c r="C879" t="s">
        <v>91</v>
      </c>
      <c r="D879" t="s">
        <v>2060</v>
      </c>
      <c r="E879" t="s">
        <v>1053</v>
      </c>
      <c r="F879" t="s">
        <v>1054</v>
      </c>
      <c r="G879">
        <v>51.165700000000001</v>
      </c>
      <c r="H879">
        <v>10.451499999999999</v>
      </c>
      <c r="I879" t="s">
        <v>138</v>
      </c>
      <c r="J879">
        <v>112124</v>
      </c>
      <c r="K879" s="1">
        <v>44552</v>
      </c>
      <c r="L879" t="s">
        <v>123</v>
      </c>
      <c r="M879" t="s">
        <v>5115</v>
      </c>
      <c r="N879" t="s">
        <v>5116</v>
      </c>
      <c r="O879" t="s">
        <v>736</v>
      </c>
      <c r="P879" t="s">
        <v>640</v>
      </c>
      <c r="Q879" t="s">
        <v>674</v>
      </c>
      <c r="R879" t="s">
        <v>1438</v>
      </c>
      <c r="S879" t="s">
        <v>241</v>
      </c>
      <c r="T879" t="s">
        <v>1439</v>
      </c>
      <c r="U879" t="s">
        <v>1440</v>
      </c>
      <c r="V879" t="s">
        <v>5117</v>
      </c>
      <c r="W879" t="s">
        <v>5118</v>
      </c>
    </row>
    <row r="880" spans="1:23" x14ac:dyDescent="0.3">
      <c r="A880">
        <v>1621083021900500</v>
      </c>
      <c r="B880" t="s">
        <v>582</v>
      </c>
      <c r="C880" t="s">
        <v>58</v>
      </c>
      <c r="D880" t="s">
        <v>1519</v>
      </c>
      <c r="E880" t="s">
        <v>3412</v>
      </c>
      <c r="F880" t="s">
        <v>3413</v>
      </c>
      <c r="G880">
        <v>18.0425</v>
      </c>
      <c r="H880">
        <v>-63.0548</v>
      </c>
      <c r="I880" t="s">
        <v>78</v>
      </c>
      <c r="J880">
        <v>86486</v>
      </c>
      <c r="K880" s="1">
        <v>44773</v>
      </c>
      <c r="L880" t="s">
        <v>29</v>
      </c>
      <c r="M880" t="s">
        <v>5119</v>
      </c>
      <c r="N880" t="s">
        <v>5120</v>
      </c>
      <c r="O880" t="s">
        <v>2883</v>
      </c>
      <c r="P880" t="s">
        <v>2884</v>
      </c>
      <c r="Q880" t="s">
        <v>67</v>
      </c>
      <c r="R880" t="s">
        <v>2885</v>
      </c>
      <c r="S880" t="s">
        <v>114</v>
      </c>
      <c r="T880" t="s">
        <v>2886</v>
      </c>
      <c r="U880" t="s">
        <v>2887</v>
      </c>
      <c r="V880" t="s">
        <v>4917</v>
      </c>
      <c r="W880" t="s">
        <v>4918</v>
      </c>
    </row>
    <row r="881" spans="1:23" x14ac:dyDescent="0.3">
      <c r="A881">
        <v>2014742310137620</v>
      </c>
      <c r="B881" t="s">
        <v>286</v>
      </c>
      <c r="C881" t="s">
        <v>24</v>
      </c>
      <c r="D881" t="s">
        <v>1778</v>
      </c>
      <c r="E881" t="s">
        <v>136</v>
      </c>
      <c r="F881" t="s">
        <v>137</v>
      </c>
      <c r="G881">
        <v>0.18640000000000001</v>
      </c>
      <c r="H881">
        <v>6.6131000000000002</v>
      </c>
      <c r="I881" t="s">
        <v>138</v>
      </c>
      <c r="J881">
        <v>38756</v>
      </c>
      <c r="K881" s="1">
        <v>44833</v>
      </c>
      <c r="L881" t="s">
        <v>63</v>
      </c>
      <c r="M881" t="s">
        <v>5121</v>
      </c>
      <c r="N881" t="s">
        <v>5122</v>
      </c>
      <c r="O881" t="s">
        <v>111</v>
      </c>
      <c r="P881" t="s">
        <v>537</v>
      </c>
      <c r="Q881" t="s">
        <v>50</v>
      </c>
      <c r="R881" t="s">
        <v>538</v>
      </c>
      <c r="S881" t="s">
        <v>145</v>
      </c>
      <c r="T881" t="s">
        <v>539</v>
      </c>
      <c r="U881" t="s">
        <v>540</v>
      </c>
      <c r="V881" t="s">
        <v>5123</v>
      </c>
      <c r="W881" t="s">
        <v>5124</v>
      </c>
    </row>
    <row r="882" spans="1:23" x14ac:dyDescent="0.3">
      <c r="A882">
        <v>993985945966117</v>
      </c>
      <c r="B882" t="s">
        <v>325</v>
      </c>
      <c r="C882" t="s">
        <v>134</v>
      </c>
      <c r="D882" t="s">
        <v>5125</v>
      </c>
      <c r="E882" t="s">
        <v>2430</v>
      </c>
      <c r="F882" t="s">
        <v>2431</v>
      </c>
      <c r="G882">
        <v>51.919400000000003</v>
      </c>
      <c r="H882">
        <v>19.145099999999999</v>
      </c>
      <c r="I882" t="s">
        <v>62</v>
      </c>
      <c r="J882">
        <v>42344</v>
      </c>
      <c r="K882" s="1">
        <v>44631</v>
      </c>
      <c r="L882" t="s">
        <v>29</v>
      </c>
      <c r="M882" t="s">
        <v>5126</v>
      </c>
      <c r="N882" t="s">
        <v>5127</v>
      </c>
      <c r="O882" t="s">
        <v>2583</v>
      </c>
      <c r="P882" t="s">
        <v>2584</v>
      </c>
      <c r="Q882" t="s">
        <v>183</v>
      </c>
      <c r="R882" t="s">
        <v>2585</v>
      </c>
      <c r="S882" t="s">
        <v>69</v>
      </c>
      <c r="T882" t="s">
        <v>2586</v>
      </c>
      <c r="U882" t="s">
        <v>2587</v>
      </c>
      <c r="V882" t="s">
        <v>5128</v>
      </c>
      <c r="W882" t="s">
        <v>5129</v>
      </c>
    </row>
    <row r="883" spans="1:23" x14ac:dyDescent="0.3">
      <c r="A883">
        <v>1282823939964070</v>
      </c>
      <c r="B883" t="s">
        <v>467</v>
      </c>
      <c r="C883" t="s">
        <v>42</v>
      </c>
      <c r="D883" t="s">
        <v>1519</v>
      </c>
      <c r="E883" t="s">
        <v>2825</v>
      </c>
      <c r="F883" t="s">
        <v>2826</v>
      </c>
      <c r="G883">
        <v>8.4605999999999995</v>
      </c>
      <c r="H883">
        <v>-11.7799</v>
      </c>
      <c r="I883" t="s">
        <v>28</v>
      </c>
      <c r="J883">
        <v>35774</v>
      </c>
      <c r="K883" s="1">
        <v>44895</v>
      </c>
      <c r="L883" t="s">
        <v>29</v>
      </c>
      <c r="M883" t="s">
        <v>5130</v>
      </c>
      <c r="N883" t="s">
        <v>5131</v>
      </c>
      <c r="O883" t="s">
        <v>410</v>
      </c>
      <c r="P883" t="s">
        <v>3263</v>
      </c>
      <c r="Q883" t="s">
        <v>967</v>
      </c>
      <c r="R883" t="s">
        <v>3264</v>
      </c>
      <c r="S883" t="s">
        <v>334</v>
      </c>
      <c r="T883" t="s">
        <v>3265</v>
      </c>
      <c r="U883" t="s">
        <v>3266</v>
      </c>
      <c r="V883" t="s">
        <v>5132</v>
      </c>
      <c r="W883" t="s">
        <v>5133</v>
      </c>
    </row>
    <row r="884" spans="1:23" x14ac:dyDescent="0.3">
      <c r="A884">
        <v>493352656790548</v>
      </c>
      <c r="B884" t="s">
        <v>23</v>
      </c>
      <c r="C884" t="s">
        <v>24</v>
      </c>
      <c r="D884" t="s">
        <v>5134</v>
      </c>
      <c r="E884" t="s">
        <v>3859</v>
      </c>
      <c r="F884" t="s">
        <v>3860</v>
      </c>
      <c r="G884">
        <v>33.854700000000001</v>
      </c>
      <c r="H884">
        <v>35.862299999999998</v>
      </c>
      <c r="I884" t="s">
        <v>62</v>
      </c>
      <c r="J884">
        <v>117871</v>
      </c>
      <c r="K884" s="1">
        <v>45048</v>
      </c>
      <c r="L884" t="s">
        <v>29</v>
      </c>
      <c r="M884" t="s">
        <v>5135</v>
      </c>
      <c r="N884">
        <v>9347736665</v>
      </c>
      <c r="O884" t="s">
        <v>33</v>
      </c>
      <c r="P884" t="s">
        <v>1558</v>
      </c>
      <c r="Q884" t="s">
        <v>253</v>
      </c>
      <c r="R884" t="s">
        <v>1559</v>
      </c>
      <c r="S884" t="s">
        <v>334</v>
      </c>
      <c r="T884" t="s">
        <v>1560</v>
      </c>
      <c r="U884" t="s">
        <v>1561</v>
      </c>
      <c r="V884" t="s">
        <v>5136</v>
      </c>
      <c r="W884" t="s">
        <v>5137</v>
      </c>
    </row>
    <row r="885" spans="1:23" x14ac:dyDescent="0.3">
      <c r="A885">
        <v>192046595949966</v>
      </c>
      <c r="B885" t="s">
        <v>567</v>
      </c>
      <c r="C885" t="s">
        <v>58</v>
      </c>
      <c r="D885" t="s">
        <v>2514</v>
      </c>
      <c r="E885" t="s">
        <v>626</v>
      </c>
      <c r="F885" t="s">
        <v>627</v>
      </c>
      <c r="G885">
        <v>35.9375</v>
      </c>
      <c r="H885">
        <v>14.375400000000001</v>
      </c>
      <c r="I885" t="s">
        <v>78</v>
      </c>
      <c r="J885">
        <v>126691</v>
      </c>
      <c r="K885" s="1">
        <v>44934</v>
      </c>
      <c r="L885" t="s">
        <v>29</v>
      </c>
      <c r="M885" t="s">
        <v>5138</v>
      </c>
      <c r="N885" t="s">
        <v>5139</v>
      </c>
      <c r="O885" t="s">
        <v>356</v>
      </c>
      <c r="P885" t="s">
        <v>357</v>
      </c>
      <c r="Q885" t="s">
        <v>332</v>
      </c>
      <c r="R885" t="s">
        <v>359</v>
      </c>
      <c r="S885" t="s">
        <v>85</v>
      </c>
      <c r="T885" t="s">
        <v>360</v>
      </c>
      <c r="U885" t="s">
        <v>361</v>
      </c>
      <c r="V885" t="s">
        <v>4945</v>
      </c>
      <c r="W885" t="s">
        <v>4946</v>
      </c>
    </row>
    <row r="886" spans="1:23" x14ac:dyDescent="0.3">
      <c r="A886">
        <v>871036202148257</v>
      </c>
      <c r="B886" t="s">
        <v>175</v>
      </c>
      <c r="C886" t="s">
        <v>273</v>
      </c>
      <c r="D886" t="s">
        <v>5140</v>
      </c>
      <c r="E886" t="s">
        <v>2398</v>
      </c>
      <c r="F886" t="s">
        <v>2399</v>
      </c>
      <c r="G886">
        <v>35.861699999999999</v>
      </c>
      <c r="H886">
        <v>104.19540000000001</v>
      </c>
      <c r="I886" t="s">
        <v>62</v>
      </c>
      <c r="J886">
        <v>118669</v>
      </c>
      <c r="K886" s="1">
        <v>45091</v>
      </c>
      <c r="L886" t="s">
        <v>29</v>
      </c>
      <c r="M886" t="s">
        <v>5141</v>
      </c>
      <c r="N886" t="s">
        <v>5142</v>
      </c>
      <c r="O886" t="s">
        <v>2583</v>
      </c>
      <c r="P886" t="s">
        <v>5143</v>
      </c>
      <c r="Q886" t="s">
        <v>50</v>
      </c>
      <c r="R886" t="s">
        <v>5144</v>
      </c>
      <c r="S886" t="s">
        <v>145</v>
      </c>
      <c r="T886" t="s">
        <v>5145</v>
      </c>
      <c r="U886" t="s">
        <v>5146</v>
      </c>
      <c r="V886" t="s">
        <v>2117</v>
      </c>
      <c r="W886" t="s">
        <v>2118</v>
      </c>
    </row>
    <row r="887" spans="1:23" x14ac:dyDescent="0.3">
      <c r="A887">
        <v>2477197581103620</v>
      </c>
      <c r="B887" t="s">
        <v>351</v>
      </c>
      <c r="C887" t="s">
        <v>218</v>
      </c>
      <c r="D887" t="s">
        <v>5147</v>
      </c>
      <c r="E887" t="s">
        <v>961</v>
      </c>
      <c r="F887" t="s">
        <v>962</v>
      </c>
      <c r="G887">
        <v>41.2044</v>
      </c>
      <c r="H887">
        <v>74.766099999999994</v>
      </c>
      <c r="I887" t="s">
        <v>78</v>
      </c>
      <c r="J887">
        <v>47471</v>
      </c>
      <c r="K887" s="1">
        <v>44863</v>
      </c>
      <c r="L887" t="s">
        <v>123</v>
      </c>
      <c r="M887" t="s">
        <v>5148</v>
      </c>
      <c r="N887" t="s">
        <v>5149</v>
      </c>
      <c r="O887" t="s">
        <v>331</v>
      </c>
      <c r="P887" t="s">
        <v>1353</v>
      </c>
      <c r="Q887" t="s">
        <v>34</v>
      </c>
      <c r="R887" t="s">
        <v>1354</v>
      </c>
      <c r="S887" t="s">
        <v>85</v>
      </c>
      <c r="T887" t="s">
        <v>1355</v>
      </c>
      <c r="U887" t="s">
        <v>1356</v>
      </c>
      <c r="V887" t="s">
        <v>3958</v>
      </c>
      <c r="W887" t="s">
        <v>3959</v>
      </c>
    </row>
    <row r="888" spans="1:23" x14ac:dyDescent="0.3">
      <c r="A888">
        <v>2378990584323110</v>
      </c>
      <c r="B888" t="s">
        <v>480</v>
      </c>
      <c r="C888" t="s">
        <v>42</v>
      </c>
      <c r="D888" t="s">
        <v>1443</v>
      </c>
      <c r="E888" t="s">
        <v>3436</v>
      </c>
      <c r="F888" t="s">
        <v>3437</v>
      </c>
      <c r="G888">
        <v>13.7942</v>
      </c>
      <c r="H888">
        <v>-88.896500000000003</v>
      </c>
      <c r="I888" t="s">
        <v>138</v>
      </c>
      <c r="J888">
        <v>72490</v>
      </c>
      <c r="K888" s="1">
        <v>44533</v>
      </c>
      <c r="L888" t="s">
        <v>63</v>
      </c>
      <c r="M888" t="s">
        <v>5150</v>
      </c>
      <c r="N888" t="s">
        <v>5151</v>
      </c>
      <c r="O888" t="s">
        <v>141</v>
      </c>
      <c r="P888" t="s">
        <v>3092</v>
      </c>
      <c r="Q888" t="s">
        <v>358</v>
      </c>
      <c r="R888" t="s">
        <v>3093</v>
      </c>
      <c r="S888" t="s">
        <v>85</v>
      </c>
      <c r="T888" t="s">
        <v>3094</v>
      </c>
      <c r="U888" t="s">
        <v>3095</v>
      </c>
      <c r="V888" t="s">
        <v>405</v>
      </c>
      <c r="W888" t="s">
        <v>406</v>
      </c>
    </row>
    <row r="889" spans="1:23" x14ac:dyDescent="0.3">
      <c r="A889">
        <v>2772920393432910</v>
      </c>
      <c r="B889" t="s">
        <v>351</v>
      </c>
      <c r="C889" t="s">
        <v>42</v>
      </c>
      <c r="D889" t="s">
        <v>1684</v>
      </c>
      <c r="E889" t="s">
        <v>2342</v>
      </c>
      <c r="F889" t="s">
        <v>2343</v>
      </c>
      <c r="G889">
        <v>71.706900000000005</v>
      </c>
      <c r="H889">
        <v>-42.604300000000002</v>
      </c>
      <c r="I889" t="s">
        <v>206</v>
      </c>
      <c r="J889">
        <v>80594</v>
      </c>
      <c r="K889" s="1">
        <v>44731</v>
      </c>
      <c r="L889" t="s">
        <v>63</v>
      </c>
      <c r="M889" t="s">
        <v>5152</v>
      </c>
      <c r="N889">
        <f>1-926-508-9951</f>
        <v>-11384</v>
      </c>
      <c r="O889" t="s">
        <v>832</v>
      </c>
      <c r="P889" t="s">
        <v>833</v>
      </c>
      <c r="Q889" t="s">
        <v>294</v>
      </c>
      <c r="R889" t="s">
        <v>834</v>
      </c>
      <c r="S889" t="s">
        <v>85</v>
      </c>
      <c r="T889" t="s">
        <v>835</v>
      </c>
      <c r="U889" t="s">
        <v>836</v>
      </c>
      <c r="V889" t="s">
        <v>5153</v>
      </c>
      <c r="W889" t="s">
        <v>5154</v>
      </c>
    </row>
    <row r="890" spans="1:23" x14ac:dyDescent="0.3">
      <c r="A890">
        <v>412122881074810</v>
      </c>
      <c r="B890" t="s">
        <v>686</v>
      </c>
      <c r="C890" t="s">
        <v>273</v>
      </c>
      <c r="D890" t="s">
        <v>1461</v>
      </c>
      <c r="E890" t="s">
        <v>220</v>
      </c>
      <c r="F890" t="s">
        <v>221</v>
      </c>
      <c r="G890">
        <v>13.443199999999999</v>
      </c>
      <c r="H890">
        <v>-15.3101</v>
      </c>
      <c r="I890" t="s">
        <v>78</v>
      </c>
      <c r="J890">
        <v>66274</v>
      </c>
      <c r="K890" s="1">
        <v>44815</v>
      </c>
      <c r="L890" t="s">
        <v>63</v>
      </c>
      <c r="M890" t="s">
        <v>5155</v>
      </c>
      <c r="N890" t="s">
        <v>5156</v>
      </c>
      <c r="O890" t="s">
        <v>509</v>
      </c>
      <c r="P890" t="s">
        <v>1152</v>
      </c>
      <c r="Q890" t="s">
        <v>50</v>
      </c>
      <c r="R890" t="s">
        <v>5157</v>
      </c>
      <c r="S890" t="s">
        <v>334</v>
      </c>
      <c r="T890" t="s">
        <v>5158</v>
      </c>
      <c r="U890" t="s">
        <v>5159</v>
      </c>
      <c r="V890" t="s">
        <v>1665</v>
      </c>
      <c r="W890" t="s">
        <v>1666</v>
      </c>
    </row>
    <row r="891" spans="1:23" x14ac:dyDescent="0.3">
      <c r="A891">
        <v>1583065288960210</v>
      </c>
      <c r="B891" t="s">
        <v>1636</v>
      </c>
      <c r="C891" t="s">
        <v>273</v>
      </c>
      <c r="D891" t="s">
        <v>1371</v>
      </c>
      <c r="E891" t="s">
        <v>4011</v>
      </c>
      <c r="F891" t="s">
        <v>4012</v>
      </c>
      <c r="G891">
        <v>38.860999999999997</v>
      </c>
      <c r="H891">
        <v>71.2761</v>
      </c>
      <c r="I891" t="s">
        <v>28</v>
      </c>
      <c r="J891">
        <v>23815</v>
      </c>
      <c r="K891" s="1">
        <v>45168</v>
      </c>
      <c r="L891" t="s">
        <v>63</v>
      </c>
      <c r="M891" t="s">
        <v>5160</v>
      </c>
      <c r="N891" t="s">
        <v>5161</v>
      </c>
      <c r="O891" t="s">
        <v>1429</v>
      </c>
      <c r="P891" t="s">
        <v>1677</v>
      </c>
      <c r="Q891" t="s">
        <v>34</v>
      </c>
      <c r="R891" t="s">
        <v>1678</v>
      </c>
      <c r="S891" t="s">
        <v>69</v>
      </c>
      <c r="T891" t="s">
        <v>1679</v>
      </c>
      <c r="U891" t="s">
        <v>1680</v>
      </c>
      <c r="V891" t="s">
        <v>1548</v>
      </c>
      <c r="W891" t="s">
        <v>1549</v>
      </c>
    </row>
    <row r="892" spans="1:23" x14ac:dyDescent="0.3">
      <c r="A892">
        <v>609374822334547</v>
      </c>
      <c r="B892" t="s">
        <v>467</v>
      </c>
      <c r="C892" t="s">
        <v>151</v>
      </c>
      <c r="D892" t="s">
        <v>431</v>
      </c>
      <c r="E892" t="s">
        <v>2466</v>
      </c>
      <c r="F892" t="s">
        <v>2467</v>
      </c>
      <c r="G892">
        <v>-38.4161</v>
      </c>
      <c r="H892">
        <v>-63.616700000000002</v>
      </c>
      <c r="I892" t="s">
        <v>206</v>
      </c>
      <c r="J892">
        <v>113810</v>
      </c>
      <c r="K892" s="1">
        <v>45165</v>
      </c>
      <c r="L892" t="s">
        <v>29</v>
      </c>
      <c r="M892" t="s">
        <v>5162</v>
      </c>
      <c r="N892" t="s">
        <v>5163</v>
      </c>
      <c r="O892" t="s">
        <v>2241</v>
      </c>
      <c r="P892" t="s">
        <v>2242</v>
      </c>
      <c r="Q892" t="s">
        <v>294</v>
      </c>
      <c r="R892" t="s">
        <v>2243</v>
      </c>
      <c r="S892" t="s">
        <v>198</v>
      </c>
      <c r="T892" t="s">
        <v>2244</v>
      </c>
      <c r="U892" t="s">
        <v>2245</v>
      </c>
      <c r="V892" t="s">
        <v>4530</v>
      </c>
      <c r="W892" t="s">
        <v>4531</v>
      </c>
    </row>
    <row r="893" spans="1:23" x14ac:dyDescent="0.3">
      <c r="A893">
        <v>861396363651251</v>
      </c>
      <c r="B893" t="s">
        <v>1683</v>
      </c>
      <c r="C893" t="s">
        <v>189</v>
      </c>
      <c r="D893" t="s">
        <v>2305</v>
      </c>
      <c r="E893" t="s">
        <v>1096</v>
      </c>
      <c r="F893" t="s">
        <v>1097</v>
      </c>
      <c r="G893">
        <v>17.570699999999999</v>
      </c>
      <c r="H893">
        <v>-3.9962</v>
      </c>
      <c r="I893" t="s">
        <v>28</v>
      </c>
      <c r="J893">
        <v>75001</v>
      </c>
      <c r="K893" s="1">
        <v>45070</v>
      </c>
      <c r="L893" t="s">
        <v>63</v>
      </c>
      <c r="M893" t="s">
        <v>5164</v>
      </c>
      <c r="N893" t="s">
        <v>5165</v>
      </c>
      <c r="O893" t="s">
        <v>319</v>
      </c>
      <c r="P893" t="s">
        <v>3506</v>
      </c>
      <c r="Q893" t="s">
        <v>321</v>
      </c>
      <c r="R893" t="s">
        <v>3507</v>
      </c>
      <c r="S893" t="s">
        <v>85</v>
      </c>
      <c r="T893" t="s">
        <v>3508</v>
      </c>
      <c r="U893" t="s">
        <v>3509</v>
      </c>
      <c r="V893" t="s">
        <v>5166</v>
      </c>
      <c r="W893" t="s">
        <v>5167</v>
      </c>
    </row>
    <row r="894" spans="1:23" x14ac:dyDescent="0.3">
      <c r="A894">
        <v>251725961170380</v>
      </c>
      <c r="B894" t="s">
        <v>859</v>
      </c>
      <c r="C894" t="s">
        <v>105</v>
      </c>
      <c r="D894" t="s">
        <v>4544</v>
      </c>
      <c r="E894" t="s">
        <v>121</v>
      </c>
      <c r="F894" t="s">
        <v>122</v>
      </c>
      <c r="G894">
        <v>19.313300000000002</v>
      </c>
      <c r="H894">
        <v>-81.254599999999996</v>
      </c>
      <c r="I894" t="s">
        <v>138</v>
      </c>
      <c r="J894">
        <v>73424</v>
      </c>
      <c r="K894" s="1">
        <v>45117</v>
      </c>
      <c r="L894" t="s">
        <v>123</v>
      </c>
      <c r="M894" t="s">
        <v>5168</v>
      </c>
      <c r="N894" t="s">
        <v>5169</v>
      </c>
      <c r="O894" t="s">
        <v>990</v>
      </c>
      <c r="P894" t="s">
        <v>3670</v>
      </c>
      <c r="Q894" t="s">
        <v>967</v>
      </c>
      <c r="R894" t="s">
        <v>3671</v>
      </c>
      <c r="S894" t="s">
        <v>241</v>
      </c>
      <c r="T894" t="s">
        <v>3672</v>
      </c>
      <c r="U894" t="s">
        <v>3673</v>
      </c>
      <c r="V894" t="s">
        <v>258</v>
      </c>
      <c r="W894" t="s">
        <v>259</v>
      </c>
    </row>
    <row r="895" spans="1:23" x14ac:dyDescent="0.3">
      <c r="A895">
        <v>1962407209279630</v>
      </c>
      <c r="B895" t="s">
        <v>1803</v>
      </c>
      <c r="C895" t="s">
        <v>24</v>
      </c>
      <c r="D895" t="s">
        <v>568</v>
      </c>
      <c r="E895" t="s">
        <v>1165</v>
      </c>
      <c r="F895" t="s">
        <v>1166</v>
      </c>
      <c r="G895">
        <v>6.8769999999999998</v>
      </c>
      <c r="H895">
        <v>31.306999999999999</v>
      </c>
      <c r="I895" t="s">
        <v>78</v>
      </c>
      <c r="J895">
        <v>104036</v>
      </c>
      <c r="K895" s="1">
        <v>45014</v>
      </c>
      <c r="L895" t="s">
        <v>29</v>
      </c>
      <c r="M895" t="s">
        <v>5170</v>
      </c>
      <c r="N895" t="s">
        <v>5171</v>
      </c>
      <c r="O895" t="s">
        <v>640</v>
      </c>
      <c r="P895" t="s">
        <v>641</v>
      </c>
      <c r="Q895" t="s">
        <v>83</v>
      </c>
      <c r="R895" t="s">
        <v>642</v>
      </c>
      <c r="S895" t="s">
        <v>85</v>
      </c>
      <c r="T895" t="s">
        <v>643</v>
      </c>
      <c r="U895" t="s">
        <v>644</v>
      </c>
      <c r="V895" t="s">
        <v>2618</v>
      </c>
      <c r="W895" t="s">
        <v>2619</v>
      </c>
    </row>
    <row r="896" spans="1:23" x14ac:dyDescent="0.3">
      <c r="A896">
        <v>822199200282802</v>
      </c>
      <c r="B896" t="s">
        <v>582</v>
      </c>
      <c r="C896" t="s">
        <v>218</v>
      </c>
      <c r="D896" t="s">
        <v>1570</v>
      </c>
      <c r="E896" t="s">
        <v>576</v>
      </c>
      <c r="F896" t="s">
        <v>577</v>
      </c>
      <c r="G896">
        <v>7.3696999999999999</v>
      </c>
      <c r="H896">
        <v>12.354699999999999</v>
      </c>
      <c r="I896" t="s">
        <v>138</v>
      </c>
      <c r="J896">
        <v>98645</v>
      </c>
      <c r="K896" s="1">
        <v>44897</v>
      </c>
      <c r="L896" t="s">
        <v>63</v>
      </c>
      <c r="M896" t="s">
        <v>5172</v>
      </c>
      <c r="N896">
        <f>1-760-811-6134</f>
        <v>-7704</v>
      </c>
      <c r="O896" t="s">
        <v>822</v>
      </c>
      <c r="P896" t="s">
        <v>4349</v>
      </c>
      <c r="Q896" t="s">
        <v>1047</v>
      </c>
      <c r="R896" t="s">
        <v>4350</v>
      </c>
      <c r="S896" t="s">
        <v>145</v>
      </c>
      <c r="T896" t="s">
        <v>4351</v>
      </c>
      <c r="U896" t="s">
        <v>4352</v>
      </c>
      <c r="V896" t="s">
        <v>5173</v>
      </c>
      <c r="W896" t="s">
        <v>5174</v>
      </c>
    </row>
    <row r="897" spans="1:23" x14ac:dyDescent="0.3">
      <c r="A897">
        <v>1209001881156450</v>
      </c>
      <c r="B897" t="s">
        <v>286</v>
      </c>
      <c r="C897" t="s">
        <v>134</v>
      </c>
      <c r="D897" t="s">
        <v>5175</v>
      </c>
      <c r="E897" t="s">
        <v>2691</v>
      </c>
      <c r="F897" t="s">
        <v>2692</v>
      </c>
      <c r="G897">
        <v>26.820599999999999</v>
      </c>
      <c r="H897">
        <v>30.802499999999998</v>
      </c>
      <c r="I897" t="s">
        <v>138</v>
      </c>
      <c r="J897">
        <v>58530</v>
      </c>
      <c r="K897" s="1">
        <v>44617</v>
      </c>
      <c r="L897" t="s">
        <v>123</v>
      </c>
      <c r="M897" t="s">
        <v>5176</v>
      </c>
      <c r="N897" t="s">
        <v>5177</v>
      </c>
      <c r="O897" t="s">
        <v>356</v>
      </c>
      <c r="P897" t="s">
        <v>357</v>
      </c>
      <c r="Q897" t="s">
        <v>294</v>
      </c>
      <c r="R897" t="s">
        <v>359</v>
      </c>
      <c r="S897" t="s">
        <v>145</v>
      </c>
      <c r="T897" t="s">
        <v>360</v>
      </c>
      <c r="U897" t="s">
        <v>361</v>
      </c>
      <c r="V897" t="s">
        <v>5178</v>
      </c>
      <c r="W897" t="s">
        <v>5179</v>
      </c>
    </row>
    <row r="898" spans="1:23" x14ac:dyDescent="0.3">
      <c r="A898">
        <v>650068951441453</v>
      </c>
      <c r="B898" t="s">
        <v>133</v>
      </c>
      <c r="C898" t="s">
        <v>189</v>
      </c>
      <c r="D898" t="s">
        <v>135</v>
      </c>
      <c r="E898" t="s">
        <v>1032</v>
      </c>
      <c r="F898" t="s">
        <v>1033</v>
      </c>
      <c r="G898">
        <v>61.524000000000001</v>
      </c>
      <c r="H898">
        <v>105.3188</v>
      </c>
      <c r="I898" t="s">
        <v>138</v>
      </c>
      <c r="J898">
        <v>114151</v>
      </c>
      <c r="K898" s="1">
        <v>44754</v>
      </c>
      <c r="L898" t="s">
        <v>63</v>
      </c>
      <c r="M898" t="s">
        <v>5180</v>
      </c>
      <c r="N898" t="s">
        <v>5181</v>
      </c>
      <c r="O898" t="s">
        <v>2027</v>
      </c>
      <c r="P898" t="s">
        <v>2028</v>
      </c>
      <c r="Q898" t="s">
        <v>50</v>
      </c>
      <c r="R898" t="s">
        <v>2029</v>
      </c>
      <c r="S898" t="s">
        <v>255</v>
      </c>
      <c r="T898" t="s">
        <v>2030</v>
      </c>
      <c r="U898" t="s">
        <v>2031</v>
      </c>
      <c r="V898" t="s">
        <v>3274</v>
      </c>
      <c r="W898" t="s">
        <v>3275</v>
      </c>
    </row>
    <row r="899" spans="1:23" x14ac:dyDescent="0.3">
      <c r="A899">
        <v>2035114854816080</v>
      </c>
      <c r="B899" t="s">
        <v>57</v>
      </c>
      <c r="C899" t="s">
        <v>91</v>
      </c>
      <c r="D899" t="s">
        <v>5182</v>
      </c>
      <c r="E899" t="s">
        <v>3498</v>
      </c>
      <c r="F899" t="s">
        <v>3499</v>
      </c>
      <c r="G899">
        <v>-3.3731</v>
      </c>
      <c r="H899">
        <v>29.918900000000001</v>
      </c>
      <c r="I899" t="s">
        <v>78</v>
      </c>
      <c r="J899">
        <v>42876</v>
      </c>
      <c r="K899" s="1">
        <v>44765</v>
      </c>
      <c r="L899" t="s">
        <v>29</v>
      </c>
      <c r="M899" t="s">
        <v>5183</v>
      </c>
      <c r="N899">
        <f>1-740-376-1030</f>
        <v>-2145</v>
      </c>
      <c r="O899" t="s">
        <v>2554</v>
      </c>
      <c r="P899" t="s">
        <v>2555</v>
      </c>
      <c r="Q899" t="s">
        <v>67</v>
      </c>
      <c r="R899" t="s">
        <v>2556</v>
      </c>
      <c r="S899" t="s">
        <v>36</v>
      </c>
      <c r="T899" t="s">
        <v>2557</v>
      </c>
      <c r="U899" t="s">
        <v>2558</v>
      </c>
      <c r="V899" t="s">
        <v>465</v>
      </c>
      <c r="W899" t="s">
        <v>466</v>
      </c>
    </row>
    <row r="900" spans="1:23" x14ac:dyDescent="0.3">
      <c r="A900">
        <v>249078123215894</v>
      </c>
      <c r="B900" t="s">
        <v>119</v>
      </c>
      <c r="C900" t="s">
        <v>189</v>
      </c>
      <c r="D900" t="s">
        <v>5184</v>
      </c>
      <c r="E900" t="s">
        <v>1509</v>
      </c>
      <c r="F900" t="s">
        <v>1510</v>
      </c>
      <c r="G900">
        <v>10.691800000000001</v>
      </c>
      <c r="H900">
        <v>-61.222499999999997</v>
      </c>
      <c r="I900" t="s">
        <v>206</v>
      </c>
      <c r="J900">
        <v>103648</v>
      </c>
      <c r="K900" s="1">
        <v>44909</v>
      </c>
      <c r="L900" t="s">
        <v>29</v>
      </c>
      <c r="M900" t="s">
        <v>5185</v>
      </c>
      <c r="N900" t="s">
        <v>5186</v>
      </c>
      <c r="O900" t="s">
        <v>2290</v>
      </c>
      <c r="P900" t="s">
        <v>5187</v>
      </c>
      <c r="Q900" t="s">
        <v>67</v>
      </c>
      <c r="R900" t="s">
        <v>5188</v>
      </c>
      <c r="S900" t="s">
        <v>198</v>
      </c>
      <c r="T900" t="s">
        <v>5189</v>
      </c>
      <c r="U900" t="s">
        <v>5190</v>
      </c>
      <c r="V900" t="s">
        <v>5191</v>
      </c>
      <c r="W900" t="s">
        <v>5192</v>
      </c>
    </row>
    <row r="901" spans="1:23" x14ac:dyDescent="0.3">
      <c r="A901">
        <v>1624241457420180</v>
      </c>
      <c r="B901" t="s">
        <v>74</v>
      </c>
      <c r="C901" t="s">
        <v>218</v>
      </c>
      <c r="D901" t="s">
        <v>4048</v>
      </c>
      <c r="E901" t="s">
        <v>761</v>
      </c>
      <c r="F901" t="s">
        <v>762</v>
      </c>
      <c r="G901">
        <v>20.593699999999998</v>
      </c>
      <c r="H901">
        <v>78.962900000000005</v>
      </c>
      <c r="I901" t="s">
        <v>28</v>
      </c>
      <c r="J901">
        <v>131397</v>
      </c>
      <c r="K901" s="1">
        <v>44548</v>
      </c>
      <c r="L901" t="s">
        <v>29</v>
      </c>
      <c r="M901" t="s">
        <v>5193</v>
      </c>
      <c r="N901" t="s">
        <v>5194</v>
      </c>
      <c r="O901" t="s">
        <v>389</v>
      </c>
      <c r="P901" t="s">
        <v>390</v>
      </c>
      <c r="Q901" t="s">
        <v>50</v>
      </c>
      <c r="R901" t="s">
        <v>391</v>
      </c>
      <c r="S901" t="s">
        <v>69</v>
      </c>
      <c r="T901" t="s">
        <v>392</v>
      </c>
      <c r="U901" t="s">
        <v>393</v>
      </c>
      <c r="V901" t="s">
        <v>3399</v>
      </c>
      <c r="W901" t="s">
        <v>3400</v>
      </c>
    </row>
    <row r="902" spans="1:23" x14ac:dyDescent="0.3">
      <c r="A902">
        <v>2322050828159400</v>
      </c>
      <c r="B902" t="s">
        <v>792</v>
      </c>
      <c r="C902" t="s">
        <v>58</v>
      </c>
      <c r="D902" t="s">
        <v>2872</v>
      </c>
      <c r="E902" t="s">
        <v>593</v>
      </c>
      <c r="F902" t="s">
        <v>594</v>
      </c>
      <c r="G902">
        <v>-11.6455</v>
      </c>
      <c r="H902">
        <v>43.333300000000001</v>
      </c>
      <c r="I902" t="s">
        <v>138</v>
      </c>
      <c r="J902">
        <v>23035</v>
      </c>
      <c r="K902" s="1">
        <v>44667</v>
      </c>
      <c r="L902" t="s">
        <v>29</v>
      </c>
      <c r="M902" t="s">
        <v>5195</v>
      </c>
      <c r="N902">
        <f>1-930-438-3715</f>
        <v>-5082</v>
      </c>
      <c r="O902" t="s">
        <v>370</v>
      </c>
      <c r="P902" t="s">
        <v>371</v>
      </c>
      <c r="Q902" t="s">
        <v>83</v>
      </c>
      <c r="R902" t="s">
        <v>372</v>
      </c>
      <c r="S902" t="s">
        <v>36</v>
      </c>
      <c r="T902" t="s">
        <v>373</v>
      </c>
      <c r="U902" t="s">
        <v>374</v>
      </c>
      <c r="V902" t="s">
        <v>1624</v>
      </c>
      <c r="W902" t="s">
        <v>1625</v>
      </c>
    </row>
    <row r="903" spans="1:23" x14ac:dyDescent="0.3">
      <c r="A903">
        <v>2634256542524140</v>
      </c>
      <c r="B903" t="s">
        <v>41</v>
      </c>
      <c r="C903" t="s">
        <v>189</v>
      </c>
      <c r="D903" t="s">
        <v>4371</v>
      </c>
      <c r="E903" t="s">
        <v>2610</v>
      </c>
      <c r="F903" t="s">
        <v>2611</v>
      </c>
      <c r="G903">
        <v>27.514199999999999</v>
      </c>
      <c r="H903">
        <v>90.433599999999998</v>
      </c>
      <c r="I903" t="s">
        <v>28</v>
      </c>
      <c r="J903">
        <v>40520</v>
      </c>
      <c r="K903" s="1">
        <v>44880</v>
      </c>
      <c r="L903" t="s">
        <v>29</v>
      </c>
      <c r="M903" t="s">
        <v>5196</v>
      </c>
      <c r="N903" t="s">
        <v>5197</v>
      </c>
      <c r="O903" t="s">
        <v>224</v>
      </c>
      <c r="P903" t="s">
        <v>560</v>
      </c>
      <c r="Q903" t="s">
        <v>183</v>
      </c>
      <c r="R903" t="s">
        <v>1477</v>
      </c>
      <c r="S903" t="s">
        <v>52</v>
      </c>
      <c r="T903" t="s">
        <v>1478</v>
      </c>
      <c r="U903" t="s">
        <v>1479</v>
      </c>
      <c r="V903" t="s">
        <v>5105</v>
      </c>
      <c r="W903" t="s">
        <v>5106</v>
      </c>
    </row>
    <row r="904" spans="1:23" x14ac:dyDescent="0.3">
      <c r="A904">
        <v>950046957627224</v>
      </c>
      <c r="B904" t="s">
        <v>454</v>
      </c>
      <c r="C904" t="s">
        <v>58</v>
      </c>
      <c r="D904" t="s">
        <v>4504</v>
      </c>
      <c r="E904" t="s">
        <v>3641</v>
      </c>
      <c r="F904" t="s">
        <v>3642</v>
      </c>
      <c r="G904">
        <v>12.521100000000001</v>
      </c>
      <c r="H904">
        <v>-69.968299999999999</v>
      </c>
      <c r="I904" t="s">
        <v>78</v>
      </c>
      <c r="J904">
        <v>54716</v>
      </c>
      <c r="K904" s="1">
        <v>44949</v>
      </c>
      <c r="L904" t="s">
        <v>63</v>
      </c>
      <c r="M904" t="s">
        <v>5198</v>
      </c>
      <c r="N904" t="s">
        <v>5199</v>
      </c>
      <c r="O904" t="s">
        <v>2602</v>
      </c>
      <c r="P904" t="s">
        <v>5200</v>
      </c>
      <c r="Q904" t="s">
        <v>253</v>
      </c>
      <c r="R904" t="s">
        <v>5201</v>
      </c>
      <c r="S904" t="s">
        <v>255</v>
      </c>
      <c r="T904" t="s">
        <v>5202</v>
      </c>
      <c r="U904" t="s">
        <v>5203</v>
      </c>
      <c r="V904" t="s">
        <v>1195</v>
      </c>
      <c r="W904" t="s">
        <v>1196</v>
      </c>
    </row>
    <row r="905" spans="1:23" x14ac:dyDescent="0.3">
      <c r="A905">
        <v>352449931299581</v>
      </c>
      <c r="B905" t="s">
        <v>272</v>
      </c>
      <c r="C905" t="s">
        <v>24</v>
      </c>
      <c r="D905" t="s">
        <v>3855</v>
      </c>
      <c r="E905" t="s">
        <v>5204</v>
      </c>
      <c r="F905" t="s">
        <v>5205</v>
      </c>
      <c r="G905">
        <v>41.153300000000002</v>
      </c>
      <c r="H905">
        <v>20.168299999999999</v>
      </c>
      <c r="I905" t="s">
        <v>138</v>
      </c>
      <c r="J905">
        <v>55484</v>
      </c>
      <c r="K905" s="1">
        <v>45091</v>
      </c>
      <c r="L905" t="s">
        <v>123</v>
      </c>
      <c r="M905" t="s">
        <v>5206</v>
      </c>
      <c r="N905" t="s">
        <v>5207</v>
      </c>
      <c r="O905" t="s">
        <v>2554</v>
      </c>
      <c r="P905" t="s">
        <v>1100</v>
      </c>
      <c r="Q905" t="s">
        <v>358</v>
      </c>
      <c r="R905" t="s">
        <v>3338</v>
      </c>
      <c r="S905" t="s">
        <v>212</v>
      </c>
      <c r="T905" t="s">
        <v>3339</v>
      </c>
      <c r="U905" t="s">
        <v>3340</v>
      </c>
      <c r="V905" t="s">
        <v>39</v>
      </c>
      <c r="W905" t="s">
        <v>40</v>
      </c>
    </row>
    <row r="906" spans="1:23" x14ac:dyDescent="0.3">
      <c r="A906">
        <v>929176489100591</v>
      </c>
      <c r="B906" t="s">
        <v>90</v>
      </c>
      <c r="C906" t="s">
        <v>24</v>
      </c>
      <c r="D906" t="s">
        <v>1371</v>
      </c>
      <c r="E906" t="s">
        <v>1065</v>
      </c>
      <c r="F906" t="s">
        <v>1066</v>
      </c>
      <c r="G906">
        <v>11.825100000000001</v>
      </c>
      <c r="H906">
        <v>42.590299999999999</v>
      </c>
      <c r="I906" t="s">
        <v>206</v>
      </c>
      <c r="J906">
        <v>43818</v>
      </c>
      <c r="K906" s="1">
        <v>44547</v>
      </c>
      <c r="L906" t="s">
        <v>123</v>
      </c>
      <c r="M906" t="s">
        <v>5208</v>
      </c>
      <c r="N906" t="s">
        <v>5209</v>
      </c>
      <c r="O906" t="s">
        <v>33</v>
      </c>
      <c r="P906" t="s">
        <v>1558</v>
      </c>
      <c r="Q906" t="s">
        <v>294</v>
      </c>
      <c r="R906" t="s">
        <v>1559</v>
      </c>
      <c r="S906" t="s">
        <v>198</v>
      </c>
      <c r="T906" t="s">
        <v>1560</v>
      </c>
      <c r="U906" t="s">
        <v>1561</v>
      </c>
      <c r="V906" t="s">
        <v>4868</v>
      </c>
      <c r="W906" t="s">
        <v>4869</v>
      </c>
    </row>
    <row r="907" spans="1:23" x14ac:dyDescent="0.3">
      <c r="A907">
        <v>2494900217634320</v>
      </c>
      <c r="B907" t="s">
        <v>1803</v>
      </c>
      <c r="C907" t="s">
        <v>273</v>
      </c>
      <c r="D907" t="s">
        <v>4314</v>
      </c>
      <c r="E907" t="s">
        <v>3715</v>
      </c>
      <c r="F907" t="s">
        <v>3716</v>
      </c>
      <c r="G907">
        <v>-3.3704000000000001</v>
      </c>
      <c r="H907">
        <v>-168.73400000000001</v>
      </c>
      <c r="I907" t="s">
        <v>78</v>
      </c>
      <c r="J907">
        <v>96940</v>
      </c>
      <c r="K907" s="1">
        <v>45077</v>
      </c>
      <c r="L907" t="s">
        <v>29</v>
      </c>
      <c r="M907" t="s">
        <v>5210</v>
      </c>
      <c r="N907" t="s">
        <v>5211</v>
      </c>
      <c r="O907" t="s">
        <v>803</v>
      </c>
      <c r="P907" t="s">
        <v>3064</v>
      </c>
      <c r="Q907" t="s">
        <v>674</v>
      </c>
      <c r="R907" t="s">
        <v>3065</v>
      </c>
      <c r="S907" t="s">
        <v>114</v>
      </c>
      <c r="T907" t="s">
        <v>3066</v>
      </c>
      <c r="U907" t="s">
        <v>3067</v>
      </c>
      <c r="V907" t="s">
        <v>5212</v>
      </c>
      <c r="W907" t="s">
        <v>5213</v>
      </c>
    </row>
    <row r="908" spans="1:23" x14ac:dyDescent="0.3">
      <c r="A908">
        <v>2778422404551230</v>
      </c>
      <c r="B908" t="s">
        <v>1683</v>
      </c>
      <c r="C908" t="s">
        <v>151</v>
      </c>
      <c r="D908" t="s">
        <v>1112</v>
      </c>
      <c r="E908" t="s">
        <v>2466</v>
      </c>
      <c r="F908" t="s">
        <v>2467</v>
      </c>
      <c r="G908">
        <v>-38.4161</v>
      </c>
      <c r="H908">
        <v>-63.616700000000002</v>
      </c>
      <c r="I908" t="s">
        <v>78</v>
      </c>
      <c r="J908">
        <v>21009</v>
      </c>
      <c r="K908" s="1">
        <v>45039</v>
      </c>
      <c r="L908" t="s">
        <v>29</v>
      </c>
      <c r="M908" t="s">
        <v>5214</v>
      </c>
      <c r="N908" t="s">
        <v>5215</v>
      </c>
      <c r="O908" t="s">
        <v>803</v>
      </c>
      <c r="P908" t="s">
        <v>3064</v>
      </c>
      <c r="Q908" t="s">
        <v>143</v>
      </c>
      <c r="R908" t="s">
        <v>3065</v>
      </c>
      <c r="S908" t="s">
        <v>334</v>
      </c>
      <c r="T908" t="s">
        <v>3066</v>
      </c>
      <c r="U908" t="s">
        <v>3067</v>
      </c>
      <c r="V908" t="s">
        <v>117</v>
      </c>
      <c r="W908" t="s">
        <v>118</v>
      </c>
    </row>
    <row r="909" spans="1:23" x14ac:dyDescent="0.3">
      <c r="A909">
        <v>1825496029907270</v>
      </c>
      <c r="B909" t="s">
        <v>686</v>
      </c>
      <c r="C909" t="s">
        <v>58</v>
      </c>
      <c r="D909" t="s">
        <v>468</v>
      </c>
      <c r="E909" t="s">
        <v>576</v>
      </c>
      <c r="F909" t="s">
        <v>577</v>
      </c>
      <c r="G909">
        <v>7.3696999999999999</v>
      </c>
      <c r="H909">
        <v>12.354699999999999</v>
      </c>
      <c r="I909" t="s">
        <v>206</v>
      </c>
      <c r="J909">
        <v>35758</v>
      </c>
      <c r="K909" s="1">
        <v>44529</v>
      </c>
      <c r="L909" t="s">
        <v>123</v>
      </c>
      <c r="M909" t="s">
        <v>5216</v>
      </c>
      <c r="N909" t="s">
        <v>5217</v>
      </c>
      <c r="O909" t="s">
        <v>1373</v>
      </c>
      <c r="P909" t="s">
        <v>1513</v>
      </c>
      <c r="Q909" t="s">
        <v>169</v>
      </c>
      <c r="R909" t="s">
        <v>4950</v>
      </c>
      <c r="S909" t="s">
        <v>212</v>
      </c>
      <c r="T909" t="s">
        <v>4951</v>
      </c>
      <c r="U909" t="s">
        <v>4952</v>
      </c>
      <c r="V909" t="s">
        <v>1488</v>
      </c>
      <c r="W909" t="s">
        <v>1489</v>
      </c>
    </row>
    <row r="910" spans="1:23" x14ac:dyDescent="0.3">
      <c r="A910">
        <v>2811803031153020</v>
      </c>
      <c r="B910" t="s">
        <v>792</v>
      </c>
      <c r="C910" t="s">
        <v>58</v>
      </c>
      <c r="D910" t="s">
        <v>2551</v>
      </c>
      <c r="E910" t="s">
        <v>2148</v>
      </c>
      <c r="F910" t="s">
        <v>2149</v>
      </c>
      <c r="G910">
        <v>53.142400000000002</v>
      </c>
      <c r="H910">
        <v>-7.6920999999999999</v>
      </c>
      <c r="I910" t="s">
        <v>78</v>
      </c>
      <c r="J910">
        <v>52261</v>
      </c>
      <c r="K910" s="1">
        <v>44672</v>
      </c>
      <c r="L910" t="s">
        <v>123</v>
      </c>
      <c r="M910" t="s">
        <v>5218</v>
      </c>
      <c r="N910" t="s">
        <v>5219</v>
      </c>
      <c r="O910" t="s">
        <v>803</v>
      </c>
      <c r="P910" t="s">
        <v>3064</v>
      </c>
      <c r="Q910" t="s">
        <v>294</v>
      </c>
      <c r="R910" t="s">
        <v>3065</v>
      </c>
      <c r="S910" t="s">
        <v>69</v>
      </c>
      <c r="T910" t="s">
        <v>3066</v>
      </c>
      <c r="U910" t="s">
        <v>3067</v>
      </c>
      <c r="V910" t="s">
        <v>3585</v>
      </c>
      <c r="W910" t="s">
        <v>3586</v>
      </c>
    </row>
    <row r="911" spans="1:23" x14ac:dyDescent="0.3">
      <c r="A911">
        <v>991147490913394</v>
      </c>
      <c r="B911" t="s">
        <v>41</v>
      </c>
      <c r="C911" t="s">
        <v>105</v>
      </c>
      <c r="D911" t="s">
        <v>5220</v>
      </c>
      <c r="E911" t="s">
        <v>3442</v>
      </c>
      <c r="F911" t="s">
        <v>3443</v>
      </c>
      <c r="G911">
        <v>61.924100000000003</v>
      </c>
      <c r="H911">
        <v>25.748200000000001</v>
      </c>
      <c r="I911" t="s">
        <v>206</v>
      </c>
      <c r="J911">
        <v>28933</v>
      </c>
      <c r="K911" s="1">
        <v>44682</v>
      </c>
      <c r="L911" t="s">
        <v>123</v>
      </c>
      <c r="M911" t="s">
        <v>5221</v>
      </c>
      <c r="N911" t="s">
        <v>5222</v>
      </c>
      <c r="O911" t="s">
        <v>811</v>
      </c>
      <c r="P911" t="s">
        <v>2356</v>
      </c>
      <c r="Q911" t="s">
        <v>253</v>
      </c>
      <c r="R911" t="s">
        <v>2357</v>
      </c>
      <c r="S911" t="s">
        <v>85</v>
      </c>
      <c r="T911" t="s">
        <v>2358</v>
      </c>
      <c r="U911" t="s">
        <v>2359</v>
      </c>
      <c r="V911" t="s">
        <v>5223</v>
      </c>
      <c r="W911" t="s">
        <v>5224</v>
      </c>
    </row>
    <row r="912" spans="1:23" x14ac:dyDescent="0.3">
      <c r="A912">
        <v>725553199947784</v>
      </c>
      <c r="B912" t="s">
        <v>41</v>
      </c>
      <c r="C912" t="s">
        <v>91</v>
      </c>
      <c r="D912" t="s">
        <v>2625</v>
      </c>
      <c r="E912" t="s">
        <v>5225</v>
      </c>
      <c r="F912" t="s">
        <v>5226</v>
      </c>
      <c r="G912">
        <v>7.1315</v>
      </c>
      <c r="H912">
        <v>171.18450000000001</v>
      </c>
      <c r="I912" t="s">
        <v>78</v>
      </c>
      <c r="J912">
        <v>77071</v>
      </c>
      <c r="K912" s="1">
        <v>44810</v>
      </c>
      <c r="L912" t="s">
        <v>63</v>
      </c>
      <c r="M912" t="s">
        <v>5227</v>
      </c>
      <c r="N912">
        <v>4933349366</v>
      </c>
      <c r="O912" t="s">
        <v>1858</v>
      </c>
      <c r="P912" t="s">
        <v>2973</v>
      </c>
      <c r="Q912" t="s">
        <v>34</v>
      </c>
      <c r="R912" t="s">
        <v>2974</v>
      </c>
      <c r="S912" t="s">
        <v>212</v>
      </c>
      <c r="T912" t="s">
        <v>2975</v>
      </c>
      <c r="U912" t="s">
        <v>2976</v>
      </c>
      <c r="V912" t="s">
        <v>5228</v>
      </c>
      <c r="W912" t="s">
        <v>5229</v>
      </c>
    </row>
    <row r="913" spans="1:23" x14ac:dyDescent="0.3">
      <c r="A913">
        <v>55319044754695</v>
      </c>
      <c r="B913" t="s">
        <v>260</v>
      </c>
      <c r="C913" t="s">
        <v>24</v>
      </c>
      <c r="D913" t="s">
        <v>2686</v>
      </c>
      <c r="E913" t="s">
        <v>2061</v>
      </c>
      <c r="F913" t="s">
        <v>2062</v>
      </c>
      <c r="G913">
        <v>21.007899999999999</v>
      </c>
      <c r="H913">
        <v>-10.940799999999999</v>
      </c>
      <c r="I913" t="s">
        <v>62</v>
      </c>
      <c r="J913">
        <v>134406</v>
      </c>
      <c r="K913" s="1">
        <v>44758</v>
      </c>
      <c r="L913" t="s">
        <v>29</v>
      </c>
      <c r="M913" t="s">
        <v>5230</v>
      </c>
      <c r="N913" t="s">
        <v>5231</v>
      </c>
      <c r="O913" t="s">
        <v>141</v>
      </c>
      <c r="P913" t="s">
        <v>142</v>
      </c>
      <c r="Q913" t="s">
        <v>253</v>
      </c>
      <c r="R913" t="s">
        <v>144</v>
      </c>
      <c r="S913" t="s">
        <v>114</v>
      </c>
      <c r="T913" t="s">
        <v>146</v>
      </c>
      <c r="U913" t="s">
        <v>147</v>
      </c>
      <c r="V913" t="s">
        <v>4789</v>
      </c>
      <c r="W913" t="s">
        <v>4790</v>
      </c>
    </row>
    <row r="914" spans="1:23" x14ac:dyDescent="0.3">
      <c r="A914">
        <v>19066657210133</v>
      </c>
      <c r="B914" t="s">
        <v>567</v>
      </c>
      <c r="C914" t="s">
        <v>134</v>
      </c>
      <c r="D914" t="s">
        <v>4048</v>
      </c>
      <c r="E914" t="s">
        <v>954</v>
      </c>
      <c r="F914" t="s">
        <v>955</v>
      </c>
      <c r="G914">
        <v>4.2104999999999997</v>
      </c>
      <c r="H914">
        <v>101.97580000000001</v>
      </c>
      <c r="I914" t="s">
        <v>138</v>
      </c>
      <c r="J914">
        <v>115376</v>
      </c>
      <c r="K914" s="1">
        <v>45041</v>
      </c>
      <c r="L914" t="s">
        <v>123</v>
      </c>
      <c r="M914" t="s">
        <v>5232</v>
      </c>
      <c r="N914" t="s">
        <v>5233</v>
      </c>
      <c r="O914" t="s">
        <v>693</v>
      </c>
      <c r="P914" t="s">
        <v>5234</v>
      </c>
      <c r="Q914" t="s">
        <v>321</v>
      </c>
      <c r="R914" t="s">
        <v>5235</v>
      </c>
      <c r="S914" t="s">
        <v>241</v>
      </c>
      <c r="T914" t="s">
        <v>5236</v>
      </c>
      <c r="U914" t="s">
        <v>5237</v>
      </c>
      <c r="V914" t="s">
        <v>3104</v>
      </c>
      <c r="W914" t="s">
        <v>3105</v>
      </c>
    </row>
    <row r="915" spans="1:23" x14ac:dyDescent="0.3">
      <c r="A915">
        <v>3044543164397470</v>
      </c>
      <c r="B915" t="s">
        <v>300</v>
      </c>
      <c r="C915" t="s">
        <v>42</v>
      </c>
      <c r="D915" t="s">
        <v>176</v>
      </c>
      <c r="E915" t="s">
        <v>1949</v>
      </c>
      <c r="F915" t="s">
        <v>1950</v>
      </c>
      <c r="G915">
        <v>-4.6795999999999998</v>
      </c>
      <c r="H915">
        <v>55.491999999999997</v>
      </c>
      <c r="I915" t="s">
        <v>62</v>
      </c>
      <c r="J915">
        <v>80007</v>
      </c>
      <c r="K915" s="1">
        <v>44755</v>
      </c>
      <c r="L915" t="s">
        <v>123</v>
      </c>
      <c r="M915" t="s">
        <v>5238</v>
      </c>
      <c r="N915" t="s">
        <v>5239</v>
      </c>
      <c r="O915" t="s">
        <v>141</v>
      </c>
      <c r="P915" t="s">
        <v>155</v>
      </c>
      <c r="Q915" t="s">
        <v>1047</v>
      </c>
      <c r="R915" t="s">
        <v>156</v>
      </c>
      <c r="S915" t="s">
        <v>114</v>
      </c>
      <c r="T915" t="s">
        <v>157</v>
      </c>
      <c r="U915" t="s">
        <v>158</v>
      </c>
      <c r="V915" t="s">
        <v>5240</v>
      </c>
      <c r="W915" t="s">
        <v>5241</v>
      </c>
    </row>
    <row r="916" spans="1:23" x14ac:dyDescent="0.3">
      <c r="A916">
        <v>1576972001856780</v>
      </c>
      <c r="B916" t="s">
        <v>364</v>
      </c>
      <c r="C916" t="s">
        <v>58</v>
      </c>
      <c r="D916" t="s">
        <v>1267</v>
      </c>
      <c r="E916" t="s">
        <v>2296</v>
      </c>
      <c r="F916" t="s">
        <v>2297</v>
      </c>
      <c r="G916">
        <v>21.9162</v>
      </c>
      <c r="H916">
        <v>95.956000000000003</v>
      </c>
      <c r="I916" t="s">
        <v>78</v>
      </c>
      <c r="J916">
        <v>127681</v>
      </c>
      <c r="K916" s="1">
        <v>44633</v>
      </c>
      <c r="L916" t="s">
        <v>29</v>
      </c>
      <c r="M916" t="s">
        <v>5242</v>
      </c>
      <c r="N916" t="s">
        <v>5243</v>
      </c>
      <c r="O916" t="s">
        <v>909</v>
      </c>
      <c r="P916" t="s">
        <v>548</v>
      </c>
      <c r="Q916" t="s">
        <v>321</v>
      </c>
      <c r="R916" t="s">
        <v>1187</v>
      </c>
      <c r="S916" t="s">
        <v>198</v>
      </c>
      <c r="T916" t="s">
        <v>1188</v>
      </c>
      <c r="U916" t="s">
        <v>1189</v>
      </c>
      <c r="V916" t="s">
        <v>5244</v>
      </c>
      <c r="W916" t="s">
        <v>5245</v>
      </c>
    </row>
    <row r="917" spans="1:23" x14ac:dyDescent="0.3">
      <c r="A917">
        <v>2269167149165310</v>
      </c>
      <c r="B917" t="s">
        <v>133</v>
      </c>
      <c r="C917" t="s">
        <v>91</v>
      </c>
      <c r="D917" t="s">
        <v>5013</v>
      </c>
      <c r="E917" t="s">
        <v>2466</v>
      </c>
      <c r="F917" t="s">
        <v>2467</v>
      </c>
      <c r="G917">
        <v>-38.4161</v>
      </c>
      <c r="H917">
        <v>-63.616700000000002</v>
      </c>
      <c r="I917" t="s">
        <v>62</v>
      </c>
      <c r="J917">
        <v>87247</v>
      </c>
      <c r="K917" s="1">
        <v>44884</v>
      </c>
      <c r="L917" t="s">
        <v>123</v>
      </c>
      <c r="M917" t="s">
        <v>5246</v>
      </c>
      <c r="N917" t="s">
        <v>5247</v>
      </c>
      <c r="O917" t="s">
        <v>1057</v>
      </c>
      <c r="P917" t="s">
        <v>2891</v>
      </c>
      <c r="Q917" t="s">
        <v>239</v>
      </c>
      <c r="R917" t="s">
        <v>2892</v>
      </c>
      <c r="S917" t="s">
        <v>145</v>
      </c>
      <c r="T917" t="s">
        <v>2893</v>
      </c>
      <c r="U917" t="s">
        <v>2894</v>
      </c>
      <c r="V917" t="s">
        <v>441</v>
      </c>
      <c r="W917" t="s">
        <v>442</v>
      </c>
    </row>
    <row r="918" spans="1:23" x14ac:dyDescent="0.3">
      <c r="A918">
        <v>825151692785293</v>
      </c>
      <c r="B918" t="s">
        <v>921</v>
      </c>
      <c r="C918" t="s">
        <v>151</v>
      </c>
      <c r="D918" t="s">
        <v>1714</v>
      </c>
      <c r="E918" t="s">
        <v>712</v>
      </c>
      <c r="F918" t="s">
        <v>713</v>
      </c>
      <c r="G918">
        <v>40.069099999999999</v>
      </c>
      <c r="H918">
        <v>45.038200000000003</v>
      </c>
      <c r="I918" t="s">
        <v>138</v>
      </c>
      <c r="J918">
        <v>62020</v>
      </c>
      <c r="K918" s="1">
        <v>45121</v>
      </c>
      <c r="L918" t="s">
        <v>123</v>
      </c>
      <c r="M918" t="s">
        <v>5248</v>
      </c>
      <c r="N918" t="s">
        <v>5249</v>
      </c>
      <c r="O918" t="s">
        <v>195</v>
      </c>
      <c r="P918" t="s">
        <v>1026</v>
      </c>
      <c r="Q918" t="s">
        <v>239</v>
      </c>
      <c r="R918" t="s">
        <v>1027</v>
      </c>
      <c r="S918" t="s">
        <v>241</v>
      </c>
      <c r="T918" t="s">
        <v>1028</v>
      </c>
      <c r="U918" t="s">
        <v>1029</v>
      </c>
      <c r="V918" t="s">
        <v>4333</v>
      </c>
      <c r="W918" t="s">
        <v>4334</v>
      </c>
    </row>
    <row r="919" spans="1:23" x14ac:dyDescent="0.3">
      <c r="A919">
        <v>379409915025719</v>
      </c>
      <c r="B919" t="s">
        <v>325</v>
      </c>
      <c r="C919" t="s">
        <v>151</v>
      </c>
      <c r="D919" t="s">
        <v>407</v>
      </c>
      <c r="E919" t="s">
        <v>2394</v>
      </c>
      <c r="F919" t="s">
        <v>2395</v>
      </c>
      <c r="G919">
        <v>12.865399999999999</v>
      </c>
      <c r="H919">
        <v>-85.2072</v>
      </c>
      <c r="I919" t="s">
        <v>78</v>
      </c>
      <c r="J919">
        <v>81814</v>
      </c>
      <c r="K919" s="1">
        <v>44957</v>
      </c>
      <c r="L919" t="s">
        <v>123</v>
      </c>
      <c r="M919" t="s">
        <v>5250</v>
      </c>
      <c r="N919" t="s">
        <v>5251</v>
      </c>
      <c r="O919" t="s">
        <v>423</v>
      </c>
      <c r="P919" t="s">
        <v>141</v>
      </c>
      <c r="Q919" t="s">
        <v>321</v>
      </c>
      <c r="R919" t="s">
        <v>3058</v>
      </c>
      <c r="S919" t="s">
        <v>114</v>
      </c>
      <c r="T919" t="s">
        <v>3059</v>
      </c>
      <c r="U919" t="s">
        <v>3060</v>
      </c>
      <c r="V919" t="s">
        <v>5252</v>
      </c>
      <c r="W919" t="s">
        <v>5253</v>
      </c>
    </row>
    <row r="920" spans="1:23" x14ac:dyDescent="0.3">
      <c r="A920">
        <v>1747589964548350</v>
      </c>
      <c r="B920" t="s">
        <v>231</v>
      </c>
      <c r="C920" t="s">
        <v>42</v>
      </c>
      <c r="D920" t="s">
        <v>1359</v>
      </c>
      <c r="E920" t="s">
        <v>4077</v>
      </c>
      <c r="F920" t="s">
        <v>4078</v>
      </c>
      <c r="G920">
        <v>42.602600000000002</v>
      </c>
      <c r="H920">
        <v>20.902999999999999</v>
      </c>
      <c r="I920" t="s">
        <v>138</v>
      </c>
      <c r="J920">
        <v>71021</v>
      </c>
      <c r="K920" s="1">
        <v>45082</v>
      </c>
      <c r="L920" t="s">
        <v>63</v>
      </c>
      <c r="M920" t="s">
        <v>5254</v>
      </c>
      <c r="N920" t="s">
        <v>5255</v>
      </c>
      <c r="O920" t="s">
        <v>141</v>
      </c>
      <c r="P920" t="s">
        <v>155</v>
      </c>
      <c r="Q920" t="s">
        <v>332</v>
      </c>
      <c r="R920" t="s">
        <v>156</v>
      </c>
      <c r="S920" t="s">
        <v>69</v>
      </c>
      <c r="T920" t="s">
        <v>157</v>
      </c>
      <c r="U920" t="s">
        <v>158</v>
      </c>
      <c r="V920" t="s">
        <v>4423</v>
      </c>
      <c r="W920" t="s">
        <v>4424</v>
      </c>
    </row>
    <row r="921" spans="1:23" x14ac:dyDescent="0.3">
      <c r="A921">
        <v>1347665419397830</v>
      </c>
      <c r="B921" t="s">
        <v>161</v>
      </c>
      <c r="C921" t="s">
        <v>134</v>
      </c>
      <c r="D921" t="s">
        <v>2348</v>
      </c>
      <c r="E921" t="s">
        <v>1165</v>
      </c>
      <c r="F921" t="s">
        <v>1166</v>
      </c>
      <c r="G921">
        <v>6.8769999999999998</v>
      </c>
      <c r="H921">
        <v>31.306999999999999</v>
      </c>
      <c r="I921" t="s">
        <v>78</v>
      </c>
      <c r="J921">
        <v>101615</v>
      </c>
      <c r="K921" s="1">
        <v>45106</v>
      </c>
      <c r="L921" t="s">
        <v>29</v>
      </c>
      <c r="M921" t="s">
        <v>5256</v>
      </c>
      <c r="N921">
        <v>4642295058</v>
      </c>
      <c r="O921" t="s">
        <v>2574</v>
      </c>
      <c r="P921" t="s">
        <v>4991</v>
      </c>
      <c r="Q921" t="s">
        <v>169</v>
      </c>
      <c r="R921" t="s">
        <v>4992</v>
      </c>
      <c r="S921" t="s">
        <v>114</v>
      </c>
      <c r="T921" t="s">
        <v>4993</v>
      </c>
      <c r="U921" t="s">
        <v>4994</v>
      </c>
      <c r="V921" t="s">
        <v>3209</v>
      </c>
      <c r="W921" t="s">
        <v>3210</v>
      </c>
    </row>
    <row r="922" spans="1:23" x14ac:dyDescent="0.3">
      <c r="A922">
        <v>2842643552063790</v>
      </c>
      <c r="B922" t="s">
        <v>175</v>
      </c>
      <c r="C922" t="s">
        <v>218</v>
      </c>
      <c r="D922" t="s">
        <v>481</v>
      </c>
      <c r="E922" t="s">
        <v>936</v>
      </c>
      <c r="F922" t="s">
        <v>937</v>
      </c>
      <c r="G922">
        <v>23.684999999999999</v>
      </c>
      <c r="H922">
        <v>90.356300000000005</v>
      </c>
      <c r="I922" t="s">
        <v>62</v>
      </c>
      <c r="J922">
        <v>51959</v>
      </c>
      <c r="K922" s="1">
        <v>44946</v>
      </c>
      <c r="L922" t="s">
        <v>29</v>
      </c>
      <c r="M922" t="s">
        <v>5257</v>
      </c>
      <c r="N922" t="s">
        <v>5258</v>
      </c>
      <c r="O922" t="s">
        <v>496</v>
      </c>
      <c r="P922" t="s">
        <v>497</v>
      </c>
      <c r="Q922" t="s">
        <v>143</v>
      </c>
      <c r="R922" t="s">
        <v>498</v>
      </c>
      <c r="S922" t="s">
        <v>212</v>
      </c>
      <c r="T922" t="s">
        <v>499</v>
      </c>
      <c r="U922" t="s">
        <v>500</v>
      </c>
      <c r="V922" t="s">
        <v>1953</v>
      </c>
      <c r="W922" t="s">
        <v>1954</v>
      </c>
    </row>
    <row r="923" spans="1:23" x14ac:dyDescent="0.3">
      <c r="A923">
        <v>1858609328890820</v>
      </c>
      <c r="B923" t="s">
        <v>859</v>
      </c>
      <c r="C923" t="s">
        <v>218</v>
      </c>
      <c r="D923" t="s">
        <v>974</v>
      </c>
      <c r="E923" t="s">
        <v>4315</v>
      </c>
      <c r="F923" t="s">
        <v>4316</v>
      </c>
      <c r="G923">
        <v>-0.52280000000000004</v>
      </c>
      <c r="H923">
        <v>166.9315</v>
      </c>
      <c r="I923" t="s">
        <v>78</v>
      </c>
      <c r="J923">
        <v>34871</v>
      </c>
      <c r="K923" s="1">
        <v>44481</v>
      </c>
      <c r="L923" t="s">
        <v>29</v>
      </c>
      <c r="M923" t="s">
        <v>5259</v>
      </c>
      <c r="N923" t="s">
        <v>5260</v>
      </c>
      <c r="O923" t="s">
        <v>693</v>
      </c>
      <c r="P923" t="s">
        <v>5234</v>
      </c>
      <c r="Q923" t="s">
        <v>34</v>
      </c>
      <c r="R923" t="s">
        <v>5235</v>
      </c>
      <c r="S923" t="s">
        <v>198</v>
      </c>
      <c r="T923" t="s">
        <v>5236</v>
      </c>
      <c r="U923" t="s">
        <v>5237</v>
      </c>
      <c r="V923" t="s">
        <v>3075</v>
      </c>
      <c r="W923" t="s">
        <v>3076</v>
      </c>
    </row>
    <row r="924" spans="1:23" x14ac:dyDescent="0.3">
      <c r="A924">
        <v>1156987280386630</v>
      </c>
      <c r="B924" t="s">
        <v>454</v>
      </c>
      <c r="C924" t="s">
        <v>58</v>
      </c>
      <c r="D924" t="s">
        <v>3580</v>
      </c>
      <c r="E924" t="s">
        <v>522</v>
      </c>
      <c r="F924" t="s">
        <v>523</v>
      </c>
      <c r="G924">
        <v>-9.6456999999999997</v>
      </c>
      <c r="H924">
        <v>160.15620000000001</v>
      </c>
      <c r="I924" t="s">
        <v>62</v>
      </c>
      <c r="J924">
        <v>45923</v>
      </c>
      <c r="K924" s="1">
        <v>44459</v>
      </c>
      <c r="L924" t="s">
        <v>63</v>
      </c>
      <c r="M924" t="s">
        <v>5261</v>
      </c>
      <c r="N924" t="s">
        <v>5262</v>
      </c>
      <c r="O924" t="s">
        <v>111</v>
      </c>
      <c r="P924" t="s">
        <v>112</v>
      </c>
      <c r="Q924" t="s">
        <v>674</v>
      </c>
      <c r="R924" t="s">
        <v>113</v>
      </c>
      <c r="S924" t="s">
        <v>255</v>
      </c>
      <c r="T924" t="s">
        <v>115</v>
      </c>
      <c r="U924" t="s">
        <v>116</v>
      </c>
      <c r="V924" t="s">
        <v>5263</v>
      </c>
      <c r="W924" t="s">
        <v>5264</v>
      </c>
    </row>
    <row r="925" spans="1:23" x14ac:dyDescent="0.3">
      <c r="A925">
        <v>54613904427993</v>
      </c>
      <c r="B925" t="s">
        <v>480</v>
      </c>
      <c r="C925" t="s">
        <v>134</v>
      </c>
      <c r="D925" t="s">
        <v>59</v>
      </c>
      <c r="E925" t="s">
        <v>2094</v>
      </c>
      <c r="F925" t="s">
        <v>2095</v>
      </c>
      <c r="G925">
        <v>-14.271000000000001</v>
      </c>
      <c r="H925">
        <v>-170.13220000000001</v>
      </c>
      <c r="I925" t="s">
        <v>78</v>
      </c>
      <c r="J925">
        <v>104706</v>
      </c>
      <c r="K925" s="1">
        <v>44804</v>
      </c>
      <c r="L925" t="s">
        <v>63</v>
      </c>
      <c r="M925" t="s">
        <v>5265</v>
      </c>
      <c r="N925" t="s">
        <v>5266</v>
      </c>
      <c r="O925" t="s">
        <v>181</v>
      </c>
      <c r="P925" t="s">
        <v>940</v>
      </c>
      <c r="Q925" t="s">
        <v>67</v>
      </c>
      <c r="R925" t="s">
        <v>941</v>
      </c>
      <c r="S925" t="s">
        <v>212</v>
      </c>
      <c r="T925" t="s">
        <v>942</v>
      </c>
      <c r="U925" t="s">
        <v>943</v>
      </c>
      <c r="V925" t="s">
        <v>1909</v>
      </c>
      <c r="W925" t="s">
        <v>1910</v>
      </c>
    </row>
    <row r="926" spans="1:23" x14ac:dyDescent="0.3">
      <c r="A926">
        <v>2764602856924810</v>
      </c>
      <c r="B926" t="s">
        <v>443</v>
      </c>
      <c r="C926" t="s">
        <v>134</v>
      </c>
      <c r="D926" t="s">
        <v>5267</v>
      </c>
      <c r="E926" t="s">
        <v>5053</v>
      </c>
      <c r="F926" t="s">
        <v>5054</v>
      </c>
      <c r="G926">
        <v>47.516199999999998</v>
      </c>
      <c r="H926">
        <v>14.5501</v>
      </c>
      <c r="I926" t="s">
        <v>78</v>
      </c>
      <c r="J926">
        <v>66362</v>
      </c>
      <c r="K926" s="1">
        <v>44642</v>
      </c>
      <c r="L926" t="s">
        <v>63</v>
      </c>
      <c r="M926" t="s">
        <v>5268</v>
      </c>
      <c r="N926" t="s">
        <v>5269</v>
      </c>
      <c r="O926" t="s">
        <v>307</v>
      </c>
      <c r="P926" t="s">
        <v>1244</v>
      </c>
      <c r="Q926" t="s">
        <v>34</v>
      </c>
      <c r="R926" t="s">
        <v>1245</v>
      </c>
      <c r="S926" t="s">
        <v>198</v>
      </c>
      <c r="T926" t="s">
        <v>1246</v>
      </c>
      <c r="U926" t="s">
        <v>310</v>
      </c>
      <c r="V926" t="s">
        <v>3940</v>
      </c>
      <c r="W926" t="s">
        <v>3941</v>
      </c>
    </row>
    <row r="927" spans="1:23" x14ac:dyDescent="0.3">
      <c r="A927">
        <v>3045508876696240</v>
      </c>
      <c r="B927" t="s">
        <v>921</v>
      </c>
      <c r="C927" t="s">
        <v>189</v>
      </c>
      <c r="D927" t="s">
        <v>1009</v>
      </c>
      <c r="E927" t="s">
        <v>1010</v>
      </c>
      <c r="F927" t="s">
        <v>1011</v>
      </c>
      <c r="G927">
        <v>15.7835</v>
      </c>
      <c r="H927">
        <v>-90.230800000000002</v>
      </c>
      <c r="I927" t="s">
        <v>206</v>
      </c>
      <c r="J927">
        <v>79932</v>
      </c>
      <c r="K927" s="1">
        <v>44952</v>
      </c>
      <c r="L927" t="s">
        <v>123</v>
      </c>
      <c r="M927" t="s">
        <v>5270</v>
      </c>
      <c r="N927" t="s">
        <v>5271</v>
      </c>
      <c r="O927" t="s">
        <v>1381</v>
      </c>
      <c r="P927" t="s">
        <v>1382</v>
      </c>
      <c r="Q927" t="s">
        <v>143</v>
      </c>
      <c r="R927" t="s">
        <v>1383</v>
      </c>
      <c r="S927" t="s">
        <v>69</v>
      </c>
      <c r="T927" t="s">
        <v>1384</v>
      </c>
      <c r="U927" t="s">
        <v>1385</v>
      </c>
      <c r="V927" t="s">
        <v>2091</v>
      </c>
      <c r="W927" t="s">
        <v>2092</v>
      </c>
    </row>
    <row r="928" spans="1:23" x14ac:dyDescent="0.3">
      <c r="A928">
        <v>1733241593280860</v>
      </c>
      <c r="B928" t="s">
        <v>272</v>
      </c>
      <c r="C928" t="s">
        <v>91</v>
      </c>
      <c r="D928" t="s">
        <v>5272</v>
      </c>
      <c r="E928" t="s">
        <v>5204</v>
      </c>
      <c r="F928" t="s">
        <v>5205</v>
      </c>
      <c r="G928">
        <v>41.153300000000002</v>
      </c>
      <c r="H928">
        <v>20.168299999999999</v>
      </c>
      <c r="I928" t="s">
        <v>28</v>
      </c>
      <c r="J928">
        <v>82962</v>
      </c>
      <c r="K928" s="1">
        <v>44545</v>
      </c>
      <c r="L928" t="s">
        <v>63</v>
      </c>
      <c r="M928" t="s">
        <v>5273</v>
      </c>
      <c r="N928">
        <v>9707380827</v>
      </c>
      <c r="O928" t="s">
        <v>224</v>
      </c>
      <c r="P928" t="s">
        <v>81</v>
      </c>
      <c r="Q928" t="s">
        <v>50</v>
      </c>
      <c r="R928" t="s">
        <v>3756</v>
      </c>
      <c r="S928" t="s">
        <v>145</v>
      </c>
      <c r="T928" t="s">
        <v>3757</v>
      </c>
      <c r="U928" t="s">
        <v>3758</v>
      </c>
      <c r="V928" t="s">
        <v>749</v>
      </c>
      <c r="W928" t="s">
        <v>750</v>
      </c>
    </row>
    <row r="929" spans="1:23" x14ac:dyDescent="0.3">
      <c r="A929">
        <v>1266848569911940</v>
      </c>
      <c r="B929" t="s">
        <v>41</v>
      </c>
      <c r="C929" t="s">
        <v>24</v>
      </c>
      <c r="D929" t="s">
        <v>4420</v>
      </c>
      <c r="E929" t="s">
        <v>915</v>
      </c>
      <c r="F929" t="s">
        <v>916</v>
      </c>
      <c r="G929">
        <v>18.070799999999998</v>
      </c>
      <c r="H929">
        <v>-63.0501</v>
      </c>
      <c r="I929" t="s">
        <v>206</v>
      </c>
      <c r="J929">
        <v>39709</v>
      </c>
      <c r="K929" s="1">
        <v>44798</v>
      </c>
      <c r="L929" t="s">
        <v>63</v>
      </c>
      <c r="M929" t="s">
        <v>5274</v>
      </c>
      <c r="N929" t="s">
        <v>5275</v>
      </c>
      <c r="O929" t="s">
        <v>126</v>
      </c>
      <c r="P929" t="s">
        <v>1938</v>
      </c>
      <c r="Q929" t="s">
        <v>239</v>
      </c>
      <c r="R929" t="s">
        <v>1939</v>
      </c>
      <c r="S929" t="s">
        <v>85</v>
      </c>
      <c r="T929" t="s">
        <v>1940</v>
      </c>
      <c r="U929" t="s">
        <v>1941</v>
      </c>
      <c r="V929" t="s">
        <v>5276</v>
      </c>
      <c r="W929" t="s">
        <v>5277</v>
      </c>
    </row>
    <row r="930" spans="1:23" x14ac:dyDescent="0.3">
      <c r="A930">
        <v>345284761621703</v>
      </c>
      <c r="B930" t="s">
        <v>480</v>
      </c>
      <c r="C930" t="s">
        <v>105</v>
      </c>
      <c r="D930" t="s">
        <v>3972</v>
      </c>
      <c r="E930" t="s">
        <v>1615</v>
      </c>
      <c r="F930" t="s">
        <v>1616</v>
      </c>
      <c r="G930">
        <v>-18.879200000000001</v>
      </c>
      <c r="H930">
        <v>46.845100000000002</v>
      </c>
      <c r="I930" t="s">
        <v>206</v>
      </c>
      <c r="J930">
        <v>86808</v>
      </c>
      <c r="K930" s="1">
        <v>44970</v>
      </c>
      <c r="L930" t="s">
        <v>63</v>
      </c>
      <c r="M930" t="s">
        <v>5278</v>
      </c>
      <c r="N930" t="s">
        <v>5279</v>
      </c>
      <c r="O930" t="s">
        <v>693</v>
      </c>
      <c r="P930" t="s">
        <v>1394</v>
      </c>
      <c r="Q930" t="s">
        <v>50</v>
      </c>
      <c r="R930" t="s">
        <v>1395</v>
      </c>
      <c r="S930" t="s">
        <v>212</v>
      </c>
      <c r="T930" t="s">
        <v>1396</v>
      </c>
      <c r="U930" t="s">
        <v>1397</v>
      </c>
      <c r="V930" t="s">
        <v>3502</v>
      </c>
      <c r="W930" t="s">
        <v>3503</v>
      </c>
    </row>
    <row r="931" spans="1:23" x14ac:dyDescent="0.3">
      <c r="A931">
        <v>2383150010914570</v>
      </c>
      <c r="B931" t="s">
        <v>351</v>
      </c>
      <c r="C931" t="s">
        <v>58</v>
      </c>
      <c r="D931" t="s">
        <v>1955</v>
      </c>
      <c r="E931" t="s">
        <v>432</v>
      </c>
      <c r="F931" t="s">
        <v>433</v>
      </c>
      <c r="G931">
        <v>30.5852</v>
      </c>
      <c r="H931">
        <v>36.238399999999999</v>
      </c>
      <c r="I931" t="s">
        <v>138</v>
      </c>
      <c r="J931">
        <v>74340</v>
      </c>
      <c r="K931" s="1">
        <v>45107</v>
      </c>
      <c r="L931" t="s">
        <v>123</v>
      </c>
      <c r="M931" t="s">
        <v>5280</v>
      </c>
      <c r="N931" t="s">
        <v>5281</v>
      </c>
      <c r="O931" t="s">
        <v>897</v>
      </c>
      <c r="P931" t="s">
        <v>2000</v>
      </c>
      <c r="Q931" t="s">
        <v>239</v>
      </c>
      <c r="R931" t="s">
        <v>2001</v>
      </c>
      <c r="S931" t="s">
        <v>69</v>
      </c>
      <c r="T931" t="s">
        <v>2002</v>
      </c>
      <c r="U931" t="s">
        <v>2003</v>
      </c>
      <c r="V931" t="s">
        <v>5282</v>
      </c>
      <c r="W931" t="s">
        <v>5283</v>
      </c>
    </row>
    <row r="932" spans="1:23" x14ac:dyDescent="0.3">
      <c r="A932">
        <v>817010962507561</v>
      </c>
      <c r="B932" t="s">
        <v>104</v>
      </c>
      <c r="C932" t="s">
        <v>134</v>
      </c>
      <c r="D932" t="s">
        <v>668</v>
      </c>
      <c r="E932" t="s">
        <v>2741</v>
      </c>
      <c r="F932" t="s">
        <v>2742</v>
      </c>
      <c r="G932">
        <v>39.399900000000002</v>
      </c>
      <c r="H932">
        <v>-8.2245000000000008</v>
      </c>
      <c r="I932" t="s">
        <v>78</v>
      </c>
      <c r="J932">
        <v>31781</v>
      </c>
      <c r="K932" s="1">
        <v>44609</v>
      </c>
      <c r="L932" t="s">
        <v>123</v>
      </c>
      <c r="M932" t="s">
        <v>5284</v>
      </c>
      <c r="N932" t="s">
        <v>5285</v>
      </c>
      <c r="O932" t="s">
        <v>1746</v>
      </c>
      <c r="P932" t="s">
        <v>4781</v>
      </c>
      <c r="Q932" t="s">
        <v>83</v>
      </c>
      <c r="R932" t="s">
        <v>4782</v>
      </c>
      <c r="S932" t="s">
        <v>334</v>
      </c>
      <c r="T932" t="s">
        <v>4783</v>
      </c>
      <c r="U932" t="s">
        <v>4784</v>
      </c>
      <c r="V932" t="s">
        <v>3016</v>
      </c>
      <c r="W932" t="s">
        <v>3017</v>
      </c>
    </row>
    <row r="933" spans="1:23" x14ac:dyDescent="0.3">
      <c r="A933">
        <v>292300640643484</v>
      </c>
      <c r="B933" t="s">
        <v>792</v>
      </c>
      <c r="C933" t="s">
        <v>273</v>
      </c>
      <c r="D933" t="s">
        <v>5286</v>
      </c>
      <c r="E933" t="s">
        <v>712</v>
      </c>
      <c r="F933" t="s">
        <v>713</v>
      </c>
      <c r="G933">
        <v>40.069099999999999</v>
      </c>
      <c r="H933">
        <v>45.038200000000003</v>
      </c>
      <c r="I933" t="s">
        <v>206</v>
      </c>
      <c r="J933">
        <v>88586</v>
      </c>
      <c r="K933" s="1">
        <v>44746</v>
      </c>
      <c r="L933" t="s">
        <v>123</v>
      </c>
      <c r="M933" t="s">
        <v>5287</v>
      </c>
      <c r="N933" t="s">
        <v>5288</v>
      </c>
      <c r="O933" t="s">
        <v>356</v>
      </c>
      <c r="P933" t="s">
        <v>357</v>
      </c>
      <c r="Q933" t="s">
        <v>83</v>
      </c>
      <c r="R933" t="s">
        <v>359</v>
      </c>
      <c r="S933" t="s">
        <v>255</v>
      </c>
      <c r="T933" t="s">
        <v>360</v>
      </c>
      <c r="U933" t="s">
        <v>361</v>
      </c>
      <c r="V933" t="s">
        <v>1517</v>
      </c>
      <c r="W933" t="s">
        <v>1518</v>
      </c>
    </row>
    <row r="934" spans="1:23" x14ac:dyDescent="0.3">
      <c r="A934">
        <v>259932849103036</v>
      </c>
      <c r="B934" t="s">
        <v>567</v>
      </c>
      <c r="C934" t="s">
        <v>58</v>
      </c>
      <c r="D934" t="s">
        <v>1944</v>
      </c>
      <c r="E934" t="s">
        <v>288</v>
      </c>
      <c r="F934" t="s">
        <v>2442</v>
      </c>
      <c r="G934">
        <v>35.907800000000002</v>
      </c>
      <c r="H934">
        <v>127.76690000000001</v>
      </c>
      <c r="I934" t="s">
        <v>78</v>
      </c>
      <c r="J934">
        <v>82719</v>
      </c>
      <c r="K934" s="1">
        <v>44939</v>
      </c>
      <c r="L934" t="s">
        <v>29</v>
      </c>
      <c r="M934" t="s">
        <v>5289</v>
      </c>
      <c r="N934" t="s">
        <v>5290</v>
      </c>
      <c r="O934" t="s">
        <v>2583</v>
      </c>
      <c r="P934" t="s">
        <v>5143</v>
      </c>
      <c r="Q934" t="s">
        <v>169</v>
      </c>
      <c r="R934" t="s">
        <v>5144</v>
      </c>
      <c r="S934" t="s">
        <v>145</v>
      </c>
      <c r="T934" t="s">
        <v>5145</v>
      </c>
      <c r="U934" t="s">
        <v>5146</v>
      </c>
      <c r="V934" t="s">
        <v>2954</v>
      </c>
      <c r="W934" t="s">
        <v>2955</v>
      </c>
    </row>
    <row r="935" spans="1:23" x14ac:dyDescent="0.3">
      <c r="A935">
        <v>439635001230445</v>
      </c>
      <c r="B935" t="s">
        <v>533</v>
      </c>
      <c r="C935" t="s">
        <v>42</v>
      </c>
      <c r="D935" t="s">
        <v>5065</v>
      </c>
      <c r="E935" t="s">
        <v>275</v>
      </c>
      <c r="F935" t="s">
        <v>276</v>
      </c>
      <c r="G935">
        <v>-17.6797</v>
      </c>
      <c r="H935">
        <v>-149.4068</v>
      </c>
      <c r="I935" t="s">
        <v>28</v>
      </c>
      <c r="J935">
        <v>41970</v>
      </c>
      <c r="K935" s="1">
        <v>44819</v>
      </c>
      <c r="L935" t="s">
        <v>29</v>
      </c>
      <c r="M935" t="s">
        <v>5291</v>
      </c>
      <c r="N935" t="s">
        <v>5292</v>
      </c>
      <c r="O935" t="s">
        <v>370</v>
      </c>
      <c r="P935" t="s">
        <v>1115</v>
      </c>
      <c r="Q935" t="s">
        <v>253</v>
      </c>
      <c r="R935" t="s">
        <v>3230</v>
      </c>
      <c r="S935" t="s">
        <v>334</v>
      </c>
      <c r="T935" t="s">
        <v>3231</v>
      </c>
      <c r="U935" t="s">
        <v>3232</v>
      </c>
      <c r="V935" t="s">
        <v>3585</v>
      </c>
      <c r="W935" t="s">
        <v>3586</v>
      </c>
    </row>
    <row r="936" spans="1:23" x14ac:dyDescent="0.3">
      <c r="A936">
        <v>975445975712816</v>
      </c>
      <c r="B936" t="s">
        <v>792</v>
      </c>
      <c r="C936" t="s">
        <v>151</v>
      </c>
      <c r="D936" t="s">
        <v>4420</v>
      </c>
      <c r="E936" t="s">
        <v>4059</v>
      </c>
      <c r="F936" t="s">
        <v>4060</v>
      </c>
      <c r="G936">
        <v>44.016500000000001</v>
      </c>
      <c r="H936">
        <v>21.0059</v>
      </c>
      <c r="I936" t="s">
        <v>62</v>
      </c>
      <c r="J936">
        <v>81141</v>
      </c>
      <c r="K936" s="1">
        <v>44708</v>
      </c>
      <c r="L936" t="s">
        <v>29</v>
      </c>
      <c r="M936" t="s">
        <v>5293</v>
      </c>
      <c r="N936" t="s">
        <v>5294</v>
      </c>
      <c r="O936" t="s">
        <v>2332</v>
      </c>
      <c r="P936" t="s">
        <v>496</v>
      </c>
      <c r="Q936" t="s">
        <v>34</v>
      </c>
      <c r="R936" t="s">
        <v>2333</v>
      </c>
      <c r="S936" t="s">
        <v>145</v>
      </c>
      <c r="T936" t="s">
        <v>2334</v>
      </c>
      <c r="U936" t="s">
        <v>2335</v>
      </c>
      <c r="V936" t="s">
        <v>5128</v>
      </c>
      <c r="W936" t="s">
        <v>5129</v>
      </c>
    </row>
    <row r="937" spans="1:23" x14ac:dyDescent="0.3">
      <c r="A937">
        <v>616305933381858</v>
      </c>
      <c r="B937" t="s">
        <v>150</v>
      </c>
      <c r="C937" t="s">
        <v>91</v>
      </c>
      <c r="D937" t="s">
        <v>1121</v>
      </c>
      <c r="E937" t="s">
        <v>2858</v>
      </c>
      <c r="F937" t="s">
        <v>2859</v>
      </c>
      <c r="G937">
        <v>23.424099999999999</v>
      </c>
      <c r="H937">
        <v>53.847799999999999</v>
      </c>
      <c r="I937" t="s">
        <v>138</v>
      </c>
      <c r="J937">
        <v>82927</v>
      </c>
      <c r="K937" s="1">
        <v>45129</v>
      </c>
      <c r="L937" t="s">
        <v>29</v>
      </c>
      <c r="M937" t="s">
        <v>5295</v>
      </c>
      <c r="N937" t="s">
        <v>5296</v>
      </c>
      <c r="O937" t="s">
        <v>1979</v>
      </c>
      <c r="P937" t="s">
        <v>2111</v>
      </c>
      <c r="Q937" t="s">
        <v>67</v>
      </c>
      <c r="R937" t="s">
        <v>3837</v>
      </c>
      <c r="S937" t="s">
        <v>241</v>
      </c>
      <c r="T937" t="s">
        <v>3838</v>
      </c>
      <c r="U937" t="s">
        <v>3839</v>
      </c>
      <c r="V937" t="s">
        <v>5297</v>
      </c>
      <c r="W937" t="s">
        <v>5298</v>
      </c>
    </row>
    <row r="938" spans="1:23" x14ac:dyDescent="0.3">
      <c r="A938">
        <v>368090734554288</v>
      </c>
      <c r="B938" t="s">
        <v>23</v>
      </c>
      <c r="C938" t="s">
        <v>42</v>
      </c>
      <c r="D938" t="s">
        <v>5299</v>
      </c>
      <c r="E938" t="s">
        <v>1685</v>
      </c>
      <c r="F938" t="s">
        <v>1686</v>
      </c>
      <c r="G938">
        <v>6.4280999999999997</v>
      </c>
      <c r="H938">
        <v>-9.4295000000000009</v>
      </c>
      <c r="I938" t="s">
        <v>206</v>
      </c>
      <c r="J938">
        <v>20897</v>
      </c>
      <c r="K938" s="1">
        <v>44779</v>
      </c>
      <c r="L938" t="s">
        <v>123</v>
      </c>
      <c r="M938" t="s">
        <v>5300</v>
      </c>
      <c r="N938" t="s">
        <v>5301</v>
      </c>
      <c r="O938" t="s">
        <v>126</v>
      </c>
      <c r="P938" t="s">
        <v>127</v>
      </c>
      <c r="Q938" t="s">
        <v>253</v>
      </c>
      <c r="R938" t="s">
        <v>128</v>
      </c>
      <c r="S938" t="s">
        <v>85</v>
      </c>
      <c r="T938" t="s">
        <v>129</v>
      </c>
      <c r="U938" t="s">
        <v>130</v>
      </c>
      <c r="V938" t="s">
        <v>633</v>
      </c>
      <c r="W938" t="s">
        <v>634</v>
      </c>
    </row>
    <row r="939" spans="1:23" x14ac:dyDescent="0.3">
      <c r="A939">
        <v>2415722646873160</v>
      </c>
      <c r="B939" t="s">
        <v>175</v>
      </c>
      <c r="C939" t="s">
        <v>189</v>
      </c>
      <c r="D939" t="s">
        <v>4497</v>
      </c>
      <c r="E939" t="s">
        <v>5023</v>
      </c>
      <c r="F939" t="s">
        <v>5024</v>
      </c>
      <c r="G939">
        <v>25.034300000000002</v>
      </c>
      <c r="H939">
        <v>-77.396299999999997</v>
      </c>
      <c r="I939" t="s">
        <v>138</v>
      </c>
      <c r="J939">
        <v>134519</v>
      </c>
      <c r="K939" s="1">
        <v>44573</v>
      </c>
      <c r="L939" t="s">
        <v>123</v>
      </c>
      <c r="M939" t="s">
        <v>5302</v>
      </c>
      <c r="N939" t="s">
        <v>5303</v>
      </c>
      <c r="O939" t="s">
        <v>585</v>
      </c>
      <c r="P939" t="s">
        <v>586</v>
      </c>
      <c r="Q939" t="s">
        <v>321</v>
      </c>
      <c r="R939" t="s">
        <v>587</v>
      </c>
      <c r="S939" t="s">
        <v>255</v>
      </c>
      <c r="T939" t="s">
        <v>588</v>
      </c>
      <c r="U939" t="s">
        <v>589</v>
      </c>
      <c r="V939" t="s">
        <v>1531</v>
      </c>
      <c r="W939" t="s">
        <v>1532</v>
      </c>
    </row>
    <row r="940" spans="1:23" x14ac:dyDescent="0.3">
      <c r="A940">
        <v>1703550973933870</v>
      </c>
      <c r="B940" t="s">
        <v>57</v>
      </c>
      <c r="C940" t="s">
        <v>58</v>
      </c>
      <c r="D940" t="s">
        <v>3299</v>
      </c>
      <c r="E940" t="s">
        <v>1997</v>
      </c>
      <c r="F940" t="s">
        <v>1998</v>
      </c>
      <c r="G940">
        <v>45.943199999999997</v>
      </c>
      <c r="H940">
        <v>24.966799999999999</v>
      </c>
      <c r="I940" t="s">
        <v>62</v>
      </c>
      <c r="J940">
        <v>80019</v>
      </c>
      <c r="K940" s="1">
        <v>45013</v>
      </c>
      <c r="L940" t="s">
        <v>123</v>
      </c>
      <c r="M940" t="s">
        <v>5304</v>
      </c>
      <c r="N940" t="s">
        <v>5305</v>
      </c>
      <c r="O940" t="s">
        <v>1832</v>
      </c>
      <c r="P940" t="s">
        <v>2595</v>
      </c>
      <c r="Q940" t="s">
        <v>1047</v>
      </c>
      <c r="R940" t="s">
        <v>2596</v>
      </c>
      <c r="S940" t="s">
        <v>241</v>
      </c>
      <c r="T940" t="s">
        <v>2597</v>
      </c>
      <c r="U940" t="s">
        <v>2598</v>
      </c>
      <c r="V940" t="s">
        <v>5306</v>
      </c>
      <c r="W940" t="s">
        <v>5307</v>
      </c>
    </row>
    <row r="941" spans="1:23" x14ac:dyDescent="0.3">
      <c r="A941">
        <v>1394417901791710</v>
      </c>
      <c r="B941" t="s">
        <v>286</v>
      </c>
      <c r="C941" t="s">
        <v>273</v>
      </c>
      <c r="D941" t="s">
        <v>5308</v>
      </c>
      <c r="E941" t="s">
        <v>1462</v>
      </c>
      <c r="F941" t="s">
        <v>1463</v>
      </c>
      <c r="G941">
        <v>-13.133900000000001</v>
      </c>
      <c r="H941">
        <v>27.849299999999999</v>
      </c>
      <c r="I941" t="s">
        <v>62</v>
      </c>
      <c r="J941">
        <v>77444</v>
      </c>
      <c r="K941" s="1">
        <v>44668</v>
      </c>
      <c r="L941" t="s">
        <v>123</v>
      </c>
      <c r="M941" t="s">
        <v>5309</v>
      </c>
      <c r="N941" t="s">
        <v>5310</v>
      </c>
      <c r="O941" t="s">
        <v>2470</v>
      </c>
      <c r="P941" t="s">
        <v>4399</v>
      </c>
      <c r="Q941" t="s">
        <v>183</v>
      </c>
      <c r="R941" t="s">
        <v>4400</v>
      </c>
      <c r="S941" t="s">
        <v>69</v>
      </c>
      <c r="T941" t="s">
        <v>4401</v>
      </c>
      <c r="U941" t="s">
        <v>4402</v>
      </c>
      <c r="V941" t="s">
        <v>5311</v>
      </c>
      <c r="W941" t="s">
        <v>5312</v>
      </c>
    </row>
    <row r="942" spans="1:23" x14ac:dyDescent="0.3">
      <c r="A942">
        <v>2817175138781170</v>
      </c>
      <c r="B942" t="s">
        <v>1140</v>
      </c>
      <c r="C942" t="s">
        <v>134</v>
      </c>
      <c r="D942" t="s">
        <v>377</v>
      </c>
      <c r="E942" t="s">
        <v>432</v>
      </c>
      <c r="F942" t="s">
        <v>433</v>
      </c>
      <c r="G942">
        <v>30.5852</v>
      </c>
      <c r="H942">
        <v>36.238399999999999</v>
      </c>
      <c r="I942" t="s">
        <v>62</v>
      </c>
      <c r="J942">
        <v>25357</v>
      </c>
      <c r="K942" s="1">
        <v>44989</v>
      </c>
      <c r="L942" t="s">
        <v>29</v>
      </c>
      <c r="M942" t="s">
        <v>5313</v>
      </c>
      <c r="N942" t="s">
        <v>5314</v>
      </c>
      <c r="O942" t="s">
        <v>509</v>
      </c>
      <c r="P942" t="s">
        <v>1227</v>
      </c>
      <c r="Q942" t="s">
        <v>67</v>
      </c>
      <c r="R942" t="s">
        <v>1228</v>
      </c>
      <c r="S942" t="s">
        <v>212</v>
      </c>
      <c r="T942" t="s">
        <v>1229</v>
      </c>
      <c r="U942" t="s">
        <v>1230</v>
      </c>
      <c r="V942" t="s">
        <v>3789</v>
      </c>
      <c r="W942" t="s">
        <v>3790</v>
      </c>
    </row>
    <row r="943" spans="1:23" x14ac:dyDescent="0.3">
      <c r="A943">
        <v>2299896877329660</v>
      </c>
      <c r="B943" t="s">
        <v>443</v>
      </c>
      <c r="C943" t="s">
        <v>24</v>
      </c>
      <c r="D943" t="s">
        <v>2006</v>
      </c>
      <c r="E943" t="s">
        <v>1642</v>
      </c>
      <c r="F943" t="s">
        <v>1643</v>
      </c>
      <c r="G943">
        <v>41.608600000000003</v>
      </c>
      <c r="H943">
        <v>21.7453</v>
      </c>
      <c r="I943" t="s">
        <v>138</v>
      </c>
      <c r="J943">
        <v>22516</v>
      </c>
      <c r="K943" s="1">
        <v>45161</v>
      </c>
      <c r="L943" t="s">
        <v>63</v>
      </c>
      <c r="M943" t="s">
        <v>5315</v>
      </c>
      <c r="N943" t="s">
        <v>5316</v>
      </c>
      <c r="O943" t="s">
        <v>1364</v>
      </c>
      <c r="P943" t="s">
        <v>1365</v>
      </c>
      <c r="Q943" t="s">
        <v>294</v>
      </c>
      <c r="R943" t="s">
        <v>1366</v>
      </c>
      <c r="S943" t="s">
        <v>85</v>
      </c>
      <c r="T943" t="s">
        <v>1367</v>
      </c>
      <c r="U943" t="s">
        <v>1368</v>
      </c>
      <c r="V943" t="s">
        <v>5317</v>
      </c>
      <c r="W943" t="s">
        <v>5318</v>
      </c>
    </row>
    <row r="944" spans="1:23" x14ac:dyDescent="0.3">
      <c r="A944">
        <v>1177745751953490</v>
      </c>
      <c r="B944" t="s">
        <v>480</v>
      </c>
      <c r="C944" t="s">
        <v>105</v>
      </c>
      <c r="D944" t="s">
        <v>1820</v>
      </c>
      <c r="E944" t="s">
        <v>469</v>
      </c>
      <c r="F944" t="s">
        <v>470</v>
      </c>
      <c r="G944">
        <v>26.335100000000001</v>
      </c>
      <c r="H944">
        <v>17.228300000000001</v>
      </c>
      <c r="I944" t="s">
        <v>138</v>
      </c>
      <c r="J944">
        <v>31304</v>
      </c>
      <c r="K944" s="1">
        <v>44887</v>
      </c>
      <c r="L944" t="s">
        <v>123</v>
      </c>
      <c r="M944" t="s">
        <v>5319</v>
      </c>
      <c r="N944" t="s">
        <v>5320</v>
      </c>
      <c r="O944" t="s">
        <v>736</v>
      </c>
      <c r="P944" t="s">
        <v>640</v>
      </c>
      <c r="Q944" t="s">
        <v>253</v>
      </c>
      <c r="R944" t="s">
        <v>1438</v>
      </c>
      <c r="S944" t="s">
        <v>241</v>
      </c>
      <c r="T944" t="s">
        <v>1439</v>
      </c>
      <c r="U944" t="s">
        <v>1440</v>
      </c>
      <c r="V944" t="s">
        <v>5321</v>
      </c>
      <c r="W944" t="s">
        <v>5322</v>
      </c>
    </row>
    <row r="945" spans="1:23" x14ac:dyDescent="0.3">
      <c r="A945">
        <v>1025517649476640</v>
      </c>
      <c r="B945" t="s">
        <v>1683</v>
      </c>
      <c r="C945" t="s">
        <v>105</v>
      </c>
      <c r="D945" t="s">
        <v>5323</v>
      </c>
      <c r="E945" t="s">
        <v>2691</v>
      </c>
      <c r="F945" t="s">
        <v>2692</v>
      </c>
      <c r="G945">
        <v>26.820599999999999</v>
      </c>
      <c r="H945">
        <v>30.802499999999998</v>
      </c>
      <c r="I945" t="s">
        <v>28</v>
      </c>
      <c r="J945">
        <v>61722</v>
      </c>
      <c r="K945" s="1">
        <v>45059</v>
      </c>
      <c r="L945" t="s">
        <v>63</v>
      </c>
      <c r="M945" t="s">
        <v>5324</v>
      </c>
      <c r="N945" t="s">
        <v>5325</v>
      </c>
      <c r="O945" t="s">
        <v>279</v>
      </c>
      <c r="P945" t="s">
        <v>280</v>
      </c>
      <c r="Q945" t="s">
        <v>183</v>
      </c>
      <c r="R945" t="s">
        <v>281</v>
      </c>
      <c r="S945" t="s">
        <v>36</v>
      </c>
      <c r="T945" t="s">
        <v>282</v>
      </c>
      <c r="U945" t="s">
        <v>283</v>
      </c>
      <c r="V945" t="s">
        <v>2721</v>
      </c>
      <c r="W945" t="s">
        <v>2722</v>
      </c>
    </row>
    <row r="946" spans="1:23" x14ac:dyDescent="0.3">
      <c r="A946">
        <v>2334771238714840</v>
      </c>
      <c r="B946" t="s">
        <v>1249</v>
      </c>
      <c r="C946" t="s">
        <v>189</v>
      </c>
      <c r="D946" t="s">
        <v>3061</v>
      </c>
      <c r="E946" t="s">
        <v>2061</v>
      </c>
      <c r="F946" t="s">
        <v>2062</v>
      </c>
      <c r="G946">
        <v>21.007899999999999</v>
      </c>
      <c r="H946">
        <v>-10.940799999999999</v>
      </c>
      <c r="I946" t="s">
        <v>28</v>
      </c>
      <c r="J946">
        <v>63067</v>
      </c>
      <c r="K946" s="1">
        <v>45076</v>
      </c>
      <c r="L946" t="s">
        <v>63</v>
      </c>
      <c r="M946" t="s">
        <v>5326</v>
      </c>
      <c r="N946" t="s">
        <v>5327</v>
      </c>
      <c r="O946" t="s">
        <v>3146</v>
      </c>
      <c r="P946" t="s">
        <v>3147</v>
      </c>
      <c r="Q946" t="s">
        <v>239</v>
      </c>
      <c r="R946" t="s">
        <v>3148</v>
      </c>
      <c r="S946" t="s">
        <v>69</v>
      </c>
      <c r="T946" t="s">
        <v>3149</v>
      </c>
      <c r="U946" t="s">
        <v>3150</v>
      </c>
      <c r="V946" t="s">
        <v>5328</v>
      </c>
      <c r="W946" t="s">
        <v>5329</v>
      </c>
    </row>
    <row r="947" spans="1:23" x14ac:dyDescent="0.3">
      <c r="A947">
        <v>202998071610502</v>
      </c>
      <c r="B947" t="s">
        <v>973</v>
      </c>
      <c r="C947" t="s">
        <v>134</v>
      </c>
      <c r="D947" t="s">
        <v>3845</v>
      </c>
      <c r="E947" t="s">
        <v>2255</v>
      </c>
      <c r="F947" t="s">
        <v>2256</v>
      </c>
      <c r="G947">
        <v>41.377499999999998</v>
      </c>
      <c r="H947">
        <v>64.585300000000004</v>
      </c>
      <c r="I947" t="s">
        <v>138</v>
      </c>
      <c r="J947">
        <v>98140</v>
      </c>
      <c r="K947" s="1">
        <v>44733</v>
      </c>
      <c r="L947" t="s">
        <v>123</v>
      </c>
      <c r="M947" t="s">
        <v>5330</v>
      </c>
      <c r="N947" t="s">
        <v>5331</v>
      </c>
      <c r="O947" t="s">
        <v>224</v>
      </c>
      <c r="P947" t="s">
        <v>225</v>
      </c>
      <c r="Q947" t="s">
        <v>34</v>
      </c>
      <c r="R947" t="s">
        <v>226</v>
      </c>
      <c r="S947" t="s">
        <v>334</v>
      </c>
      <c r="T947" t="s">
        <v>227</v>
      </c>
      <c r="U947" t="s">
        <v>228</v>
      </c>
      <c r="V947" t="s">
        <v>5332</v>
      </c>
      <c r="W947" t="s">
        <v>5333</v>
      </c>
    </row>
    <row r="948" spans="1:23" x14ac:dyDescent="0.3">
      <c r="A948">
        <v>1885522719590300</v>
      </c>
      <c r="B948" t="s">
        <v>231</v>
      </c>
      <c r="C948" t="s">
        <v>218</v>
      </c>
      <c r="D948" t="s">
        <v>808</v>
      </c>
      <c r="E948" t="s">
        <v>353</v>
      </c>
      <c r="F948" t="s">
        <v>354</v>
      </c>
      <c r="G948">
        <v>15.199</v>
      </c>
      <c r="H948">
        <v>-86.241900000000001</v>
      </c>
      <c r="I948" t="s">
        <v>206</v>
      </c>
      <c r="J948">
        <v>93359</v>
      </c>
      <c r="K948" s="1">
        <v>45154</v>
      </c>
      <c r="L948" t="s">
        <v>63</v>
      </c>
      <c r="M948" t="s">
        <v>5334</v>
      </c>
      <c r="N948" t="s">
        <v>5335</v>
      </c>
      <c r="O948" t="s">
        <v>1698</v>
      </c>
      <c r="P948" t="s">
        <v>4970</v>
      </c>
      <c r="Q948" t="s">
        <v>332</v>
      </c>
      <c r="R948" t="s">
        <v>4971</v>
      </c>
      <c r="S948" t="s">
        <v>85</v>
      </c>
      <c r="T948" t="s">
        <v>4972</v>
      </c>
      <c r="U948" t="s">
        <v>4973</v>
      </c>
      <c r="V948" t="s">
        <v>5336</v>
      </c>
      <c r="W948" t="s">
        <v>5337</v>
      </c>
    </row>
    <row r="949" spans="1:23" x14ac:dyDescent="0.3">
      <c r="A949">
        <v>1966686347112470</v>
      </c>
      <c r="B949" t="s">
        <v>272</v>
      </c>
      <c r="C949" t="s">
        <v>91</v>
      </c>
      <c r="D949" t="s">
        <v>314</v>
      </c>
      <c r="E949" t="s">
        <v>2843</v>
      </c>
      <c r="F949" t="s">
        <v>2844</v>
      </c>
      <c r="G949">
        <v>11.803699999999999</v>
      </c>
      <c r="H949">
        <v>-15.180400000000001</v>
      </c>
      <c r="I949" t="s">
        <v>206</v>
      </c>
      <c r="J949">
        <v>41405</v>
      </c>
      <c r="K949" s="1">
        <v>45058</v>
      </c>
      <c r="L949" t="s">
        <v>29</v>
      </c>
      <c r="M949" t="s">
        <v>5338</v>
      </c>
      <c r="N949" t="s">
        <v>5339</v>
      </c>
      <c r="O949" t="s">
        <v>1381</v>
      </c>
      <c r="P949" t="s">
        <v>1382</v>
      </c>
      <c r="Q949" t="s">
        <v>253</v>
      </c>
      <c r="R949" t="s">
        <v>1383</v>
      </c>
      <c r="S949" t="s">
        <v>212</v>
      </c>
      <c r="T949" t="s">
        <v>1384</v>
      </c>
      <c r="U949" t="s">
        <v>1385</v>
      </c>
      <c r="V949" t="s">
        <v>2536</v>
      </c>
      <c r="W949" t="s">
        <v>2537</v>
      </c>
    </row>
    <row r="950" spans="1:23" x14ac:dyDescent="0.3">
      <c r="A950">
        <v>293269574518835</v>
      </c>
      <c r="B950" t="s">
        <v>272</v>
      </c>
      <c r="C950" t="s">
        <v>151</v>
      </c>
      <c r="D950" t="s">
        <v>2060</v>
      </c>
      <c r="E950" t="s">
        <v>2080</v>
      </c>
      <c r="F950" t="s">
        <v>2081</v>
      </c>
      <c r="G950">
        <v>46.603354000000003</v>
      </c>
      <c r="H950">
        <v>1.888334</v>
      </c>
      <c r="I950" t="s">
        <v>62</v>
      </c>
      <c r="J950">
        <v>13811</v>
      </c>
      <c r="K950" s="1">
        <v>44922</v>
      </c>
      <c r="L950" t="s">
        <v>29</v>
      </c>
      <c r="M950" t="s">
        <v>3097</v>
      </c>
      <c r="N950" t="s">
        <v>5340</v>
      </c>
      <c r="O950" t="s">
        <v>32</v>
      </c>
      <c r="P950" t="s">
        <v>33</v>
      </c>
      <c r="Q950" t="s">
        <v>239</v>
      </c>
      <c r="R950" t="s">
        <v>35</v>
      </c>
      <c r="S950" t="s">
        <v>241</v>
      </c>
      <c r="T950" t="s">
        <v>37</v>
      </c>
      <c r="U950" t="s">
        <v>38</v>
      </c>
      <c r="V950" t="s">
        <v>5341</v>
      </c>
      <c r="W950" t="s">
        <v>5342</v>
      </c>
    </row>
    <row r="951" spans="1:23" x14ac:dyDescent="0.3">
      <c r="A951">
        <v>1426339843281240</v>
      </c>
      <c r="B951" t="s">
        <v>555</v>
      </c>
      <c r="C951" t="s">
        <v>24</v>
      </c>
      <c r="D951" t="s">
        <v>5343</v>
      </c>
      <c r="E951" t="s">
        <v>2858</v>
      </c>
      <c r="F951" t="s">
        <v>2859</v>
      </c>
      <c r="G951">
        <v>23.424099999999999</v>
      </c>
      <c r="H951">
        <v>53.847799999999999</v>
      </c>
      <c r="I951" t="s">
        <v>62</v>
      </c>
      <c r="J951">
        <v>100383</v>
      </c>
      <c r="K951" s="1">
        <v>44996</v>
      </c>
      <c r="L951" t="s">
        <v>63</v>
      </c>
      <c r="M951" t="s">
        <v>5344</v>
      </c>
      <c r="N951" t="s">
        <v>5345</v>
      </c>
      <c r="O951" t="s">
        <v>111</v>
      </c>
      <c r="P951" t="s">
        <v>112</v>
      </c>
      <c r="Q951" t="s">
        <v>321</v>
      </c>
      <c r="R951" t="s">
        <v>113</v>
      </c>
      <c r="S951" t="s">
        <v>52</v>
      </c>
      <c r="T951" t="s">
        <v>115</v>
      </c>
      <c r="U951" t="s">
        <v>116</v>
      </c>
      <c r="V951" t="s">
        <v>684</v>
      </c>
      <c r="W951" t="s">
        <v>685</v>
      </c>
    </row>
    <row r="952" spans="1:23" x14ac:dyDescent="0.3">
      <c r="A952">
        <v>2830621644983510</v>
      </c>
      <c r="B952" t="s">
        <v>133</v>
      </c>
      <c r="C952" t="s">
        <v>58</v>
      </c>
      <c r="D952" t="s">
        <v>974</v>
      </c>
      <c r="E952" t="s">
        <v>1360</v>
      </c>
      <c r="F952" t="s">
        <v>1361</v>
      </c>
      <c r="G952">
        <v>60.472000000000001</v>
      </c>
      <c r="H952">
        <v>8.4688999999999997</v>
      </c>
      <c r="I952" t="s">
        <v>62</v>
      </c>
      <c r="J952">
        <v>87850</v>
      </c>
      <c r="K952" s="1">
        <v>44640</v>
      </c>
      <c r="L952" t="s">
        <v>29</v>
      </c>
      <c r="M952" t="s">
        <v>5346</v>
      </c>
      <c r="N952" t="s">
        <v>5347</v>
      </c>
      <c r="O952" t="s">
        <v>965</v>
      </c>
      <c r="P952" t="s">
        <v>3901</v>
      </c>
      <c r="Q952" t="s">
        <v>67</v>
      </c>
      <c r="R952" t="s">
        <v>3902</v>
      </c>
      <c r="S952" t="s">
        <v>85</v>
      </c>
      <c r="T952" t="s">
        <v>3903</v>
      </c>
      <c r="U952" t="s">
        <v>3904</v>
      </c>
      <c r="V952" t="s">
        <v>5348</v>
      </c>
      <c r="W952" t="s">
        <v>5349</v>
      </c>
    </row>
    <row r="953" spans="1:23" x14ac:dyDescent="0.3">
      <c r="A953">
        <v>2816415895961840</v>
      </c>
      <c r="B953" t="s">
        <v>161</v>
      </c>
      <c r="C953" t="s">
        <v>105</v>
      </c>
      <c r="D953" t="s">
        <v>5350</v>
      </c>
      <c r="E953" t="s">
        <v>961</v>
      </c>
      <c r="F953" t="s">
        <v>962</v>
      </c>
      <c r="G953">
        <v>41.2044</v>
      </c>
      <c r="H953">
        <v>74.766099999999994</v>
      </c>
      <c r="I953" t="s">
        <v>138</v>
      </c>
      <c r="J953">
        <v>100531</v>
      </c>
      <c r="K953" s="1">
        <v>44689</v>
      </c>
      <c r="L953" t="s">
        <v>63</v>
      </c>
      <c r="M953" t="s">
        <v>5351</v>
      </c>
      <c r="N953" t="s">
        <v>5352</v>
      </c>
      <c r="O953" t="s">
        <v>811</v>
      </c>
      <c r="P953" t="s">
        <v>812</v>
      </c>
      <c r="Q953" t="s">
        <v>674</v>
      </c>
      <c r="R953" t="s">
        <v>813</v>
      </c>
      <c r="S953" t="s">
        <v>145</v>
      </c>
      <c r="T953" t="s">
        <v>814</v>
      </c>
      <c r="U953" t="s">
        <v>815</v>
      </c>
      <c r="V953" t="s">
        <v>2902</v>
      </c>
      <c r="W953" t="s">
        <v>2903</v>
      </c>
    </row>
    <row r="954" spans="1:23" x14ac:dyDescent="0.3">
      <c r="A954">
        <v>1241633070721830</v>
      </c>
      <c r="B954" t="s">
        <v>567</v>
      </c>
      <c r="C954" t="s">
        <v>189</v>
      </c>
      <c r="D954" t="s">
        <v>5353</v>
      </c>
      <c r="E954" t="s">
        <v>1327</v>
      </c>
      <c r="F954" t="s">
        <v>1328</v>
      </c>
      <c r="G954">
        <v>-6.3149930000000003</v>
      </c>
      <c r="H954">
        <v>143.95554999999999</v>
      </c>
      <c r="I954" t="s">
        <v>206</v>
      </c>
      <c r="J954">
        <v>28352</v>
      </c>
      <c r="K954" s="1">
        <v>44909</v>
      </c>
      <c r="L954" t="s">
        <v>29</v>
      </c>
      <c r="M954" t="s">
        <v>5354</v>
      </c>
      <c r="N954" t="s">
        <v>5355</v>
      </c>
      <c r="O954" t="s">
        <v>423</v>
      </c>
      <c r="P954" t="s">
        <v>424</v>
      </c>
      <c r="Q954" t="s">
        <v>294</v>
      </c>
      <c r="R954" t="s">
        <v>425</v>
      </c>
      <c r="S954" t="s">
        <v>52</v>
      </c>
      <c r="T954" t="s">
        <v>426</v>
      </c>
      <c r="U954" t="s">
        <v>427</v>
      </c>
      <c r="V954" t="s">
        <v>1498</v>
      </c>
      <c r="W954" t="s">
        <v>1499</v>
      </c>
    </row>
    <row r="955" spans="1:23" x14ac:dyDescent="0.3">
      <c r="A955">
        <v>1231642946392830</v>
      </c>
      <c r="B955" t="s">
        <v>678</v>
      </c>
      <c r="C955" t="s">
        <v>91</v>
      </c>
      <c r="D955" t="s">
        <v>3153</v>
      </c>
      <c r="E955" t="s">
        <v>2570</v>
      </c>
      <c r="F955" t="s">
        <v>2571</v>
      </c>
      <c r="G955">
        <v>6.4238</v>
      </c>
      <c r="H955">
        <v>-66.589699999999993</v>
      </c>
      <c r="I955" t="s">
        <v>78</v>
      </c>
      <c r="J955">
        <v>101489</v>
      </c>
      <c r="K955" s="1">
        <v>44901</v>
      </c>
      <c r="L955" t="s">
        <v>29</v>
      </c>
      <c r="M955" t="s">
        <v>5356</v>
      </c>
      <c r="N955" t="s">
        <v>5357</v>
      </c>
      <c r="O955" t="s">
        <v>2132</v>
      </c>
      <c r="P955" t="s">
        <v>2911</v>
      </c>
      <c r="Q955" t="s">
        <v>253</v>
      </c>
      <c r="R955" t="s">
        <v>2912</v>
      </c>
      <c r="S955" t="s">
        <v>198</v>
      </c>
      <c r="T955" t="s">
        <v>2913</v>
      </c>
      <c r="U955" t="s">
        <v>2914</v>
      </c>
      <c r="V955" t="s">
        <v>3088</v>
      </c>
      <c r="W955" t="s">
        <v>3089</v>
      </c>
    </row>
    <row r="956" spans="1:23" x14ac:dyDescent="0.3">
      <c r="A956">
        <v>1751509137358110</v>
      </c>
      <c r="B956" t="s">
        <v>1803</v>
      </c>
      <c r="C956" t="s">
        <v>151</v>
      </c>
      <c r="D956" t="s">
        <v>5358</v>
      </c>
      <c r="E956" t="s">
        <v>1327</v>
      </c>
      <c r="F956" t="s">
        <v>1328</v>
      </c>
      <c r="G956">
        <v>-6.3149930000000003</v>
      </c>
      <c r="H956">
        <v>143.95554999999999</v>
      </c>
      <c r="I956" t="s">
        <v>28</v>
      </c>
      <c r="J956">
        <v>30566</v>
      </c>
      <c r="K956" s="1">
        <v>44471</v>
      </c>
      <c r="L956" t="s">
        <v>123</v>
      </c>
      <c r="M956" t="s">
        <v>5359</v>
      </c>
      <c r="N956" t="s">
        <v>5360</v>
      </c>
      <c r="O956" t="s">
        <v>474</v>
      </c>
      <c r="P956" t="s">
        <v>3611</v>
      </c>
      <c r="Q956" t="s">
        <v>674</v>
      </c>
      <c r="R956" t="s">
        <v>3612</v>
      </c>
      <c r="S956" t="s">
        <v>241</v>
      </c>
      <c r="T956" t="s">
        <v>3613</v>
      </c>
      <c r="U956" t="s">
        <v>3614</v>
      </c>
      <c r="V956" t="s">
        <v>5361</v>
      </c>
      <c r="W956" t="s">
        <v>5362</v>
      </c>
    </row>
    <row r="957" spans="1:23" x14ac:dyDescent="0.3">
      <c r="A957">
        <v>1364403150924540</v>
      </c>
      <c r="B957" t="s">
        <v>480</v>
      </c>
      <c r="C957" t="s">
        <v>218</v>
      </c>
      <c r="D957" t="s">
        <v>1955</v>
      </c>
      <c r="E957" t="s">
        <v>1890</v>
      </c>
      <c r="F957" t="s">
        <v>1891</v>
      </c>
      <c r="G957">
        <v>-9.1899669999999993</v>
      </c>
      <c r="H957">
        <v>-75.015152</v>
      </c>
      <c r="I957" t="s">
        <v>138</v>
      </c>
      <c r="J957">
        <v>19574</v>
      </c>
      <c r="K957" s="1">
        <v>44873</v>
      </c>
      <c r="L957" t="s">
        <v>63</v>
      </c>
      <c r="M957" t="s">
        <v>5363</v>
      </c>
      <c r="N957">
        <v>2174857322</v>
      </c>
      <c r="O957" t="s">
        <v>33</v>
      </c>
      <c r="P957" t="s">
        <v>5364</v>
      </c>
      <c r="Q957" t="s">
        <v>321</v>
      </c>
      <c r="R957" t="s">
        <v>5365</v>
      </c>
      <c r="S957" t="s">
        <v>241</v>
      </c>
      <c r="T957" t="s">
        <v>5366</v>
      </c>
      <c r="U957" t="s">
        <v>5367</v>
      </c>
      <c r="V957" t="s">
        <v>5368</v>
      </c>
      <c r="W957" t="s">
        <v>5369</v>
      </c>
    </row>
    <row r="958" spans="1:23" x14ac:dyDescent="0.3">
      <c r="A958">
        <v>1352961546097320</v>
      </c>
      <c r="B958" t="s">
        <v>792</v>
      </c>
      <c r="C958" t="s">
        <v>58</v>
      </c>
      <c r="D958" t="s">
        <v>4942</v>
      </c>
      <c r="E958" t="s">
        <v>3859</v>
      </c>
      <c r="F958" t="s">
        <v>3860</v>
      </c>
      <c r="G958">
        <v>33.854700000000001</v>
      </c>
      <c r="H958">
        <v>35.862299999999998</v>
      </c>
      <c r="I958" t="s">
        <v>62</v>
      </c>
      <c r="J958">
        <v>24221</v>
      </c>
      <c r="K958" s="1">
        <v>44827</v>
      </c>
      <c r="L958" t="s">
        <v>29</v>
      </c>
      <c r="M958" t="s">
        <v>5370</v>
      </c>
      <c r="N958" t="s">
        <v>5371</v>
      </c>
      <c r="O958" t="s">
        <v>561</v>
      </c>
      <c r="P958" t="s">
        <v>745</v>
      </c>
      <c r="Q958" t="s">
        <v>169</v>
      </c>
      <c r="R958" t="s">
        <v>746</v>
      </c>
      <c r="S958" t="s">
        <v>36</v>
      </c>
      <c r="T958" t="s">
        <v>747</v>
      </c>
      <c r="U958" t="s">
        <v>748</v>
      </c>
      <c r="V958" t="s">
        <v>3958</v>
      </c>
      <c r="W958" t="s">
        <v>3959</v>
      </c>
    </row>
    <row r="959" spans="1:23" x14ac:dyDescent="0.3">
      <c r="A959">
        <v>14652424999130</v>
      </c>
      <c r="B959" t="s">
        <v>839</v>
      </c>
      <c r="C959" t="s">
        <v>134</v>
      </c>
      <c r="D959" t="s">
        <v>4504</v>
      </c>
      <c r="E959" t="s">
        <v>2915</v>
      </c>
      <c r="F959" t="s">
        <v>2916</v>
      </c>
      <c r="G959">
        <v>-0.80369999999999997</v>
      </c>
      <c r="H959">
        <v>11.609400000000001</v>
      </c>
      <c r="I959" t="s">
        <v>28</v>
      </c>
      <c r="J959">
        <v>128898</v>
      </c>
      <c r="K959" s="1">
        <v>44864</v>
      </c>
      <c r="L959" t="s">
        <v>29</v>
      </c>
      <c r="M959" t="s">
        <v>5372</v>
      </c>
      <c r="N959" t="s">
        <v>5373</v>
      </c>
      <c r="O959" t="s">
        <v>693</v>
      </c>
      <c r="P959" t="s">
        <v>5234</v>
      </c>
      <c r="Q959" t="s">
        <v>50</v>
      </c>
      <c r="R959" t="s">
        <v>5235</v>
      </c>
      <c r="S959" t="s">
        <v>198</v>
      </c>
      <c r="T959" t="s">
        <v>5236</v>
      </c>
      <c r="U959" t="s">
        <v>5237</v>
      </c>
      <c r="V959" t="s">
        <v>4384</v>
      </c>
      <c r="W959" t="s">
        <v>4385</v>
      </c>
    </row>
    <row r="960" spans="1:23" x14ac:dyDescent="0.3">
      <c r="A960">
        <v>245314686267879</v>
      </c>
      <c r="B960" t="s">
        <v>90</v>
      </c>
      <c r="C960" t="s">
        <v>58</v>
      </c>
      <c r="D960" t="s">
        <v>4381</v>
      </c>
      <c r="E960" t="s">
        <v>876</v>
      </c>
      <c r="F960" t="s">
        <v>877</v>
      </c>
      <c r="G960">
        <v>48.668999999999997</v>
      </c>
      <c r="H960">
        <v>19.699000000000002</v>
      </c>
      <c r="I960" t="s">
        <v>28</v>
      </c>
      <c r="J960">
        <v>82556</v>
      </c>
      <c r="K960" s="1">
        <v>44810</v>
      </c>
      <c r="L960" t="s">
        <v>123</v>
      </c>
      <c r="M960" t="s">
        <v>5374</v>
      </c>
      <c r="N960" t="s">
        <v>5375</v>
      </c>
      <c r="O960" t="s">
        <v>585</v>
      </c>
      <c r="P960" t="s">
        <v>586</v>
      </c>
      <c r="Q960" t="s">
        <v>253</v>
      </c>
      <c r="R960" t="s">
        <v>587</v>
      </c>
      <c r="S960" t="s">
        <v>69</v>
      </c>
      <c r="T960" t="s">
        <v>588</v>
      </c>
      <c r="U960" t="s">
        <v>589</v>
      </c>
      <c r="V960" t="s">
        <v>2146</v>
      </c>
      <c r="W960" t="s">
        <v>2147</v>
      </c>
    </row>
    <row r="961" spans="1:23" x14ac:dyDescent="0.3">
      <c r="A961">
        <v>2050608091750630</v>
      </c>
      <c r="B961" t="s">
        <v>555</v>
      </c>
      <c r="C961" t="s">
        <v>218</v>
      </c>
      <c r="D961" t="s">
        <v>723</v>
      </c>
      <c r="E961" t="s">
        <v>593</v>
      </c>
      <c r="F961" t="s">
        <v>594</v>
      </c>
      <c r="G961">
        <v>-11.6455</v>
      </c>
      <c r="H961">
        <v>43.333300000000001</v>
      </c>
      <c r="I961" t="s">
        <v>206</v>
      </c>
      <c r="J961">
        <v>97877</v>
      </c>
      <c r="K961" s="1">
        <v>44473</v>
      </c>
      <c r="L961" t="s">
        <v>63</v>
      </c>
      <c r="M961" t="s">
        <v>5376</v>
      </c>
      <c r="N961">
        <v>2603945330</v>
      </c>
      <c r="O961" t="s">
        <v>735</v>
      </c>
      <c r="P961" t="s">
        <v>2717</v>
      </c>
      <c r="Q961" t="s">
        <v>169</v>
      </c>
      <c r="R961" t="s">
        <v>2718</v>
      </c>
      <c r="S961" t="s">
        <v>241</v>
      </c>
      <c r="T961" t="s">
        <v>2719</v>
      </c>
      <c r="U961" t="s">
        <v>2720</v>
      </c>
      <c r="V961" t="s">
        <v>3053</v>
      </c>
      <c r="W961" t="s">
        <v>3054</v>
      </c>
    </row>
    <row r="962" spans="1:23" x14ac:dyDescent="0.3">
      <c r="A962">
        <v>2227853003078120</v>
      </c>
      <c r="B962" t="s">
        <v>417</v>
      </c>
      <c r="C962" t="s">
        <v>42</v>
      </c>
      <c r="D962" t="s">
        <v>818</v>
      </c>
      <c r="E962" t="s">
        <v>4077</v>
      </c>
      <c r="F962" t="s">
        <v>4078</v>
      </c>
      <c r="G962">
        <v>42.602600000000002</v>
      </c>
      <c r="H962">
        <v>20.902999999999999</v>
      </c>
      <c r="I962" t="s">
        <v>62</v>
      </c>
      <c r="J962">
        <v>90277</v>
      </c>
      <c r="K962" s="1">
        <v>44942</v>
      </c>
      <c r="L962" t="s">
        <v>123</v>
      </c>
      <c r="M962" t="s">
        <v>5377</v>
      </c>
      <c r="N962" t="s">
        <v>5378</v>
      </c>
      <c r="O962" t="s">
        <v>1429</v>
      </c>
      <c r="P962" t="s">
        <v>4198</v>
      </c>
      <c r="Q962" t="s">
        <v>253</v>
      </c>
      <c r="R962" t="s">
        <v>4199</v>
      </c>
      <c r="S962" t="s">
        <v>212</v>
      </c>
      <c r="T962" t="s">
        <v>4200</v>
      </c>
      <c r="U962" t="s">
        <v>4201</v>
      </c>
      <c r="V962" t="s">
        <v>2351</v>
      </c>
      <c r="W962" t="s">
        <v>2352</v>
      </c>
    </row>
    <row r="963" spans="1:23" x14ac:dyDescent="0.3">
      <c r="A963">
        <v>2170046375698390</v>
      </c>
      <c r="B963" t="s">
        <v>217</v>
      </c>
      <c r="C963" t="s">
        <v>105</v>
      </c>
      <c r="D963" t="s">
        <v>5379</v>
      </c>
      <c r="E963" t="s">
        <v>1077</v>
      </c>
      <c r="F963" t="s">
        <v>1078</v>
      </c>
      <c r="G963">
        <v>3.9192999999999998</v>
      </c>
      <c r="H963">
        <v>-56.027799999999999</v>
      </c>
      <c r="I963" t="s">
        <v>62</v>
      </c>
      <c r="J963">
        <v>30328</v>
      </c>
      <c r="K963" s="1">
        <v>45168</v>
      </c>
      <c r="L963" t="s">
        <v>123</v>
      </c>
      <c r="M963" t="s">
        <v>5380</v>
      </c>
      <c r="N963" t="s">
        <v>5381</v>
      </c>
      <c r="O963" t="s">
        <v>1746</v>
      </c>
      <c r="P963" t="s">
        <v>1745</v>
      </c>
      <c r="Q963" t="s">
        <v>67</v>
      </c>
      <c r="R963" t="s">
        <v>5382</v>
      </c>
      <c r="S963" t="s">
        <v>69</v>
      </c>
      <c r="T963" t="s">
        <v>5383</v>
      </c>
      <c r="U963" t="s">
        <v>5384</v>
      </c>
      <c r="V963" t="s">
        <v>4266</v>
      </c>
      <c r="W963" t="s">
        <v>4267</v>
      </c>
    </row>
    <row r="964" spans="1:23" x14ac:dyDescent="0.3">
      <c r="A964">
        <v>63593805572621</v>
      </c>
      <c r="B964" t="s">
        <v>779</v>
      </c>
      <c r="C964" t="s">
        <v>273</v>
      </c>
      <c r="D964" t="s">
        <v>4750</v>
      </c>
      <c r="E964" t="s">
        <v>3591</v>
      </c>
      <c r="F964" t="s">
        <v>3592</v>
      </c>
      <c r="G964">
        <v>41.871899999999997</v>
      </c>
      <c r="H964">
        <v>12.567399999999999</v>
      </c>
      <c r="I964" t="s">
        <v>206</v>
      </c>
      <c r="J964">
        <v>16039</v>
      </c>
      <c r="K964" s="1">
        <v>45019</v>
      </c>
      <c r="L964" t="s">
        <v>29</v>
      </c>
      <c r="M964" t="s">
        <v>5385</v>
      </c>
      <c r="N964" t="s">
        <v>5386</v>
      </c>
      <c r="O964" t="s">
        <v>2241</v>
      </c>
      <c r="P964" t="s">
        <v>3001</v>
      </c>
      <c r="Q964" t="s">
        <v>239</v>
      </c>
      <c r="R964" t="s">
        <v>3002</v>
      </c>
      <c r="S964" t="s">
        <v>212</v>
      </c>
      <c r="T964" t="s">
        <v>3003</v>
      </c>
      <c r="U964" t="s">
        <v>3004</v>
      </c>
      <c r="V964" t="s">
        <v>4403</v>
      </c>
      <c r="W964" t="s">
        <v>4404</v>
      </c>
    </row>
    <row r="965" spans="1:23" x14ac:dyDescent="0.3">
      <c r="A965">
        <v>107163905268634</v>
      </c>
      <c r="B965" t="s">
        <v>839</v>
      </c>
      <c r="C965" t="s">
        <v>42</v>
      </c>
      <c r="D965" t="s">
        <v>2551</v>
      </c>
      <c r="E965" t="s">
        <v>1890</v>
      </c>
      <c r="F965" t="s">
        <v>1891</v>
      </c>
      <c r="G965">
        <v>-9.1899669999999993</v>
      </c>
      <c r="H965">
        <v>-75.015152</v>
      </c>
      <c r="I965" t="s">
        <v>78</v>
      </c>
      <c r="J965">
        <v>57071</v>
      </c>
      <c r="K965" s="1">
        <v>45007</v>
      </c>
      <c r="L965" t="s">
        <v>123</v>
      </c>
      <c r="M965" t="s">
        <v>5387</v>
      </c>
      <c r="N965" t="s">
        <v>5388</v>
      </c>
      <c r="O965" t="s">
        <v>126</v>
      </c>
      <c r="P965" t="s">
        <v>1938</v>
      </c>
      <c r="Q965" t="s">
        <v>67</v>
      </c>
      <c r="R965" t="s">
        <v>1939</v>
      </c>
      <c r="S965" t="s">
        <v>114</v>
      </c>
      <c r="T965" t="s">
        <v>1940</v>
      </c>
      <c r="U965" t="s">
        <v>1941</v>
      </c>
      <c r="V965" t="s">
        <v>5389</v>
      </c>
      <c r="W965" t="s">
        <v>5390</v>
      </c>
    </row>
    <row r="966" spans="1:23" x14ac:dyDescent="0.3">
      <c r="A966">
        <v>2934033454644290</v>
      </c>
      <c r="B966" t="s">
        <v>533</v>
      </c>
      <c r="C966" t="s">
        <v>151</v>
      </c>
      <c r="D966" t="s">
        <v>190</v>
      </c>
      <c r="E966" t="s">
        <v>385</v>
      </c>
      <c r="F966" t="s">
        <v>386</v>
      </c>
      <c r="G966">
        <v>47.162500000000001</v>
      </c>
      <c r="H966">
        <v>19.503299999999999</v>
      </c>
      <c r="I966" t="s">
        <v>138</v>
      </c>
      <c r="J966">
        <v>90877</v>
      </c>
      <c r="K966" s="1">
        <v>45054</v>
      </c>
      <c r="L966" t="s">
        <v>29</v>
      </c>
      <c r="M966" t="s">
        <v>5391</v>
      </c>
      <c r="N966">
        <v>4608371997</v>
      </c>
      <c r="O966" t="s">
        <v>897</v>
      </c>
      <c r="P966" t="s">
        <v>898</v>
      </c>
      <c r="Q966" t="s">
        <v>294</v>
      </c>
      <c r="R966" t="s">
        <v>899</v>
      </c>
      <c r="S966" t="s">
        <v>145</v>
      </c>
      <c r="T966" t="s">
        <v>900</v>
      </c>
      <c r="U966" t="s">
        <v>901</v>
      </c>
      <c r="V966" t="s">
        <v>3197</v>
      </c>
      <c r="W966" t="s">
        <v>3198</v>
      </c>
    </row>
    <row r="967" spans="1:23" x14ac:dyDescent="0.3">
      <c r="A967">
        <v>1888191739953710</v>
      </c>
      <c r="B967" t="s">
        <v>480</v>
      </c>
      <c r="C967" t="s">
        <v>189</v>
      </c>
      <c r="D967" t="s">
        <v>1889</v>
      </c>
      <c r="E967" t="s">
        <v>2080</v>
      </c>
      <c r="F967" t="s">
        <v>2081</v>
      </c>
      <c r="G967">
        <v>46.603354000000003</v>
      </c>
      <c r="H967">
        <v>1.888334</v>
      </c>
      <c r="I967" t="s">
        <v>28</v>
      </c>
      <c r="J967">
        <v>17156</v>
      </c>
      <c r="K967" s="1">
        <v>44530</v>
      </c>
      <c r="L967" t="s">
        <v>123</v>
      </c>
      <c r="M967" t="s">
        <v>5392</v>
      </c>
      <c r="N967" t="s">
        <v>5393</v>
      </c>
      <c r="O967" t="s">
        <v>410</v>
      </c>
      <c r="P967" t="s">
        <v>411</v>
      </c>
      <c r="Q967" t="s">
        <v>83</v>
      </c>
      <c r="R967" t="s">
        <v>412</v>
      </c>
      <c r="S967" t="s">
        <v>198</v>
      </c>
      <c r="T967" t="s">
        <v>413</v>
      </c>
      <c r="U967" t="s">
        <v>414</v>
      </c>
      <c r="V967" t="s">
        <v>5394</v>
      </c>
      <c r="W967" t="s">
        <v>5395</v>
      </c>
    </row>
    <row r="968" spans="1:23" x14ac:dyDescent="0.3">
      <c r="A968">
        <v>293727784927886</v>
      </c>
      <c r="B968" t="s">
        <v>779</v>
      </c>
      <c r="C968" t="s">
        <v>273</v>
      </c>
      <c r="D968" t="s">
        <v>4537</v>
      </c>
      <c r="E968" t="s">
        <v>1360</v>
      </c>
      <c r="F968" t="s">
        <v>1361</v>
      </c>
      <c r="G968">
        <v>60.472000000000001</v>
      </c>
      <c r="H968">
        <v>8.4688999999999997</v>
      </c>
      <c r="I968" t="s">
        <v>28</v>
      </c>
      <c r="J968">
        <v>96870</v>
      </c>
      <c r="K968" s="1">
        <v>44863</v>
      </c>
      <c r="L968" t="s">
        <v>123</v>
      </c>
      <c r="M968" t="s">
        <v>5396</v>
      </c>
      <c r="N968" t="s">
        <v>5397</v>
      </c>
      <c r="O968" t="s">
        <v>474</v>
      </c>
      <c r="P968" t="s">
        <v>1651</v>
      </c>
      <c r="Q968" t="s">
        <v>169</v>
      </c>
      <c r="R968" t="s">
        <v>1652</v>
      </c>
      <c r="S968" t="s">
        <v>69</v>
      </c>
      <c r="T968" t="s">
        <v>1653</v>
      </c>
      <c r="U968" t="s">
        <v>1654</v>
      </c>
      <c r="V968" t="s">
        <v>3958</v>
      </c>
      <c r="W968" t="s">
        <v>3959</v>
      </c>
    </row>
    <row r="969" spans="1:23" x14ac:dyDescent="0.3">
      <c r="A969">
        <v>2859892496867560</v>
      </c>
      <c r="B969" t="s">
        <v>779</v>
      </c>
      <c r="C969" t="s">
        <v>218</v>
      </c>
      <c r="D969" t="s">
        <v>613</v>
      </c>
      <c r="E969" t="s">
        <v>614</v>
      </c>
      <c r="F969" t="s">
        <v>615</v>
      </c>
      <c r="G969">
        <v>17.189900000000002</v>
      </c>
      <c r="H969">
        <v>-88.497600000000006</v>
      </c>
      <c r="I969" t="s">
        <v>28</v>
      </c>
      <c r="J969">
        <v>52843</v>
      </c>
      <c r="K969" s="1">
        <v>44888</v>
      </c>
      <c r="L969" t="s">
        <v>29</v>
      </c>
      <c r="M969" t="s">
        <v>5398</v>
      </c>
      <c r="N969" t="s">
        <v>5399</v>
      </c>
      <c r="O969" t="s">
        <v>1543</v>
      </c>
      <c r="P969" t="s">
        <v>1708</v>
      </c>
      <c r="Q969" t="s">
        <v>967</v>
      </c>
      <c r="R969" t="s">
        <v>1709</v>
      </c>
      <c r="S969" t="s">
        <v>198</v>
      </c>
      <c r="T969" t="s">
        <v>1710</v>
      </c>
      <c r="U969" t="s">
        <v>1711</v>
      </c>
      <c r="V969" t="s">
        <v>2494</v>
      </c>
      <c r="W969" t="s">
        <v>2495</v>
      </c>
    </row>
    <row r="970" spans="1:23" x14ac:dyDescent="0.3">
      <c r="A970">
        <v>668808416916836</v>
      </c>
      <c r="B970" t="s">
        <v>90</v>
      </c>
      <c r="C970" t="s">
        <v>24</v>
      </c>
      <c r="D970" t="s">
        <v>5400</v>
      </c>
      <c r="E970" t="s">
        <v>1870</v>
      </c>
      <c r="F970" t="s">
        <v>1871</v>
      </c>
      <c r="G970">
        <v>18.735700000000001</v>
      </c>
      <c r="H970">
        <v>-70.162700000000001</v>
      </c>
      <c r="I970" t="s">
        <v>138</v>
      </c>
      <c r="J970">
        <v>74384</v>
      </c>
      <c r="K970" s="1">
        <v>45066</v>
      </c>
      <c r="L970" t="s">
        <v>63</v>
      </c>
      <c r="M970" t="s">
        <v>5401</v>
      </c>
      <c r="N970" t="s">
        <v>5402</v>
      </c>
      <c r="O970" t="s">
        <v>3723</v>
      </c>
      <c r="P970" t="s">
        <v>3724</v>
      </c>
      <c r="Q970" t="s">
        <v>253</v>
      </c>
      <c r="R970" t="s">
        <v>3725</v>
      </c>
      <c r="S970" t="s">
        <v>114</v>
      </c>
      <c r="T970" t="s">
        <v>3726</v>
      </c>
      <c r="U970" t="s">
        <v>3727</v>
      </c>
      <c r="V970" t="s">
        <v>4730</v>
      </c>
      <c r="W970" t="s">
        <v>4731</v>
      </c>
    </row>
    <row r="971" spans="1:23" x14ac:dyDescent="0.3">
      <c r="A971">
        <v>944873178903119</v>
      </c>
      <c r="B971" t="s">
        <v>90</v>
      </c>
      <c r="C971" t="s">
        <v>273</v>
      </c>
      <c r="D971" t="s">
        <v>882</v>
      </c>
      <c r="E971" t="s">
        <v>76</v>
      </c>
      <c r="F971" t="s">
        <v>77</v>
      </c>
      <c r="G971">
        <v>9.3077000000000005</v>
      </c>
      <c r="H971">
        <v>2.3157999999999999</v>
      </c>
      <c r="I971" t="s">
        <v>28</v>
      </c>
      <c r="J971">
        <v>94007</v>
      </c>
      <c r="K971" s="1">
        <v>44743</v>
      </c>
      <c r="L971" t="s">
        <v>29</v>
      </c>
      <c r="M971" t="s">
        <v>5403</v>
      </c>
      <c r="N971" t="s">
        <v>5404</v>
      </c>
      <c r="O971" t="s">
        <v>224</v>
      </c>
      <c r="P971" t="s">
        <v>225</v>
      </c>
      <c r="Q971" t="s">
        <v>239</v>
      </c>
      <c r="R971" t="s">
        <v>226</v>
      </c>
      <c r="S971" t="s">
        <v>334</v>
      </c>
      <c r="T971" t="s">
        <v>227</v>
      </c>
      <c r="U971" t="s">
        <v>228</v>
      </c>
      <c r="V971" t="s">
        <v>3536</v>
      </c>
      <c r="W971" t="s">
        <v>3537</v>
      </c>
    </row>
    <row r="972" spans="1:23" x14ac:dyDescent="0.3">
      <c r="A972">
        <v>355540072197479</v>
      </c>
      <c r="B972" t="s">
        <v>567</v>
      </c>
      <c r="C972" t="s">
        <v>105</v>
      </c>
      <c r="D972" t="s">
        <v>1225</v>
      </c>
      <c r="E972" t="s">
        <v>1377</v>
      </c>
      <c r="F972" t="s">
        <v>1378</v>
      </c>
      <c r="G972">
        <v>-29.6099</v>
      </c>
      <c r="H972">
        <v>28.233599999999999</v>
      </c>
      <c r="I972" t="s">
        <v>138</v>
      </c>
      <c r="J972">
        <v>118497</v>
      </c>
      <c r="K972" s="1">
        <v>44600</v>
      </c>
      <c r="L972" t="s">
        <v>63</v>
      </c>
      <c r="M972" t="s">
        <v>5405</v>
      </c>
      <c r="N972" t="s">
        <v>5406</v>
      </c>
      <c r="O972" t="s">
        <v>1493</v>
      </c>
      <c r="P972" t="s">
        <v>1494</v>
      </c>
      <c r="Q972" t="s">
        <v>183</v>
      </c>
      <c r="R972" t="s">
        <v>1495</v>
      </c>
      <c r="S972" t="s">
        <v>69</v>
      </c>
      <c r="T972" t="s">
        <v>1496</v>
      </c>
      <c r="U972" t="s">
        <v>1497</v>
      </c>
      <c r="V972" t="s">
        <v>708</v>
      </c>
      <c r="W972" t="s">
        <v>709</v>
      </c>
    </row>
    <row r="973" spans="1:23" x14ac:dyDescent="0.3">
      <c r="A973">
        <v>1526540910757520</v>
      </c>
      <c r="B973" t="s">
        <v>325</v>
      </c>
      <c r="C973" t="s">
        <v>134</v>
      </c>
      <c r="D973" t="s">
        <v>5407</v>
      </c>
      <c r="E973" t="s">
        <v>1405</v>
      </c>
      <c r="F973" t="s">
        <v>1406</v>
      </c>
      <c r="G973">
        <v>56.2639</v>
      </c>
      <c r="H973">
        <v>9.5017999999999994</v>
      </c>
      <c r="I973" t="s">
        <v>138</v>
      </c>
      <c r="J973">
        <v>121416</v>
      </c>
      <c r="K973" s="1">
        <v>44910</v>
      </c>
      <c r="L973" t="s">
        <v>63</v>
      </c>
      <c r="M973" t="s">
        <v>5408</v>
      </c>
      <c r="N973" t="s">
        <v>5409</v>
      </c>
      <c r="O973" t="s">
        <v>81</v>
      </c>
      <c r="P973" t="s">
        <v>224</v>
      </c>
      <c r="Q973" t="s">
        <v>294</v>
      </c>
      <c r="R973" t="s">
        <v>2259</v>
      </c>
      <c r="S973" t="s">
        <v>69</v>
      </c>
      <c r="T973" t="s">
        <v>2260</v>
      </c>
      <c r="U973" t="s">
        <v>2261</v>
      </c>
      <c r="V973" t="s">
        <v>5410</v>
      </c>
      <c r="W973" t="s">
        <v>5411</v>
      </c>
    </row>
    <row r="974" spans="1:23" x14ac:dyDescent="0.3">
      <c r="A974">
        <v>1936228618417360</v>
      </c>
      <c r="B974" t="s">
        <v>555</v>
      </c>
      <c r="C974" t="s">
        <v>42</v>
      </c>
      <c r="D974" t="s">
        <v>882</v>
      </c>
      <c r="E974" t="s">
        <v>2094</v>
      </c>
      <c r="F974" t="s">
        <v>2095</v>
      </c>
      <c r="G974">
        <v>-14.271000000000001</v>
      </c>
      <c r="H974">
        <v>-170.13220000000001</v>
      </c>
      <c r="I974" t="s">
        <v>138</v>
      </c>
      <c r="J974">
        <v>14959</v>
      </c>
      <c r="K974" s="1">
        <v>44803</v>
      </c>
      <c r="L974" t="s">
        <v>63</v>
      </c>
      <c r="M974" t="s">
        <v>5412</v>
      </c>
      <c r="N974" t="s">
        <v>5413</v>
      </c>
      <c r="O974" t="s">
        <v>1735</v>
      </c>
      <c r="P974" t="s">
        <v>2009</v>
      </c>
      <c r="Q974" t="s">
        <v>239</v>
      </c>
      <c r="R974" t="s">
        <v>2010</v>
      </c>
      <c r="S974" t="s">
        <v>85</v>
      </c>
      <c r="T974" t="s">
        <v>2011</v>
      </c>
      <c r="U974" t="s">
        <v>2012</v>
      </c>
      <c r="V974" t="s">
        <v>2794</v>
      </c>
      <c r="W974" t="s">
        <v>2795</v>
      </c>
    </row>
    <row r="975" spans="1:23" x14ac:dyDescent="0.3">
      <c r="A975">
        <v>551501195771183</v>
      </c>
      <c r="B975" t="s">
        <v>467</v>
      </c>
      <c r="C975" t="s">
        <v>91</v>
      </c>
      <c r="D975" t="s">
        <v>1637</v>
      </c>
      <c r="E975" t="s">
        <v>5061</v>
      </c>
      <c r="F975" t="s">
        <v>5062</v>
      </c>
      <c r="G975">
        <v>48.379399999999997</v>
      </c>
      <c r="H975">
        <v>31.165600000000001</v>
      </c>
      <c r="I975" t="s">
        <v>138</v>
      </c>
      <c r="J975">
        <v>30196</v>
      </c>
      <c r="K975" s="1">
        <v>44692</v>
      </c>
      <c r="L975" t="s">
        <v>123</v>
      </c>
      <c r="M975" t="s">
        <v>5414</v>
      </c>
      <c r="N975" t="s">
        <v>5415</v>
      </c>
      <c r="O975" t="s">
        <v>292</v>
      </c>
      <c r="P975" t="s">
        <v>293</v>
      </c>
      <c r="Q975" t="s">
        <v>83</v>
      </c>
      <c r="R975" t="s">
        <v>295</v>
      </c>
      <c r="S975" t="s">
        <v>69</v>
      </c>
      <c r="T975" t="s">
        <v>296</v>
      </c>
      <c r="U975" t="s">
        <v>297</v>
      </c>
      <c r="V975" t="s">
        <v>5416</v>
      </c>
      <c r="W975" t="s">
        <v>5417</v>
      </c>
    </row>
    <row r="976" spans="1:23" x14ac:dyDescent="0.3">
      <c r="A976">
        <v>443380960763487</v>
      </c>
      <c r="B976" t="s">
        <v>1636</v>
      </c>
      <c r="C976" t="s">
        <v>218</v>
      </c>
      <c r="D976" t="s">
        <v>2238</v>
      </c>
      <c r="E976" t="s">
        <v>2045</v>
      </c>
      <c r="F976" t="s">
        <v>2046</v>
      </c>
      <c r="G976">
        <v>35.126399999999997</v>
      </c>
      <c r="H976">
        <v>33.429900000000004</v>
      </c>
      <c r="I976" t="s">
        <v>138</v>
      </c>
      <c r="J976">
        <v>58783</v>
      </c>
      <c r="K976" s="1">
        <v>45067</v>
      </c>
      <c r="L976" t="s">
        <v>123</v>
      </c>
      <c r="M976" t="s">
        <v>5418</v>
      </c>
      <c r="N976" t="s">
        <v>5419</v>
      </c>
      <c r="O976" t="s">
        <v>32</v>
      </c>
      <c r="P976" t="s">
        <v>1169</v>
      </c>
      <c r="Q976" t="s">
        <v>294</v>
      </c>
      <c r="R976" t="s">
        <v>1170</v>
      </c>
      <c r="S976" t="s">
        <v>241</v>
      </c>
      <c r="T976" t="s">
        <v>1171</v>
      </c>
      <c r="U976" t="s">
        <v>1172</v>
      </c>
      <c r="V976" t="s">
        <v>1801</v>
      </c>
      <c r="W976" t="s">
        <v>1802</v>
      </c>
    </row>
    <row r="977" spans="1:23" x14ac:dyDescent="0.3">
      <c r="A977">
        <v>2799289502093450</v>
      </c>
      <c r="B977" t="s">
        <v>582</v>
      </c>
      <c r="C977" t="s">
        <v>218</v>
      </c>
      <c r="D977" t="s">
        <v>3523</v>
      </c>
      <c r="E977" t="s">
        <v>1053</v>
      </c>
      <c r="F977" t="s">
        <v>1054</v>
      </c>
      <c r="G977">
        <v>51.165700000000001</v>
      </c>
      <c r="H977">
        <v>10.451499999999999</v>
      </c>
      <c r="I977" t="s">
        <v>28</v>
      </c>
      <c r="J977">
        <v>88298</v>
      </c>
      <c r="K977" s="1">
        <v>44925</v>
      </c>
      <c r="L977" t="s">
        <v>123</v>
      </c>
      <c r="M977" t="s">
        <v>5420</v>
      </c>
      <c r="N977" t="s">
        <v>5421</v>
      </c>
      <c r="O977" t="s">
        <v>2575</v>
      </c>
      <c r="P977" t="s">
        <v>3279</v>
      </c>
      <c r="Q977" t="s">
        <v>294</v>
      </c>
      <c r="R977" t="s">
        <v>3280</v>
      </c>
      <c r="S977" t="s">
        <v>212</v>
      </c>
      <c r="T977" t="s">
        <v>3281</v>
      </c>
      <c r="U977" t="s">
        <v>3282</v>
      </c>
      <c r="V977" t="s">
        <v>1450</v>
      </c>
      <c r="W977" t="s">
        <v>1451</v>
      </c>
    </row>
    <row r="978" spans="1:23" x14ac:dyDescent="0.3">
      <c r="A978">
        <v>2073220652563360</v>
      </c>
      <c r="B978" t="s">
        <v>533</v>
      </c>
      <c r="C978" t="s">
        <v>189</v>
      </c>
      <c r="D978" t="s">
        <v>1257</v>
      </c>
      <c r="E978" t="s">
        <v>712</v>
      </c>
      <c r="F978" t="s">
        <v>713</v>
      </c>
      <c r="G978">
        <v>40.069099999999999</v>
      </c>
      <c r="H978">
        <v>45.038200000000003</v>
      </c>
      <c r="I978" t="s">
        <v>206</v>
      </c>
      <c r="J978">
        <v>49015</v>
      </c>
      <c r="K978" s="1">
        <v>44710</v>
      </c>
      <c r="L978" t="s">
        <v>29</v>
      </c>
      <c r="M978" t="s">
        <v>5422</v>
      </c>
      <c r="N978" t="s">
        <v>5423</v>
      </c>
      <c r="O978" t="s">
        <v>1726</v>
      </c>
      <c r="P978" t="s">
        <v>4102</v>
      </c>
      <c r="Q978" t="s">
        <v>321</v>
      </c>
      <c r="R978" t="s">
        <v>4103</v>
      </c>
      <c r="S978" t="s">
        <v>255</v>
      </c>
      <c r="T978" t="s">
        <v>4104</v>
      </c>
      <c r="U978" t="s">
        <v>4105</v>
      </c>
      <c r="V978" t="s">
        <v>3751</v>
      </c>
      <c r="W978" t="s">
        <v>3752</v>
      </c>
    </row>
    <row r="979" spans="1:23" x14ac:dyDescent="0.3">
      <c r="A979">
        <v>1686004760142210</v>
      </c>
      <c r="B979" t="s">
        <v>41</v>
      </c>
      <c r="C979" t="s">
        <v>218</v>
      </c>
      <c r="D979" t="s">
        <v>162</v>
      </c>
      <c r="E979" t="s">
        <v>731</v>
      </c>
      <c r="F979" t="s">
        <v>732</v>
      </c>
      <c r="G979">
        <v>13.9094</v>
      </c>
      <c r="H979">
        <v>-60.978900000000003</v>
      </c>
      <c r="I979" t="s">
        <v>78</v>
      </c>
      <c r="J979">
        <v>29837</v>
      </c>
      <c r="K979" s="1">
        <v>45078</v>
      </c>
      <c r="L979" t="s">
        <v>63</v>
      </c>
      <c r="M979" t="s">
        <v>5424</v>
      </c>
      <c r="N979" t="s">
        <v>5425</v>
      </c>
      <c r="O979" t="s">
        <v>4415</v>
      </c>
      <c r="P979" t="s">
        <v>4416</v>
      </c>
      <c r="Q979" t="s">
        <v>83</v>
      </c>
      <c r="R979" t="s">
        <v>4417</v>
      </c>
      <c r="S979" t="s">
        <v>241</v>
      </c>
      <c r="T979" t="s">
        <v>4418</v>
      </c>
      <c r="U979" t="s">
        <v>4419</v>
      </c>
      <c r="V979" t="s">
        <v>5426</v>
      </c>
      <c r="W979" t="s">
        <v>5427</v>
      </c>
    </row>
    <row r="980" spans="1:23" x14ac:dyDescent="0.3">
      <c r="A980">
        <v>2961169021365300</v>
      </c>
      <c r="B980" t="s">
        <v>74</v>
      </c>
      <c r="C980" t="s">
        <v>218</v>
      </c>
      <c r="D980" t="s">
        <v>3850</v>
      </c>
      <c r="E980" t="s">
        <v>1042</v>
      </c>
      <c r="F980" t="s">
        <v>1043</v>
      </c>
      <c r="G980">
        <v>56.879600000000003</v>
      </c>
      <c r="H980">
        <v>24.603200000000001</v>
      </c>
      <c r="I980" t="s">
        <v>206</v>
      </c>
      <c r="J980">
        <v>21027</v>
      </c>
      <c r="K980" s="1">
        <v>44858</v>
      </c>
      <c r="L980" t="s">
        <v>123</v>
      </c>
      <c r="M980" t="s">
        <v>5428</v>
      </c>
      <c r="N980" t="s">
        <v>5429</v>
      </c>
      <c r="O980" t="s">
        <v>2554</v>
      </c>
      <c r="P980" t="s">
        <v>2555</v>
      </c>
      <c r="Q980" t="s">
        <v>169</v>
      </c>
      <c r="R980" t="s">
        <v>2556</v>
      </c>
      <c r="S980" t="s">
        <v>85</v>
      </c>
      <c r="T980" t="s">
        <v>2557</v>
      </c>
      <c r="U980" t="s">
        <v>2558</v>
      </c>
      <c r="V980" t="s">
        <v>5430</v>
      </c>
      <c r="W980" t="s">
        <v>5431</v>
      </c>
    </row>
    <row r="981" spans="1:23" x14ac:dyDescent="0.3">
      <c r="A981">
        <v>1969594223159390</v>
      </c>
      <c r="B981" t="s">
        <v>150</v>
      </c>
      <c r="C981" t="s">
        <v>151</v>
      </c>
      <c r="D981" t="s">
        <v>5175</v>
      </c>
      <c r="E981" t="s">
        <v>1881</v>
      </c>
      <c r="F981" t="s">
        <v>1881</v>
      </c>
      <c r="G981">
        <v>1.3521000000000001</v>
      </c>
      <c r="H981">
        <v>103.8198</v>
      </c>
      <c r="I981" t="s">
        <v>78</v>
      </c>
      <c r="J981">
        <v>110705</v>
      </c>
      <c r="K981" s="1">
        <v>44481</v>
      </c>
      <c r="L981" t="s">
        <v>123</v>
      </c>
      <c r="M981" t="s">
        <v>5432</v>
      </c>
      <c r="N981" t="s">
        <v>5433</v>
      </c>
      <c r="O981" t="s">
        <v>447</v>
      </c>
      <c r="P981" t="s">
        <v>448</v>
      </c>
      <c r="Q981" t="s">
        <v>1047</v>
      </c>
      <c r="R981" t="s">
        <v>449</v>
      </c>
      <c r="S981" t="s">
        <v>145</v>
      </c>
      <c r="T981" t="s">
        <v>450</v>
      </c>
      <c r="U981" t="s">
        <v>451</v>
      </c>
      <c r="V981" t="s">
        <v>3156</v>
      </c>
      <c r="W981" t="s">
        <v>3157</v>
      </c>
    </row>
    <row r="982" spans="1:23" x14ac:dyDescent="0.3">
      <c r="A982">
        <v>128906734445795</v>
      </c>
      <c r="B982" t="s">
        <v>859</v>
      </c>
      <c r="C982" t="s">
        <v>189</v>
      </c>
      <c r="D982" t="s">
        <v>2538</v>
      </c>
      <c r="E982" t="s">
        <v>2255</v>
      </c>
      <c r="F982" t="s">
        <v>2256</v>
      </c>
      <c r="G982">
        <v>41.377499999999998</v>
      </c>
      <c r="H982">
        <v>64.585300000000004</v>
      </c>
      <c r="I982" t="s">
        <v>78</v>
      </c>
      <c r="J982">
        <v>83306</v>
      </c>
      <c r="K982" s="1">
        <v>44928</v>
      </c>
      <c r="L982" t="s">
        <v>123</v>
      </c>
      <c r="M982" t="s">
        <v>5434</v>
      </c>
      <c r="N982" t="s">
        <v>5435</v>
      </c>
      <c r="O982" t="s">
        <v>736</v>
      </c>
      <c r="P982" t="s">
        <v>4262</v>
      </c>
      <c r="Q982" t="s">
        <v>67</v>
      </c>
      <c r="R982" t="s">
        <v>4263</v>
      </c>
      <c r="S982" t="s">
        <v>255</v>
      </c>
      <c r="T982" t="s">
        <v>4264</v>
      </c>
      <c r="U982" t="s">
        <v>4265</v>
      </c>
      <c r="V982" t="s">
        <v>5436</v>
      </c>
      <c r="W982" t="s">
        <v>5437</v>
      </c>
    </row>
    <row r="983" spans="1:23" x14ac:dyDescent="0.3">
      <c r="A983">
        <v>988597020996341</v>
      </c>
      <c r="B983" t="s">
        <v>567</v>
      </c>
      <c r="C983" t="s">
        <v>189</v>
      </c>
      <c r="D983" t="s">
        <v>3289</v>
      </c>
      <c r="E983" t="s">
        <v>3424</v>
      </c>
      <c r="F983" t="s">
        <v>3425</v>
      </c>
      <c r="G983">
        <v>-21.178899999999999</v>
      </c>
      <c r="H983">
        <v>-175.19820000000001</v>
      </c>
      <c r="I983" t="s">
        <v>206</v>
      </c>
      <c r="J983">
        <v>49386</v>
      </c>
      <c r="K983" s="1">
        <v>44737</v>
      </c>
      <c r="L983" t="s">
        <v>123</v>
      </c>
      <c r="M983" t="s">
        <v>5438</v>
      </c>
      <c r="N983" t="s">
        <v>5439</v>
      </c>
      <c r="O983" t="s">
        <v>735</v>
      </c>
      <c r="P983" t="s">
        <v>736</v>
      </c>
      <c r="Q983" t="s">
        <v>83</v>
      </c>
      <c r="R983" t="s">
        <v>737</v>
      </c>
      <c r="S983" t="s">
        <v>212</v>
      </c>
      <c r="T983" t="s">
        <v>738</v>
      </c>
      <c r="U983" t="s">
        <v>739</v>
      </c>
      <c r="V983" t="s">
        <v>827</v>
      </c>
      <c r="W983" t="s">
        <v>828</v>
      </c>
    </row>
    <row r="984" spans="1:23" x14ac:dyDescent="0.3">
      <c r="A984">
        <v>1501559093217800</v>
      </c>
      <c r="B984" t="s">
        <v>90</v>
      </c>
      <c r="C984" t="s">
        <v>218</v>
      </c>
      <c r="D984" t="s">
        <v>5440</v>
      </c>
      <c r="E984" t="s">
        <v>1424</v>
      </c>
      <c r="F984" t="s">
        <v>1425</v>
      </c>
      <c r="G984">
        <v>-15.3767</v>
      </c>
      <c r="H984">
        <v>166.95920000000001</v>
      </c>
      <c r="I984" t="s">
        <v>62</v>
      </c>
      <c r="J984">
        <v>133011</v>
      </c>
      <c r="K984" s="1">
        <v>45082</v>
      </c>
      <c r="L984" t="s">
        <v>29</v>
      </c>
      <c r="M984" t="s">
        <v>5441</v>
      </c>
      <c r="N984" t="s">
        <v>5442</v>
      </c>
      <c r="O984" t="s">
        <v>736</v>
      </c>
      <c r="P984" t="s">
        <v>4262</v>
      </c>
      <c r="Q984" t="s">
        <v>253</v>
      </c>
      <c r="R984" t="s">
        <v>4263</v>
      </c>
      <c r="S984" t="s">
        <v>85</v>
      </c>
      <c r="T984" t="s">
        <v>4264</v>
      </c>
      <c r="U984" t="s">
        <v>4265</v>
      </c>
      <c r="V984" t="s">
        <v>3375</v>
      </c>
      <c r="W984" t="s">
        <v>3376</v>
      </c>
    </row>
    <row r="985" spans="1:23" x14ac:dyDescent="0.3">
      <c r="A985">
        <v>1400986986297760</v>
      </c>
      <c r="B985" t="s">
        <v>779</v>
      </c>
      <c r="C985" t="s">
        <v>273</v>
      </c>
      <c r="D985" t="s">
        <v>2764</v>
      </c>
      <c r="E985" t="s">
        <v>731</v>
      </c>
      <c r="F985" t="s">
        <v>732</v>
      </c>
      <c r="G985">
        <v>13.9094</v>
      </c>
      <c r="H985">
        <v>-60.978900000000003</v>
      </c>
      <c r="I985" t="s">
        <v>62</v>
      </c>
      <c r="J985">
        <v>14579</v>
      </c>
      <c r="K985" s="1">
        <v>45100</v>
      </c>
      <c r="L985" t="s">
        <v>63</v>
      </c>
      <c r="M985" t="s">
        <v>5443</v>
      </c>
      <c r="N985" t="s">
        <v>5444</v>
      </c>
      <c r="O985" t="s">
        <v>3431</v>
      </c>
      <c r="P985" t="s">
        <v>4610</v>
      </c>
      <c r="Q985" t="s">
        <v>253</v>
      </c>
      <c r="R985" t="s">
        <v>4611</v>
      </c>
      <c r="S985" t="s">
        <v>255</v>
      </c>
      <c r="T985" t="s">
        <v>4612</v>
      </c>
      <c r="U985" t="s">
        <v>4613</v>
      </c>
      <c r="V985" t="s">
        <v>5445</v>
      </c>
      <c r="W985" t="s">
        <v>5446</v>
      </c>
    </row>
    <row r="986" spans="1:23" x14ac:dyDescent="0.3">
      <c r="A986">
        <v>2530788203957020</v>
      </c>
      <c r="B986" t="s">
        <v>582</v>
      </c>
      <c r="C986" t="s">
        <v>91</v>
      </c>
      <c r="D986" t="s">
        <v>5323</v>
      </c>
      <c r="E986" t="s">
        <v>781</v>
      </c>
      <c r="F986" t="s">
        <v>782</v>
      </c>
      <c r="G986">
        <v>30.375299999999999</v>
      </c>
      <c r="H986">
        <v>69.345100000000002</v>
      </c>
      <c r="I986" t="s">
        <v>62</v>
      </c>
      <c r="J986">
        <v>53603</v>
      </c>
      <c r="K986" s="1">
        <v>44708</v>
      </c>
      <c r="L986" t="s">
        <v>63</v>
      </c>
      <c r="M986" t="s">
        <v>5447</v>
      </c>
      <c r="N986" t="s">
        <v>5448</v>
      </c>
      <c r="O986" t="s">
        <v>803</v>
      </c>
      <c r="P986" t="s">
        <v>4115</v>
      </c>
      <c r="Q986" t="s">
        <v>1047</v>
      </c>
      <c r="R986" t="s">
        <v>4116</v>
      </c>
      <c r="S986" t="s">
        <v>85</v>
      </c>
      <c r="T986" t="s">
        <v>4117</v>
      </c>
      <c r="U986" t="s">
        <v>4118</v>
      </c>
      <c r="V986" t="s">
        <v>880</v>
      </c>
      <c r="W986" t="s">
        <v>881</v>
      </c>
    </row>
    <row r="987" spans="1:23" x14ac:dyDescent="0.3">
      <c r="A987">
        <v>997639394575266</v>
      </c>
      <c r="B987" t="s">
        <v>792</v>
      </c>
      <c r="C987" t="s">
        <v>105</v>
      </c>
      <c r="D987" t="s">
        <v>914</v>
      </c>
      <c r="E987" t="s">
        <v>262</v>
      </c>
      <c r="F987" t="s">
        <v>262</v>
      </c>
      <c r="G987">
        <v>43.942399999999999</v>
      </c>
      <c r="H987">
        <v>12.457800000000001</v>
      </c>
      <c r="I987" t="s">
        <v>28</v>
      </c>
      <c r="J987">
        <v>103955</v>
      </c>
      <c r="K987" s="1">
        <v>44907</v>
      </c>
      <c r="L987" t="s">
        <v>63</v>
      </c>
      <c r="M987" t="s">
        <v>5449</v>
      </c>
      <c r="N987" t="s">
        <v>5450</v>
      </c>
      <c r="O987" t="s">
        <v>2602</v>
      </c>
      <c r="P987" t="s">
        <v>4516</v>
      </c>
      <c r="Q987" t="s">
        <v>253</v>
      </c>
      <c r="R987" t="s">
        <v>4517</v>
      </c>
      <c r="S987" t="s">
        <v>198</v>
      </c>
      <c r="T987" t="s">
        <v>4518</v>
      </c>
      <c r="U987" t="s">
        <v>4519</v>
      </c>
      <c r="V987" t="s">
        <v>5451</v>
      </c>
      <c r="W987" t="s">
        <v>5452</v>
      </c>
    </row>
    <row r="988" spans="1:23" x14ac:dyDescent="0.3">
      <c r="A988">
        <v>2660287821778990</v>
      </c>
      <c r="B988" t="s">
        <v>1140</v>
      </c>
      <c r="C988" t="s">
        <v>58</v>
      </c>
      <c r="D988" t="s">
        <v>808</v>
      </c>
      <c r="E988" t="s">
        <v>1509</v>
      </c>
      <c r="F988" t="s">
        <v>1510</v>
      </c>
      <c r="G988">
        <v>10.691800000000001</v>
      </c>
      <c r="H988">
        <v>-61.222499999999997</v>
      </c>
      <c r="I988" t="s">
        <v>62</v>
      </c>
      <c r="J988">
        <v>38570</v>
      </c>
      <c r="K988" s="1">
        <v>45099</v>
      </c>
      <c r="L988" t="s">
        <v>29</v>
      </c>
      <c r="M988" t="s">
        <v>5453</v>
      </c>
      <c r="N988">
        <f>1-888-794-2704</f>
        <v>-4385</v>
      </c>
      <c r="O988" t="s">
        <v>597</v>
      </c>
      <c r="P988" t="s">
        <v>5454</v>
      </c>
      <c r="Q988" t="s">
        <v>239</v>
      </c>
      <c r="R988" t="s">
        <v>5455</v>
      </c>
      <c r="S988" t="s">
        <v>85</v>
      </c>
      <c r="T988" t="s">
        <v>5456</v>
      </c>
      <c r="U988" t="s">
        <v>5457</v>
      </c>
      <c r="V988" t="s">
        <v>5458</v>
      </c>
      <c r="W988" t="s">
        <v>5459</v>
      </c>
    </row>
    <row r="989" spans="1:23" x14ac:dyDescent="0.3">
      <c r="A989">
        <v>2176804628650920</v>
      </c>
      <c r="B989" t="s">
        <v>582</v>
      </c>
      <c r="C989" t="s">
        <v>42</v>
      </c>
      <c r="D989" t="s">
        <v>1197</v>
      </c>
      <c r="E989" t="s">
        <v>5460</v>
      </c>
      <c r="F989" t="s">
        <v>5461</v>
      </c>
      <c r="G989">
        <v>15.097899999999999</v>
      </c>
      <c r="H989">
        <v>145.6739</v>
      </c>
      <c r="I989" t="s">
        <v>28</v>
      </c>
      <c r="J989">
        <v>117254</v>
      </c>
      <c r="K989" s="1">
        <v>44505</v>
      </c>
      <c r="L989" t="s">
        <v>123</v>
      </c>
      <c r="M989" t="s">
        <v>5462</v>
      </c>
      <c r="N989" t="s">
        <v>5463</v>
      </c>
      <c r="O989" t="s">
        <v>909</v>
      </c>
      <c r="P989" t="s">
        <v>910</v>
      </c>
      <c r="Q989" t="s">
        <v>321</v>
      </c>
      <c r="R989" t="s">
        <v>911</v>
      </c>
      <c r="S989" t="s">
        <v>85</v>
      </c>
      <c r="T989" t="s">
        <v>912</v>
      </c>
      <c r="U989" t="s">
        <v>913</v>
      </c>
      <c r="V989" t="s">
        <v>1074</v>
      </c>
      <c r="W989" t="s">
        <v>1075</v>
      </c>
    </row>
    <row r="990" spans="1:23" x14ac:dyDescent="0.3">
      <c r="A990">
        <v>1507898976781180</v>
      </c>
      <c r="B990" t="s">
        <v>286</v>
      </c>
      <c r="C990" t="s">
        <v>58</v>
      </c>
      <c r="D990" t="s">
        <v>503</v>
      </c>
      <c r="E990" t="s">
        <v>602</v>
      </c>
      <c r="F990" t="s">
        <v>603</v>
      </c>
      <c r="G990">
        <v>40.463700000000003</v>
      </c>
      <c r="H990">
        <v>-3.7492000000000001</v>
      </c>
      <c r="I990" t="s">
        <v>62</v>
      </c>
      <c r="J990">
        <v>103057</v>
      </c>
      <c r="K990" s="1">
        <v>44496</v>
      </c>
      <c r="L990" t="s">
        <v>63</v>
      </c>
      <c r="M990" t="s">
        <v>5464</v>
      </c>
      <c r="N990">
        <v>2214604605</v>
      </c>
      <c r="O990" t="s">
        <v>224</v>
      </c>
      <c r="P990" t="s">
        <v>560</v>
      </c>
      <c r="Q990" t="s">
        <v>967</v>
      </c>
      <c r="R990" t="s">
        <v>1477</v>
      </c>
      <c r="S990" t="s">
        <v>69</v>
      </c>
      <c r="T990" t="s">
        <v>1478</v>
      </c>
      <c r="U990" t="s">
        <v>1479</v>
      </c>
      <c r="V990" t="s">
        <v>5451</v>
      </c>
      <c r="W990" t="s">
        <v>5452</v>
      </c>
    </row>
    <row r="991" spans="1:23" x14ac:dyDescent="0.3">
      <c r="A991">
        <v>1782959321149800</v>
      </c>
      <c r="B991" t="s">
        <v>260</v>
      </c>
      <c r="C991" t="s">
        <v>218</v>
      </c>
      <c r="D991" t="s">
        <v>3379</v>
      </c>
      <c r="E991" t="s">
        <v>2691</v>
      </c>
      <c r="F991" t="s">
        <v>2692</v>
      </c>
      <c r="G991">
        <v>26.820599999999999</v>
      </c>
      <c r="H991">
        <v>30.802499999999998</v>
      </c>
      <c r="I991" t="s">
        <v>78</v>
      </c>
      <c r="J991">
        <v>55299</v>
      </c>
      <c r="K991" s="1">
        <v>44508</v>
      </c>
      <c r="L991" t="s">
        <v>29</v>
      </c>
      <c r="M991" t="s">
        <v>5465</v>
      </c>
      <c r="N991" t="s">
        <v>5466</v>
      </c>
      <c r="O991" t="s">
        <v>561</v>
      </c>
      <c r="P991" t="s">
        <v>3816</v>
      </c>
      <c r="Q991" t="s">
        <v>294</v>
      </c>
      <c r="R991" t="s">
        <v>3817</v>
      </c>
      <c r="S991" t="s">
        <v>36</v>
      </c>
      <c r="T991" t="s">
        <v>3818</v>
      </c>
      <c r="U991" t="s">
        <v>3819</v>
      </c>
      <c r="V991" t="s">
        <v>5467</v>
      </c>
      <c r="W991" t="s">
        <v>5468</v>
      </c>
    </row>
    <row r="992" spans="1:23" x14ac:dyDescent="0.3">
      <c r="A992">
        <v>2156890806381590</v>
      </c>
      <c r="B992" t="s">
        <v>567</v>
      </c>
      <c r="C992" t="s">
        <v>189</v>
      </c>
      <c r="D992" t="s">
        <v>3335</v>
      </c>
      <c r="E992" t="s">
        <v>220</v>
      </c>
      <c r="F992" t="s">
        <v>221</v>
      </c>
      <c r="G992">
        <v>13.443199999999999</v>
      </c>
      <c r="H992">
        <v>-15.3101</v>
      </c>
      <c r="I992" t="s">
        <v>206</v>
      </c>
      <c r="J992">
        <v>111612</v>
      </c>
      <c r="K992" s="1">
        <v>44475</v>
      </c>
      <c r="L992" t="s">
        <v>63</v>
      </c>
      <c r="M992" t="s">
        <v>5469</v>
      </c>
      <c r="N992">
        <v>2388181122</v>
      </c>
      <c r="O992" t="s">
        <v>990</v>
      </c>
      <c r="P992" t="s">
        <v>3670</v>
      </c>
      <c r="Q992" t="s">
        <v>294</v>
      </c>
      <c r="R992" t="s">
        <v>3671</v>
      </c>
      <c r="S992" t="s">
        <v>212</v>
      </c>
      <c r="T992" t="s">
        <v>3672</v>
      </c>
      <c r="U992" t="s">
        <v>3673</v>
      </c>
      <c r="V992" t="s">
        <v>2927</v>
      </c>
      <c r="W992" t="s">
        <v>2928</v>
      </c>
    </row>
    <row r="993" spans="1:23" x14ac:dyDescent="0.3">
      <c r="A993">
        <v>192470696483159</v>
      </c>
      <c r="B993" t="s">
        <v>417</v>
      </c>
      <c r="C993" t="s">
        <v>24</v>
      </c>
      <c r="D993" t="s">
        <v>5470</v>
      </c>
      <c r="E993" t="s">
        <v>3641</v>
      </c>
      <c r="F993" t="s">
        <v>3642</v>
      </c>
      <c r="G993">
        <v>12.521100000000001</v>
      </c>
      <c r="H993">
        <v>-69.968299999999999</v>
      </c>
      <c r="I993" t="s">
        <v>206</v>
      </c>
      <c r="J993">
        <v>70091</v>
      </c>
      <c r="K993" s="1">
        <v>44976</v>
      </c>
      <c r="L993" t="s">
        <v>29</v>
      </c>
      <c r="M993" t="s">
        <v>5471</v>
      </c>
      <c r="N993" t="s">
        <v>5472</v>
      </c>
      <c r="O993" t="s">
        <v>1746</v>
      </c>
      <c r="P993" t="s">
        <v>1745</v>
      </c>
      <c r="Q993" t="s">
        <v>239</v>
      </c>
      <c r="R993" t="s">
        <v>5382</v>
      </c>
      <c r="S993" t="s">
        <v>212</v>
      </c>
      <c r="T993" t="s">
        <v>5383</v>
      </c>
      <c r="U993" t="s">
        <v>5384</v>
      </c>
      <c r="V993" t="s">
        <v>1214</v>
      </c>
      <c r="W993" t="s">
        <v>1215</v>
      </c>
    </row>
    <row r="994" spans="1:23" x14ac:dyDescent="0.3">
      <c r="A994">
        <v>1420044448991930</v>
      </c>
      <c r="B994" t="s">
        <v>90</v>
      </c>
      <c r="C994" t="s">
        <v>134</v>
      </c>
      <c r="D994" t="s">
        <v>5358</v>
      </c>
      <c r="E994" t="s">
        <v>1551</v>
      </c>
      <c r="F994" t="s">
        <v>1552</v>
      </c>
      <c r="G994">
        <v>22.3964</v>
      </c>
      <c r="H994">
        <v>114.1095</v>
      </c>
      <c r="I994" t="s">
        <v>28</v>
      </c>
      <c r="J994">
        <v>65147</v>
      </c>
      <c r="K994" s="1">
        <v>45134</v>
      </c>
      <c r="L994" t="s">
        <v>29</v>
      </c>
      <c r="M994" t="s">
        <v>5473</v>
      </c>
      <c r="N994">
        <f>1-219-667-938</f>
        <v>-1823</v>
      </c>
      <c r="O994" t="s">
        <v>693</v>
      </c>
      <c r="P994" t="s">
        <v>1394</v>
      </c>
      <c r="Q994" t="s">
        <v>321</v>
      </c>
      <c r="R994" t="s">
        <v>1395</v>
      </c>
      <c r="S994" t="s">
        <v>255</v>
      </c>
      <c r="T994" t="s">
        <v>1396</v>
      </c>
      <c r="U994" t="s">
        <v>1397</v>
      </c>
      <c r="V994" t="s">
        <v>4600</v>
      </c>
      <c r="W994" t="s">
        <v>4601</v>
      </c>
    </row>
    <row r="995" spans="1:23" x14ac:dyDescent="0.3">
      <c r="A995">
        <v>138531586455616</v>
      </c>
      <c r="B995" t="s">
        <v>351</v>
      </c>
      <c r="C995" t="s">
        <v>189</v>
      </c>
      <c r="D995" t="s">
        <v>5474</v>
      </c>
      <c r="E995" t="s">
        <v>288</v>
      </c>
      <c r="F995" t="s">
        <v>2442</v>
      </c>
      <c r="G995">
        <v>35.907800000000002</v>
      </c>
      <c r="H995">
        <v>127.76690000000001</v>
      </c>
      <c r="I995" t="s">
        <v>206</v>
      </c>
      <c r="J995">
        <v>49900</v>
      </c>
      <c r="K995" s="1">
        <v>44998</v>
      </c>
      <c r="L995" t="s">
        <v>29</v>
      </c>
      <c r="M995" t="s">
        <v>5475</v>
      </c>
      <c r="N995" t="s">
        <v>5476</v>
      </c>
      <c r="O995" t="s">
        <v>111</v>
      </c>
      <c r="P995" t="s">
        <v>112</v>
      </c>
      <c r="Q995" t="s">
        <v>1047</v>
      </c>
      <c r="R995" t="s">
        <v>113</v>
      </c>
      <c r="S995" t="s">
        <v>198</v>
      </c>
      <c r="T995" t="s">
        <v>115</v>
      </c>
      <c r="U995" t="s">
        <v>116</v>
      </c>
      <c r="V995" t="s">
        <v>428</v>
      </c>
      <c r="W995" t="s">
        <v>429</v>
      </c>
    </row>
    <row r="996" spans="1:23" x14ac:dyDescent="0.3">
      <c r="A996">
        <v>915240526216904</v>
      </c>
      <c r="B996" t="s">
        <v>443</v>
      </c>
      <c r="C996" t="s">
        <v>273</v>
      </c>
      <c r="D996" t="s">
        <v>2662</v>
      </c>
      <c r="E996" t="s">
        <v>326</v>
      </c>
      <c r="F996" t="s">
        <v>327</v>
      </c>
      <c r="G996">
        <v>-7.1094999999999997</v>
      </c>
      <c r="H996">
        <v>177.64930000000001</v>
      </c>
      <c r="I996" t="s">
        <v>62</v>
      </c>
      <c r="J996">
        <v>20503</v>
      </c>
      <c r="K996" s="1">
        <v>45137</v>
      </c>
      <c r="L996" t="s">
        <v>29</v>
      </c>
      <c r="M996" t="s">
        <v>5477</v>
      </c>
      <c r="N996" t="s">
        <v>5478</v>
      </c>
      <c r="O996" t="s">
        <v>822</v>
      </c>
      <c r="P996" t="s">
        <v>1689</v>
      </c>
      <c r="Q996" t="s">
        <v>83</v>
      </c>
      <c r="R996" t="s">
        <v>1690</v>
      </c>
      <c r="S996" t="s">
        <v>334</v>
      </c>
      <c r="T996" t="s">
        <v>1691</v>
      </c>
      <c r="U996" t="s">
        <v>1692</v>
      </c>
      <c r="V996" t="s">
        <v>1672</v>
      </c>
      <c r="W996" t="s">
        <v>1673</v>
      </c>
    </row>
    <row r="997" spans="1:23" x14ac:dyDescent="0.3">
      <c r="A997">
        <v>1998750489737430</v>
      </c>
      <c r="B997" t="s">
        <v>921</v>
      </c>
      <c r="C997" t="s">
        <v>105</v>
      </c>
      <c r="D997" t="s">
        <v>1583</v>
      </c>
      <c r="E997" t="s">
        <v>2068</v>
      </c>
      <c r="F997" t="s">
        <v>2069</v>
      </c>
      <c r="G997">
        <v>52.132599999999996</v>
      </c>
      <c r="H997">
        <v>5.2912999999999997</v>
      </c>
      <c r="I997" t="s">
        <v>78</v>
      </c>
      <c r="J997">
        <v>78422</v>
      </c>
      <c r="K997" s="1">
        <v>44905</v>
      </c>
      <c r="L997" t="s">
        <v>29</v>
      </c>
      <c r="M997" t="s">
        <v>5479</v>
      </c>
      <c r="N997" t="s">
        <v>5480</v>
      </c>
      <c r="O997" t="s">
        <v>693</v>
      </c>
      <c r="P997" t="s">
        <v>5234</v>
      </c>
      <c r="Q997" t="s">
        <v>169</v>
      </c>
      <c r="R997" t="s">
        <v>5235</v>
      </c>
      <c r="S997" t="s">
        <v>85</v>
      </c>
      <c r="T997" t="s">
        <v>5236</v>
      </c>
      <c r="U997" t="s">
        <v>5237</v>
      </c>
      <c r="V997" t="s">
        <v>1853</v>
      </c>
      <c r="W997" t="s">
        <v>1854</v>
      </c>
    </row>
    <row r="998" spans="1:23" x14ac:dyDescent="0.3">
      <c r="A998">
        <v>626044006447695</v>
      </c>
      <c r="B998" t="s">
        <v>430</v>
      </c>
      <c r="C998" t="s">
        <v>24</v>
      </c>
      <c r="D998" t="s">
        <v>365</v>
      </c>
      <c r="E998" t="s">
        <v>5061</v>
      </c>
      <c r="F998" t="s">
        <v>5062</v>
      </c>
      <c r="G998">
        <v>48.379399999999997</v>
      </c>
      <c r="H998">
        <v>31.165600000000001</v>
      </c>
      <c r="I998" t="s">
        <v>206</v>
      </c>
      <c r="J998">
        <v>133807</v>
      </c>
      <c r="K998" s="1">
        <v>44539</v>
      </c>
      <c r="L998" t="s">
        <v>123</v>
      </c>
      <c r="M998" t="s">
        <v>5481</v>
      </c>
      <c r="N998" t="s">
        <v>5482</v>
      </c>
      <c r="O998" t="s">
        <v>209</v>
      </c>
      <c r="P998" t="s">
        <v>210</v>
      </c>
      <c r="Q998" t="s">
        <v>83</v>
      </c>
      <c r="R998" t="s">
        <v>211</v>
      </c>
      <c r="S998" t="s">
        <v>198</v>
      </c>
      <c r="T998" t="s">
        <v>213</v>
      </c>
      <c r="U998" t="s">
        <v>214</v>
      </c>
      <c r="V998" t="s">
        <v>3873</v>
      </c>
      <c r="W998" t="s">
        <v>3874</v>
      </c>
    </row>
    <row r="999" spans="1:23" x14ac:dyDescent="0.3">
      <c r="A999">
        <v>2848758632747590</v>
      </c>
      <c r="B999" t="s">
        <v>1683</v>
      </c>
      <c r="C999" t="s">
        <v>134</v>
      </c>
      <c r="D999" t="s">
        <v>3115</v>
      </c>
      <c r="E999" t="s">
        <v>794</v>
      </c>
      <c r="F999" t="s">
        <v>795</v>
      </c>
      <c r="G999">
        <v>4.5353000000000003</v>
      </c>
      <c r="H999">
        <v>114.7277</v>
      </c>
      <c r="I999" t="s">
        <v>62</v>
      </c>
      <c r="J999">
        <v>54012</v>
      </c>
      <c r="K999" s="1">
        <v>44956</v>
      </c>
      <c r="L999" t="s">
        <v>123</v>
      </c>
      <c r="M999" t="s">
        <v>5483</v>
      </c>
      <c r="N999" t="s">
        <v>5484</v>
      </c>
      <c r="O999" t="s">
        <v>1764</v>
      </c>
      <c r="P999" t="s">
        <v>3270</v>
      </c>
      <c r="Q999" t="s">
        <v>1047</v>
      </c>
      <c r="R999" t="s">
        <v>3271</v>
      </c>
      <c r="S999" t="s">
        <v>241</v>
      </c>
      <c r="T999" t="s">
        <v>3272</v>
      </c>
      <c r="U999" t="s">
        <v>3273</v>
      </c>
      <c r="V999" t="s">
        <v>3985</v>
      </c>
      <c r="W999" t="s">
        <v>3986</v>
      </c>
    </row>
    <row r="1000" spans="1:23" x14ac:dyDescent="0.3">
      <c r="A1000">
        <v>1371096280294700</v>
      </c>
      <c r="B1000" t="s">
        <v>104</v>
      </c>
      <c r="C1000" t="s">
        <v>218</v>
      </c>
      <c r="D1000" t="s">
        <v>5485</v>
      </c>
      <c r="E1000" t="s">
        <v>954</v>
      </c>
      <c r="F1000" t="s">
        <v>955</v>
      </c>
      <c r="G1000">
        <v>4.2104999999999997</v>
      </c>
      <c r="H1000">
        <v>101.97580000000001</v>
      </c>
      <c r="I1000" t="s">
        <v>78</v>
      </c>
      <c r="J1000">
        <v>87447</v>
      </c>
      <c r="K1000" s="1">
        <v>44802</v>
      </c>
      <c r="L1000" t="s">
        <v>29</v>
      </c>
      <c r="M1000" t="s">
        <v>5486</v>
      </c>
      <c r="N1000" t="s">
        <v>5487</v>
      </c>
      <c r="O1000" t="s">
        <v>423</v>
      </c>
      <c r="P1000" t="s">
        <v>424</v>
      </c>
      <c r="Q1000" t="s">
        <v>67</v>
      </c>
      <c r="R1000" t="s">
        <v>425</v>
      </c>
      <c r="S1000" t="s">
        <v>85</v>
      </c>
      <c r="T1000" t="s">
        <v>426</v>
      </c>
      <c r="U1000" t="s">
        <v>427</v>
      </c>
      <c r="V1000" t="s">
        <v>2579</v>
      </c>
      <c r="W1000" t="s">
        <v>2580</v>
      </c>
    </row>
    <row r="1001" spans="1:23" x14ac:dyDescent="0.3">
      <c r="A1001">
        <v>1808901674634340</v>
      </c>
      <c r="B1001" t="s">
        <v>364</v>
      </c>
      <c r="C1001" t="s">
        <v>91</v>
      </c>
      <c r="D1001" t="s">
        <v>5488</v>
      </c>
      <c r="E1001" t="s">
        <v>315</v>
      </c>
      <c r="F1001" t="s">
        <v>316</v>
      </c>
      <c r="G1001">
        <v>40.143099999999997</v>
      </c>
      <c r="H1001">
        <v>47.576900000000002</v>
      </c>
      <c r="I1001" t="s">
        <v>28</v>
      </c>
      <c r="J1001">
        <v>30077</v>
      </c>
      <c r="K1001" s="1">
        <v>44774</v>
      </c>
      <c r="L1001" t="s">
        <v>63</v>
      </c>
      <c r="M1001" t="s">
        <v>5489</v>
      </c>
      <c r="N1001" t="s">
        <v>5490</v>
      </c>
      <c r="O1001" t="s">
        <v>692</v>
      </c>
      <c r="P1001" t="s">
        <v>5491</v>
      </c>
      <c r="Q1001" t="s">
        <v>83</v>
      </c>
      <c r="R1001" t="s">
        <v>5492</v>
      </c>
      <c r="S1001" t="s">
        <v>85</v>
      </c>
      <c r="T1001" t="s">
        <v>5493</v>
      </c>
      <c r="U1001" t="s">
        <v>5494</v>
      </c>
      <c r="V1001" t="s">
        <v>2767</v>
      </c>
      <c r="W1001" t="s">
        <v>2768</v>
      </c>
    </row>
    <row r="1002" spans="1:23" x14ac:dyDescent="0.3">
      <c r="A1002">
        <v>2032417959454940</v>
      </c>
      <c r="B1002" t="s">
        <v>792</v>
      </c>
      <c r="C1002" t="s">
        <v>218</v>
      </c>
      <c r="D1002" t="s">
        <v>3580</v>
      </c>
      <c r="E1002" t="s">
        <v>998</v>
      </c>
      <c r="F1002" t="s">
        <v>999</v>
      </c>
      <c r="G1002">
        <v>47.4116</v>
      </c>
      <c r="H1002">
        <v>28.369900000000001</v>
      </c>
      <c r="I1002" t="s">
        <v>78</v>
      </c>
      <c r="J1002">
        <v>89219</v>
      </c>
      <c r="K1002" s="1">
        <v>44783</v>
      </c>
      <c r="L1002" t="s">
        <v>29</v>
      </c>
      <c r="M1002" t="s">
        <v>5495</v>
      </c>
      <c r="N1002" t="s">
        <v>5496</v>
      </c>
      <c r="O1002" t="s">
        <v>81</v>
      </c>
      <c r="P1002" t="s">
        <v>224</v>
      </c>
      <c r="Q1002" t="s">
        <v>83</v>
      </c>
      <c r="R1002" t="s">
        <v>2259</v>
      </c>
      <c r="S1002" t="s">
        <v>85</v>
      </c>
      <c r="T1002" t="s">
        <v>2260</v>
      </c>
      <c r="U1002" t="s">
        <v>2261</v>
      </c>
      <c r="V1002" t="s">
        <v>5410</v>
      </c>
      <c r="W1002" t="s">
        <v>5411</v>
      </c>
    </row>
    <row r="1003" spans="1:23" x14ac:dyDescent="0.3">
      <c r="A1003">
        <v>2404429988917650</v>
      </c>
      <c r="B1003" t="s">
        <v>396</v>
      </c>
      <c r="C1003" t="s">
        <v>105</v>
      </c>
      <c r="D1003" t="s">
        <v>5497</v>
      </c>
      <c r="E1003" t="s">
        <v>63</v>
      </c>
      <c r="F1003" t="s">
        <v>152</v>
      </c>
      <c r="G1003">
        <v>3.2027999999999999</v>
      </c>
      <c r="H1003">
        <v>73.220699999999994</v>
      </c>
      <c r="I1003" t="s">
        <v>62</v>
      </c>
      <c r="J1003">
        <v>23092</v>
      </c>
      <c r="K1003" s="1">
        <v>44921</v>
      </c>
      <c r="L1003" t="s">
        <v>29</v>
      </c>
      <c r="M1003" t="s">
        <v>5498</v>
      </c>
      <c r="N1003" t="s">
        <v>5499</v>
      </c>
      <c r="O1003" t="s">
        <v>2883</v>
      </c>
      <c r="P1003" t="s">
        <v>2275</v>
      </c>
      <c r="Q1003" t="s">
        <v>183</v>
      </c>
      <c r="R1003" t="s">
        <v>3654</v>
      </c>
      <c r="S1003" t="s">
        <v>198</v>
      </c>
      <c r="T1003" t="s">
        <v>3655</v>
      </c>
      <c r="U1003" t="s">
        <v>3656</v>
      </c>
      <c r="V1003" t="s">
        <v>5500</v>
      </c>
      <c r="W1003" t="s">
        <v>5501</v>
      </c>
    </row>
    <row r="1004" spans="1:23" x14ac:dyDescent="0.3">
      <c r="A1004">
        <v>1161037808571520</v>
      </c>
      <c r="B1004" t="s">
        <v>90</v>
      </c>
      <c r="C1004" t="s">
        <v>42</v>
      </c>
      <c r="D1004" t="s">
        <v>5502</v>
      </c>
      <c r="E1004" t="s">
        <v>680</v>
      </c>
      <c r="F1004" t="s">
        <v>681</v>
      </c>
      <c r="G1004">
        <v>21.693999999999999</v>
      </c>
      <c r="H1004">
        <v>-71.797899999999998</v>
      </c>
      <c r="I1004" t="s">
        <v>62</v>
      </c>
      <c r="J1004">
        <v>49980</v>
      </c>
      <c r="K1004" s="1">
        <v>45064</v>
      </c>
      <c r="L1004" t="s">
        <v>29</v>
      </c>
      <c r="M1004" t="s">
        <v>5503</v>
      </c>
      <c r="N1004" t="s">
        <v>5504</v>
      </c>
      <c r="O1004" t="s">
        <v>141</v>
      </c>
      <c r="P1004" t="s">
        <v>142</v>
      </c>
      <c r="Q1004" t="s">
        <v>67</v>
      </c>
      <c r="R1004" t="s">
        <v>144</v>
      </c>
      <c r="S1004" t="s">
        <v>212</v>
      </c>
      <c r="T1004" t="s">
        <v>146</v>
      </c>
      <c r="U1004" t="s">
        <v>147</v>
      </c>
      <c r="V1004" t="s">
        <v>4592</v>
      </c>
      <c r="W1004" t="s">
        <v>4593</v>
      </c>
    </row>
    <row r="1005" spans="1:23" x14ac:dyDescent="0.3">
      <c r="A1005">
        <v>2560629446484440</v>
      </c>
      <c r="B1005" t="s">
        <v>351</v>
      </c>
      <c r="C1005" t="s">
        <v>91</v>
      </c>
      <c r="D1005" t="s">
        <v>2079</v>
      </c>
      <c r="E1005" t="s">
        <v>1134</v>
      </c>
      <c r="F1005" t="s">
        <v>1135</v>
      </c>
      <c r="G1005">
        <v>-0.7893</v>
      </c>
      <c r="H1005">
        <v>113.9213</v>
      </c>
      <c r="I1005" t="s">
        <v>62</v>
      </c>
      <c r="J1005">
        <v>17117</v>
      </c>
      <c r="K1005" s="1">
        <v>44792</v>
      </c>
      <c r="L1005" t="s">
        <v>63</v>
      </c>
      <c r="M1005" t="s">
        <v>5505</v>
      </c>
      <c r="N1005" t="s">
        <v>5506</v>
      </c>
      <c r="O1005" t="s">
        <v>2417</v>
      </c>
      <c r="P1005" t="s">
        <v>2418</v>
      </c>
      <c r="Q1005" t="s">
        <v>1047</v>
      </c>
      <c r="R1005" t="s">
        <v>2419</v>
      </c>
      <c r="S1005" t="s">
        <v>241</v>
      </c>
      <c r="T1005" t="s">
        <v>2420</v>
      </c>
      <c r="U1005" t="s">
        <v>2421</v>
      </c>
      <c r="V1005" t="s">
        <v>4022</v>
      </c>
      <c r="W1005" t="s">
        <v>4023</v>
      </c>
    </row>
    <row r="1006" spans="1:23" x14ac:dyDescent="0.3">
      <c r="A1006">
        <v>2841154534860330</v>
      </c>
      <c r="B1006" t="s">
        <v>175</v>
      </c>
      <c r="C1006" t="s">
        <v>189</v>
      </c>
      <c r="D1006" t="s">
        <v>3845</v>
      </c>
      <c r="E1006" t="s">
        <v>2591</v>
      </c>
      <c r="F1006" t="s">
        <v>2592</v>
      </c>
      <c r="G1006">
        <v>31.046099999999999</v>
      </c>
      <c r="H1006">
        <v>34.851599999999998</v>
      </c>
      <c r="I1006" t="s">
        <v>78</v>
      </c>
      <c r="J1006">
        <v>110665</v>
      </c>
      <c r="K1006" s="1">
        <v>44805</v>
      </c>
      <c r="L1006" t="s">
        <v>29</v>
      </c>
      <c r="M1006" t="s">
        <v>5507</v>
      </c>
      <c r="N1006" t="s">
        <v>5508</v>
      </c>
      <c r="O1006" t="s">
        <v>1169</v>
      </c>
      <c r="P1006" t="s">
        <v>2847</v>
      </c>
      <c r="Q1006" t="s">
        <v>169</v>
      </c>
      <c r="R1006" t="s">
        <v>2848</v>
      </c>
      <c r="S1006" t="s">
        <v>85</v>
      </c>
      <c r="T1006" t="s">
        <v>2849</v>
      </c>
      <c r="U1006" t="s">
        <v>2850</v>
      </c>
      <c r="V1006" t="s">
        <v>4643</v>
      </c>
      <c r="W1006" t="s">
        <v>4644</v>
      </c>
    </row>
    <row r="1007" spans="1:23" x14ac:dyDescent="0.3">
      <c r="A1007">
        <v>1778937350043740</v>
      </c>
      <c r="B1007" t="s">
        <v>104</v>
      </c>
      <c r="C1007" t="s">
        <v>151</v>
      </c>
      <c r="D1007" t="s">
        <v>5075</v>
      </c>
      <c r="E1007" t="s">
        <v>1424</v>
      </c>
      <c r="F1007" t="s">
        <v>1425</v>
      </c>
      <c r="G1007">
        <v>-15.3767</v>
      </c>
      <c r="H1007">
        <v>166.95920000000001</v>
      </c>
      <c r="I1007" t="s">
        <v>28</v>
      </c>
      <c r="J1007">
        <v>121714</v>
      </c>
      <c r="K1007" s="1">
        <v>44855</v>
      </c>
      <c r="L1007" t="s">
        <v>123</v>
      </c>
      <c r="M1007" t="s">
        <v>5509</v>
      </c>
      <c r="N1007" t="s">
        <v>5510</v>
      </c>
      <c r="O1007" t="s">
        <v>1884</v>
      </c>
      <c r="P1007" t="s">
        <v>2499</v>
      </c>
      <c r="Q1007" t="s">
        <v>67</v>
      </c>
      <c r="R1007" t="s">
        <v>2500</v>
      </c>
      <c r="S1007" t="s">
        <v>85</v>
      </c>
      <c r="T1007" t="s">
        <v>2501</v>
      </c>
      <c r="U1007" t="s">
        <v>2502</v>
      </c>
      <c r="V1007" t="s">
        <v>5178</v>
      </c>
      <c r="W1007" t="s">
        <v>5179</v>
      </c>
    </row>
    <row r="1008" spans="1:23" x14ac:dyDescent="0.3">
      <c r="A1008">
        <v>2040354270186310</v>
      </c>
      <c r="B1008" t="s">
        <v>921</v>
      </c>
      <c r="C1008" t="s">
        <v>24</v>
      </c>
      <c r="D1008" t="s">
        <v>1216</v>
      </c>
      <c r="E1008" t="s">
        <v>2476</v>
      </c>
      <c r="F1008" t="s">
        <v>2477</v>
      </c>
      <c r="G1008">
        <v>26.522500000000001</v>
      </c>
      <c r="H1008">
        <v>31.465900000000001</v>
      </c>
      <c r="I1008" t="s">
        <v>78</v>
      </c>
      <c r="J1008">
        <v>59906</v>
      </c>
      <c r="K1008" s="1">
        <v>44644</v>
      </c>
      <c r="L1008" t="s">
        <v>29</v>
      </c>
      <c r="M1008" t="s">
        <v>5511</v>
      </c>
      <c r="N1008" t="s">
        <v>5512</v>
      </c>
      <c r="O1008" t="s">
        <v>2111</v>
      </c>
      <c r="P1008" t="s">
        <v>1832</v>
      </c>
      <c r="Q1008" t="s">
        <v>169</v>
      </c>
      <c r="R1008" t="s">
        <v>2112</v>
      </c>
      <c r="S1008" t="s">
        <v>241</v>
      </c>
      <c r="T1008" t="s">
        <v>2113</v>
      </c>
      <c r="U1008" t="s">
        <v>2114</v>
      </c>
      <c r="V1008" t="s">
        <v>971</v>
      </c>
      <c r="W1008" t="s">
        <v>972</v>
      </c>
    </row>
    <row r="1009" spans="1:23" x14ac:dyDescent="0.3">
      <c r="A1009">
        <v>1469992199928120</v>
      </c>
      <c r="B1009" t="s">
        <v>119</v>
      </c>
      <c r="C1009" t="s">
        <v>189</v>
      </c>
      <c r="D1009" t="s">
        <v>3952</v>
      </c>
      <c r="E1009" t="s">
        <v>1278</v>
      </c>
      <c r="F1009" t="s">
        <v>1278</v>
      </c>
      <c r="G1009">
        <v>49.815300000000001</v>
      </c>
      <c r="H1009">
        <v>6.1295999999999999</v>
      </c>
      <c r="I1009" t="s">
        <v>62</v>
      </c>
      <c r="J1009">
        <v>29730</v>
      </c>
      <c r="K1009" s="1">
        <v>44751</v>
      </c>
      <c r="L1009" t="s">
        <v>63</v>
      </c>
      <c r="M1009" t="s">
        <v>5513</v>
      </c>
      <c r="N1009" t="s">
        <v>5514</v>
      </c>
      <c r="O1009" t="s">
        <v>331</v>
      </c>
      <c r="P1009" t="s">
        <v>3026</v>
      </c>
      <c r="Q1009" t="s">
        <v>239</v>
      </c>
      <c r="R1009" t="s">
        <v>3027</v>
      </c>
      <c r="S1009" t="s">
        <v>69</v>
      </c>
      <c r="T1009" t="s">
        <v>3028</v>
      </c>
      <c r="U1009" t="s">
        <v>3029</v>
      </c>
      <c r="V1009" t="s">
        <v>311</v>
      </c>
      <c r="W1009" t="s">
        <v>312</v>
      </c>
    </row>
    <row r="1010" spans="1:23" x14ac:dyDescent="0.3">
      <c r="A1010">
        <v>1845789334526750</v>
      </c>
      <c r="B1010" t="s">
        <v>231</v>
      </c>
      <c r="C1010" t="s">
        <v>58</v>
      </c>
      <c r="D1010" t="s">
        <v>1724</v>
      </c>
      <c r="E1010" t="s">
        <v>1178</v>
      </c>
      <c r="F1010" t="s">
        <v>1179</v>
      </c>
      <c r="G1010">
        <v>19.856300000000001</v>
      </c>
      <c r="H1010">
        <v>102.49550000000001</v>
      </c>
      <c r="I1010" t="s">
        <v>206</v>
      </c>
      <c r="J1010">
        <v>54037</v>
      </c>
      <c r="K1010" s="1">
        <v>45008</v>
      </c>
      <c r="L1010" t="s">
        <v>63</v>
      </c>
      <c r="M1010" t="s">
        <v>5515</v>
      </c>
      <c r="N1010" t="s">
        <v>5516</v>
      </c>
      <c r="O1010" t="s">
        <v>2883</v>
      </c>
      <c r="P1010" t="s">
        <v>4657</v>
      </c>
      <c r="Q1010" t="s">
        <v>321</v>
      </c>
      <c r="R1010" t="s">
        <v>4658</v>
      </c>
      <c r="S1010" t="s">
        <v>145</v>
      </c>
      <c r="T1010" t="s">
        <v>4659</v>
      </c>
      <c r="U1010" t="s">
        <v>4660</v>
      </c>
      <c r="V1010" t="s">
        <v>5517</v>
      </c>
      <c r="W1010" t="s">
        <v>5518</v>
      </c>
    </row>
    <row r="1011" spans="1:23" x14ac:dyDescent="0.3">
      <c r="A1011">
        <v>1683384750890360</v>
      </c>
      <c r="B1011" t="s">
        <v>467</v>
      </c>
      <c r="C1011" t="s">
        <v>134</v>
      </c>
      <c r="D1011" t="s">
        <v>3018</v>
      </c>
      <c r="E1011" t="s">
        <v>2296</v>
      </c>
      <c r="F1011" t="s">
        <v>2297</v>
      </c>
      <c r="G1011">
        <v>21.9162</v>
      </c>
      <c r="H1011">
        <v>95.956000000000003</v>
      </c>
      <c r="I1011" t="s">
        <v>78</v>
      </c>
      <c r="J1011">
        <v>128689</v>
      </c>
      <c r="K1011" s="1">
        <v>44862</v>
      </c>
      <c r="L1011" t="s">
        <v>123</v>
      </c>
      <c r="M1011" t="s">
        <v>5519</v>
      </c>
      <c r="N1011" t="s">
        <v>5520</v>
      </c>
      <c r="O1011" t="s">
        <v>640</v>
      </c>
      <c r="P1011" t="s">
        <v>1346</v>
      </c>
      <c r="Q1011" t="s">
        <v>674</v>
      </c>
      <c r="R1011" t="s">
        <v>1347</v>
      </c>
      <c r="S1011" t="s">
        <v>85</v>
      </c>
      <c r="T1011" t="s">
        <v>1348</v>
      </c>
      <c r="U1011" t="s">
        <v>1349</v>
      </c>
      <c r="V1011" t="s">
        <v>2866</v>
      </c>
      <c r="W1011" t="s">
        <v>2867</v>
      </c>
    </row>
    <row r="1012" spans="1:23" x14ac:dyDescent="0.3">
      <c r="A1012">
        <v>1954952020869470</v>
      </c>
      <c r="B1012" t="s">
        <v>1008</v>
      </c>
      <c r="C1012" t="s">
        <v>218</v>
      </c>
      <c r="D1012" t="s">
        <v>3441</v>
      </c>
      <c r="E1012" t="s">
        <v>1849</v>
      </c>
      <c r="F1012" t="s">
        <v>1850</v>
      </c>
      <c r="G1012">
        <v>32.427900000000001</v>
      </c>
      <c r="H1012">
        <v>53.688000000000002</v>
      </c>
      <c r="I1012" t="s">
        <v>206</v>
      </c>
      <c r="J1012">
        <v>57024</v>
      </c>
      <c r="K1012" s="1">
        <v>44655</v>
      </c>
      <c r="L1012" t="s">
        <v>123</v>
      </c>
      <c r="M1012" t="s">
        <v>5521</v>
      </c>
      <c r="N1012">
        <v>4569453189</v>
      </c>
      <c r="O1012" t="s">
        <v>448</v>
      </c>
      <c r="P1012" t="s">
        <v>447</v>
      </c>
      <c r="Q1012" t="s">
        <v>169</v>
      </c>
      <c r="R1012" t="s">
        <v>1331</v>
      </c>
      <c r="S1012" t="s">
        <v>334</v>
      </c>
      <c r="T1012" t="s">
        <v>1332</v>
      </c>
      <c r="U1012" t="s">
        <v>1333</v>
      </c>
      <c r="V1012" t="s">
        <v>5166</v>
      </c>
      <c r="W1012" t="s">
        <v>5167</v>
      </c>
    </row>
    <row r="1013" spans="1:23" x14ac:dyDescent="0.3">
      <c r="A1013">
        <v>2867588602526870</v>
      </c>
      <c r="B1013" t="s">
        <v>973</v>
      </c>
      <c r="C1013" t="s">
        <v>189</v>
      </c>
      <c r="D1013" t="s">
        <v>3360</v>
      </c>
      <c r="E1013" t="s">
        <v>482</v>
      </c>
      <c r="F1013" t="s">
        <v>483</v>
      </c>
      <c r="G1013">
        <v>-25.2744</v>
      </c>
      <c r="H1013">
        <v>133.77510000000001</v>
      </c>
      <c r="I1013" t="s">
        <v>78</v>
      </c>
      <c r="J1013">
        <v>44898</v>
      </c>
      <c r="K1013" s="1">
        <v>44924</v>
      </c>
      <c r="L1013" t="s">
        <v>63</v>
      </c>
      <c r="M1013" t="s">
        <v>5522</v>
      </c>
      <c r="N1013" t="s">
        <v>5523</v>
      </c>
      <c r="O1013" t="s">
        <v>3636</v>
      </c>
      <c r="P1013" t="s">
        <v>3637</v>
      </c>
      <c r="Q1013" t="s">
        <v>169</v>
      </c>
      <c r="R1013" t="s">
        <v>3638</v>
      </c>
      <c r="S1013" t="s">
        <v>85</v>
      </c>
      <c r="T1013" t="s">
        <v>3639</v>
      </c>
      <c r="U1013" t="s">
        <v>3640</v>
      </c>
      <c r="V1013" t="s">
        <v>3104</v>
      </c>
      <c r="W1013" t="s">
        <v>3105</v>
      </c>
    </row>
    <row r="1014" spans="1:23" x14ac:dyDescent="0.3">
      <c r="A1014">
        <v>1166430615839600</v>
      </c>
      <c r="B1014" t="s">
        <v>467</v>
      </c>
      <c r="C1014" t="s">
        <v>58</v>
      </c>
      <c r="D1014" t="s">
        <v>5524</v>
      </c>
      <c r="E1014" t="s">
        <v>233</v>
      </c>
      <c r="F1014" t="s">
        <v>234</v>
      </c>
      <c r="G1014">
        <v>34.802100000000003</v>
      </c>
      <c r="H1014">
        <v>38.9968</v>
      </c>
      <c r="I1014" t="s">
        <v>28</v>
      </c>
      <c r="J1014">
        <v>45144</v>
      </c>
      <c r="K1014" s="1">
        <v>44719</v>
      </c>
      <c r="L1014" t="s">
        <v>63</v>
      </c>
      <c r="M1014" t="s">
        <v>5525</v>
      </c>
      <c r="N1014" t="s">
        <v>5526</v>
      </c>
      <c r="O1014" t="s">
        <v>618</v>
      </c>
      <c r="P1014" t="s">
        <v>1607</v>
      </c>
      <c r="Q1014" t="s">
        <v>967</v>
      </c>
      <c r="R1014" t="s">
        <v>1608</v>
      </c>
      <c r="S1014" t="s">
        <v>145</v>
      </c>
      <c r="T1014" t="s">
        <v>1609</v>
      </c>
      <c r="U1014" t="s">
        <v>1610</v>
      </c>
      <c r="V1014" t="s">
        <v>4326</v>
      </c>
      <c r="W1014" t="s">
        <v>4327</v>
      </c>
    </row>
    <row r="1015" spans="1:23" x14ac:dyDescent="0.3">
      <c r="A1015">
        <v>758386065169133</v>
      </c>
      <c r="B1015" t="s">
        <v>792</v>
      </c>
      <c r="C1015" t="s">
        <v>105</v>
      </c>
      <c r="D1015" t="s">
        <v>3558</v>
      </c>
      <c r="E1015" t="s">
        <v>1881</v>
      </c>
      <c r="F1015" t="s">
        <v>1881</v>
      </c>
      <c r="G1015">
        <v>1.3521000000000001</v>
      </c>
      <c r="H1015">
        <v>103.8198</v>
      </c>
      <c r="I1015" t="s">
        <v>78</v>
      </c>
      <c r="J1015">
        <v>70598</v>
      </c>
      <c r="K1015" s="1">
        <v>44586</v>
      </c>
      <c r="L1015" t="s">
        <v>29</v>
      </c>
      <c r="M1015" t="s">
        <v>5527</v>
      </c>
      <c r="N1015" t="s">
        <v>5528</v>
      </c>
      <c r="O1015" t="s">
        <v>356</v>
      </c>
      <c r="P1015" t="s">
        <v>3310</v>
      </c>
      <c r="Q1015" t="s">
        <v>358</v>
      </c>
      <c r="R1015" t="s">
        <v>3311</v>
      </c>
      <c r="S1015" t="s">
        <v>52</v>
      </c>
      <c r="T1015" t="s">
        <v>3312</v>
      </c>
      <c r="U1015" t="s">
        <v>3313</v>
      </c>
      <c r="V1015" t="s">
        <v>5529</v>
      </c>
      <c r="W1015" t="s">
        <v>5530</v>
      </c>
    </row>
    <row r="1016" spans="1:23" x14ac:dyDescent="0.3">
      <c r="A1016">
        <v>1112250343389680</v>
      </c>
      <c r="B1016" t="s">
        <v>104</v>
      </c>
      <c r="C1016" t="s">
        <v>91</v>
      </c>
      <c r="D1016" t="s">
        <v>1388</v>
      </c>
      <c r="E1016" t="s">
        <v>4849</v>
      </c>
      <c r="F1016" t="s">
        <v>4850</v>
      </c>
      <c r="G1016">
        <v>28.033899999999999</v>
      </c>
      <c r="H1016">
        <v>1.6596</v>
      </c>
      <c r="I1016" t="s">
        <v>62</v>
      </c>
      <c r="J1016">
        <v>91811</v>
      </c>
      <c r="K1016" s="1">
        <v>45175</v>
      </c>
      <c r="L1016" t="s">
        <v>123</v>
      </c>
      <c r="M1016" t="s">
        <v>5531</v>
      </c>
      <c r="N1016">
        <v>9588932746</v>
      </c>
      <c r="O1016" t="s">
        <v>2174</v>
      </c>
      <c r="P1016" t="s">
        <v>3460</v>
      </c>
      <c r="Q1016" t="s">
        <v>239</v>
      </c>
      <c r="R1016" t="s">
        <v>3461</v>
      </c>
      <c r="S1016" t="s">
        <v>114</v>
      </c>
      <c r="T1016" t="s">
        <v>3462</v>
      </c>
      <c r="U1016" t="s">
        <v>3463</v>
      </c>
      <c r="V1016" t="s">
        <v>5532</v>
      </c>
      <c r="W1016" t="s">
        <v>5533</v>
      </c>
    </row>
    <row r="1017" spans="1:23" x14ac:dyDescent="0.3">
      <c r="A1017">
        <v>693627280829184</v>
      </c>
      <c r="B1017" t="s">
        <v>1803</v>
      </c>
      <c r="C1017" t="s">
        <v>58</v>
      </c>
      <c r="D1017" t="s">
        <v>5534</v>
      </c>
      <c r="E1017" t="s">
        <v>204</v>
      </c>
      <c r="F1017" t="s">
        <v>205</v>
      </c>
      <c r="G1017">
        <v>18.1096</v>
      </c>
      <c r="H1017">
        <v>-77.297499999999999</v>
      </c>
      <c r="I1017" t="s">
        <v>138</v>
      </c>
      <c r="J1017">
        <v>72701</v>
      </c>
      <c r="K1017" s="1">
        <v>45009</v>
      </c>
      <c r="L1017" t="s">
        <v>63</v>
      </c>
      <c r="M1017" t="s">
        <v>5535</v>
      </c>
      <c r="N1017" t="s">
        <v>5536</v>
      </c>
      <c r="O1017" t="s">
        <v>496</v>
      </c>
      <c r="P1017" t="s">
        <v>497</v>
      </c>
      <c r="Q1017" t="s">
        <v>83</v>
      </c>
      <c r="R1017" t="s">
        <v>498</v>
      </c>
      <c r="S1017" t="s">
        <v>212</v>
      </c>
      <c r="T1017" t="s">
        <v>499</v>
      </c>
      <c r="U1017" t="s">
        <v>500</v>
      </c>
      <c r="V1017" t="s">
        <v>5537</v>
      </c>
      <c r="W1017" t="s">
        <v>5538</v>
      </c>
    </row>
    <row r="1018" spans="1:23" x14ac:dyDescent="0.3">
      <c r="A1018">
        <v>2969269373904920</v>
      </c>
      <c r="B1018" t="s">
        <v>286</v>
      </c>
      <c r="C1018" t="s">
        <v>189</v>
      </c>
      <c r="D1018" t="s">
        <v>3246</v>
      </c>
      <c r="E1018" t="s">
        <v>5539</v>
      </c>
      <c r="F1018" t="s">
        <v>5540</v>
      </c>
      <c r="G1018">
        <v>14.058299999999999</v>
      </c>
      <c r="H1018">
        <v>108.27719999999999</v>
      </c>
      <c r="I1018" t="s">
        <v>78</v>
      </c>
      <c r="J1018">
        <v>97471</v>
      </c>
      <c r="K1018" s="1">
        <v>44602</v>
      </c>
      <c r="L1018" t="s">
        <v>29</v>
      </c>
      <c r="M1018" t="s">
        <v>5541</v>
      </c>
      <c r="N1018" t="s">
        <v>5542</v>
      </c>
      <c r="O1018" t="s">
        <v>356</v>
      </c>
      <c r="P1018" t="s">
        <v>357</v>
      </c>
      <c r="Q1018" t="s">
        <v>67</v>
      </c>
      <c r="R1018" t="s">
        <v>359</v>
      </c>
      <c r="S1018" t="s">
        <v>69</v>
      </c>
      <c r="T1018" t="s">
        <v>360</v>
      </c>
      <c r="U1018" t="s">
        <v>361</v>
      </c>
      <c r="V1018" t="s">
        <v>5543</v>
      </c>
      <c r="W1018" t="s">
        <v>5544</v>
      </c>
    </row>
    <row r="1019" spans="1:23" x14ac:dyDescent="0.3">
      <c r="A1019">
        <v>375641409949484</v>
      </c>
      <c r="B1019" t="s">
        <v>1249</v>
      </c>
      <c r="C1019" t="s">
        <v>273</v>
      </c>
      <c r="D1019" t="s">
        <v>5545</v>
      </c>
      <c r="E1019" t="s">
        <v>315</v>
      </c>
      <c r="F1019" t="s">
        <v>316</v>
      </c>
      <c r="G1019">
        <v>40.143099999999997</v>
      </c>
      <c r="H1019">
        <v>47.576900000000002</v>
      </c>
      <c r="I1019" t="s">
        <v>138</v>
      </c>
      <c r="J1019">
        <v>76623</v>
      </c>
      <c r="K1019" s="1">
        <v>45077</v>
      </c>
      <c r="L1019" t="s">
        <v>29</v>
      </c>
      <c r="M1019" t="s">
        <v>5546</v>
      </c>
      <c r="N1019">
        <f>1-622-260-9243</f>
        <v>-10124</v>
      </c>
      <c r="O1019" t="s">
        <v>181</v>
      </c>
      <c r="P1019" t="s">
        <v>940</v>
      </c>
      <c r="Q1019" t="s">
        <v>321</v>
      </c>
      <c r="R1019" t="s">
        <v>941</v>
      </c>
      <c r="S1019" t="s">
        <v>198</v>
      </c>
      <c r="T1019" t="s">
        <v>942</v>
      </c>
      <c r="U1019" t="s">
        <v>943</v>
      </c>
      <c r="V1019" t="s">
        <v>284</v>
      </c>
      <c r="W1019" t="s">
        <v>285</v>
      </c>
    </row>
    <row r="1020" spans="1:23" x14ac:dyDescent="0.3">
      <c r="A1020">
        <v>1135703111024250</v>
      </c>
      <c r="B1020" t="s">
        <v>313</v>
      </c>
      <c r="C1020" t="s">
        <v>218</v>
      </c>
      <c r="D1020" t="s">
        <v>5547</v>
      </c>
      <c r="E1020" t="s">
        <v>4059</v>
      </c>
      <c r="F1020" t="s">
        <v>4060</v>
      </c>
      <c r="G1020">
        <v>44.016500000000001</v>
      </c>
      <c r="H1020">
        <v>21.0059</v>
      </c>
      <c r="I1020" t="s">
        <v>28</v>
      </c>
      <c r="J1020">
        <v>52139</v>
      </c>
      <c r="K1020" s="1">
        <v>44598</v>
      </c>
      <c r="L1020" t="s">
        <v>63</v>
      </c>
      <c r="M1020" t="s">
        <v>5548</v>
      </c>
      <c r="N1020">
        <f>1-673-607-6768</f>
        <v>-8047</v>
      </c>
      <c r="O1020" t="s">
        <v>736</v>
      </c>
      <c r="P1020" t="s">
        <v>640</v>
      </c>
      <c r="Q1020" t="s">
        <v>332</v>
      </c>
      <c r="R1020" t="s">
        <v>1438</v>
      </c>
      <c r="S1020" t="s">
        <v>198</v>
      </c>
      <c r="T1020" t="s">
        <v>1439</v>
      </c>
      <c r="U1020" t="s">
        <v>1440</v>
      </c>
      <c r="V1020" t="s">
        <v>5549</v>
      </c>
      <c r="W1020" t="s">
        <v>5550</v>
      </c>
    </row>
    <row r="1021" spans="1:23" x14ac:dyDescent="0.3">
      <c r="A1021">
        <v>1969530248843830</v>
      </c>
      <c r="B1021" t="s">
        <v>678</v>
      </c>
      <c r="C1021" t="s">
        <v>91</v>
      </c>
      <c r="D1021" t="s">
        <v>575</v>
      </c>
      <c r="E1021" t="s">
        <v>385</v>
      </c>
      <c r="F1021" t="s">
        <v>386</v>
      </c>
      <c r="G1021">
        <v>47.162500000000001</v>
      </c>
      <c r="H1021">
        <v>19.503299999999999</v>
      </c>
      <c r="I1021" t="s">
        <v>78</v>
      </c>
      <c r="J1021">
        <v>128055</v>
      </c>
      <c r="K1021" s="1">
        <v>44834</v>
      </c>
      <c r="L1021" t="s">
        <v>63</v>
      </c>
      <c r="M1021" t="s">
        <v>5551</v>
      </c>
      <c r="N1021" t="s">
        <v>5552</v>
      </c>
      <c r="O1021" t="s">
        <v>2583</v>
      </c>
      <c r="P1021" t="s">
        <v>5553</v>
      </c>
      <c r="Q1021" t="s">
        <v>83</v>
      </c>
      <c r="R1021" t="s">
        <v>5554</v>
      </c>
      <c r="S1021" t="s">
        <v>52</v>
      </c>
      <c r="T1021" t="s">
        <v>5555</v>
      </c>
      <c r="U1021" t="s">
        <v>5556</v>
      </c>
      <c r="V1021" t="s">
        <v>1878</v>
      </c>
      <c r="W1021" t="s">
        <v>1879</v>
      </c>
    </row>
    <row r="1022" spans="1:23" x14ac:dyDescent="0.3">
      <c r="A1022">
        <v>2020387764998530</v>
      </c>
      <c r="B1022" t="s">
        <v>1803</v>
      </c>
      <c r="C1022" t="s">
        <v>189</v>
      </c>
      <c r="D1022" t="s">
        <v>5557</v>
      </c>
      <c r="E1022" t="s">
        <v>761</v>
      </c>
      <c r="F1022" t="s">
        <v>762</v>
      </c>
      <c r="G1022">
        <v>20.593699999999998</v>
      </c>
      <c r="H1022">
        <v>78.962900000000005</v>
      </c>
      <c r="I1022" t="s">
        <v>62</v>
      </c>
      <c r="J1022">
        <v>61282</v>
      </c>
      <c r="K1022" s="1">
        <v>45173</v>
      </c>
      <c r="L1022" t="s">
        <v>63</v>
      </c>
      <c r="M1022" t="s">
        <v>5558</v>
      </c>
      <c r="N1022" t="s">
        <v>5559</v>
      </c>
      <c r="O1022" t="s">
        <v>447</v>
      </c>
      <c r="P1022" t="s">
        <v>448</v>
      </c>
      <c r="Q1022" t="s">
        <v>239</v>
      </c>
      <c r="R1022" t="s">
        <v>449</v>
      </c>
      <c r="S1022" t="s">
        <v>145</v>
      </c>
      <c r="T1022" t="s">
        <v>450</v>
      </c>
      <c r="U1022" t="s">
        <v>451</v>
      </c>
      <c r="V1022" t="s">
        <v>3800</v>
      </c>
      <c r="W1022" t="s">
        <v>3801</v>
      </c>
    </row>
    <row r="1023" spans="1:23" x14ac:dyDescent="0.3">
      <c r="A1023">
        <v>1954970281970240</v>
      </c>
      <c r="B1023" t="s">
        <v>300</v>
      </c>
      <c r="C1023" t="s">
        <v>24</v>
      </c>
      <c r="D1023" t="s">
        <v>5560</v>
      </c>
      <c r="E1023" t="s">
        <v>688</v>
      </c>
      <c r="F1023" t="s">
        <v>689</v>
      </c>
      <c r="G1023">
        <v>12.5657</v>
      </c>
      <c r="H1023">
        <v>104.9909</v>
      </c>
      <c r="I1023" t="s">
        <v>62</v>
      </c>
      <c r="J1023">
        <v>75520</v>
      </c>
      <c r="K1023" s="1">
        <v>44720</v>
      </c>
      <c r="L1023" t="s">
        <v>123</v>
      </c>
      <c r="M1023" t="s">
        <v>5561</v>
      </c>
      <c r="N1023" t="s">
        <v>5562</v>
      </c>
      <c r="O1023" t="s">
        <v>32</v>
      </c>
      <c r="P1023" t="s">
        <v>1169</v>
      </c>
      <c r="Q1023" t="s">
        <v>674</v>
      </c>
      <c r="R1023" t="s">
        <v>1170</v>
      </c>
      <c r="S1023" t="s">
        <v>334</v>
      </c>
      <c r="T1023" t="s">
        <v>1171</v>
      </c>
      <c r="U1023" t="s">
        <v>1172</v>
      </c>
      <c r="V1023" t="s">
        <v>4756</v>
      </c>
      <c r="W1023" t="s">
        <v>4757</v>
      </c>
    </row>
    <row r="1024" spans="1:23" x14ac:dyDescent="0.3">
      <c r="A1024">
        <v>2731989103938920</v>
      </c>
      <c r="B1024" t="s">
        <v>1249</v>
      </c>
      <c r="C1024" t="s">
        <v>24</v>
      </c>
      <c r="D1024" t="s">
        <v>4471</v>
      </c>
      <c r="E1024" t="s">
        <v>819</v>
      </c>
      <c r="F1024" t="s">
        <v>820</v>
      </c>
      <c r="G1024">
        <v>15.414899999999999</v>
      </c>
      <c r="H1024">
        <v>-61.3705</v>
      </c>
      <c r="I1024" t="s">
        <v>62</v>
      </c>
      <c r="J1024">
        <v>33567</v>
      </c>
      <c r="K1024" s="1">
        <v>45149</v>
      </c>
      <c r="L1024" t="s">
        <v>123</v>
      </c>
      <c r="M1024" t="s">
        <v>5563</v>
      </c>
      <c r="N1024">
        <v>6286816045</v>
      </c>
      <c r="O1024" t="s">
        <v>1884</v>
      </c>
      <c r="P1024" t="s">
        <v>2499</v>
      </c>
      <c r="Q1024" t="s">
        <v>253</v>
      </c>
      <c r="R1024" t="s">
        <v>2500</v>
      </c>
      <c r="S1024" t="s">
        <v>334</v>
      </c>
      <c r="T1024" t="s">
        <v>2501</v>
      </c>
      <c r="U1024" t="s">
        <v>2502</v>
      </c>
      <c r="V1024" t="s">
        <v>645</v>
      </c>
      <c r="W1024" t="s">
        <v>646</v>
      </c>
    </row>
    <row r="1025" spans="1:23" x14ac:dyDescent="0.3">
      <c r="A1025">
        <v>1233986031951800</v>
      </c>
      <c r="B1025" t="s">
        <v>779</v>
      </c>
      <c r="C1025" t="s">
        <v>91</v>
      </c>
      <c r="D1025" t="s">
        <v>5564</v>
      </c>
      <c r="E1025" t="s">
        <v>3625</v>
      </c>
      <c r="F1025" t="s">
        <v>3626</v>
      </c>
      <c r="G1025">
        <v>-11.2027</v>
      </c>
      <c r="H1025">
        <v>17.873899999999999</v>
      </c>
      <c r="I1025" t="s">
        <v>78</v>
      </c>
      <c r="J1025">
        <v>43640</v>
      </c>
      <c r="K1025" s="1">
        <v>45131</v>
      </c>
      <c r="L1025" t="s">
        <v>123</v>
      </c>
      <c r="M1025" t="s">
        <v>5565</v>
      </c>
      <c r="N1025" t="s">
        <v>5566</v>
      </c>
      <c r="O1025" t="s">
        <v>1543</v>
      </c>
      <c r="P1025" t="s">
        <v>1544</v>
      </c>
      <c r="Q1025" t="s">
        <v>143</v>
      </c>
      <c r="R1025" t="s">
        <v>1545</v>
      </c>
      <c r="S1025" t="s">
        <v>241</v>
      </c>
      <c r="T1025" t="s">
        <v>1546</v>
      </c>
      <c r="U1025" t="s">
        <v>1547</v>
      </c>
      <c r="V1025" t="s">
        <v>3797</v>
      </c>
      <c r="W1025" t="s">
        <v>3798</v>
      </c>
    </row>
    <row r="1026" spans="1:23" x14ac:dyDescent="0.3">
      <c r="A1026">
        <v>711750512550596</v>
      </c>
      <c r="B1026" t="s">
        <v>150</v>
      </c>
      <c r="C1026" t="s">
        <v>91</v>
      </c>
      <c r="D1026" t="s">
        <v>5005</v>
      </c>
      <c r="E1026" t="s">
        <v>44</v>
      </c>
      <c r="F1026" t="s">
        <v>45</v>
      </c>
      <c r="G1026">
        <v>38.969700000000003</v>
      </c>
      <c r="H1026">
        <v>59.5563</v>
      </c>
      <c r="I1026" t="s">
        <v>206</v>
      </c>
      <c r="J1026">
        <v>56563</v>
      </c>
      <c r="K1026" s="1">
        <v>45177</v>
      </c>
      <c r="L1026" t="s">
        <v>123</v>
      </c>
      <c r="M1026" t="s">
        <v>5567</v>
      </c>
      <c r="N1026">
        <v>7606081107</v>
      </c>
      <c r="O1026" t="s">
        <v>356</v>
      </c>
      <c r="P1026" t="s">
        <v>2829</v>
      </c>
      <c r="Q1026" t="s">
        <v>169</v>
      </c>
      <c r="R1026" t="s">
        <v>2830</v>
      </c>
      <c r="S1026" t="s">
        <v>255</v>
      </c>
      <c r="T1026" t="s">
        <v>2831</v>
      </c>
      <c r="U1026" t="s">
        <v>2832</v>
      </c>
      <c r="V1026" t="s">
        <v>3482</v>
      </c>
      <c r="W1026" t="s">
        <v>3483</v>
      </c>
    </row>
    <row r="1027" spans="1:23" x14ac:dyDescent="0.3">
      <c r="A1027">
        <v>2978139608713740</v>
      </c>
      <c r="B1027" t="s">
        <v>260</v>
      </c>
      <c r="C1027" t="s">
        <v>189</v>
      </c>
      <c r="D1027" t="s">
        <v>3184</v>
      </c>
      <c r="E1027" t="s">
        <v>2061</v>
      </c>
      <c r="F1027" t="s">
        <v>2062</v>
      </c>
      <c r="G1027">
        <v>21.007899999999999</v>
      </c>
      <c r="H1027">
        <v>-10.940799999999999</v>
      </c>
      <c r="I1027" t="s">
        <v>28</v>
      </c>
      <c r="J1027">
        <v>46406</v>
      </c>
      <c r="K1027" s="1">
        <v>44901</v>
      </c>
      <c r="L1027" t="s">
        <v>123</v>
      </c>
      <c r="M1027" t="s">
        <v>2693</v>
      </c>
      <c r="N1027" t="s">
        <v>5568</v>
      </c>
      <c r="O1027" t="s">
        <v>2417</v>
      </c>
      <c r="P1027" t="s">
        <v>5569</v>
      </c>
      <c r="Q1027" t="s">
        <v>50</v>
      </c>
      <c r="R1027" t="s">
        <v>5570</v>
      </c>
      <c r="S1027" t="s">
        <v>241</v>
      </c>
      <c r="T1027" t="s">
        <v>5571</v>
      </c>
      <c r="U1027" t="s">
        <v>5572</v>
      </c>
      <c r="V1027" t="s">
        <v>1433</v>
      </c>
      <c r="W1027" t="s">
        <v>1434</v>
      </c>
    </row>
    <row r="1028" spans="1:23" x14ac:dyDescent="0.3">
      <c r="A1028">
        <v>1798262681285870</v>
      </c>
      <c r="B1028" t="s">
        <v>300</v>
      </c>
      <c r="C1028" t="s">
        <v>273</v>
      </c>
      <c r="D1028" t="s">
        <v>4694</v>
      </c>
      <c r="E1028" t="s">
        <v>2610</v>
      </c>
      <c r="F1028" t="s">
        <v>2611</v>
      </c>
      <c r="G1028">
        <v>27.514199999999999</v>
      </c>
      <c r="H1028">
        <v>90.433599999999998</v>
      </c>
      <c r="I1028" t="s">
        <v>62</v>
      </c>
      <c r="J1028">
        <v>105569</v>
      </c>
      <c r="K1028" s="1">
        <v>44820</v>
      </c>
      <c r="L1028" t="s">
        <v>123</v>
      </c>
      <c r="M1028" t="s">
        <v>5573</v>
      </c>
      <c r="N1028" t="s">
        <v>5574</v>
      </c>
      <c r="O1028" t="s">
        <v>224</v>
      </c>
      <c r="P1028" t="s">
        <v>225</v>
      </c>
      <c r="Q1028" t="s">
        <v>332</v>
      </c>
      <c r="R1028" t="s">
        <v>226</v>
      </c>
      <c r="S1028" t="s">
        <v>52</v>
      </c>
      <c r="T1028" t="s">
        <v>227</v>
      </c>
      <c r="U1028" t="s">
        <v>228</v>
      </c>
      <c r="V1028" t="s">
        <v>3209</v>
      </c>
      <c r="W1028" t="s">
        <v>3210</v>
      </c>
    </row>
    <row r="1029" spans="1:23" x14ac:dyDescent="0.3">
      <c r="A1029">
        <v>1699121574172630</v>
      </c>
      <c r="B1029" t="s">
        <v>364</v>
      </c>
      <c r="C1029" t="s">
        <v>91</v>
      </c>
      <c r="D1029" t="s">
        <v>1121</v>
      </c>
      <c r="E1029" t="s">
        <v>1615</v>
      </c>
      <c r="F1029" t="s">
        <v>1616</v>
      </c>
      <c r="G1029">
        <v>-18.879200000000001</v>
      </c>
      <c r="H1029">
        <v>46.845100000000002</v>
      </c>
      <c r="I1029" t="s">
        <v>78</v>
      </c>
      <c r="J1029">
        <v>15898</v>
      </c>
      <c r="K1029" s="1">
        <v>44475</v>
      </c>
      <c r="L1029" t="s">
        <v>123</v>
      </c>
      <c r="M1029" t="s">
        <v>5575</v>
      </c>
      <c r="N1029" t="s">
        <v>5576</v>
      </c>
      <c r="O1029" t="s">
        <v>1152</v>
      </c>
      <c r="P1029" t="s">
        <v>2774</v>
      </c>
      <c r="Q1029" t="s">
        <v>169</v>
      </c>
      <c r="R1029" t="s">
        <v>2775</v>
      </c>
      <c r="S1029" t="s">
        <v>212</v>
      </c>
      <c r="T1029" t="s">
        <v>2776</v>
      </c>
      <c r="U1029" t="s">
        <v>2777</v>
      </c>
      <c r="V1029" t="s">
        <v>5577</v>
      </c>
      <c r="W1029" t="s">
        <v>5578</v>
      </c>
    </row>
    <row r="1030" spans="1:23" x14ac:dyDescent="0.3">
      <c r="A1030">
        <v>1183430542137810</v>
      </c>
      <c r="B1030" t="s">
        <v>313</v>
      </c>
      <c r="C1030" t="s">
        <v>134</v>
      </c>
      <c r="D1030" t="s">
        <v>3386</v>
      </c>
      <c r="E1030" t="s">
        <v>1986</v>
      </c>
      <c r="F1030" t="s">
        <v>1987</v>
      </c>
      <c r="G1030">
        <v>-1.2864</v>
      </c>
      <c r="H1030">
        <v>36.8172</v>
      </c>
      <c r="I1030" t="s">
        <v>62</v>
      </c>
      <c r="J1030">
        <v>104872</v>
      </c>
      <c r="K1030" s="1">
        <v>45133</v>
      </c>
      <c r="L1030" t="s">
        <v>123</v>
      </c>
      <c r="M1030" t="s">
        <v>5579</v>
      </c>
      <c r="N1030" t="s">
        <v>5580</v>
      </c>
      <c r="O1030" t="s">
        <v>319</v>
      </c>
      <c r="P1030" t="s">
        <v>1858</v>
      </c>
      <c r="Q1030" t="s">
        <v>67</v>
      </c>
      <c r="R1030" t="s">
        <v>1859</v>
      </c>
      <c r="S1030" t="s">
        <v>241</v>
      </c>
      <c r="T1030" t="s">
        <v>1860</v>
      </c>
      <c r="U1030" t="s">
        <v>1861</v>
      </c>
      <c r="V1030" t="s">
        <v>2638</v>
      </c>
      <c r="W1030" t="s">
        <v>2639</v>
      </c>
    </row>
    <row r="1031" spans="1:23" x14ac:dyDescent="0.3">
      <c r="A1031">
        <v>672886816464409</v>
      </c>
      <c r="B1031" t="s">
        <v>1803</v>
      </c>
      <c r="C1031" t="s">
        <v>105</v>
      </c>
      <c r="D1031" t="s">
        <v>2388</v>
      </c>
      <c r="E1031" t="s">
        <v>556</v>
      </c>
      <c r="F1031" t="s">
        <v>557</v>
      </c>
      <c r="G1031">
        <v>-1.8311999999999999</v>
      </c>
      <c r="H1031">
        <v>-78.183400000000006</v>
      </c>
      <c r="I1031" t="s">
        <v>62</v>
      </c>
      <c r="J1031">
        <v>102146</v>
      </c>
      <c r="K1031" s="1">
        <v>44618</v>
      </c>
      <c r="L1031" t="s">
        <v>123</v>
      </c>
      <c r="M1031" t="s">
        <v>5581</v>
      </c>
      <c r="N1031" t="s">
        <v>5582</v>
      </c>
      <c r="O1031" t="s">
        <v>1373</v>
      </c>
      <c r="P1031" t="s">
        <v>4218</v>
      </c>
      <c r="Q1031" t="s">
        <v>674</v>
      </c>
      <c r="R1031" t="s">
        <v>4219</v>
      </c>
      <c r="S1031" t="s">
        <v>36</v>
      </c>
      <c r="T1031" t="s">
        <v>4220</v>
      </c>
      <c r="U1031" t="s">
        <v>4221</v>
      </c>
      <c r="V1031" t="s">
        <v>5583</v>
      </c>
      <c r="W1031" t="s">
        <v>5584</v>
      </c>
    </row>
    <row r="1032" spans="1:23" x14ac:dyDescent="0.3">
      <c r="A1032">
        <v>3015880556655810</v>
      </c>
      <c r="B1032" t="s">
        <v>779</v>
      </c>
      <c r="C1032" t="s">
        <v>58</v>
      </c>
      <c r="D1032" t="s">
        <v>274</v>
      </c>
      <c r="E1032" t="s">
        <v>2068</v>
      </c>
      <c r="F1032" t="s">
        <v>2069</v>
      </c>
      <c r="G1032">
        <v>52.132599999999996</v>
      </c>
      <c r="H1032">
        <v>5.2912999999999997</v>
      </c>
      <c r="I1032" t="s">
        <v>138</v>
      </c>
      <c r="J1032">
        <v>26389</v>
      </c>
      <c r="K1032" s="1">
        <v>44612</v>
      </c>
      <c r="L1032" t="s">
        <v>29</v>
      </c>
      <c r="M1032" t="s">
        <v>5585</v>
      </c>
      <c r="N1032" t="s">
        <v>5586</v>
      </c>
      <c r="O1032" t="s">
        <v>111</v>
      </c>
      <c r="P1032" t="s">
        <v>112</v>
      </c>
      <c r="Q1032" t="s">
        <v>83</v>
      </c>
      <c r="R1032" t="s">
        <v>113</v>
      </c>
      <c r="S1032" t="s">
        <v>255</v>
      </c>
      <c r="T1032" t="s">
        <v>115</v>
      </c>
      <c r="U1032" t="s">
        <v>116</v>
      </c>
      <c r="V1032" t="s">
        <v>590</v>
      </c>
      <c r="W1032" t="s">
        <v>591</v>
      </c>
    </row>
    <row r="1033" spans="1:23" x14ac:dyDescent="0.3">
      <c r="A1033">
        <v>418267397248908</v>
      </c>
      <c r="B1033" t="s">
        <v>150</v>
      </c>
      <c r="C1033" t="s">
        <v>189</v>
      </c>
      <c r="D1033" t="s">
        <v>2191</v>
      </c>
      <c r="E1033" t="s">
        <v>2148</v>
      </c>
      <c r="F1033" t="s">
        <v>2149</v>
      </c>
      <c r="G1033">
        <v>53.142400000000002</v>
      </c>
      <c r="H1033">
        <v>-7.6920999999999999</v>
      </c>
      <c r="I1033" t="s">
        <v>28</v>
      </c>
      <c r="J1033">
        <v>96875</v>
      </c>
      <c r="K1033" s="1">
        <v>44956</v>
      </c>
      <c r="L1033" t="s">
        <v>63</v>
      </c>
      <c r="M1033" t="s">
        <v>5587</v>
      </c>
      <c r="N1033" t="s">
        <v>5588</v>
      </c>
      <c r="O1033" t="s">
        <v>141</v>
      </c>
      <c r="P1033" t="s">
        <v>3092</v>
      </c>
      <c r="Q1033" t="s">
        <v>143</v>
      </c>
      <c r="R1033" t="s">
        <v>3093</v>
      </c>
      <c r="S1033" t="s">
        <v>52</v>
      </c>
      <c r="T1033" t="s">
        <v>3094</v>
      </c>
      <c r="U1033" t="s">
        <v>3095</v>
      </c>
      <c r="V1033" t="s">
        <v>2413</v>
      </c>
      <c r="W1033" t="s">
        <v>2414</v>
      </c>
    </row>
    <row r="1034" spans="1:23" x14ac:dyDescent="0.3">
      <c r="A1034">
        <v>1584657524982290</v>
      </c>
      <c r="B1034" t="s">
        <v>480</v>
      </c>
      <c r="C1034" t="s">
        <v>273</v>
      </c>
      <c r="D1034" t="s">
        <v>2936</v>
      </c>
      <c r="E1034" t="s">
        <v>63</v>
      </c>
      <c r="F1034" t="s">
        <v>152</v>
      </c>
      <c r="G1034">
        <v>3.2027999999999999</v>
      </c>
      <c r="H1034">
        <v>73.220699999999994</v>
      </c>
      <c r="I1034" t="s">
        <v>62</v>
      </c>
      <c r="J1034">
        <v>105696</v>
      </c>
      <c r="K1034" s="1">
        <v>44590</v>
      </c>
      <c r="L1034" t="s">
        <v>29</v>
      </c>
      <c r="M1034" t="s">
        <v>5589</v>
      </c>
      <c r="N1034" t="s">
        <v>5590</v>
      </c>
      <c r="O1034" t="s">
        <v>1746</v>
      </c>
      <c r="P1034" t="s">
        <v>4781</v>
      </c>
      <c r="Q1034" t="s">
        <v>674</v>
      </c>
      <c r="R1034" t="s">
        <v>4782</v>
      </c>
      <c r="S1034" t="s">
        <v>36</v>
      </c>
      <c r="T1034" t="s">
        <v>4783</v>
      </c>
      <c r="U1034" t="s">
        <v>4784</v>
      </c>
      <c r="V1034" t="s">
        <v>1412</v>
      </c>
      <c r="W1034" t="s">
        <v>1413</v>
      </c>
    </row>
    <row r="1035" spans="1:23" x14ac:dyDescent="0.3">
      <c r="A1035">
        <v>873754154256493</v>
      </c>
      <c r="B1035" t="s">
        <v>710</v>
      </c>
      <c r="C1035" t="s">
        <v>58</v>
      </c>
      <c r="D1035" t="s">
        <v>1225</v>
      </c>
      <c r="E1035" t="s">
        <v>1217</v>
      </c>
      <c r="F1035" t="s">
        <v>1218</v>
      </c>
      <c r="G1035">
        <v>36.204799999999999</v>
      </c>
      <c r="H1035">
        <v>138.25290000000001</v>
      </c>
      <c r="I1035" t="s">
        <v>138</v>
      </c>
      <c r="J1035">
        <v>37676</v>
      </c>
      <c r="K1035" s="1">
        <v>44526</v>
      </c>
      <c r="L1035" t="s">
        <v>123</v>
      </c>
      <c r="M1035" t="s">
        <v>5591</v>
      </c>
      <c r="N1035" t="s">
        <v>5592</v>
      </c>
      <c r="O1035" t="s">
        <v>209</v>
      </c>
      <c r="P1035" t="s">
        <v>3221</v>
      </c>
      <c r="Q1035" t="s">
        <v>674</v>
      </c>
      <c r="R1035" t="s">
        <v>3222</v>
      </c>
      <c r="S1035" t="s">
        <v>212</v>
      </c>
      <c r="T1035" t="s">
        <v>3223</v>
      </c>
      <c r="U1035" t="s">
        <v>3224</v>
      </c>
      <c r="V1035" t="s">
        <v>4816</v>
      </c>
      <c r="W1035" t="s">
        <v>4817</v>
      </c>
    </row>
    <row r="1036" spans="1:23" x14ac:dyDescent="0.3">
      <c r="A1036">
        <v>1973993607394100</v>
      </c>
      <c r="B1036" t="s">
        <v>480</v>
      </c>
      <c r="C1036" t="s">
        <v>134</v>
      </c>
      <c r="D1036" t="s">
        <v>1121</v>
      </c>
      <c r="E1036" t="s">
        <v>1042</v>
      </c>
      <c r="F1036" t="s">
        <v>1043</v>
      </c>
      <c r="G1036">
        <v>56.879600000000003</v>
      </c>
      <c r="H1036">
        <v>24.603200000000001</v>
      </c>
      <c r="I1036" t="s">
        <v>62</v>
      </c>
      <c r="J1036">
        <v>82546</v>
      </c>
      <c r="K1036" s="1">
        <v>44677</v>
      </c>
      <c r="L1036" t="s">
        <v>123</v>
      </c>
      <c r="M1036" t="s">
        <v>5593</v>
      </c>
      <c r="N1036" t="s">
        <v>5594</v>
      </c>
      <c r="O1036" t="s">
        <v>307</v>
      </c>
      <c r="P1036" t="s">
        <v>1417</v>
      </c>
      <c r="Q1036" t="s">
        <v>83</v>
      </c>
      <c r="R1036" t="s">
        <v>1418</v>
      </c>
      <c r="S1036" t="s">
        <v>114</v>
      </c>
      <c r="T1036" t="s">
        <v>1419</v>
      </c>
      <c r="U1036" t="s">
        <v>1420</v>
      </c>
      <c r="V1036" t="s">
        <v>4279</v>
      </c>
      <c r="W1036" t="s">
        <v>4280</v>
      </c>
    </row>
    <row r="1037" spans="1:23" x14ac:dyDescent="0.3">
      <c r="A1037">
        <v>615224979975084</v>
      </c>
      <c r="B1037" t="s">
        <v>217</v>
      </c>
      <c r="C1037" t="s">
        <v>273</v>
      </c>
      <c r="D1037" t="s">
        <v>730</v>
      </c>
      <c r="E1037" t="s">
        <v>1231</v>
      </c>
      <c r="F1037" t="s">
        <v>1232</v>
      </c>
      <c r="G1037">
        <v>-16.290199999999999</v>
      </c>
      <c r="H1037">
        <v>-63.588700000000003</v>
      </c>
      <c r="I1037" t="s">
        <v>138</v>
      </c>
      <c r="J1037">
        <v>73781</v>
      </c>
      <c r="K1037" s="1">
        <v>44710</v>
      </c>
      <c r="L1037" t="s">
        <v>63</v>
      </c>
      <c r="M1037" t="s">
        <v>5595</v>
      </c>
      <c r="N1037" t="s">
        <v>5596</v>
      </c>
      <c r="O1037" t="s">
        <v>2174</v>
      </c>
      <c r="P1037" t="s">
        <v>251</v>
      </c>
      <c r="Q1037" t="s">
        <v>332</v>
      </c>
      <c r="R1037" t="s">
        <v>2175</v>
      </c>
      <c r="S1037" t="s">
        <v>241</v>
      </c>
      <c r="T1037" t="s">
        <v>2176</v>
      </c>
      <c r="U1037" t="s">
        <v>2177</v>
      </c>
      <c r="V1037" t="s">
        <v>1717</v>
      </c>
      <c r="W1037" t="s">
        <v>1718</v>
      </c>
    </row>
    <row r="1038" spans="1:23" x14ac:dyDescent="0.3">
      <c r="A1038">
        <v>1230417755747590</v>
      </c>
      <c r="B1038" t="s">
        <v>104</v>
      </c>
      <c r="C1038" t="s">
        <v>189</v>
      </c>
      <c r="D1038" t="s">
        <v>3553</v>
      </c>
      <c r="E1038" t="s">
        <v>1231</v>
      </c>
      <c r="F1038" t="s">
        <v>1232</v>
      </c>
      <c r="G1038">
        <v>-16.290199999999999</v>
      </c>
      <c r="H1038">
        <v>-63.588700000000003</v>
      </c>
      <c r="I1038" t="s">
        <v>62</v>
      </c>
      <c r="J1038">
        <v>41684</v>
      </c>
      <c r="K1038" s="1">
        <v>44859</v>
      </c>
      <c r="L1038" t="s">
        <v>63</v>
      </c>
      <c r="M1038" t="s">
        <v>5597</v>
      </c>
      <c r="N1038" t="s">
        <v>5598</v>
      </c>
      <c r="O1038" t="s">
        <v>265</v>
      </c>
      <c r="P1038" t="s">
        <v>2528</v>
      </c>
      <c r="Q1038" t="s">
        <v>253</v>
      </c>
      <c r="R1038" t="s">
        <v>2529</v>
      </c>
      <c r="S1038" t="s">
        <v>334</v>
      </c>
      <c r="T1038" t="s">
        <v>2530</v>
      </c>
      <c r="U1038" t="s">
        <v>2531</v>
      </c>
      <c r="V1038" t="s">
        <v>2440</v>
      </c>
      <c r="W1038" t="s">
        <v>2441</v>
      </c>
    </row>
    <row r="1039" spans="1:23" x14ac:dyDescent="0.3">
      <c r="A1039">
        <v>771979254453488</v>
      </c>
      <c r="B1039" t="s">
        <v>779</v>
      </c>
      <c r="C1039" t="s">
        <v>218</v>
      </c>
      <c r="D1039" t="s">
        <v>625</v>
      </c>
      <c r="E1039" t="s">
        <v>2770</v>
      </c>
      <c r="F1039" t="s">
        <v>2771</v>
      </c>
      <c r="G1039">
        <v>12.8628</v>
      </c>
      <c r="H1039">
        <v>30.217600000000001</v>
      </c>
      <c r="I1039" t="s">
        <v>78</v>
      </c>
      <c r="J1039">
        <v>43813</v>
      </c>
      <c r="K1039" s="1">
        <v>44841</v>
      </c>
      <c r="L1039" t="s">
        <v>123</v>
      </c>
      <c r="M1039" t="s">
        <v>5599</v>
      </c>
      <c r="N1039" t="s">
        <v>5600</v>
      </c>
      <c r="O1039" t="s">
        <v>2653</v>
      </c>
      <c r="P1039" t="s">
        <v>3619</v>
      </c>
      <c r="Q1039" t="s">
        <v>83</v>
      </c>
      <c r="R1039" t="s">
        <v>3620</v>
      </c>
      <c r="S1039" t="s">
        <v>198</v>
      </c>
      <c r="T1039" t="s">
        <v>3621</v>
      </c>
      <c r="U1039" t="s">
        <v>3622</v>
      </c>
      <c r="V1039" t="s">
        <v>4966</v>
      </c>
      <c r="W1039" t="s">
        <v>4967</v>
      </c>
    </row>
    <row r="1040" spans="1:23" x14ac:dyDescent="0.3">
      <c r="A1040">
        <v>2610755703892920</v>
      </c>
      <c r="B1040" t="s">
        <v>150</v>
      </c>
      <c r="C1040" t="s">
        <v>134</v>
      </c>
      <c r="D1040" t="s">
        <v>3314</v>
      </c>
      <c r="E1040" t="s">
        <v>1316</v>
      </c>
      <c r="F1040" t="s">
        <v>1317</v>
      </c>
      <c r="G1040">
        <v>16.538799999999998</v>
      </c>
      <c r="H1040">
        <v>-23.041799999999999</v>
      </c>
      <c r="I1040" t="s">
        <v>28</v>
      </c>
      <c r="J1040">
        <v>112972</v>
      </c>
      <c r="K1040" s="1">
        <v>44612</v>
      </c>
      <c r="L1040" t="s">
        <v>29</v>
      </c>
      <c r="M1040" t="s">
        <v>5601</v>
      </c>
      <c r="N1040" t="s">
        <v>5602</v>
      </c>
      <c r="O1040" t="s">
        <v>265</v>
      </c>
      <c r="P1040" t="s">
        <v>673</v>
      </c>
      <c r="Q1040" t="s">
        <v>253</v>
      </c>
      <c r="R1040" t="s">
        <v>675</v>
      </c>
      <c r="S1040" t="s">
        <v>241</v>
      </c>
      <c r="T1040" t="s">
        <v>676</v>
      </c>
      <c r="U1040" t="s">
        <v>677</v>
      </c>
      <c r="V1040" t="s">
        <v>3225</v>
      </c>
      <c r="W1040" t="s">
        <v>3226</v>
      </c>
    </row>
    <row r="1041" spans="1:23" x14ac:dyDescent="0.3">
      <c r="A1041">
        <v>2486943984950060</v>
      </c>
      <c r="B1041" t="s">
        <v>325</v>
      </c>
      <c r="C1041" t="s">
        <v>273</v>
      </c>
      <c r="D1041" t="s">
        <v>3580</v>
      </c>
      <c r="E1041" t="s">
        <v>1278</v>
      </c>
      <c r="F1041" t="s">
        <v>1278</v>
      </c>
      <c r="G1041">
        <v>49.815300000000001</v>
      </c>
      <c r="H1041">
        <v>6.1295999999999999</v>
      </c>
      <c r="I1041" t="s">
        <v>206</v>
      </c>
      <c r="J1041">
        <v>93213</v>
      </c>
      <c r="K1041" s="1">
        <v>45087</v>
      </c>
      <c r="L1041" t="s">
        <v>123</v>
      </c>
      <c r="M1041" t="s">
        <v>5603</v>
      </c>
      <c r="N1041" t="s">
        <v>5604</v>
      </c>
      <c r="O1041" t="s">
        <v>33</v>
      </c>
      <c r="P1041" t="s">
        <v>1558</v>
      </c>
      <c r="Q1041" t="s">
        <v>50</v>
      </c>
      <c r="R1041" t="s">
        <v>1559</v>
      </c>
      <c r="S1041" t="s">
        <v>241</v>
      </c>
      <c r="T1041" t="s">
        <v>1560</v>
      </c>
      <c r="U1041" t="s">
        <v>1561</v>
      </c>
      <c r="V1041" t="s">
        <v>3477</v>
      </c>
      <c r="W1041" t="s">
        <v>3478</v>
      </c>
    </row>
    <row r="1042" spans="1:23" x14ac:dyDescent="0.3">
      <c r="A1042">
        <v>2382972409019160</v>
      </c>
      <c r="B1042" t="s">
        <v>859</v>
      </c>
      <c r="C1042" t="s">
        <v>189</v>
      </c>
      <c r="D1042" t="s">
        <v>5605</v>
      </c>
      <c r="E1042" t="s">
        <v>2843</v>
      </c>
      <c r="F1042" t="s">
        <v>2844</v>
      </c>
      <c r="G1042">
        <v>11.803699999999999</v>
      </c>
      <c r="H1042">
        <v>-15.180400000000001</v>
      </c>
      <c r="I1042" t="s">
        <v>28</v>
      </c>
      <c r="J1042">
        <v>84519</v>
      </c>
      <c r="K1042" s="1">
        <v>44933</v>
      </c>
      <c r="L1042" t="s">
        <v>123</v>
      </c>
      <c r="M1042" t="s">
        <v>5606</v>
      </c>
      <c r="N1042" t="s">
        <v>5607</v>
      </c>
      <c r="O1042" t="s">
        <v>650</v>
      </c>
      <c r="P1042" t="s">
        <v>1408</v>
      </c>
      <c r="Q1042" t="s">
        <v>332</v>
      </c>
      <c r="R1042" t="s">
        <v>1409</v>
      </c>
      <c r="S1042" t="s">
        <v>145</v>
      </c>
      <c r="T1042" t="s">
        <v>1410</v>
      </c>
      <c r="U1042" t="s">
        <v>1411</v>
      </c>
      <c r="V1042" t="s">
        <v>5608</v>
      </c>
      <c r="W1042" t="s">
        <v>5609</v>
      </c>
    </row>
    <row r="1043" spans="1:23" x14ac:dyDescent="0.3">
      <c r="A1043">
        <v>2901758459995310</v>
      </c>
      <c r="B1043" t="s">
        <v>921</v>
      </c>
      <c r="C1043" t="s">
        <v>189</v>
      </c>
      <c r="D1043" t="s">
        <v>377</v>
      </c>
      <c r="E1043" t="s">
        <v>2727</v>
      </c>
      <c r="F1043" t="s">
        <v>2728</v>
      </c>
      <c r="G1043">
        <v>17.357800000000001</v>
      </c>
      <c r="H1043">
        <v>-62.782899999999998</v>
      </c>
      <c r="I1043" t="s">
        <v>62</v>
      </c>
      <c r="J1043">
        <v>105936</v>
      </c>
      <c r="K1043" s="1">
        <v>44918</v>
      </c>
      <c r="L1043" t="s">
        <v>123</v>
      </c>
      <c r="M1043" t="s">
        <v>5610</v>
      </c>
      <c r="N1043" t="s">
        <v>5611</v>
      </c>
      <c r="O1043" t="s">
        <v>195</v>
      </c>
      <c r="P1043" t="s">
        <v>196</v>
      </c>
      <c r="Q1043" t="s">
        <v>67</v>
      </c>
      <c r="R1043" t="s">
        <v>197</v>
      </c>
      <c r="S1043" t="s">
        <v>241</v>
      </c>
      <c r="T1043" t="s">
        <v>199</v>
      </c>
      <c r="U1043" t="s">
        <v>200</v>
      </c>
      <c r="V1043" t="s">
        <v>1402</v>
      </c>
      <c r="W1043" t="s">
        <v>1403</v>
      </c>
    </row>
    <row r="1044" spans="1:23" x14ac:dyDescent="0.3">
      <c r="A1044">
        <v>2641456648130960</v>
      </c>
      <c r="B1044" t="s">
        <v>90</v>
      </c>
      <c r="C1044" t="s">
        <v>105</v>
      </c>
      <c r="D1044" t="s">
        <v>4829</v>
      </c>
      <c r="E1044" t="s">
        <v>2068</v>
      </c>
      <c r="F1044" t="s">
        <v>2069</v>
      </c>
      <c r="G1044">
        <v>52.132599999999996</v>
      </c>
      <c r="H1044">
        <v>5.2912999999999997</v>
      </c>
      <c r="I1044" t="s">
        <v>62</v>
      </c>
      <c r="J1044">
        <v>13488</v>
      </c>
      <c r="K1044" s="1">
        <v>44625</v>
      </c>
      <c r="L1044" t="s">
        <v>123</v>
      </c>
      <c r="M1044" t="s">
        <v>5612</v>
      </c>
      <c r="N1044" t="s">
        <v>5613</v>
      </c>
      <c r="O1044" t="s">
        <v>4415</v>
      </c>
      <c r="P1044" t="s">
        <v>4416</v>
      </c>
      <c r="Q1044" t="s">
        <v>83</v>
      </c>
      <c r="R1044" t="s">
        <v>4417</v>
      </c>
      <c r="S1044" t="s">
        <v>241</v>
      </c>
      <c r="T1044" t="s">
        <v>4418</v>
      </c>
      <c r="U1044" t="s">
        <v>4419</v>
      </c>
      <c r="V1044" t="s">
        <v>4756</v>
      </c>
      <c r="W1044" t="s">
        <v>4757</v>
      </c>
    </row>
    <row r="1045" spans="1:23" x14ac:dyDescent="0.3">
      <c r="A1045">
        <v>3002641962916320</v>
      </c>
      <c r="B1045" t="s">
        <v>533</v>
      </c>
      <c r="C1045" t="s">
        <v>134</v>
      </c>
      <c r="D1045" t="s">
        <v>377</v>
      </c>
      <c r="E1045" t="s">
        <v>5614</v>
      </c>
      <c r="F1045" t="s">
        <v>5615</v>
      </c>
      <c r="G1045">
        <v>38.963700000000003</v>
      </c>
      <c r="H1045">
        <v>35.243299999999998</v>
      </c>
      <c r="I1045" t="s">
        <v>138</v>
      </c>
      <c r="J1045">
        <v>68104</v>
      </c>
      <c r="K1045" s="1">
        <v>44528</v>
      </c>
      <c r="L1045" t="s">
        <v>123</v>
      </c>
      <c r="M1045" t="s">
        <v>5616</v>
      </c>
      <c r="N1045">
        <v>8723833440</v>
      </c>
      <c r="O1045" t="s">
        <v>2653</v>
      </c>
      <c r="P1045" t="s">
        <v>3619</v>
      </c>
      <c r="Q1045" t="s">
        <v>674</v>
      </c>
      <c r="R1045" t="s">
        <v>3620</v>
      </c>
      <c r="S1045" t="s">
        <v>36</v>
      </c>
      <c r="T1045" t="s">
        <v>3621</v>
      </c>
      <c r="U1045" t="s">
        <v>3622</v>
      </c>
      <c r="V1045" t="s">
        <v>4676</v>
      </c>
      <c r="W1045" t="s">
        <v>4677</v>
      </c>
    </row>
    <row r="1046" spans="1:23" x14ac:dyDescent="0.3">
      <c r="A1046">
        <v>470208477284876</v>
      </c>
      <c r="B1046" t="s">
        <v>582</v>
      </c>
      <c r="C1046" t="s">
        <v>134</v>
      </c>
      <c r="D1046" t="s">
        <v>3474</v>
      </c>
      <c r="E1046" t="s">
        <v>2342</v>
      </c>
      <c r="F1046" t="s">
        <v>2343</v>
      </c>
      <c r="G1046">
        <v>71.706900000000005</v>
      </c>
      <c r="H1046">
        <v>-42.604300000000002</v>
      </c>
      <c r="I1046" t="s">
        <v>62</v>
      </c>
      <c r="J1046">
        <v>75546</v>
      </c>
      <c r="K1046" s="1">
        <v>44525</v>
      </c>
      <c r="L1046" t="s">
        <v>63</v>
      </c>
      <c r="M1046" t="s">
        <v>5617</v>
      </c>
      <c r="N1046" t="s">
        <v>5618</v>
      </c>
      <c r="O1046" t="s">
        <v>251</v>
      </c>
      <c r="P1046" t="s">
        <v>252</v>
      </c>
      <c r="Q1046" t="s">
        <v>674</v>
      </c>
      <c r="R1046" t="s">
        <v>254</v>
      </c>
      <c r="S1046" t="s">
        <v>114</v>
      </c>
      <c r="T1046" t="s">
        <v>256</v>
      </c>
      <c r="U1046" t="s">
        <v>257</v>
      </c>
      <c r="V1046" t="s">
        <v>131</v>
      </c>
      <c r="W1046" t="s">
        <v>132</v>
      </c>
    </row>
    <row r="1047" spans="1:23" x14ac:dyDescent="0.3">
      <c r="A1047">
        <v>1091800758933450</v>
      </c>
      <c r="B1047" t="s">
        <v>467</v>
      </c>
      <c r="C1047" t="s">
        <v>151</v>
      </c>
      <c r="D1047" t="s">
        <v>3110</v>
      </c>
      <c r="E1047" t="s">
        <v>233</v>
      </c>
      <c r="F1047" t="s">
        <v>234</v>
      </c>
      <c r="G1047">
        <v>34.802100000000003</v>
      </c>
      <c r="H1047">
        <v>38.9968</v>
      </c>
      <c r="I1047" t="s">
        <v>28</v>
      </c>
      <c r="J1047">
        <v>124470</v>
      </c>
      <c r="K1047" s="1">
        <v>45027</v>
      </c>
      <c r="L1047" t="s">
        <v>123</v>
      </c>
      <c r="M1047" t="s">
        <v>5619</v>
      </c>
      <c r="N1047">
        <f>1-317-402-9167</f>
        <v>-9885</v>
      </c>
      <c r="O1047" t="s">
        <v>2111</v>
      </c>
      <c r="P1047" t="s">
        <v>1832</v>
      </c>
      <c r="Q1047" t="s">
        <v>321</v>
      </c>
      <c r="R1047" t="s">
        <v>2112</v>
      </c>
      <c r="S1047" t="s">
        <v>212</v>
      </c>
      <c r="T1047" t="s">
        <v>2113</v>
      </c>
      <c r="U1047" t="s">
        <v>2114</v>
      </c>
      <c r="V1047" t="s">
        <v>465</v>
      </c>
      <c r="W1047" t="s">
        <v>466</v>
      </c>
    </row>
    <row r="1048" spans="1:23" x14ac:dyDescent="0.3">
      <c r="A1048">
        <v>2398920712602550</v>
      </c>
      <c r="B1048" t="s">
        <v>567</v>
      </c>
      <c r="C1048" t="s">
        <v>134</v>
      </c>
      <c r="D1048" t="s">
        <v>2093</v>
      </c>
      <c r="E1048" t="s">
        <v>2394</v>
      </c>
      <c r="F1048" t="s">
        <v>2395</v>
      </c>
      <c r="G1048">
        <v>12.865399999999999</v>
      </c>
      <c r="H1048">
        <v>-85.2072</v>
      </c>
      <c r="I1048" t="s">
        <v>206</v>
      </c>
      <c r="J1048">
        <v>76106</v>
      </c>
      <c r="K1048" s="1">
        <v>44469</v>
      </c>
      <c r="L1048" t="s">
        <v>63</v>
      </c>
      <c r="M1048" t="s">
        <v>5620</v>
      </c>
      <c r="N1048" t="s">
        <v>5621</v>
      </c>
      <c r="O1048" t="s">
        <v>2111</v>
      </c>
      <c r="P1048" t="s">
        <v>1832</v>
      </c>
      <c r="Q1048" t="s">
        <v>253</v>
      </c>
      <c r="R1048" t="s">
        <v>2112</v>
      </c>
      <c r="S1048" t="s">
        <v>69</v>
      </c>
      <c r="T1048" t="s">
        <v>2113</v>
      </c>
      <c r="U1048" t="s">
        <v>2114</v>
      </c>
      <c r="V1048" t="s">
        <v>5057</v>
      </c>
      <c r="W1048" t="s">
        <v>5058</v>
      </c>
    </row>
    <row r="1049" spans="1:23" x14ac:dyDescent="0.3">
      <c r="A1049">
        <v>1561430387502580</v>
      </c>
      <c r="B1049" t="s">
        <v>792</v>
      </c>
      <c r="C1049" t="s">
        <v>105</v>
      </c>
      <c r="D1049" t="s">
        <v>3096</v>
      </c>
      <c r="E1049" t="s">
        <v>326</v>
      </c>
      <c r="F1049" t="s">
        <v>327</v>
      </c>
      <c r="G1049">
        <v>-7.1094999999999997</v>
      </c>
      <c r="H1049">
        <v>177.64930000000001</v>
      </c>
      <c r="I1049" t="s">
        <v>78</v>
      </c>
      <c r="J1049">
        <v>55162</v>
      </c>
      <c r="K1049" s="1">
        <v>44620</v>
      </c>
      <c r="L1049" t="s">
        <v>29</v>
      </c>
      <c r="M1049" t="s">
        <v>5622</v>
      </c>
      <c r="N1049" t="s">
        <v>5623</v>
      </c>
      <c r="O1049" t="s">
        <v>693</v>
      </c>
      <c r="P1049" t="s">
        <v>1394</v>
      </c>
      <c r="Q1049" t="s">
        <v>1047</v>
      </c>
      <c r="R1049" t="s">
        <v>1395</v>
      </c>
      <c r="S1049" t="s">
        <v>69</v>
      </c>
      <c r="T1049" t="s">
        <v>1396</v>
      </c>
      <c r="U1049" t="s">
        <v>1397</v>
      </c>
      <c r="V1049" t="s">
        <v>1878</v>
      </c>
      <c r="W1049" t="s">
        <v>1879</v>
      </c>
    </row>
    <row r="1050" spans="1:23" x14ac:dyDescent="0.3">
      <c r="A1050">
        <v>2993771621762320</v>
      </c>
      <c r="B1050" t="s">
        <v>417</v>
      </c>
      <c r="C1050" t="s">
        <v>273</v>
      </c>
      <c r="D1050" t="s">
        <v>2599</v>
      </c>
      <c r="E1050" t="s">
        <v>4011</v>
      </c>
      <c r="F1050" t="s">
        <v>4012</v>
      </c>
      <c r="G1050">
        <v>38.860999999999997</v>
      </c>
      <c r="H1050">
        <v>71.2761</v>
      </c>
      <c r="I1050" t="s">
        <v>62</v>
      </c>
      <c r="J1050">
        <v>128815</v>
      </c>
      <c r="K1050" s="1">
        <v>44918</v>
      </c>
      <c r="L1050" t="s">
        <v>63</v>
      </c>
      <c r="M1050" t="s">
        <v>5624</v>
      </c>
      <c r="N1050">
        <v>3047601919</v>
      </c>
      <c r="O1050" t="s">
        <v>195</v>
      </c>
      <c r="P1050" t="s">
        <v>196</v>
      </c>
      <c r="Q1050" t="s">
        <v>67</v>
      </c>
      <c r="R1050" t="s">
        <v>197</v>
      </c>
      <c r="S1050" t="s">
        <v>114</v>
      </c>
      <c r="T1050" t="s">
        <v>199</v>
      </c>
      <c r="U1050" t="s">
        <v>200</v>
      </c>
      <c r="V1050" t="s">
        <v>1595</v>
      </c>
      <c r="W1050" t="s">
        <v>1596</v>
      </c>
    </row>
    <row r="1051" spans="1:23" x14ac:dyDescent="0.3">
      <c r="A1051">
        <v>2862120799912140</v>
      </c>
      <c r="B1051" t="s">
        <v>286</v>
      </c>
      <c r="C1051" t="s">
        <v>134</v>
      </c>
      <c r="D1051" t="s">
        <v>867</v>
      </c>
      <c r="E1051" t="s">
        <v>275</v>
      </c>
      <c r="F1051" t="s">
        <v>276</v>
      </c>
      <c r="G1051">
        <v>-17.6797</v>
      </c>
      <c r="H1051">
        <v>-149.4068</v>
      </c>
      <c r="I1051" t="s">
        <v>206</v>
      </c>
      <c r="J1051">
        <v>103312</v>
      </c>
      <c r="K1051" s="1">
        <v>44979</v>
      </c>
      <c r="L1051" t="s">
        <v>123</v>
      </c>
      <c r="M1051" t="s">
        <v>5625</v>
      </c>
      <c r="N1051" t="s">
        <v>5626</v>
      </c>
      <c r="O1051" t="s">
        <v>965</v>
      </c>
      <c r="P1051" t="s">
        <v>966</v>
      </c>
      <c r="Q1051" t="s">
        <v>967</v>
      </c>
      <c r="R1051" t="s">
        <v>968</v>
      </c>
      <c r="S1051" t="s">
        <v>114</v>
      </c>
      <c r="T1051" t="s">
        <v>969</v>
      </c>
      <c r="U1051" t="s">
        <v>970</v>
      </c>
      <c r="V1051" t="s">
        <v>5627</v>
      </c>
      <c r="W1051" t="s">
        <v>5628</v>
      </c>
    </row>
    <row r="1052" spans="1:23" x14ac:dyDescent="0.3">
      <c r="A1052">
        <v>1619006811505960</v>
      </c>
      <c r="B1052" t="s">
        <v>23</v>
      </c>
      <c r="C1052" t="s">
        <v>42</v>
      </c>
      <c r="D1052" t="s">
        <v>2424</v>
      </c>
      <c r="E1052" t="s">
        <v>1564</v>
      </c>
      <c r="F1052" t="s">
        <v>1565</v>
      </c>
      <c r="G1052">
        <v>6.6111000000000004</v>
      </c>
      <c r="H1052">
        <v>20.939399999999999</v>
      </c>
      <c r="I1052" t="s">
        <v>62</v>
      </c>
      <c r="J1052">
        <v>68827</v>
      </c>
      <c r="K1052" s="1">
        <v>44572</v>
      </c>
      <c r="L1052" t="s">
        <v>29</v>
      </c>
      <c r="M1052" t="s">
        <v>5629</v>
      </c>
      <c r="N1052" t="s">
        <v>5630</v>
      </c>
      <c r="O1052" t="s">
        <v>356</v>
      </c>
      <c r="P1052" t="s">
        <v>2829</v>
      </c>
      <c r="Q1052" t="s">
        <v>50</v>
      </c>
      <c r="R1052" t="s">
        <v>2830</v>
      </c>
      <c r="S1052" t="s">
        <v>85</v>
      </c>
      <c r="T1052" t="s">
        <v>2831</v>
      </c>
      <c r="U1052" t="s">
        <v>2832</v>
      </c>
      <c r="V1052" t="s">
        <v>5631</v>
      </c>
      <c r="W1052" t="s">
        <v>5632</v>
      </c>
    </row>
    <row r="1053" spans="1:23" x14ac:dyDescent="0.3">
      <c r="A1053">
        <v>1988632635589270</v>
      </c>
      <c r="B1053" t="s">
        <v>396</v>
      </c>
      <c r="C1053" t="s">
        <v>24</v>
      </c>
      <c r="D1053" t="s">
        <v>4016</v>
      </c>
      <c r="E1053" t="s">
        <v>4329</v>
      </c>
      <c r="F1053" t="s">
        <v>4330</v>
      </c>
      <c r="G1053">
        <v>-13.254300000000001</v>
      </c>
      <c r="H1053">
        <v>34.301499999999997</v>
      </c>
      <c r="I1053" t="s">
        <v>62</v>
      </c>
      <c r="J1053">
        <v>45891</v>
      </c>
      <c r="K1053" s="1">
        <v>44823</v>
      </c>
      <c r="L1053" t="s">
        <v>123</v>
      </c>
      <c r="M1053" t="s">
        <v>5633</v>
      </c>
      <c r="N1053" t="s">
        <v>5634</v>
      </c>
      <c r="O1053" t="s">
        <v>1126</v>
      </c>
      <c r="P1053" t="s">
        <v>4298</v>
      </c>
      <c r="Q1053" t="s">
        <v>239</v>
      </c>
      <c r="R1053" t="s">
        <v>4299</v>
      </c>
      <c r="S1053" t="s">
        <v>198</v>
      </c>
      <c r="T1053" t="s">
        <v>4300</v>
      </c>
      <c r="U1053" t="s">
        <v>4301</v>
      </c>
      <c r="V1053" t="s">
        <v>3446</v>
      </c>
      <c r="W1053" t="s">
        <v>3447</v>
      </c>
    </row>
    <row r="1054" spans="1:23" x14ac:dyDescent="0.3">
      <c r="A1054">
        <v>1918500321087540</v>
      </c>
      <c r="B1054" t="s">
        <v>1683</v>
      </c>
      <c r="C1054" t="s">
        <v>273</v>
      </c>
      <c r="D1054" t="s">
        <v>2686</v>
      </c>
      <c r="E1054" t="s">
        <v>2770</v>
      </c>
      <c r="F1054" t="s">
        <v>2771</v>
      </c>
      <c r="G1054">
        <v>12.8628</v>
      </c>
      <c r="H1054">
        <v>30.217600000000001</v>
      </c>
      <c r="I1054" t="s">
        <v>62</v>
      </c>
      <c r="J1054">
        <v>21618</v>
      </c>
      <c r="K1054" s="1">
        <v>44807</v>
      </c>
      <c r="L1054" t="s">
        <v>63</v>
      </c>
      <c r="M1054" t="s">
        <v>5635</v>
      </c>
      <c r="N1054" t="s">
        <v>5636</v>
      </c>
      <c r="O1054" t="s">
        <v>112</v>
      </c>
      <c r="P1054" t="s">
        <v>3864</v>
      </c>
      <c r="Q1054" t="s">
        <v>294</v>
      </c>
      <c r="R1054" t="s">
        <v>3865</v>
      </c>
      <c r="S1054" t="s">
        <v>145</v>
      </c>
      <c r="T1054" t="s">
        <v>3866</v>
      </c>
      <c r="U1054" t="s">
        <v>3867</v>
      </c>
      <c r="V1054" t="s">
        <v>3104</v>
      </c>
      <c r="W1054" t="s">
        <v>3105</v>
      </c>
    </row>
    <row r="1055" spans="1:23" x14ac:dyDescent="0.3">
      <c r="A1055">
        <v>2326921094257060</v>
      </c>
      <c r="B1055" t="s">
        <v>90</v>
      </c>
      <c r="C1055" t="s">
        <v>105</v>
      </c>
      <c r="D1055" t="s">
        <v>1287</v>
      </c>
      <c r="E1055" t="s">
        <v>456</v>
      </c>
      <c r="F1055" t="s">
        <v>457</v>
      </c>
      <c r="G1055">
        <v>9.0820000000000007</v>
      </c>
      <c r="H1055">
        <v>8.6753</v>
      </c>
      <c r="I1055" t="s">
        <v>78</v>
      </c>
      <c r="J1055">
        <v>33022</v>
      </c>
      <c r="K1055" s="1">
        <v>45065</v>
      </c>
      <c r="L1055" t="s">
        <v>63</v>
      </c>
      <c r="M1055" t="s">
        <v>5637</v>
      </c>
      <c r="N1055" t="s">
        <v>5638</v>
      </c>
      <c r="O1055" t="s">
        <v>423</v>
      </c>
      <c r="P1055" t="s">
        <v>141</v>
      </c>
      <c r="Q1055" t="s">
        <v>294</v>
      </c>
      <c r="R1055" t="s">
        <v>3058</v>
      </c>
      <c r="S1055" t="s">
        <v>114</v>
      </c>
      <c r="T1055" t="s">
        <v>3059</v>
      </c>
      <c r="U1055" t="s">
        <v>3060</v>
      </c>
      <c r="V1055" t="s">
        <v>349</v>
      </c>
      <c r="W1055" t="s">
        <v>350</v>
      </c>
    </row>
    <row r="1056" spans="1:23" x14ac:dyDescent="0.3">
      <c r="A1056">
        <v>199173447646538</v>
      </c>
      <c r="B1056" t="s">
        <v>217</v>
      </c>
      <c r="C1056" t="s">
        <v>189</v>
      </c>
      <c r="D1056" t="s">
        <v>4753</v>
      </c>
      <c r="E1056" t="s">
        <v>2398</v>
      </c>
      <c r="F1056" t="s">
        <v>2399</v>
      </c>
      <c r="G1056">
        <v>35.861699999999999</v>
      </c>
      <c r="H1056">
        <v>104.19540000000001</v>
      </c>
      <c r="I1056" t="s">
        <v>78</v>
      </c>
      <c r="J1056">
        <v>69336</v>
      </c>
      <c r="K1056" s="1">
        <v>44694</v>
      </c>
      <c r="L1056" t="s">
        <v>123</v>
      </c>
      <c r="M1056" t="s">
        <v>5639</v>
      </c>
      <c r="N1056" t="s">
        <v>5640</v>
      </c>
      <c r="O1056" t="s">
        <v>1726</v>
      </c>
      <c r="P1056" t="s">
        <v>4102</v>
      </c>
      <c r="Q1056" t="s">
        <v>1047</v>
      </c>
      <c r="R1056" t="s">
        <v>4103</v>
      </c>
      <c r="S1056" t="s">
        <v>145</v>
      </c>
      <c r="T1056" t="s">
        <v>4104</v>
      </c>
      <c r="U1056" t="s">
        <v>4105</v>
      </c>
      <c r="V1056" t="s">
        <v>1247</v>
      </c>
      <c r="W1056" t="s">
        <v>1248</v>
      </c>
    </row>
    <row r="1057" spans="1:23" x14ac:dyDescent="0.3">
      <c r="A1057">
        <v>482054746287697</v>
      </c>
      <c r="B1057" t="s">
        <v>272</v>
      </c>
      <c r="C1057" t="s">
        <v>58</v>
      </c>
      <c r="D1057" t="s">
        <v>4711</v>
      </c>
      <c r="E1057" t="s">
        <v>3211</v>
      </c>
      <c r="F1057" t="s">
        <v>3212</v>
      </c>
      <c r="G1057">
        <v>9.1449999999999996</v>
      </c>
      <c r="H1057">
        <v>40.489699999999999</v>
      </c>
      <c r="I1057" t="s">
        <v>138</v>
      </c>
      <c r="J1057">
        <v>32863</v>
      </c>
      <c r="K1057" s="1">
        <v>44847</v>
      </c>
      <c r="L1057" t="s">
        <v>29</v>
      </c>
      <c r="M1057" t="s">
        <v>5641</v>
      </c>
      <c r="N1057" t="s">
        <v>5642</v>
      </c>
      <c r="O1057" t="s">
        <v>1858</v>
      </c>
      <c r="P1057" t="s">
        <v>2378</v>
      </c>
      <c r="Q1057" t="s">
        <v>67</v>
      </c>
      <c r="R1057" t="s">
        <v>2379</v>
      </c>
      <c r="S1057" t="s">
        <v>212</v>
      </c>
      <c r="T1057" t="s">
        <v>2380</v>
      </c>
      <c r="U1057" t="s">
        <v>2381</v>
      </c>
      <c r="V1057" t="s">
        <v>2407</v>
      </c>
      <c r="W1057" t="s">
        <v>2408</v>
      </c>
    </row>
    <row r="1058" spans="1:23" x14ac:dyDescent="0.3">
      <c r="A1058">
        <v>2824961495480050</v>
      </c>
      <c r="B1058" t="s">
        <v>364</v>
      </c>
      <c r="C1058" t="s">
        <v>273</v>
      </c>
      <c r="D1058" t="s">
        <v>2514</v>
      </c>
      <c r="E1058" t="s">
        <v>1911</v>
      </c>
      <c r="F1058" t="s">
        <v>1912</v>
      </c>
      <c r="G1058">
        <v>7.5148999999999999</v>
      </c>
      <c r="H1058">
        <v>134.58250000000001</v>
      </c>
      <c r="I1058" t="s">
        <v>62</v>
      </c>
      <c r="J1058">
        <v>125440</v>
      </c>
      <c r="K1058" s="1">
        <v>44768</v>
      </c>
      <c r="L1058" t="s">
        <v>63</v>
      </c>
      <c r="M1058" t="s">
        <v>5643</v>
      </c>
      <c r="N1058" t="s">
        <v>5644</v>
      </c>
      <c r="O1058" t="s">
        <v>33</v>
      </c>
      <c r="P1058" t="s">
        <v>3049</v>
      </c>
      <c r="Q1058" t="s">
        <v>332</v>
      </c>
      <c r="R1058" t="s">
        <v>3050</v>
      </c>
      <c r="S1058" t="s">
        <v>334</v>
      </c>
      <c r="T1058" t="s">
        <v>3051</v>
      </c>
      <c r="U1058" t="s">
        <v>3052</v>
      </c>
      <c r="V1058" t="s">
        <v>3253</v>
      </c>
      <c r="W1058" t="s">
        <v>3254</v>
      </c>
    </row>
    <row r="1059" spans="1:23" x14ac:dyDescent="0.3">
      <c r="A1059">
        <v>2750827079135330</v>
      </c>
      <c r="B1059" t="s">
        <v>710</v>
      </c>
      <c r="C1059" t="s">
        <v>151</v>
      </c>
      <c r="D1059" t="s">
        <v>2093</v>
      </c>
      <c r="E1059" t="s">
        <v>247</v>
      </c>
      <c r="F1059" t="s">
        <v>248</v>
      </c>
      <c r="G1059">
        <v>15.5527</v>
      </c>
      <c r="H1059">
        <v>48.516399999999997</v>
      </c>
      <c r="I1059" t="s">
        <v>138</v>
      </c>
      <c r="J1059">
        <v>117475</v>
      </c>
      <c r="K1059" s="1">
        <v>45154</v>
      </c>
      <c r="L1059" t="s">
        <v>63</v>
      </c>
      <c r="M1059" t="s">
        <v>5645</v>
      </c>
      <c r="N1059" t="s">
        <v>5646</v>
      </c>
      <c r="O1059" t="s">
        <v>785</v>
      </c>
      <c r="P1059" t="s">
        <v>1785</v>
      </c>
      <c r="Q1059" t="s">
        <v>253</v>
      </c>
      <c r="R1059" t="s">
        <v>1786</v>
      </c>
      <c r="S1059" t="s">
        <v>198</v>
      </c>
      <c r="T1059" t="s">
        <v>1787</v>
      </c>
      <c r="U1059" t="s">
        <v>1788</v>
      </c>
      <c r="V1059" t="s">
        <v>2218</v>
      </c>
      <c r="W1059" t="s">
        <v>2219</v>
      </c>
    </row>
    <row r="1060" spans="1:23" x14ac:dyDescent="0.3">
      <c r="A1060">
        <v>472537091587761</v>
      </c>
      <c r="B1060" t="s">
        <v>973</v>
      </c>
      <c r="C1060" t="s">
        <v>151</v>
      </c>
      <c r="D1060" t="s">
        <v>5286</v>
      </c>
      <c r="E1060" t="s">
        <v>1178</v>
      </c>
      <c r="F1060" t="s">
        <v>1179</v>
      </c>
      <c r="G1060">
        <v>19.856300000000001</v>
      </c>
      <c r="H1060">
        <v>102.49550000000001</v>
      </c>
      <c r="I1060" t="s">
        <v>206</v>
      </c>
      <c r="J1060">
        <v>120427</v>
      </c>
      <c r="K1060" s="1">
        <v>44489</v>
      </c>
      <c r="L1060" t="s">
        <v>123</v>
      </c>
      <c r="M1060" t="s">
        <v>5647</v>
      </c>
      <c r="N1060">
        <v>6763528124</v>
      </c>
      <c r="O1060" t="s">
        <v>1503</v>
      </c>
      <c r="P1060" t="s">
        <v>2862</v>
      </c>
      <c r="Q1060" t="s">
        <v>67</v>
      </c>
      <c r="R1060" t="s">
        <v>2863</v>
      </c>
      <c r="S1060" t="s">
        <v>36</v>
      </c>
      <c r="T1060" t="s">
        <v>2864</v>
      </c>
      <c r="U1060" t="s">
        <v>2865</v>
      </c>
      <c r="V1060" t="s">
        <v>3513</v>
      </c>
      <c r="W1060" t="s">
        <v>3514</v>
      </c>
    </row>
    <row r="1061" spans="1:23" x14ac:dyDescent="0.3">
      <c r="A1061">
        <v>2759113013148730</v>
      </c>
      <c r="B1061" t="s">
        <v>119</v>
      </c>
      <c r="C1061" t="s">
        <v>58</v>
      </c>
      <c r="D1061" t="s">
        <v>3845</v>
      </c>
      <c r="E1061" t="s">
        <v>302</v>
      </c>
      <c r="F1061" t="s">
        <v>303</v>
      </c>
      <c r="G1061">
        <v>-4.0382999999999996</v>
      </c>
      <c r="H1061">
        <v>21.758700000000001</v>
      </c>
      <c r="I1061" t="s">
        <v>78</v>
      </c>
      <c r="J1061">
        <v>55101</v>
      </c>
      <c r="K1061" s="1">
        <v>44922</v>
      </c>
      <c r="L1061" t="s">
        <v>123</v>
      </c>
      <c r="M1061" t="s">
        <v>5648</v>
      </c>
      <c r="N1061" t="s">
        <v>5649</v>
      </c>
      <c r="O1061" t="s">
        <v>508</v>
      </c>
      <c r="P1061" t="s">
        <v>509</v>
      </c>
      <c r="Q1061" t="s">
        <v>83</v>
      </c>
      <c r="R1061" t="s">
        <v>510</v>
      </c>
      <c r="S1061" t="s">
        <v>212</v>
      </c>
      <c r="T1061" t="s">
        <v>511</v>
      </c>
      <c r="U1061" t="s">
        <v>512</v>
      </c>
      <c r="V1061" t="s">
        <v>5650</v>
      </c>
      <c r="W1061" t="s">
        <v>5651</v>
      </c>
    </row>
    <row r="1062" spans="1:23" x14ac:dyDescent="0.3">
      <c r="A1062">
        <v>659329208135258</v>
      </c>
      <c r="B1062" t="s">
        <v>555</v>
      </c>
      <c r="C1062" t="s">
        <v>218</v>
      </c>
      <c r="D1062" t="s">
        <v>5094</v>
      </c>
      <c r="E1062" t="s">
        <v>1881</v>
      </c>
      <c r="F1062" t="s">
        <v>1881</v>
      </c>
      <c r="G1062">
        <v>1.3521000000000001</v>
      </c>
      <c r="H1062">
        <v>103.8198</v>
      </c>
      <c r="I1062" t="s">
        <v>138</v>
      </c>
      <c r="J1062">
        <v>127661</v>
      </c>
      <c r="K1062" s="1">
        <v>45088</v>
      </c>
      <c r="L1062" t="s">
        <v>123</v>
      </c>
      <c r="M1062" t="s">
        <v>5652</v>
      </c>
      <c r="N1062" t="s">
        <v>5653</v>
      </c>
      <c r="O1062" t="s">
        <v>845</v>
      </c>
      <c r="P1062" t="s">
        <v>1290</v>
      </c>
      <c r="Q1062" t="s">
        <v>169</v>
      </c>
      <c r="R1062" t="s">
        <v>1291</v>
      </c>
      <c r="S1062" t="s">
        <v>198</v>
      </c>
      <c r="T1062" t="s">
        <v>1292</v>
      </c>
      <c r="U1062" t="s">
        <v>1293</v>
      </c>
      <c r="V1062" t="s">
        <v>1613</v>
      </c>
      <c r="W1062" t="s">
        <v>1614</v>
      </c>
    </row>
    <row r="1063" spans="1:23" x14ac:dyDescent="0.3">
      <c r="A1063">
        <v>2681812579143360</v>
      </c>
      <c r="B1063" t="s">
        <v>90</v>
      </c>
      <c r="C1063" t="s">
        <v>58</v>
      </c>
      <c r="D1063" t="s">
        <v>1023</v>
      </c>
      <c r="E1063" t="s">
        <v>177</v>
      </c>
      <c r="F1063" t="s">
        <v>178</v>
      </c>
      <c r="G1063">
        <v>26.066700000000001</v>
      </c>
      <c r="H1063">
        <v>50.557699999999997</v>
      </c>
      <c r="I1063" t="s">
        <v>62</v>
      </c>
      <c r="J1063">
        <v>48565</v>
      </c>
      <c r="K1063" s="1">
        <v>45154</v>
      </c>
      <c r="L1063" t="s">
        <v>63</v>
      </c>
      <c r="M1063" t="s">
        <v>5654</v>
      </c>
      <c r="N1063" t="s">
        <v>5655</v>
      </c>
      <c r="O1063" t="s">
        <v>307</v>
      </c>
      <c r="P1063" t="s">
        <v>1417</v>
      </c>
      <c r="Q1063" t="s">
        <v>321</v>
      </c>
      <c r="R1063" t="s">
        <v>1418</v>
      </c>
      <c r="S1063" t="s">
        <v>255</v>
      </c>
      <c r="T1063" t="s">
        <v>1419</v>
      </c>
      <c r="U1063" t="s">
        <v>1420</v>
      </c>
      <c r="V1063" t="s">
        <v>5306</v>
      </c>
      <c r="W1063" t="s">
        <v>5307</v>
      </c>
    </row>
    <row r="1064" spans="1:23" x14ac:dyDescent="0.3">
      <c r="A1064">
        <v>2735170601658470</v>
      </c>
      <c r="B1064" t="s">
        <v>161</v>
      </c>
      <c r="C1064" t="s">
        <v>218</v>
      </c>
      <c r="D1064" t="s">
        <v>4452</v>
      </c>
      <c r="E1064" t="s">
        <v>5061</v>
      </c>
      <c r="F1064" t="s">
        <v>5062</v>
      </c>
      <c r="G1064">
        <v>48.379399999999997</v>
      </c>
      <c r="H1064">
        <v>31.165600000000001</v>
      </c>
      <c r="I1064" t="s">
        <v>138</v>
      </c>
      <c r="J1064">
        <v>97636</v>
      </c>
      <c r="K1064" s="1">
        <v>45111</v>
      </c>
      <c r="L1064" t="s">
        <v>29</v>
      </c>
      <c r="M1064" t="s">
        <v>5656</v>
      </c>
      <c r="N1064" t="s">
        <v>5657</v>
      </c>
      <c r="O1064" t="s">
        <v>1454</v>
      </c>
      <c r="P1064" t="s">
        <v>965</v>
      </c>
      <c r="Q1064" t="s">
        <v>50</v>
      </c>
      <c r="R1064" t="s">
        <v>4026</v>
      </c>
      <c r="S1064" t="s">
        <v>114</v>
      </c>
      <c r="T1064" t="s">
        <v>4027</v>
      </c>
      <c r="U1064" t="s">
        <v>4028</v>
      </c>
      <c r="V1064" t="s">
        <v>3793</v>
      </c>
      <c r="W1064" t="s">
        <v>3794</v>
      </c>
    </row>
    <row r="1065" spans="1:23" x14ac:dyDescent="0.3">
      <c r="A1065">
        <v>409698147550752</v>
      </c>
      <c r="B1065" t="s">
        <v>351</v>
      </c>
      <c r="C1065" t="s">
        <v>58</v>
      </c>
      <c r="D1065" t="s">
        <v>3110</v>
      </c>
      <c r="E1065" t="s">
        <v>2210</v>
      </c>
      <c r="F1065" t="s">
        <v>2211</v>
      </c>
      <c r="G1065">
        <v>4.5709</v>
      </c>
      <c r="H1065">
        <v>-74.297300000000007</v>
      </c>
      <c r="I1065" t="s">
        <v>28</v>
      </c>
      <c r="J1065">
        <v>78548</v>
      </c>
      <c r="K1065" s="1">
        <v>45097</v>
      </c>
      <c r="L1065" t="s">
        <v>29</v>
      </c>
      <c r="M1065" t="s">
        <v>5658</v>
      </c>
      <c r="N1065" t="s">
        <v>5659</v>
      </c>
      <c r="O1065" t="s">
        <v>1373</v>
      </c>
      <c r="P1065" t="s">
        <v>237</v>
      </c>
      <c r="Q1065" t="s">
        <v>50</v>
      </c>
      <c r="R1065" t="s">
        <v>1374</v>
      </c>
      <c r="S1065" t="s">
        <v>198</v>
      </c>
      <c r="T1065" t="s">
        <v>1375</v>
      </c>
      <c r="U1065" t="s">
        <v>1376</v>
      </c>
      <c r="V1065" t="s">
        <v>4291</v>
      </c>
      <c r="W1065" t="s">
        <v>4292</v>
      </c>
    </row>
    <row r="1066" spans="1:23" x14ac:dyDescent="0.3">
      <c r="A1066">
        <v>1548668074658900</v>
      </c>
      <c r="B1066" t="s">
        <v>443</v>
      </c>
      <c r="C1066" t="s">
        <v>105</v>
      </c>
      <c r="D1066" t="s">
        <v>1490</v>
      </c>
      <c r="E1066" t="s">
        <v>1668</v>
      </c>
      <c r="F1066" t="s">
        <v>1669</v>
      </c>
      <c r="G1066">
        <v>1.6508</v>
      </c>
      <c r="H1066">
        <v>10.267899999999999</v>
      </c>
      <c r="I1066" t="s">
        <v>62</v>
      </c>
      <c r="J1066">
        <v>17892</v>
      </c>
      <c r="K1066" s="1">
        <v>44802</v>
      </c>
      <c r="L1066" t="s">
        <v>63</v>
      </c>
      <c r="M1066" t="s">
        <v>5660</v>
      </c>
      <c r="N1066">
        <v>6307121203</v>
      </c>
      <c r="O1066" t="s">
        <v>2027</v>
      </c>
      <c r="P1066" t="s">
        <v>5661</v>
      </c>
      <c r="Q1066" t="s">
        <v>67</v>
      </c>
      <c r="R1066" t="s">
        <v>5662</v>
      </c>
      <c r="S1066" t="s">
        <v>69</v>
      </c>
      <c r="T1066" t="s">
        <v>5663</v>
      </c>
      <c r="U1066" t="s">
        <v>5664</v>
      </c>
      <c r="V1066" t="s">
        <v>2458</v>
      </c>
      <c r="W1066" t="s">
        <v>2459</v>
      </c>
    </row>
    <row r="1067" spans="1:23" x14ac:dyDescent="0.3">
      <c r="A1067">
        <v>2941408448580200</v>
      </c>
      <c r="B1067" t="s">
        <v>133</v>
      </c>
      <c r="C1067" t="s">
        <v>134</v>
      </c>
      <c r="D1067" t="s">
        <v>5665</v>
      </c>
      <c r="E1067" t="s">
        <v>1551</v>
      </c>
      <c r="F1067" t="s">
        <v>1552</v>
      </c>
      <c r="G1067">
        <v>22.3964</v>
      </c>
      <c r="H1067">
        <v>114.1095</v>
      </c>
      <c r="I1067" t="s">
        <v>28</v>
      </c>
      <c r="J1067">
        <v>115253</v>
      </c>
      <c r="K1067" s="1">
        <v>45077</v>
      </c>
      <c r="L1067" t="s">
        <v>29</v>
      </c>
      <c r="M1067" t="s">
        <v>5666</v>
      </c>
      <c r="N1067" t="s">
        <v>5667</v>
      </c>
      <c r="O1067" t="s">
        <v>181</v>
      </c>
      <c r="P1067" t="s">
        <v>4699</v>
      </c>
      <c r="Q1067" t="s">
        <v>321</v>
      </c>
      <c r="R1067" t="s">
        <v>4700</v>
      </c>
      <c r="S1067" t="s">
        <v>198</v>
      </c>
      <c r="T1067" t="s">
        <v>4701</v>
      </c>
      <c r="U1067" t="s">
        <v>4702</v>
      </c>
      <c r="V1067" t="s">
        <v>3789</v>
      </c>
      <c r="W1067" t="s">
        <v>3790</v>
      </c>
    </row>
    <row r="1068" spans="1:23" x14ac:dyDescent="0.3">
      <c r="A1068">
        <v>449423640439036</v>
      </c>
      <c r="B1068" t="s">
        <v>710</v>
      </c>
      <c r="C1068" t="s">
        <v>134</v>
      </c>
      <c r="D1068" t="s">
        <v>5668</v>
      </c>
      <c r="E1068" t="s">
        <v>1657</v>
      </c>
      <c r="F1068" t="s">
        <v>1658</v>
      </c>
      <c r="G1068">
        <v>18.9712</v>
      </c>
      <c r="H1068">
        <v>-72.285200000000003</v>
      </c>
      <c r="I1068" t="s">
        <v>78</v>
      </c>
      <c r="J1068">
        <v>71907</v>
      </c>
      <c r="K1068" s="1">
        <v>44638</v>
      </c>
      <c r="L1068" t="s">
        <v>63</v>
      </c>
      <c r="M1068" t="s">
        <v>5669</v>
      </c>
      <c r="N1068">
        <f>1-720-324-9454</f>
        <v>-10497</v>
      </c>
      <c r="O1068" t="s">
        <v>1152</v>
      </c>
      <c r="P1068" t="s">
        <v>2774</v>
      </c>
      <c r="Q1068" t="s">
        <v>239</v>
      </c>
      <c r="R1068" t="s">
        <v>2775</v>
      </c>
      <c r="S1068" t="s">
        <v>198</v>
      </c>
      <c r="T1068" t="s">
        <v>2776</v>
      </c>
      <c r="U1068" t="s">
        <v>2777</v>
      </c>
      <c r="V1068" t="s">
        <v>1131</v>
      </c>
      <c r="W1068" t="s">
        <v>1132</v>
      </c>
    </row>
    <row r="1069" spans="1:23" x14ac:dyDescent="0.3">
      <c r="A1069">
        <v>2155016459106390</v>
      </c>
      <c r="B1069" t="s">
        <v>710</v>
      </c>
      <c r="C1069" t="s">
        <v>218</v>
      </c>
      <c r="D1069" t="s">
        <v>1159</v>
      </c>
      <c r="E1069" t="s">
        <v>2915</v>
      </c>
      <c r="F1069" t="s">
        <v>2916</v>
      </c>
      <c r="G1069">
        <v>-0.80369999999999997</v>
      </c>
      <c r="H1069">
        <v>11.609400000000001</v>
      </c>
      <c r="I1069" t="s">
        <v>28</v>
      </c>
      <c r="J1069">
        <v>63618</v>
      </c>
      <c r="K1069" s="1">
        <v>44931</v>
      </c>
      <c r="L1069" t="s">
        <v>63</v>
      </c>
      <c r="M1069" t="s">
        <v>5670</v>
      </c>
      <c r="N1069" t="s">
        <v>5671</v>
      </c>
      <c r="O1069" t="s">
        <v>1308</v>
      </c>
      <c r="P1069" t="s">
        <v>1309</v>
      </c>
      <c r="Q1069" t="s">
        <v>358</v>
      </c>
      <c r="R1069" t="s">
        <v>1310</v>
      </c>
      <c r="S1069" t="s">
        <v>334</v>
      </c>
      <c r="T1069" t="s">
        <v>1311</v>
      </c>
      <c r="U1069" t="s">
        <v>1312</v>
      </c>
      <c r="V1069" t="s">
        <v>1581</v>
      </c>
      <c r="W1069" t="s">
        <v>1582</v>
      </c>
    </row>
    <row r="1070" spans="1:23" x14ac:dyDescent="0.3">
      <c r="A1070">
        <v>3020369035135720</v>
      </c>
      <c r="B1070" t="s">
        <v>104</v>
      </c>
      <c r="C1070" t="s">
        <v>24</v>
      </c>
      <c r="D1070" t="s">
        <v>4483</v>
      </c>
      <c r="E1070" t="s">
        <v>5053</v>
      </c>
      <c r="F1070" t="s">
        <v>5054</v>
      </c>
      <c r="G1070">
        <v>47.516199999999998</v>
      </c>
      <c r="H1070">
        <v>14.5501</v>
      </c>
      <c r="I1070" t="s">
        <v>78</v>
      </c>
      <c r="J1070">
        <v>67120</v>
      </c>
      <c r="K1070" s="1">
        <v>44601</v>
      </c>
      <c r="L1070" t="s">
        <v>29</v>
      </c>
      <c r="M1070" t="s">
        <v>5672</v>
      </c>
      <c r="N1070" t="s">
        <v>5673</v>
      </c>
      <c r="O1070" t="s">
        <v>1764</v>
      </c>
      <c r="P1070" t="s">
        <v>3270</v>
      </c>
      <c r="Q1070" t="s">
        <v>358</v>
      </c>
      <c r="R1070" t="s">
        <v>3271</v>
      </c>
      <c r="S1070" t="s">
        <v>334</v>
      </c>
      <c r="T1070" t="s">
        <v>3272</v>
      </c>
      <c r="U1070" t="s">
        <v>3273</v>
      </c>
      <c r="V1070" t="s">
        <v>2077</v>
      </c>
      <c r="W1070" t="s">
        <v>2078</v>
      </c>
    </row>
    <row r="1071" spans="1:23" x14ac:dyDescent="0.3">
      <c r="A1071">
        <v>2914267957275380</v>
      </c>
      <c r="B1071" t="s">
        <v>779</v>
      </c>
      <c r="C1071" t="s">
        <v>58</v>
      </c>
      <c r="D1071" t="s">
        <v>1177</v>
      </c>
      <c r="E1071" t="s">
        <v>1316</v>
      </c>
      <c r="F1071" t="s">
        <v>1317</v>
      </c>
      <c r="G1071">
        <v>16.538799999999998</v>
      </c>
      <c r="H1071">
        <v>-23.041799999999999</v>
      </c>
      <c r="I1071" t="s">
        <v>62</v>
      </c>
      <c r="J1071">
        <v>124360</v>
      </c>
      <c r="K1071" s="1">
        <v>44467</v>
      </c>
      <c r="L1071" t="s">
        <v>63</v>
      </c>
      <c r="M1071" t="s">
        <v>5674</v>
      </c>
      <c r="N1071" t="s">
        <v>5675</v>
      </c>
      <c r="O1071" t="s">
        <v>1373</v>
      </c>
      <c r="P1071" t="s">
        <v>1513</v>
      </c>
      <c r="Q1071" t="s">
        <v>169</v>
      </c>
      <c r="R1071" t="s">
        <v>4950</v>
      </c>
      <c r="S1071" t="s">
        <v>69</v>
      </c>
      <c r="T1071" t="s">
        <v>4951</v>
      </c>
      <c r="U1071" t="s">
        <v>4952</v>
      </c>
      <c r="V1071" t="s">
        <v>3605</v>
      </c>
      <c r="W1071" t="s">
        <v>3606</v>
      </c>
    </row>
    <row r="1072" spans="1:23" x14ac:dyDescent="0.3">
      <c r="A1072">
        <v>2848598585884240</v>
      </c>
      <c r="B1072" t="s">
        <v>351</v>
      </c>
      <c r="C1072" t="s">
        <v>189</v>
      </c>
      <c r="D1072" t="s">
        <v>1934</v>
      </c>
      <c r="E1072" t="s">
        <v>5539</v>
      </c>
      <c r="F1072" t="s">
        <v>5540</v>
      </c>
      <c r="G1072">
        <v>14.058299999999999</v>
      </c>
      <c r="H1072">
        <v>108.27719999999999</v>
      </c>
      <c r="I1072" t="s">
        <v>138</v>
      </c>
      <c r="J1072">
        <v>16164</v>
      </c>
      <c r="K1072" s="1">
        <v>44882</v>
      </c>
      <c r="L1072" t="s">
        <v>123</v>
      </c>
      <c r="M1072" t="s">
        <v>5676</v>
      </c>
      <c r="N1072" t="s">
        <v>5677</v>
      </c>
      <c r="O1072" t="s">
        <v>660</v>
      </c>
      <c r="P1072" t="s">
        <v>1271</v>
      </c>
      <c r="Q1072" t="s">
        <v>34</v>
      </c>
      <c r="R1072" t="s">
        <v>1272</v>
      </c>
      <c r="S1072" t="s">
        <v>85</v>
      </c>
      <c r="T1072" t="s">
        <v>1273</v>
      </c>
      <c r="U1072" t="s">
        <v>1274</v>
      </c>
      <c r="V1072" t="s">
        <v>1391</v>
      </c>
      <c r="W1072" t="s">
        <v>1392</v>
      </c>
    </row>
    <row r="1073" spans="1:23" x14ac:dyDescent="0.3">
      <c r="A1073">
        <v>2084478240172420</v>
      </c>
      <c r="B1073" t="s">
        <v>533</v>
      </c>
      <c r="C1073" t="s">
        <v>24</v>
      </c>
      <c r="D1073" t="s">
        <v>2505</v>
      </c>
      <c r="E1073" t="s">
        <v>469</v>
      </c>
      <c r="F1073" t="s">
        <v>470</v>
      </c>
      <c r="G1073">
        <v>26.335100000000001</v>
      </c>
      <c r="H1073">
        <v>17.228300000000001</v>
      </c>
      <c r="I1073" t="s">
        <v>78</v>
      </c>
      <c r="J1073">
        <v>108069</v>
      </c>
      <c r="K1073" s="1">
        <v>45160</v>
      </c>
      <c r="L1073" t="s">
        <v>29</v>
      </c>
      <c r="M1073" t="s">
        <v>5678</v>
      </c>
      <c r="N1073" t="s">
        <v>5679</v>
      </c>
      <c r="O1073" t="s">
        <v>331</v>
      </c>
      <c r="P1073" t="s">
        <v>5680</v>
      </c>
      <c r="Q1073" t="s">
        <v>332</v>
      </c>
      <c r="R1073" t="s">
        <v>5681</v>
      </c>
      <c r="S1073" t="s">
        <v>212</v>
      </c>
      <c r="T1073" t="s">
        <v>5682</v>
      </c>
      <c r="U1073" t="s">
        <v>5683</v>
      </c>
      <c r="V1073" t="s">
        <v>452</v>
      </c>
      <c r="W1073" t="s">
        <v>453</v>
      </c>
    </row>
    <row r="1074" spans="1:23" x14ac:dyDescent="0.3">
      <c r="A1074">
        <v>1269640404131280</v>
      </c>
      <c r="B1074" t="s">
        <v>430</v>
      </c>
      <c r="C1074" t="s">
        <v>24</v>
      </c>
      <c r="D1074" t="s">
        <v>3396</v>
      </c>
      <c r="E1074" t="s">
        <v>569</v>
      </c>
      <c r="F1074" t="s">
        <v>570</v>
      </c>
      <c r="G1074">
        <v>18.335799999999999</v>
      </c>
      <c r="H1074">
        <v>-64.896299999999997</v>
      </c>
      <c r="I1074" t="s">
        <v>78</v>
      </c>
      <c r="J1074">
        <v>134516</v>
      </c>
      <c r="K1074" s="1">
        <v>44655</v>
      </c>
      <c r="L1074" t="s">
        <v>123</v>
      </c>
      <c r="M1074" t="s">
        <v>5684</v>
      </c>
      <c r="N1074" t="s">
        <v>5685</v>
      </c>
      <c r="O1074" t="s">
        <v>1493</v>
      </c>
      <c r="P1074" t="s">
        <v>1494</v>
      </c>
      <c r="Q1074" t="s">
        <v>67</v>
      </c>
      <c r="R1074" t="s">
        <v>1495</v>
      </c>
      <c r="S1074" t="s">
        <v>212</v>
      </c>
      <c r="T1074" t="s">
        <v>1496</v>
      </c>
      <c r="U1074" t="s">
        <v>1497</v>
      </c>
      <c r="V1074" t="s">
        <v>3113</v>
      </c>
      <c r="W1074" t="s">
        <v>3114</v>
      </c>
    </row>
    <row r="1075" spans="1:23" x14ac:dyDescent="0.3">
      <c r="A1075">
        <v>3044613130081860</v>
      </c>
      <c r="B1075" t="s">
        <v>1683</v>
      </c>
      <c r="C1075" t="s">
        <v>91</v>
      </c>
      <c r="D1075" t="s">
        <v>3960</v>
      </c>
      <c r="E1075" t="s">
        <v>1268</v>
      </c>
      <c r="F1075" t="s">
        <v>1269</v>
      </c>
      <c r="G1075">
        <v>12.879721</v>
      </c>
      <c r="H1075">
        <v>121.774017</v>
      </c>
      <c r="I1075" t="s">
        <v>78</v>
      </c>
      <c r="J1075">
        <v>53750</v>
      </c>
      <c r="K1075" s="1">
        <v>44928</v>
      </c>
      <c r="L1075" t="s">
        <v>123</v>
      </c>
      <c r="M1075" t="s">
        <v>5686</v>
      </c>
      <c r="N1075" t="s">
        <v>5687</v>
      </c>
      <c r="O1075" t="s">
        <v>389</v>
      </c>
      <c r="P1075" t="s">
        <v>5688</v>
      </c>
      <c r="Q1075" t="s">
        <v>83</v>
      </c>
      <c r="R1075" t="s">
        <v>5689</v>
      </c>
      <c r="S1075" t="s">
        <v>198</v>
      </c>
      <c r="T1075" t="s">
        <v>5690</v>
      </c>
      <c r="U1075" t="s">
        <v>5691</v>
      </c>
      <c r="V1075" t="s">
        <v>1148</v>
      </c>
      <c r="W1075" t="s">
        <v>1149</v>
      </c>
    </row>
    <row r="1076" spans="1:23" x14ac:dyDescent="0.3">
      <c r="A1076">
        <v>454989420538552</v>
      </c>
      <c r="B1076" t="s">
        <v>678</v>
      </c>
      <c r="C1076" t="s">
        <v>105</v>
      </c>
      <c r="D1076" t="s">
        <v>2740</v>
      </c>
      <c r="E1076" t="s">
        <v>936</v>
      </c>
      <c r="F1076" t="s">
        <v>937</v>
      </c>
      <c r="G1076">
        <v>23.684999999999999</v>
      </c>
      <c r="H1076">
        <v>90.356300000000005</v>
      </c>
      <c r="I1076" t="s">
        <v>78</v>
      </c>
      <c r="J1076">
        <v>69205</v>
      </c>
      <c r="K1076" s="1">
        <v>45173</v>
      </c>
      <c r="L1076" t="s">
        <v>29</v>
      </c>
      <c r="M1076" t="s">
        <v>5692</v>
      </c>
      <c r="N1076" t="s">
        <v>5693</v>
      </c>
      <c r="O1076" t="s">
        <v>2242</v>
      </c>
      <c r="P1076" t="s">
        <v>3543</v>
      </c>
      <c r="Q1076" t="s">
        <v>67</v>
      </c>
      <c r="R1076" t="s">
        <v>3544</v>
      </c>
      <c r="S1076" t="s">
        <v>145</v>
      </c>
      <c r="T1076" t="s">
        <v>3545</v>
      </c>
      <c r="U1076" t="s">
        <v>3546</v>
      </c>
      <c r="V1076" t="s">
        <v>5583</v>
      </c>
      <c r="W1076" t="s">
        <v>5584</v>
      </c>
    </row>
    <row r="1077" spans="1:23" x14ac:dyDescent="0.3">
      <c r="A1077">
        <v>28414099767981</v>
      </c>
      <c r="B1077" t="s">
        <v>133</v>
      </c>
      <c r="C1077" t="s">
        <v>42</v>
      </c>
      <c r="D1077" t="s">
        <v>3086</v>
      </c>
      <c r="E1077" t="s">
        <v>5225</v>
      </c>
      <c r="F1077" t="s">
        <v>5226</v>
      </c>
      <c r="G1077">
        <v>7.1315</v>
      </c>
      <c r="H1077">
        <v>171.18450000000001</v>
      </c>
      <c r="I1077" t="s">
        <v>78</v>
      </c>
      <c r="J1077">
        <v>20361</v>
      </c>
      <c r="K1077" s="1">
        <v>44626</v>
      </c>
      <c r="L1077" t="s">
        <v>29</v>
      </c>
      <c r="M1077" t="s">
        <v>5694</v>
      </c>
      <c r="N1077" t="s">
        <v>5695</v>
      </c>
      <c r="O1077" t="s">
        <v>370</v>
      </c>
      <c r="P1077" t="s">
        <v>1115</v>
      </c>
      <c r="Q1077" t="s">
        <v>253</v>
      </c>
      <c r="R1077" t="s">
        <v>3230</v>
      </c>
      <c r="S1077" t="s">
        <v>52</v>
      </c>
      <c r="T1077" t="s">
        <v>3231</v>
      </c>
      <c r="U1077" t="s">
        <v>3232</v>
      </c>
      <c r="V1077" t="s">
        <v>4403</v>
      </c>
      <c r="W1077" t="s">
        <v>4404</v>
      </c>
    </row>
    <row r="1078" spans="1:23" x14ac:dyDescent="0.3">
      <c r="A1078">
        <v>1235134556501080</v>
      </c>
      <c r="B1078" t="s">
        <v>119</v>
      </c>
      <c r="C1078" t="s">
        <v>134</v>
      </c>
      <c r="D1078" t="s">
        <v>4957</v>
      </c>
      <c r="E1078" t="s">
        <v>1896</v>
      </c>
      <c r="F1078" t="s">
        <v>1897</v>
      </c>
      <c r="G1078">
        <v>9.9456000000000007</v>
      </c>
      <c r="H1078">
        <v>-9.6966000000000001</v>
      </c>
      <c r="I1078" t="s">
        <v>78</v>
      </c>
      <c r="J1078">
        <v>62958</v>
      </c>
      <c r="K1078" s="1">
        <v>44805</v>
      </c>
      <c r="L1078" t="s">
        <v>29</v>
      </c>
      <c r="M1078" t="s">
        <v>5696</v>
      </c>
      <c r="N1078" t="s">
        <v>5697</v>
      </c>
      <c r="O1078" t="s">
        <v>2883</v>
      </c>
      <c r="P1078" t="s">
        <v>4657</v>
      </c>
      <c r="Q1078" t="s">
        <v>169</v>
      </c>
      <c r="R1078" t="s">
        <v>4658</v>
      </c>
      <c r="S1078" t="s">
        <v>145</v>
      </c>
      <c r="T1078" t="s">
        <v>4659</v>
      </c>
      <c r="U1078" t="s">
        <v>4660</v>
      </c>
      <c r="V1078" t="s">
        <v>4190</v>
      </c>
      <c r="W1078" t="s">
        <v>4191</v>
      </c>
    </row>
    <row r="1079" spans="1:23" x14ac:dyDescent="0.3">
      <c r="A1079">
        <v>1879697717203610</v>
      </c>
      <c r="B1079" t="s">
        <v>161</v>
      </c>
      <c r="C1079" t="s">
        <v>91</v>
      </c>
      <c r="D1079" t="s">
        <v>3786</v>
      </c>
      <c r="E1079" t="s">
        <v>233</v>
      </c>
      <c r="F1079" t="s">
        <v>234</v>
      </c>
      <c r="G1079">
        <v>34.802100000000003</v>
      </c>
      <c r="H1079">
        <v>38.9968</v>
      </c>
      <c r="I1079" t="s">
        <v>206</v>
      </c>
      <c r="J1079">
        <v>110253</v>
      </c>
      <c r="K1079" s="1">
        <v>44677</v>
      </c>
      <c r="L1079" t="s">
        <v>63</v>
      </c>
      <c r="M1079" t="s">
        <v>5698</v>
      </c>
      <c r="N1079" t="s">
        <v>5699</v>
      </c>
      <c r="O1079" t="s">
        <v>650</v>
      </c>
      <c r="P1079" t="s">
        <v>1281</v>
      </c>
      <c r="Q1079" t="s">
        <v>239</v>
      </c>
      <c r="R1079" t="s">
        <v>1282</v>
      </c>
      <c r="S1079" t="s">
        <v>212</v>
      </c>
      <c r="T1079" t="s">
        <v>1283</v>
      </c>
      <c r="U1079" t="s">
        <v>1284</v>
      </c>
      <c r="V1079" t="s">
        <v>3297</v>
      </c>
      <c r="W1079" t="s">
        <v>3298</v>
      </c>
    </row>
    <row r="1080" spans="1:23" x14ac:dyDescent="0.3">
      <c r="A1080">
        <v>1421650496298910</v>
      </c>
      <c r="B1080" t="s">
        <v>792</v>
      </c>
      <c r="C1080" t="s">
        <v>151</v>
      </c>
      <c r="D1080" t="s">
        <v>444</v>
      </c>
      <c r="E1080" t="s">
        <v>76</v>
      </c>
      <c r="F1080" t="s">
        <v>77</v>
      </c>
      <c r="G1080">
        <v>9.3077000000000005</v>
      </c>
      <c r="H1080">
        <v>2.3157999999999999</v>
      </c>
      <c r="I1080" t="s">
        <v>138</v>
      </c>
      <c r="J1080">
        <v>92886</v>
      </c>
      <c r="K1080" s="1">
        <v>45181</v>
      </c>
      <c r="L1080" t="s">
        <v>63</v>
      </c>
      <c r="M1080" t="s">
        <v>5700</v>
      </c>
      <c r="N1080" t="s">
        <v>5701</v>
      </c>
      <c r="O1080" t="s">
        <v>1152</v>
      </c>
      <c r="P1080" t="s">
        <v>2774</v>
      </c>
      <c r="Q1080" t="s">
        <v>34</v>
      </c>
      <c r="R1080" t="s">
        <v>2775</v>
      </c>
      <c r="S1080" t="s">
        <v>198</v>
      </c>
      <c r="T1080" t="s">
        <v>2776</v>
      </c>
      <c r="U1080" t="s">
        <v>2777</v>
      </c>
      <c r="V1080" t="s">
        <v>2236</v>
      </c>
      <c r="W1080" t="s">
        <v>2237</v>
      </c>
    </row>
    <row r="1081" spans="1:23" x14ac:dyDescent="0.3">
      <c r="A1081">
        <v>1858782748026580</v>
      </c>
      <c r="B1081" t="s">
        <v>1008</v>
      </c>
      <c r="C1081" t="s">
        <v>273</v>
      </c>
      <c r="D1081" t="s">
        <v>3372</v>
      </c>
      <c r="E1081" t="s">
        <v>2398</v>
      </c>
      <c r="F1081" t="s">
        <v>2399</v>
      </c>
      <c r="G1081">
        <v>35.861699999999999</v>
      </c>
      <c r="H1081">
        <v>104.19540000000001</v>
      </c>
      <c r="I1081" t="s">
        <v>138</v>
      </c>
      <c r="J1081">
        <v>82406</v>
      </c>
      <c r="K1081" s="1">
        <v>45148</v>
      </c>
      <c r="L1081" t="s">
        <v>63</v>
      </c>
      <c r="M1081" t="s">
        <v>5702</v>
      </c>
      <c r="N1081" t="s">
        <v>5703</v>
      </c>
      <c r="O1081" t="s">
        <v>292</v>
      </c>
      <c r="P1081" t="s">
        <v>293</v>
      </c>
      <c r="Q1081" t="s">
        <v>358</v>
      </c>
      <c r="R1081" t="s">
        <v>295</v>
      </c>
      <c r="S1081" t="s">
        <v>334</v>
      </c>
      <c r="T1081" t="s">
        <v>296</v>
      </c>
      <c r="U1081" t="s">
        <v>297</v>
      </c>
      <c r="V1081" t="s">
        <v>4816</v>
      </c>
      <c r="W1081" t="s">
        <v>4817</v>
      </c>
    </row>
    <row r="1082" spans="1:23" x14ac:dyDescent="0.3">
      <c r="A1082">
        <v>797965799421202</v>
      </c>
      <c r="B1082" t="s">
        <v>779</v>
      </c>
      <c r="C1082" t="s">
        <v>218</v>
      </c>
      <c r="D1082" t="s">
        <v>1778</v>
      </c>
      <c r="E1082" t="s">
        <v>614</v>
      </c>
      <c r="F1082" t="s">
        <v>615</v>
      </c>
      <c r="G1082">
        <v>17.189900000000002</v>
      </c>
      <c r="H1082">
        <v>-88.497600000000006</v>
      </c>
      <c r="I1082" t="s">
        <v>138</v>
      </c>
      <c r="J1082">
        <v>71413</v>
      </c>
      <c r="K1082" s="1">
        <v>45049</v>
      </c>
      <c r="L1082" t="s">
        <v>123</v>
      </c>
      <c r="M1082" t="s">
        <v>5704</v>
      </c>
      <c r="N1082" t="s">
        <v>5705</v>
      </c>
      <c r="O1082" t="s">
        <v>1832</v>
      </c>
      <c r="P1082" t="s">
        <v>3629</v>
      </c>
      <c r="Q1082" t="s">
        <v>294</v>
      </c>
      <c r="R1082" t="s">
        <v>3630</v>
      </c>
      <c r="S1082" t="s">
        <v>212</v>
      </c>
      <c r="T1082" t="s">
        <v>3631</v>
      </c>
      <c r="U1082" t="s">
        <v>3632</v>
      </c>
      <c r="V1082" t="s">
        <v>1402</v>
      </c>
      <c r="W1082" t="s">
        <v>1403</v>
      </c>
    </row>
    <row r="1083" spans="1:23" x14ac:dyDescent="0.3">
      <c r="A1083">
        <v>2363489388976230</v>
      </c>
      <c r="B1083" t="s">
        <v>104</v>
      </c>
      <c r="C1083" t="s">
        <v>151</v>
      </c>
      <c r="D1083" t="s">
        <v>2348</v>
      </c>
      <c r="E1083" t="s">
        <v>947</v>
      </c>
      <c r="F1083" t="s">
        <v>948</v>
      </c>
      <c r="G1083">
        <v>28.3949</v>
      </c>
      <c r="H1083">
        <v>84.123999999999995</v>
      </c>
      <c r="I1083" t="s">
        <v>62</v>
      </c>
      <c r="J1083">
        <v>90695</v>
      </c>
      <c r="K1083" s="1">
        <v>44919</v>
      </c>
      <c r="L1083" t="s">
        <v>63</v>
      </c>
      <c r="M1083" t="s">
        <v>5706</v>
      </c>
      <c r="N1083" t="s">
        <v>5707</v>
      </c>
      <c r="O1083" t="s">
        <v>1661</v>
      </c>
      <c r="P1083" t="s">
        <v>410</v>
      </c>
      <c r="Q1083" t="s">
        <v>67</v>
      </c>
      <c r="R1083" t="s">
        <v>1662</v>
      </c>
      <c r="S1083" t="s">
        <v>255</v>
      </c>
      <c r="T1083" t="s">
        <v>1663</v>
      </c>
      <c r="U1083" t="s">
        <v>1664</v>
      </c>
      <c r="V1083" t="s">
        <v>3306</v>
      </c>
      <c r="W1083" t="s">
        <v>3307</v>
      </c>
    </row>
    <row r="1084" spans="1:23" x14ac:dyDescent="0.3">
      <c r="A1084">
        <v>2600620437734780</v>
      </c>
      <c r="B1084" t="s">
        <v>1803</v>
      </c>
      <c r="C1084" t="s">
        <v>58</v>
      </c>
      <c r="D1084" t="s">
        <v>5605</v>
      </c>
      <c r="E1084" t="s">
        <v>2148</v>
      </c>
      <c r="F1084" t="s">
        <v>2149</v>
      </c>
      <c r="G1084">
        <v>53.142400000000002</v>
      </c>
      <c r="H1084">
        <v>-7.6920999999999999</v>
      </c>
      <c r="I1084" t="s">
        <v>28</v>
      </c>
      <c r="J1084">
        <v>92685</v>
      </c>
      <c r="K1084" s="1">
        <v>44579</v>
      </c>
      <c r="L1084" t="s">
        <v>63</v>
      </c>
      <c r="M1084" t="s">
        <v>5708</v>
      </c>
      <c r="N1084" t="s">
        <v>5709</v>
      </c>
      <c r="O1084" t="s">
        <v>1069</v>
      </c>
      <c r="P1084" t="s">
        <v>2214</v>
      </c>
      <c r="Q1084" t="s">
        <v>83</v>
      </c>
      <c r="R1084" t="s">
        <v>2215</v>
      </c>
      <c r="S1084" t="s">
        <v>85</v>
      </c>
      <c r="T1084" t="s">
        <v>2216</v>
      </c>
      <c r="U1084" t="s">
        <v>2217</v>
      </c>
      <c r="V1084" t="s">
        <v>478</v>
      </c>
      <c r="W1084" t="s">
        <v>479</v>
      </c>
    </row>
    <row r="1085" spans="1:23" x14ac:dyDescent="0.3">
      <c r="A1085">
        <v>2502572068799820</v>
      </c>
      <c r="B1085" t="s">
        <v>351</v>
      </c>
      <c r="C1085" t="s">
        <v>105</v>
      </c>
      <c r="D1085" t="s">
        <v>4980</v>
      </c>
      <c r="E1085" t="s">
        <v>3412</v>
      </c>
      <c r="F1085" t="s">
        <v>3413</v>
      </c>
      <c r="G1085">
        <v>18.0425</v>
      </c>
      <c r="H1085">
        <v>-63.0548</v>
      </c>
      <c r="I1085" t="s">
        <v>78</v>
      </c>
      <c r="J1085">
        <v>57613</v>
      </c>
      <c r="K1085" s="1">
        <v>44498</v>
      </c>
      <c r="L1085" t="s">
        <v>63</v>
      </c>
      <c r="M1085" t="s">
        <v>5710</v>
      </c>
      <c r="N1085" t="s">
        <v>5711</v>
      </c>
      <c r="O1085" t="s">
        <v>473</v>
      </c>
      <c r="P1085" t="s">
        <v>474</v>
      </c>
      <c r="Q1085" t="s">
        <v>1047</v>
      </c>
      <c r="R1085" t="s">
        <v>475</v>
      </c>
      <c r="S1085" t="s">
        <v>114</v>
      </c>
      <c r="T1085" t="s">
        <v>476</v>
      </c>
      <c r="U1085" t="s">
        <v>477</v>
      </c>
      <c r="V1085" t="s">
        <v>4093</v>
      </c>
      <c r="W1085" t="s">
        <v>4094</v>
      </c>
    </row>
    <row r="1086" spans="1:23" x14ac:dyDescent="0.3">
      <c r="A1086">
        <v>2200998165208280</v>
      </c>
      <c r="B1086" t="s">
        <v>973</v>
      </c>
      <c r="C1086" t="s">
        <v>218</v>
      </c>
      <c r="D1086" t="s">
        <v>274</v>
      </c>
      <c r="E1086" t="s">
        <v>2610</v>
      </c>
      <c r="F1086" t="s">
        <v>2611</v>
      </c>
      <c r="G1086">
        <v>27.514199999999999</v>
      </c>
      <c r="H1086">
        <v>90.433599999999998</v>
      </c>
      <c r="I1086" t="s">
        <v>78</v>
      </c>
      <c r="J1086">
        <v>50430</v>
      </c>
      <c r="K1086" s="1">
        <v>44760</v>
      </c>
      <c r="L1086" t="s">
        <v>63</v>
      </c>
      <c r="M1086" t="s">
        <v>5712</v>
      </c>
      <c r="N1086" t="s">
        <v>5713</v>
      </c>
      <c r="O1086" t="s">
        <v>1735</v>
      </c>
      <c r="P1086" t="s">
        <v>1736</v>
      </c>
      <c r="Q1086" t="s">
        <v>967</v>
      </c>
      <c r="R1086" t="s">
        <v>1737</v>
      </c>
      <c r="S1086" t="s">
        <v>212</v>
      </c>
      <c r="T1086" t="s">
        <v>1738</v>
      </c>
      <c r="U1086" t="s">
        <v>1739</v>
      </c>
      <c r="V1086" t="s">
        <v>5714</v>
      </c>
      <c r="W1086" t="s">
        <v>5715</v>
      </c>
    </row>
    <row r="1087" spans="1:23" x14ac:dyDescent="0.3">
      <c r="A1087">
        <v>1735894908815570</v>
      </c>
      <c r="B1087" t="s">
        <v>231</v>
      </c>
      <c r="C1087" t="s">
        <v>134</v>
      </c>
      <c r="D1087" t="s">
        <v>5716</v>
      </c>
      <c r="E1087" t="s">
        <v>5614</v>
      </c>
      <c r="F1087" t="s">
        <v>5615</v>
      </c>
      <c r="G1087">
        <v>38.963700000000003</v>
      </c>
      <c r="H1087">
        <v>35.243299999999998</v>
      </c>
      <c r="I1087" t="s">
        <v>138</v>
      </c>
      <c r="J1087">
        <v>69190</v>
      </c>
      <c r="K1087" s="1">
        <v>44757</v>
      </c>
      <c r="L1087" t="s">
        <v>29</v>
      </c>
      <c r="M1087" t="s">
        <v>5717</v>
      </c>
      <c r="N1087" t="s">
        <v>5718</v>
      </c>
      <c r="O1087" t="s">
        <v>424</v>
      </c>
      <c r="P1087" t="s">
        <v>2056</v>
      </c>
      <c r="Q1087" t="s">
        <v>332</v>
      </c>
      <c r="R1087" t="s">
        <v>2057</v>
      </c>
      <c r="S1087" t="s">
        <v>334</v>
      </c>
      <c r="T1087" t="s">
        <v>2058</v>
      </c>
      <c r="U1087" t="s">
        <v>2059</v>
      </c>
      <c r="V1087" t="s">
        <v>697</v>
      </c>
      <c r="W1087" t="s">
        <v>698</v>
      </c>
    </row>
    <row r="1088" spans="1:23" x14ac:dyDescent="0.3">
      <c r="A1088">
        <v>1685368509020730</v>
      </c>
      <c r="B1088" t="s">
        <v>41</v>
      </c>
      <c r="C1088" t="s">
        <v>91</v>
      </c>
      <c r="D1088" t="s">
        <v>5286</v>
      </c>
      <c r="E1088" t="s">
        <v>2816</v>
      </c>
      <c r="F1088" t="s">
        <v>2817</v>
      </c>
      <c r="G1088">
        <v>-40.900599999999997</v>
      </c>
      <c r="H1088">
        <v>174.886</v>
      </c>
      <c r="I1088" t="s">
        <v>206</v>
      </c>
      <c r="J1088">
        <v>61897</v>
      </c>
      <c r="K1088" s="1">
        <v>44918</v>
      </c>
      <c r="L1088" t="s">
        <v>29</v>
      </c>
      <c r="M1088" t="s">
        <v>5719</v>
      </c>
      <c r="N1088" t="s">
        <v>5720</v>
      </c>
      <c r="O1088" t="s">
        <v>2602</v>
      </c>
      <c r="P1088" t="s">
        <v>4516</v>
      </c>
      <c r="Q1088" t="s">
        <v>67</v>
      </c>
      <c r="R1088" t="s">
        <v>4517</v>
      </c>
      <c r="S1088" t="s">
        <v>114</v>
      </c>
      <c r="T1088" t="s">
        <v>4518</v>
      </c>
      <c r="U1088" t="s">
        <v>4519</v>
      </c>
      <c r="V1088" t="s">
        <v>2022</v>
      </c>
      <c r="W1088" t="s">
        <v>2023</v>
      </c>
    </row>
    <row r="1089" spans="1:23" x14ac:dyDescent="0.3">
      <c r="A1089">
        <v>1283984049679300</v>
      </c>
      <c r="B1089" t="s">
        <v>555</v>
      </c>
      <c r="C1089" t="s">
        <v>134</v>
      </c>
      <c r="D1089" t="s">
        <v>5721</v>
      </c>
      <c r="E1089" t="s">
        <v>1217</v>
      </c>
      <c r="F1089" t="s">
        <v>1218</v>
      </c>
      <c r="G1089">
        <v>36.204799999999999</v>
      </c>
      <c r="H1089">
        <v>138.25290000000001</v>
      </c>
      <c r="I1089" t="s">
        <v>138</v>
      </c>
      <c r="J1089">
        <v>23363</v>
      </c>
      <c r="K1089" s="1">
        <v>44938</v>
      </c>
      <c r="L1089" t="s">
        <v>29</v>
      </c>
      <c r="M1089" t="s">
        <v>5722</v>
      </c>
      <c r="N1089">
        <v>6119318188</v>
      </c>
      <c r="O1089" t="s">
        <v>1364</v>
      </c>
      <c r="P1089" t="s">
        <v>2634</v>
      </c>
      <c r="Q1089" t="s">
        <v>169</v>
      </c>
      <c r="R1089" t="s">
        <v>2635</v>
      </c>
      <c r="S1089" t="s">
        <v>69</v>
      </c>
      <c r="T1089" t="s">
        <v>2636</v>
      </c>
      <c r="U1089" t="s">
        <v>2637</v>
      </c>
      <c r="V1089" t="s">
        <v>5297</v>
      </c>
      <c r="W1089" t="s">
        <v>5298</v>
      </c>
    </row>
    <row r="1090" spans="1:23" x14ac:dyDescent="0.3">
      <c r="A1090">
        <v>563010539839749</v>
      </c>
      <c r="B1090" t="s">
        <v>231</v>
      </c>
      <c r="C1090" t="s">
        <v>24</v>
      </c>
      <c r="D1090" t="s">
        <v>3454</v>
      </c>
      <c r="E1090" t="s">
        <v>4202</v>
      </c>
      <c r="F1090" t="s">
        <v>4203</v>
      </c>
      <c r="G1090">
        <v>-22.957599999999999</v>
      </c>
      <c r="H1090">
        <v>18.490400000000001</v>
      </c>
      <c r="I1090" t="s">
        <v>138</v>
      </c>
      <c r="J1090">
        <v>70109</v>
      </c>
      <c r="K1090" s="1">
        <v>44490</v>
      </c>
      <c r="L1090" t="s">
        <v>29</v>
      </c>
      <c r="M1090" t="s">
        <v>5684</v>
      </c>
      <c r="N1090">
        <v>6337277529</v>
      </c>
      <c r="O1090" t="s">
        <v>735</v>
      </c>
      <c r="P1090" t="s">
        <v>2717</v>
      </c>
      <c r="Q1090" t="s">
        <v>239</v>
      </c>
      <c r="R1090" t="s">
        <v>2718</v>
      </c>
      <c r="S1090" t="s">
        <v>198</v>
      </c>
      <c r="T1090" t="s">
        <v>2719</v>
      </c>
      <c r="U1090" t="s">
        <v>2720</v>
      </c>
      <c r="V1090" t="s">
        <v>2725</v>
      </c>
      <c r="W1090" t="s">
        <v>2726</v>
      </c>
    </row>
    <row r="1091" spans="1:23" x14ac:dyDescent="0.3">
      <c r="A1091">
        <v>794775923467607</v>
      </c>
      <c r="B1091" t="s">
        <v>567</v>
      </c>
      <c r="C1091" t="s">
        <v>91</v>
      </c>
      <c r="D1091" t="s">
        <v>1184</v>
      </c>
      <c r="E1091" t="s">
        <v>688</v>
      </c>
      <c r="F1091" t="s">
        <v>689</v>
      </c>
      <c r="G1091">
        <v>12.5657</v>
      </c>
      <c r="H1091">
        <v>104.9909</v>
      </c>
      <c r="I1091" t="s">
        <v>206</v>
      </c>
      <c r="J1091">
        <v>128762</v>
      </c>
      <c r="K1091" s="1">
        <v>44569</v>
      </c>
      <c r="L1091" t="s">
        <v>29</v>
      </c>
      <c r="M1091" t="s">
        <v>5723</v>
      </c>
      <c r="N1091" t="s">
        <v>5724</v>
      </c>
      <c r="O1091" t="s">
        <v>2653</v>
      </c>
      <c r="P1091" t="s">
        <v>2654</v>
      </c>
      <c r="Q1091" t="s">
        <v>321</v>
      </c>
      <c r="R1091" t="s">
        <v>2655</v>
      </c>
      <c r="S1091" t="s">
        <v>334</v>
      </c>
      <c r="T1091" t="s">
        <v>2656</v>
      </c>
      <c r="U1091" t="s">
        <v>2657</v>
      </c>
      <c r="V1091" t="s">
        <v>5725</v>
      </c>
      <c r="W1091" t="s">
        <v>5726</v>
      </c>
    </row>
    <row r="1092" spans="1:23" x14ac:dyDescent="0.3">
      <c r="A1092">
        <v>3029704380574930</v>
      </c>
      <c r="B1092" t="s">
        <v>678</v>
      </c>
      <c r="C1092" t="s">
        <v>105</v>
      </c>
      <c r="D1092" t="s">
        <v>1864</v>
      </c>
      <c r="E1092" t="s">
        <v>2249</v>
      </c>
      <c r="F1092" t="s">
        <v>2250</v>
      </c>
      <c r="G1092">
        <v>15.87</v>
      </c>
      <c r="H1092">
        <v>100.99250000000001</v>
      </c>
      <c r="I1092" t="s">
        <v>62</v>
      </c>
      <c r="J1092">
        <v>116081</v>
      </c>
      <c r="K1092" s="1">
        <v>45031</v>
      </c>
      <c r="L1092" t="s">
        <v>29</v>
      </c>
      <c r="M1092" t="s">
        <v>5727</v>
      </c>
      <c r="N1092">
        <v>3169791713</v>
      </c>
      <c r="O1092" t="s">
        <v>141</v>
      </c>
      <c r="P1092" t="s">
        <v>142</v>
      </c>
      <c r="Q1092" t="s">
        <v>239</v>
      </c>
      <c r="R1092" t="s">
        <v>144</v>
      </c>
      <c r="S1092" t="s">
        <v>36</v>
      </c>
      <c r="T1092" t="s">
        <v>146</v>
      </c>
      <c r="U1092" t="s">
        <v>147</v>
      </c>
      <c r="V1092" t="s">
        <v>2146</v>
      </c>
      <c r="W1092" t="s">
        <v>2147</v>
      </c>
    </row>
    <row r="1093" spans="1:23" x14ac:dyDescent="0.3">
      <c r="A1093">
        <v>2129171349943940</v>
      </c>
      <c r="B1093" t="s">
        <v>260</v>
      </c>
      <c r="C1093" t="s">
        <v>42</v>
      </c>
      <c r="D1093" t="s">
        <v>800</v>
      </c>
      <c r="E1093" t="s">
        <v>961</v>
      </c>
      <c r="F1093" t="s">
        <v>962</v>
      </c>
      <c r="G1093">
        <v>41.2044</v>
      </c>
      <c r="H1093">
        <v>74.766099999999994</v>
      </c>
      <c r="I1093" t="s">
        <v>78</v>
      </c>
      <c r="J1093">
        <v>24039</v>
      </c>
      <c r="K1093" s="1">
        <v>45004</v>
      </c>
      <c r="L1093" t="s">
        <v>29</v>
      </c>
      <c r="M1093" t="s">
        <v>5728</v>
      </c>
      <c r="N1093" t="s">
        <v>5729</v>
      </c>
      <c r="O1093" t="s">
        <v>141</v>
      </c>
      <c r="P1093" t="s">
        <v>155</v>
      </c>
      <c r="Q1093" t="s">
        <v>83</v>
      </c>
      <c r="R1093" t="s">
        <v>156</v>
      </c>
      <c r="S1093" t="s">
        <v>114</v>
      </c>
      <c r="T1093" t="s">
        <v>157</v>
      </c>
      <c r="U1093" t="s">
        <v>158</v>
      </c>
      <c r="V1093" t="s">
        <v>5730</v>
      </c>
      <c r="W1093" t="s">
        <v>5731</v>
      </c>
    </row>
    <row r="1094" spans="1:23" x14ac:dyDescent="0.3">
      <c r="A1094">
        <v>264567809993244</v>
      </c>
      <c r="B1094" t="s">
        <v>396</v>
      </c>
      <c r="C1094" t="s">
        <v>273</v>
      </c>
      <c r="D1094" t="s">
        <v>4381</v>
      </c>
      <c r="E1094" t="s">
        <v>1849</v>
      </c>
      <c r="F1094" t="s">
        <v>1850</v>
      </c>
      <c r="G1094">
        <v>32.427900000000001</v>
      </c>
      <c r="H1094">
        <v>53.688000000000002</v>
      </c>
      <c r="I1094" t="s">
        <v>206</v>
      </c>
      <c r="J1094">
        <v>91239</v>
      </c>
      <c r="K1094" s="1">
        <v>44720</v>
      </c>
      <c r="L1094" t="s">
        <v>29</v>
      </c>
      <c r="M1094" t="s">
        <v>5732</v>
      </c>
      <c r="N1094" t="s">
        <v>5733</v>
      </c>
      <c r="O1094" t="s">
        <v>3431</v>
      </c>
      <c r="P1094" t="s">
        <v>4610</v>
      </c>
      <c r="Q1094" t="s">
        <v>67</v>
      </c>
      <c r="R1094" t="s">
        <v>4611</v>
      </c>
      <c r="S1094" t="s">
        <v>255</v>
      </c>
      <c r="T1094" t="s">
        <v>4612</v>
      </c>
      <c r="U1094" t="s">
        <v>4613</v>
      </c>
      <c r="V1094" t="s">
        <v>4976</v>
      </c>
      <c r="W1094" t="s">
        <v>4977</v>
      </c>
    </row>
    <row r="1095" spans="1:23" x14ac:dyDescent="0.3">
      <c r="A1095">
        <v>460495555294309</v>
      </c>
      <c r="B1095" t="s">
        <v>286</v>
      </c>
      <c r="C1095" t="s">
        <v>189</v>
      </c>
      <c r="D1095" t="s">
        <v>3267</v>
      </c>
      <c r="E1095" t="s">
        <v>602</v>
      </c>
      <c r="F1095" t="s">
        <v>603</v>
      </c>
      <c r="G1095">
        <v>40.463700000000003</v>
      </c>
      <c r="H1095">
        <v>-3.7492000000000001</v>
      </c>
      <c r="I1095" t="s">
        <v>138</v>
      </c>
      <c r="J1095">
        <v>67425</v>
      </c>
      <c r="K1095" s="1">
        <v>44752</v>
      </c>
      <c r="L1095" t="s">
        <v>63</v>
      </c>
      <c r="M1095" t="s">
        <v>5734</v>
      </c>
      <c r="N1095" t="s">
        <v>5735</v>
      </c>
      <c r="O1095" t="s">
        <v>141</v>
      </c>
      <c r="P1095" t="s">
        <v>142</v>
      </c>
      <c r="Q1095" t="s">
        <v>253</v>
      </c>
      <c r="R1095" t="s">
        <v>144</v>
      </c>
      <c r="S1095" t="s">
        <v>255</v>
      </c>
      <c r="T1095" t="s">
        <v>146</v>
      </c>
      <c r="U1095" t="s">
        <v>147</v>
      </c>
      <c r="V1095" t="s">
        <v>5736</v>
      </c>
      <c r="W1095" t="s">
        <v>5737</v>
      </c>
    </row>
    <row r="1096" spans="1:23" x14ac:dyDescent="0.3">
      <c r="A1096">
        <v>2954814106046090</v>
      </c>
      <c r="B1096" t="s">
        <v>533</v>
      </c>
      <c r="C1096" t="s">
        <v>189</v>
      </c>
      <c r="D1096" t="s">
        <v>2964</v>
      </c>
      <c r="E1096" t="s">
        <v>2825</v>
      </c>
      <c r="F1096" t="s">
        <v>2826</v>
      </c>
      <c r="G1096">
        <v>8.4605999999999995</v>
      </c>
      <c r="H1096">
        <v>-11.7799</v>
      </c>
      <c r="I1096" t="s">
        <v>138</v>
      </c>
      <c r="J1096">
        <v>82036</v>
      </c>
      <c r="K1096" s="1">
        <v>44735</v>
      </c>
      <c r="L1096" t="s">
        <v>63</v>
      </c>
      <c r="M1096" t="s">
        <v>5738</v>
      </c>
      <c r="N1096" t="s">
        <v>5739</v>
      </c>
      <c r="O1096" t="s">
        <v>965</v>
      </c>
      <c r="P1096" t="s">
        <v>3901</v>
      </c>
      <c r="Q1096" t="s">
        <v>674</v>
      </c>
      <c r="R1096" t="s">
        <v>3902</v>
      </c>
      <c r="S1096" t="s">
        <v>212</v>
      </c>
      <c r="T1096" t="s">
        <v>3903</v>
      </c>
      <c r="U1096" t="s">
        <v>3904</v>
      </c>
      <c r="V1096" t="s">
        <v>5117</v>
      </c>
      <c r="W1096" t="s">
        <v>5118</v>
      </c>
    </row>
    <row r="1097" spans="1:23" x14ac:dyDescent="0.3">
      <c r="A1097">
        <v>1972117113304080</v>
      </c>
      <c r="B1097" t="s">
        <v>23</v>
      </c>
      <c r="C1097" t="s">
        <v>273</v>
      </c>
      <c r="D1097" t="s">
        <v>3933</v>
      </c>
      <c r="E1097" t="s">
        <v>3138</v>
      </c>
      <c r="F1097" t="s">
        <v>3139</v>
      </c>
      <c r="G1097">
        <v>33.886899999999997</v>
      </c>
      <c r="H1097">
        <v>9.5374999999999996</v>
      </c>
      <c r="I1097" t="s">
        <v>78</v>
      </c>
      <c r="J1097">
        <v>62985</v>
      </c>
      <c r="K1097" s="1">
        <v>44527</v>
      </c>
      <c r="L1097" t="s">
        <v>29</v>
      </c>
      <c r="M1097" t="s">
        <v>5740</v>
      </c>
      <c r="N1097" t="s">
        <v>5741</v>
      </c>
      <c r="O1097" t="s">
        <v>811</v>
      </c>
      <c r="P1097" t="s">
        <v>812</v>
      </c>
      <c r="Q1097" t="s">
        <v>358</v>
      </c>
      <c r="R1097" t="s">
        <v>813</v>
      </c>
      <c r="S1097" t="s">
        <v>85</v>
      </c>
      <c r="T1097" t="s">
        <v>814</v>
      </c>
      <c r="U1097" t="s">
        <v>815</v>
      </c>
      <c r="V1097" t="s">
        <v>5742</v>
      </c>
      <c r="W1097" t="s">
        <v>5743</v>
      </c>
    </row>
    <row r="1098" spans="1:23" x14ac:dyDescent="0.3">
      <c r="A1098">
        <v>541493343904854</v>
      </c>
      <c r="B1098" t="s">
        <v>272</v>
      </c>
      <c r="C1098" t="s">
        <v>189</v>
      </c>
      <c r="D1098" t="s">
        <v>5075</v>
      </c>
      <c r="E1098" t="s">
        <v>2342</v>
      </c>
      <c r="F1098" t="s">
        <v>2343</v>
      </c>
      <c r="G1098">
        <v>71.706900000000005</v>
      </c>
      <c r="H1098">
        <v>-42.604300000000002</v>
      </c>
      <c r="I1098" t="s">
        <v>78</v>
      </c>
      <c r="J1098">
        <v>23517</v>
      </c>
      <c r="K1098" s="1">
        <v>44777</v>
      </c>
      <c r="L1098" t="s">
        <v>29</v>
      </c>
      <c r="M1098" t="s">
        <v>5744</v>
      </c>
      <c r="N1098">
        <v>9085048263</v>
      </c>
      <c r="O1098" t="s">
        <v>965</v>
      </c>
      <c r="P1098" t="s">
        <v>966</v>
      </c>
      <c r="Q1098" t="s">
        <v>294</v>
      </c>
      <c r="R1098" t="s">
        <v>968</v>
      </c>
      <c r="S1098" t="s">
        <v>52</v>
      </c>
      <c r="T1098" t="s">
        <v>969</v>
      </c>
      <c r="U1098" t="s">
        <v>970</v>
      </c>
      <c r="V1098" t="s">
        <v>5745</v>
      </c>
      <c r="W1098" t="s">
        <v>5746</v>
      </c>
    </row>
    <row r="1099" spans="1:23" x14ac:dyDescent="0.3">
      <c r="A1099">
        <v>124260122466726</v>
      </c>
      <c r="B1099" t="s">
        <v>678</v>
      </c>
      <c r="C1099" t="s">
        <v>151</v>
      </c>
      <c r="D1099" t="s">
        <v>808</v>
      </c>
      <c r="E1099" t="s">
        <v>1231</v>
      </c>
      <c r="F1099" t="s">
        <v>1232</v>
      </c>
      <c r="G1099">
        <v>-16.290199999999999</v>
      </c>
      <c r="H1099">
        <v>-63.588700000000003</v>
      </c>
      <c r="I1099" t="s">
        <v>78</v>
      </c>
      <c r="J1099">
        <v>13208</v>
      </c>
      <c r="K1099" s="1">
        <v>45183</v>
      </c>
      <c r="L1099" t="s">
        <v>63</v>
      </c>
      <c r="M1099" t="s">
        <v>5747</v>
      </c>
      <c r="N1099" t="s">
        <v>5748</v>
      </c>
      <c r="O1099" t="s">
        <v>735</v>
      </c>
      <c r="P1099" t="s">
        <v>2717</v>
      </c>
      <c r="Q1099" t="s">
        <v>67</v>
      </c>
      <c r="R1099" t="s">
        <v>2718</v>
      </c>
      <c r="S1099" t="s">
        <v>114</v>
      </c>
      <c r="T1099" t="s">
        <v>2719</v>
      </c>
      <c r="U1099" t="s">
        <v>2720</v>
      </c>
      <c r="V1099" t="s">
        <v>349</v>
      </c>
      <c r="W1099" t="s">
        <v>350</v>
      </c>
    </row>
    <row r="1100" spans="1:23" x14ac:dyDescent="0.3">
      <c r="A1100">
        <v>1839483182454800</v>
      </c>
      <c r="B1100" t="s">
        <v>454</v>
      </c>
      <c r="C1100" t="s">
        <v>134</v>
      </c>
      <c r="D1100" t="s">
        <v>2764</v>
      </c>
      <c r="E1100" t="s">
        <v>2770</v>
      </c>
      <c r="F1100" t="s">
        <v>2771</v>
      </c>
      <c r="G1100">
        <v>12.8628</v>
      </c>
      <c r="H1100">
        <v>30.217600000000001</v>
      </c>
      <c r="I1100" t="s">
        <v>206</v>
      </c>
      <c r="J1100">
        <v>28655</v>
      </c>
      <c r="K1100" s="1">
        <v>44883</v>
      </c>
      <c r="L1100" t="s">
        <v>123</v>
      </c>
      <c r="M1100" t="s">
        <v>4217</v>
      </c>
      <c r="N1100" t="s">
        <v>5749</v>
      </c>
      <c r="O1100" t="s">
        <v>474</v>
      </c>
      <c r="P1100" t="s">
        <v>1651</v>
      </c>
      <c r="Q1100" t="s">
        <v>674</v>
      </c>
      <c r="R1100" t="s">
        <v>1652</v>
      </c>
      <c r="S1100" t="s">
        <v>212</v>
      </c>
      <c r="T1100" t="s">
        <v>1653</v>
      </c>
      <c r="U1100" t="s">
        <v>1654</v>
      </c>
      <c r="V1100" t="s">
        <v>5750</v>
      </c>
      <c r="W1100" t="s">
        <v>5751</v>
      </c>
    </row>
    <row r="1101" spans="1:23" x14ac:dyDescent="0.3">
      <c r="A1101">
        <v>1879070715996690</v>
      </c>
      <c r="B1101" t="s">
        <v>567</v>
      </c>
      <c r="C1101" t="s">
        <v>151</v>
      </c>
      <c r="D1101" t="s">
        <v>5752</v>
      </c>
      <c r="E1101" t="s">
        <v>3138</v>
      </c>
      <c r="F1101" t="s">
        <v>3139</v>
      </c>
      <c r="G1101">
        <v>33.886899999999997</v>
      </c>
      <c r="H1101">
        <v>9.5374999999999996</v>
      </c>
      <c r="I1101" t="s">
        <v>62</v>
      </c>
      <c r="J1101">
        <v>112397</v>
      </c>
      <c r="K1101" s="1">
        <v>44750</v>
      </c>
      <c r="L1101" t="s">
        <v>123</v>
      </c>
      <c r="M1101" t="s">
        <v>5753</v>
      </c>
      <c r="N1101" t="s">
        <v>5754</v>
      </c>
      <c r="O1101" t="s">
        <v>693</v>
      </c>
      <c r="P1101" t="s">
        <v>1394</v>
      </c>
      <c r="Q1101" t="s">
        <v>239</v>
      </c>
      <c r="R1101" t="s">
        <v>1395</v>
      </c>
      <c r="S1101" t="s">
        <v>36</v>
      </c>
      <c r="T1101" t="s">
        <v>1396</v>
      </c>
      <c r="U1101" t="s">
        <v>1397</v>
      </c>
      <c r="V1101" t="s">
        <v>1927</v>
      </c>
      <c r="W1101" t="s">
        <v>1928</v>
      </c>
    </row>
    <row r="1102" spans="1:23" x14ac:dyDescent="0.3">
      <c r="A1102">
        <v>2700599379444390</v>
      </c>
      <c r="B1102" t="s">
        <v>678</v>
      </c>
      <c r="C1102" t="s">
        <v>105</v>
      </c>
      <c r="D1102" t="s">
        <v>1705</v>
      </c>
      <c r="E1102" t="s">
        <v>456</v>
      </c>
      <c r="F1102" t="s">
        <v>457</v>
      </c>
      <c r="G1102">
        <v>9.0820000000000007</v>
      </c>
      <c r="H1102">
        <v>8.6753</v>
      </c>
      <c r="I1102" t="s">
        <v>78</v>
      </c>
      <c r="J1102">
        <v>121844</v>
      </c>
      <c r="K1102" s="1">
        <v>44585</v>
      </c>
      <c r="L1102" t="s">
        <v>29</v>
      </c>
      <c r="M1102" t="s">
        <v>5755</v>
      </c>
      <c r="N1102" t="s">
        <v>5756</v>
      </c>
      <c r="O1102" t="s">
        <v>736</v>
      </c>
      <c r="P1102" t="s">
        <v>640</v>
      </c>
      <c r="Q1102" t="s">
        <v>169</v>
      </c>
      <c r="R1102" t="s">
        <v>1438</v>
      </c>
      <c r="S1102" t="s">
        <v>114</v>
      </c>
      <c r="T1102" t="s">
        <v>1439</v>
      </c>
      <c r="U1102" t="s">
        <v>1440</v>
      </c>
      <c r="V1102" t="s">
        <v>3075</v>
      </c>
      <c r="W1102" t="s">
        <v>3076</v>
      </c>
    </row>
    <row r="1103" spans="1:23" x14ac:dyDescent="0.3">
      <c r="A1103">
        <v>2676187122018640</v>
      </c>
      <c r="B1103" t="s">
        <v>921</v>
      </c>
      <c r="C1103" t="s">
        <v>134</v>
      </c>
      <c r="D1103" t="s">
        <v>5757</v>
      </c>
      <c r="E1103" t="s">
        <v>1896</v>
      </c>
      <c r="F1103" t="s">
        <v>1897</v>
      </c>
      <c r="G1103">
        <v>9.9456000000000007</v>
      </c>
      <c r="H1103">
        <v>-9.6966000000000001</v>
      </c>
      <c r="I1103" t="s">
        <v>206</v>
      </c>
      <c r="J1103">
        <v>41420</v>
      </c>
      <c r="K1103" s="1">
        <v>44944</v>
      </c>
      <c r="L1103" t="s">
        <v>63</v>
      </c>
      <c r="M1103" t="s">
        <v>5758</v>
      </c>
      <c r="N1103" t="s">
        <v>5759</v>
      </c>
      <c r="O1103" t="s">
        <v>1308</v>
      </c>
      <c r="P1103" t="s">
        <v>1309</v>
      </c>
      <c r="Q1103" t="s">
        <v>67</v>
      </c>
      <c r="R1103" t="s">
        <v>1310</v>
      </c>
      <c r="S1103" t="s">
        <v>198</v>
      </c>
      <c r="T1103" t="s">
        <v>1311</v>
      </c>
      <c r="U1103" t="s">
        <v>1312</v>
      </c>
      <c r="V1103" t="s">
        <v>3439</v>
      </c>
      <c r="W1103" t="s">
        <v>3440</v>
      </c>
    </row>
    <row r="1104" spans="1:23" x14ac:dyDescent="0.3">
      <c r="A1104">
        <v>2223046311104720</v>
      </c>
      <c r="B1104" t="s">
        <v>839</v>
      </c>
      <c r="C1104" t="s">
        <v>151</v>
      </c>
      <c r="D1104" t="s">
        <v>5013</v>
      </c>
      <c r="E1104" t="s">
        <v>2210</v>
      </c>
      <c r="F1104" t="s">
        <v>2211</v>
      </c>
      <c r="G1104">
        <v>4.5709</v>
      </c>
      <c r="H1104">
        <v>-74.297300000000007</v>
      </c>
      <c r="I1104" t="s">
        <v>28</v>
      </c>
      <c r="J1104">
        <v>60240</v>
      </c>
      <c r="K1104" s="1">
        <v>44905</v>
      </c>
      <c r="L1104" t="s">
        <v>29</v>
      </c>
      <c r="M1104" t="s">
        <v>5760</v>
      </c>
      <c r="N1104" t="s">
        <v>5761</v>
      </c>
      <c r="O1104" t="s">
        <v>2275</v>
      </c>
      <c r="P1104" t="s">
        <v>2276</v>
      </c>
      <c r="Q1104" t="s">
        <v>34</v>
      </c>
      <c r="R1104" t="s">
        <v>2277</v>
      </c>
      <c r="S1104" t="s">
        <v>69</v>
      </c>
      <c r="T1104" t="s">
        <v>2278</v>
      </c>
      <c r="U1104" t="s">
        <v>2279</v>
      </c>
      <c r="V1104" t="s">
        <v>2458</v>
      </c>
      <c r="W1104" t="s">
        <v>2459</v>
      </c>
    </row>
    <row r="1105" spans="1:23" x14ac:dyDescent="0.3">
      <c r="A1105">
        <v>1542264828000720</v>
      </c>
      <c r="B1105" t="s">
        <v>175</v>
      </c>
      <c r="C1105" t="s">
        <v>24</v>
      </c>
      <c r="D1105" t="s">
        <v>4381</v>
      </c>
      <c r="E1105" t="s">
        <v>1963</v>
      </c>
      <c r="F1105" t="s">
        <v>1964</v>
      </c>
      <c r="G1105">
        <v>33.223199999999999</v>
      </c>
      <c r="H1105">
        <v>43.679299999999998</v>
      </c>
      <c r="I1105" t="s">
        <v>62</v>
      </c>
      <c r="J1105">
        <v>14993</v>
      </c>
      <c r="K1105" s="1">
        <v>44760</v>
      </c>
      <c r="L1105" t="s">
        <v>63</v>
      </c>
      <c r="M1105" t="s">
        <v>5762</v>
      </c>
      <c r="N1105" t="s">
        <v>5763</v>
      </c>
      <c r="O1105" t="s">
        <v>496</v>
      </c>
      <c r="P1105" t="s">
        <v>497</v>
      </c>
      <c r="Q1105" t="s">
        <v>169</v>
      </c>
      <c r="R1105" t="s">
        <v>498</v>
      </c>
      <c r="S1105" t="s">
        <v>69</v>
      </c>
      <c r="T1105" t="s">
        <v>499</v>
      </c>
      <c r="U1105" t="s">
        <v>500</v>
      </c>
      <c r="V1105" t="s">
        <v>5764</v>
      </c>
      <c r="W1105" t="s">
        <v>5765</v>
      </c>
    </row>
    <row r="1106" spans="1:23" x14ac:dyDescent="0.3">
      <c r="A1106">
        <v>2313967953475940</v>
      </c>
      <c r="B1106" t="s">
        <v>1140</v>
      </c>
      <c r="C1106" t="s">
        <v>134</v>
      </c>
      <c r="D1106" t="s">
        <v>5766</v>
      </c>
      <c r="E1106" t="s">
        <v>3859</v>
      </c>
      <c r="F1106" t="s">
        <v>3860</v>
      </c>
      <c r="G1106">
        <v>33.854700000000001</v>
      </c>
      <c r="H1106">
        <v>35.862299999999998</v>
      </c>
      <c r="I1106" t="s">
        <v>78</v>
      </c>
      <c r="J1106">
        <v>59930</v>
      </c>
      <c r="K1106" s="1">
        <v>44781</v>
      </c>
      <c r="L1106" t="s">
        <v>63</v>
      </c>
      <c r="M1106" t="s">
        <v>5767</v>
      </c>
      <c r="N1106" t="s">
        <v>5768</v>
      </c>
      <c r="O1106" t="s">
        <v>410</v>
      </c>
      <c r="P1106" t="s">
        <v>3263</v>
      </c>
      <c r="Q1106" t="s">
        <v>83</v>
      </c>
      <c r="R1106" t="s">
        <v>3264</v>
      </c>
      <c r="S1106" t="s">
        <v>212</v>
      </c>
      <c r="T1106" t="s">
        <v>3265</v>
      </c>
      <c r="U1106" t="s">
        <v>3266</v>
      </c>
      <c r="V1106" t="s">
        <v>4445</v>
      </c>
      <c r="W1106" t="s">
        <v>4446</v>
      </c>
    </row>
    <row r="1107" spans="1:23" x14ac:dyDescent="0.3">
      <c r="A1107">
        <v>1440287737930840</v>
      </c>
      <c r="B1107" t="s">
        <v>686</v>
      </c>
      <c r="C1107" t="s">
        <v>58</v>
      </c>
      <c r="D1107" t="s">
        <v>1889</v>
      </c>
      <c r="E1107" t="s">
        <v>1657</v>
      </c>
      <c r="F1107" t="s">
        <v>1658</v>
      </c>
      <c r="G1107">
        <v>18.9712</v>
      </c>
      <c r="H1107">
        <v>-72.285200000000003</v>
      </c>
      <c r="I1107" t="s">
        <v>62</v>
      </c>
      <c r="J1107">
        <v>48963</v>
      </c>
      <c r="K1107" s="1">
        <v>44667</v>
      </c>
      <c r="L1107" t="s">
        <v>123</v>
      </c>
      <c r="M1107" t="s">
        <v>5769</v>
      </c>
      <c r="N1107">
        <v>9869732622</v>
      </c>
      <c r="O1107" t="s">
        <v>560</v>
      </c>
      <c r="P1107" t="s">
        <v>585</v>
      </c>
      <c r="Q1107" t="s">
        <v>239</v>
      </c>
      <c r="R1107" t="s">
        <v>3125</v>
      </c>
      <c r="S1107" t="s">
        <v>212</v>
      </c>
      <c r="T1107" t="s">
        <v>3126</v>
      </c>
      <c r="U1107" t="s">
        <v>3127</v>
      </c>
      <c r="V1107" t="s">
        <v>4460</v>
      </c>
      <c r="W1107" t="s">
        <v>4461</v>
      </c>
    </row>
    <row r="1108" spans="1:23" x14ac:dyDescent="0.3">
      <c r="A1108">
        <v>633787944163760</v>
      </c>
      <c r="B1108" t="s">
        <v>1636</v>
      </c>
      <c r="C1108" t="s">
        <v>218</v>
      </c>
      <c r="D1108" t="s">
        <v>5766</v>
      </c>
      <c r="E1108" t="s">
        <v>1268</v>
      </c>
      <c r="F1108" t="s">
        <v>1269</v>
      </c>
      <c r="G1108">
        <v>12.879721</v>
      </c>
      <c r="H1108">
        <v>121.774017</v>
      </c>
      <c r="I1108" t="s">
        <v>62</v>
      </c>
      <c r="J1108">
        <v>34537</v>
      </c>
      <c r="K1108" s="1">
        <v>44812</v>
      </c>
      <c r="L1108" t="s">
        <v>63</v>
      </c>
      <c r="M1108" t="s">
        <v>5770</v>
      </c>
      <c r="N1108" t="s">
        <v>5771</v>
      </c>
      <c r="O1108" t="s">
        <v>3636</v>
      </c>
      <c r="P1108" t="s">
        <v>5772</v>
      </c>
      <c r="Q1108" t="s">
        <v>674</v>
      </c>
      <c r="R1108" t="s">
        <v>5773</v>
      </c>
      <c r="S1108" t="s">
        <v>198</v>
      </c>
      <c r="T1108" t="s">
        <v>5774</v>
      </c>
      <c r="U1108" t="s">
        <v>5775</v>
      </c>
      <c r="V1108" t="s">
        <v>5776</v>
      </c>
      <c r="W1108" t="s">
        <v>5777</v>
      </c>
    </row>
    <row r="1109" spans="1:23" x14ac:dyDescent="0.3">
      <c r="A1109">
        <v>1753038923884830</v>
      </c>
      <c r="B1109" t="s">
        <v>921</v>
      </c>
      <c r="C1109" t="s">
        <v>58</v>
      </c>
      <c r="D1109" t="s">
        <v>3451</v>
      </c>
      <c r="E1109" t="s">
        <v>1405</v>
      </c>
      <c r="F1109" t="s">
        <v>1406</v>
      </c>
      <c r="G1109">
        <v>56.2639</v>
      </c>
      <c r="H1109">
        <v>9.5017999999999994</v>
      </c>
      <c r="I1109" t="s">
        <v>206</v>
      </c>
      <c r="J1109">
        <v>21079</v>
      </c>
      <c r="K1109" s="1">
        <v>44986</v>
      </c>
      <c r="L1109" t="s">
        <v>29</v>
      </c>
      <c r="M1109" t="s">
        <v>5778</v>
      </c>
      <c r="N1109" t="s">
        <v>5779</v>
      </c>
      <c r="O1109" t="s">
        <v>2470</v>
      </c>
      <c r="P1109" t="s">
        <v>2471</v>
      </c>
      <c r="Q1109" t="s">
        <v>34</v>
      </c>
      <c r="R1109" t="s">
        <v>2472</v>
      </c>
      <c r="S1109" t="s">
        <v>52</v>
      </c>
      <c r="T1109" t="s">
        <v>2473</v>
      </c>
      <c r="U1109" t="s">
        <v>2474</v>
      </c>
      <c r="V1109" t="s">
        <v>1006</v>
      </c>
      <c r="W1109" t="s">
        <v>1007</v>
      </c>
    </row>
    <row r="1110" spans="1:23" x14ac:dyDescent="0.3">
      <c r="A1110">
        <v>237968769066907</v>
      </c>
      <c r="B1110" t="s">
        <v>133</v>
      </c>
      <c r="C1110" t="s">
        <v>105</v>
      </c>
      <c r="D1110" t="s">
        <v>3454</v>
      </c>
      <c r="E1110" t="s">
        <v>2436</v>
      </c>
      <c r="F1110" t="s">
        <v>2437</v>
      </c>
      <c r="G1110">
        <v>46.818199999999997</v>
      </c>
      <c r="H1110">
        <v>8.2274999999999991</v>
      </c>
      <c r="I1110" t="s">
        <v>28</v>
      </c>
      <c r="J1110">
        <v>91524</v>
      </c>
      <c r="K1110" s="1">
        <v>44991</v>
      </c>
      <c r="L1110" t="s">
        <v>29</v>
      </c>
      <c r="M1110" t="s">
        <v>5780</v>
      </c>
      <c r="N1110" t="s">
        <v>5781</v>
      </c>
      <c r="O1110" t="s">
        <v>1429</v>
      </c>
      <c r="P1110" t="s">
        <v>4198</v>
      </c>
      <c r="Q1110" t="s">
        <v>83</v>
      </c>
      <c r="R1110" t="s">
        <v>4199</v>
      </c>
      <c r="S1110" t="s">
        <v>241</v>
      </c>
      <c r="T1110" t="s">
        <v>4200</v>
      </c>
      <c r="U1110" t="s">
        <v>4201</v>
      </c>
      <c r="V1110" t="s">
        <v>5532</v>
      </c>
      <c r="W1110" t="s">
        <v>5533</v>
      </c>
    </row>
    <row r="1111" spans="1:23" x14ac:dyDescent="0.3">
      <c r="A1111">
        <v>1800372734725670</v>
      </c>
      <c r="B1111" t="s">
        <v>260</v>
      </c>
      <c r="C1111" t="s">
        <v>189</v>
      </c>
      <c r="D1111" t="s">
        <v>1150</v>
      </c>
      <c r="E1111" t="s">
        <v>366</v>
      </c>
      <c r="F1111" t="s">
        <v>367</v>
      </c>
      <c r="G1111">
        <v>18.4207</v>
      </c>
      <c r="H1111">
        <v>-64.639899999999997</v>
      </c>
      <c r="I1111" t="s">
        <v>28</v>
      </c>
      <c r="J1111">
        <v>75259</v>
      </c>
      <c r="K1111" s="1">
        <v>44792</v>
      </c>
      <c r="L1111" t="s">
        <v>63</v>
      </c>
      <c r="M1111" t="s">
        <v>5782</v>
      </c>
      <c r="N1111" t="s">
        <v>5783</v>
      </c>
      <c r="O1111" t="s">
        <v>618</v>
      </c>
      <c r="P1111" t="s">
        <v>619</v>
      </c>
      <c r="Q1111" t="s">
        <v>239</v>
      </c>
      <c r="R1111" t="s">
        <v>620</v>
      </c>
      <c r="S1111" t="s">
        <v>198</v>
      </c>
      <c r="T1111" t="s">
        <v>621</v>
      </c>
      <c r="U1111" t="s">
        <v>622</v>
      </c>
      <c r="V1111" t="s">
        <v>5730</v>
      </c>
      <c r="W1111" t="s">
        <v>5731</v>
      </c>
    </row>
    <row r="1112" spans="1:23" x14ac:dyDescent="0.3">
      <c r="A1112">
        <v>344049784978707</v>
      </c>
      <c r="B1112" t="s">
        <v>161</v>
      </c>
      <c r="C1112" t="s">
        <v>273</v>
      </c>
      <c r="D1112" t="s">
        <v>4072</v>
      </c>
      <c r="E1112" t="s">
        <v>3948</v>
      </c>
      <c r="F1112" t="s">
        <v>3949</v>
      </c>
      <c r="G1112">
        <v>45.1</v>
      </c>
      <c r="H1112">
        <v>15.2</v>
      </c>
      <c r="I1112" t="s">
        <v>206</v>
      </c>
      <c r="J1112">
        <v>132730</v>
      </c>
      <c r="K1112" s="1">
        <v>44902</v>
      </c>
      <c r="L1112" t="s">
        <v>63</v>
      </c>
      <c r="M1112" t="s">
        <v>5784</v>
      </c>
      <c r="N1112" t="s">
        <v>5785</v>
      </c>
      <c r="O1112" t="s">
        <v>2231</v>
      </c>
      <c r="P1112" t="s">
        <v>2508</v>
      </c>
      <c r="Q1112" t="s">
        <v>294</v>
      </c>
      <c r="R1112" t="s">
        <v>2509</v>
      </c>
      <c r="S1112" t="s">
        <v>52</v>
      </c>
      <c r="T1112" t="s">
        <v>2510</v>
      </c>
      <c r="U1112" t="s">
        <v>2511</v>
      </c>
      <c r="V1112" t="s">
        <v>5786</v>
      </c>
      <c r="W1112" t="s">
        <v>5787</v>
      </c>
    </row>
    <row r="1113" spans="1:23" x14ac:dyDescent="0.3">
      <c r="A1113">
        <v>1476193861739590</v>
      </c>
      <c r="B1113" t="s">
        <v>41</v>
      </c>
      <c r="C1113" t="s">
        <v>105</v>
      </c>
      <c r="D1113" t="s">
        <v>2079</v>
      </c>
      <c r="E1113" t="s">
        <v>3964</v>
      </c>
      <c r="F1113" t="s">
        <v>3965</v>
      </c>
      <c r="G1113">
        <v>42.315399999999997</v>
      </c>
      <c r="H1113">
        <v>43.356900000000003</v>
      </c>
      <c r="I1113" t="s">
        <v>138</v>
      </c>
      <c r="J1113">
        <v>81010</v>
      </c>
      <c r="K1113" s="1">
        <v>44617</v>
      </c>
      <c r="L1113" t="s">
        <v>123</v>
      </c>
      <c r="M1113" t="s">
        <v>5788</v>
      </c>
      <c r="N1113" t="s">
        <v>5789</v>
      </c>
      <c r="O1113" t="s">
        <v>1252</v>
      </c>
      <c r="P1113" t="s">
        <v>660</v>
      </c>
      <c r="Q1113" t="s">
        <v>332</v>
      </c>
      <c r="R1113" t="s">
        <v>3560</v>
      </c>
      <c r="S1113" t="s">
        <v>36</v>
      </c>
      <c r="T1113" t="s">
        <v>3561</v>
      </c>
      <c r="U1113" t="s">
        <v>3562</v>
      </c>
      <c r="V1113" t="s">
        <v>2364</v>
      </c>
      <c r="W1113" t="s">
        <v>2365</v>
      </c>
    </row>
    <row r="1114" spans="1:23" x14ac:dyDescent="0.3">
      <c r="A1114">
        <v>2379117890999630</v>
      </c>
      <c r="B1114" t="s">
        <v>300</v>
      </c>
      <c r="C1114" t="s">
        <v>42</v>
      </c>
      <c r="D1114" t="s">
        <v>5353</v>
      </c>
      <c r="E1114" t="s">
        <v>2649</v>
      </c>
      <c r="F1114" t="s">
        <v>2650</v>
      </c>
      <c r="G1114">
        <v>42.506300000000003</v>
      </c>
      <c r="H1114">
        <v>1.5218</v>
      </c>
      <c r="I1114" t="s">
        <v>62</v>
      </c>
      <c r="J1114">
        <v>73401</v>
      </c>
      <c r="K1114" s="1">
        <v>44893</v>
      </c>
      <c r="L1114" t="s">
        <v>63</v>
      </c>
      <c r="M1114" t="s">
        <v>5790</v>
      </c>
      <c r="N1114" t="s">
        <v>5791</v>
      </c>
      <c r="O1114" t="s">
        <v>3926</v>
      </c>
      <c r="P1114" t="s">
        <v>3927</v>
      </c>
      <c r="Q1114" t="s">
        <v>169</v>
      </c>
      <c r="R1114" t="s">
        <v>3928</v>
      </c>
      <c r="S1114" t="s">
        <v>198</v>
      </c>
      <c r="T1114" t="s">
        <v>3929</v>
      </c>
      <c r="U1114" t="s">
        <v>3930</v>
      </c>
      <c r="V1114" t="s">
        <v>5336</v>
      </c>
      <c r="W1114" t="s">
        <v>5337</v>
      </c>
    </row>
    <row r="1115" spans="1:23" x14ac:dyDescent="0.3">
      <c r="A1115">
        <v>1853949277289880</v>
      </c>
      <c r="B1115" t="s">
        <v>150</v>
      </c>
      <c r="C1115" t="s">
        <v>218</v>
      </c>
      <c r="D1115" t="s">
        <v>5792</v>
      </c>
      <c r="E1115" t="s">
        <v>3498</v>
      </c>
      <c r="F1115" t="s">
        <v>3499</v>
      </c>
      <c r="G1115">
        <v>-3.3731</v>
      </c>
      <c r="H1115">
        <v>29.918900000000001</v>
      </c>
      <c r="I1115" t="s">
        <v>28</v>
      </c>
      <c r="J1115">
        <v>93956</v>
      </c>
      <c r="K1115" s="1">
        <v>44520</v>
      </c>
      <c r="L1115" t="s">
        <v>63</v>
      </c>
      <c r="M1115" t="s">
        <v>5793</v>
      </c>
      <c r="N1115" t="s">
        <v>5794</v>
      </c>
      <c r="O1115" t="s">
        <v>181</v>
      </c>
      <c r="P1115" t="s">
        <v>4699</v>
      </c>
      <c r="Q1115" t="s">
        <v>67</v>
      </c>
      <c r="R1115" t="s">
        <v>4700</v>
      </c>
      <c r="S1115" t="s">
        <v>114</v>
      </c>
      <c r="T1115" t="s">
        <v>4701</v>
      </c>
      <c r="U1115" t="s">
        <v>4702</v>
      </c>
      <c r="V1115" t="s">
        <v>5073</v>
      </c>
      <c r="W1115" t="s">
        <v>5074</v>
      </c>
    </row>
    <row r="1116" spans="1:23" x14ac:dyDescent="0.3">
      <c r="A1116">
        <v>1169512043599920</v>
      </c>
      <c r="B1116" t="s">
        <v>90</v>
      </c>
      <c r="C1116" t="s">
        <v>24</v>
      </c>
      <c r="D1116" t="s">
        <v>4314</v>
      </c>
      <c r="E1116" t="s">
        <v>593</v>
      </c>
      <c r="F1116" t="s">
        <v>594</v>
      </c>
      <c r="G1116">
        <v>-11.6455</v>
      </c>
      <c r="H1116">
        <v>43.333300000000001</v>
      </c>
      <c r="I1116" t="s">
        <v>78</v>
      </c>
      <c r="J1116">
        <v>38659</v>
      </c>
      <c r="K1116" s="1">
        <v>45164</v>
      </c>
      <c r="L1116" t="s">
        <v>29</v>
      </c>
      <c r="M1116" t="s">
        <v>5795</v>
      </c>
      <c r="N1116">
        <f>1-986-969-4695</f>
        <v>-6649</v>
      </c>
      <c r="O1116" t="s">
        <v>496</v>
      </c>
      <c r="P1116" t="s">
        <v>1591</v>
      </c>
      <c r="Q1116" t="s">
        <v>321</v>
      </c>
      <c r="R1116" t="s">
        <v>1592</v>
      </c>
      <c r="S1116" t="s">
        <v>145</v>
      </c>
      <c r="T1116" t="s">
        <v>1593</v>
      </c>
      <c r="U1116" t="s">
        <v>1594</v>
      </c>
      <c r="V1116" t="s">
        <v>2856</v>
      </c>
      <c r="W1116" t="s">
        <v>2857</v>
      </c>
    </row>
    <row r="1117" spans="1:23" x14ac:dyDescent="0.3">
      <c r="A1117">
        <v>2308335199512460</v>
      </c>
      <c r="B1117" t="s">
        <v>231</v>
      </c>
      <c r="C1117" t="s">
        <v>134</v>
      </c>
      <c r="D1117" t="s">
        <v>1684</v>
      </c>
      <c r="E1117" t="s">
        <v>163</v>
      </c>
      <c r="F1117" t="s">
        <v>164</v>
      </c>
      <c r="G1117">
        <v>17.0608</v>
      </c>
      <c r="H1117">
        <v>-61.796399999999998</v>
      </c>
      <c r="I1117" t="s">
        <v>28</v>
      </c>
      <c r="J1117">
        <v>55195</v>
      </c>
      <c r="K1117" s="1">
        <v>44710</v>
      </c>
      <c r="L1117" t="s">
        <v>63</v>
      </c>
      <c r="M1117" t="s">
        <v>5796</v>
      </c>
      <c r="N1117" t="s">
        <v>5797</v>
      </c>
      <c r="O1117" t="s">
        <v>356</v>
      </c>
      <c r="P1117" t="s">
        <v>2829</v>
      </c>
      <c r="Q1117" t="s">
        <v>50</v>
      </c>
      <c r="R1117" t="s">
        <v>2830</v>
      </c>
      <c r="S1117" t="s">
        <v>212</v>
      </c>
      <c r="T1117" t="s">
        <v>2831</v>
      </c>
      <c r="U1117" t="s">
        <v>2832</v>
      </c>
      <c r="V1117" t="s">
        <v>5798</v>
      </c>
      <c r="W1117" t="s">
        <v>5799</v>
      </c>
    </row>
    <row r="1118" spans="1:23" x14ac:dyDescent="0.3">
      <c r="A1118">
        <v>109496816738784</v>
      </c>
      <c r="B1118" t="s">
        <v>1140</v>
      </c>
      <c r="C1118" t="s">
        <v>24</v>
      </c>
      <c r="D1118" t="s">
        <v>780</v>
      </c>
      <c r="E1118" t="s">
        <v>76</v>
      </c>
      <c r="F1118" t="s">
        <v>77</v>
      </c>
      <c r="G1118">
        <v>9.3077000000000005</v>
      </c>
      <c r="H1118">
        <v>2.3157999999999999</v>
      </c>
      <c r="I1118" t="s">
        <v>206</v>
      </c>
      <c r="J1118">
        <v>67262</v>
      </c>
      <c r="K1118" s="1">
        <v>44632</v>
      </c>
      <c r="L1118" t="s">
        <v>29</v>
      </c>
      <c r="M1118" t="s">
        <v>5800</v>
      </c>
      <c r="N1118" t="s">
        <v>5801</v>
      </c>
      <c r="O1118" t="s">
        <v>3146</v>
      </c>
      <c r="P1118" t="s">
        <v>3147</v>
      </c>
      <c r="Q1118" t="s">
        <v>674</v>
      </c>
      <c r="R1118" t="s">
        <v>3148</v>
      </c>
      <c r="S1118" t="s">
        <v>85</v>
      </c>
      <c r="T1118" t="s">
        <v>3149</v>
      </c>
      <c r="U1118" t="s">
        <v>3150</v>
      </c>
      <c r="V1118" t="s">
        <v>3259</v>
      </c>
      <c r="W1118" t="s">
        <v>3260</v>
      </c>
    </row>
    <row r="1119" spans="1:23" x14ac:dyDescent="0.3">
      <c r="A1119">
        <v>2658676362620670</v>
      </c>
      <c r="B1119" t="s">
        <v>839</v>
      </c>
      <c r="C1119" t="s">
        <v>105</v>
      </c>
      <c r="D1119" t="s">
        <v>1482</v>
      </c>
      <c r="E1119" t="s">
        <v>1534</v>
      </c>
      <c r="F1119" t="s">
        <v>1535</v>
      </c>
      <c r="G1119">
        <v>1.3733</v>
      </c>
      <c r="H1119">
        <v>32.290300000000002</v>
      </c>
      <c r="I1119" t="s">
        <v>28</v>
      </c>
      <c r="J1119">
        <v>59897</v>
      </c>
      <c r="K1119" s="1">
        <v>44866</v>
      </c>
      <c r="L1119" t="s">
        <v>123</v>
      </c>
      <c r="M1119" t="s">
        <v>5802</v>
      </c>
      <c r="N1119" t="s">
        <v>5803</v>
      </c>
      <c r="O1119" t="s">
        <v>1493</v>
      </c>
      <c r="P1119" t="s">
        <v>2315</v>
      </c>
      <c r="Q1119" t="s">
        <v>83</v>
      </c>
      <c r="R1119" t="s">
        <v>2316</v>
      </c>
      <c r="S1119" t="s">
        <v>255</v>
      </c>
      <c r="T1119" t="s">
        <v>2317</v>
      </c>
      <c r="U1119" t="s">
        <v>2318</v>
      </c>
      <c r="V1119" t="s">
        <v>2725</v>
      </c>
      <c r="W1119" t="s">
        <v>2726</v>
      </c>
    </row>
    <row r="1120" spans="1:23" x14ac:dyDescent="0.3">
      <c r="A1120">
        <v>1562270274561480</v>
      </c>
      <c r="B1120" t="s">
        <v>57</v>
      </c>
      <c r="C1120" t="s">
        <v>151</v>
      </c>
      <c r="D1120" t="s">
        <v>3411</v>
      </c>
      <c r="E1120" t="s">
        <v>1564</v>
      </c>
      <c r="F1120" t="s">
        <v>1565</v>
      </c>
      <c r="G1120">
        <v>6.6111000000000004</v>
      </c>
      <c r="H1120">
        <v>20.939399999999999</v>
      </c>
      <c r="I1120" t="s">
        <v>206</v>
      </c>
      <c r="J1120">
        <v>106270</v>
      </c>
      <c r="K1120" s="1">
        <v>44652</v>
      </c>
      <c r="L1120" t="s">
        <v>63</v>
      </c>
      <c r="M1120" t="s">
        <v>5804</v>
      </c>
      <c r="N1120" t="s">
        <v>5805</v>
      </c>
      <c r="O1120" t="s">
        <v>1429</v>
      </c>
      <c r="P1120" t="s">
        <v>2102</v>
      </c>
      <c r="Q1120" t="s">
        <v>169</v>
      </c>
      <c r="R1120" t="s">
        <v>2103</v>
      </c>
      <c r="S1120" t="s">
        <v>334</v>
      </c>
      <c r="T1120" t="s">
        <v>2104</v>
      </c>
      <c r="U1120" t="s">
        <v>2105</v>
      </c>
      <c r="V1120" t="s">
        <v>2106</v>
      </c>
      <c r="W1120" t="s">
        <v>2107</v>
      </c>
    </row>
    <row r="1121" spans="1:23" x14ac:dyDescent="0.3">
      <c r="A1121">
        <v>2243382830431830</v>
      </c>
      <c r="B1121" t="s">
        <v>396</v>
      </c>
      <c r="C1121" t="s">
        <v>134</v>
      </c>
      <c r="D1121" t="s">
        <v>3396</v>
      </c>
      <c r="E1121" t="s">
        <v>2741</v>
      </c>
      <c r="F1121" t="s">
        <v>2742</v>
      </c>
      <c r="G1121">
        <v>39.399900000000002</v>
      </c>
      <c r="H1121">
        <v>-8.2245000000000008</v>
      </c>
      <c r="I1121" t="s">
        <v>206</v>
      </c>
      <c r="J1121">
        <v>24914</v>
      </c>
      <c r="K1121" s="1">
        <v>44638</v>
      </c>
      <c r="L1121" t="s">
        <v>29</v>
      </c>
      <c r="M1121" t="s">
        <v>5806</v>
      </c>
      <c r="N1121" t="s">
        <v>5807</v>
      </c>
      <c r="O1121" t="s">
        <v>111</v>
      </c>
      <c r="P1121" t="s">
        <v>537</v>
      </c>
      <c r="Q1121" t="s">
        <v>67</v>
      </c>
      <c r="R1121" t="s">
        <v>538</v>
      </c>
      <c r="S1121" t="s">
        <v>334</v>
      </c>
      <c r="T1121" t="s">
        <v>539</v>
      </c>
      <c r="U1121" t="s">
        <v>540</v>
      </c>
      <c r="V1121" t="s">
        <v>5808</v>
      </c>
      <c r="W1121" t="s">
        <v>5809</v>
      </c>
    </row>
    <row r="1122" spans="1:23" x14ac:dyDescent="0.3">
      <c r="A1122">
        <v>2485521257986720</v>
      </c>
      <c r="B1122" t="s">
        <v>555</v>
      </c>
      <c r="C1122" t="s">
        <v>58</v>
      </c>
      <c r="D1122" t="s">
        <v>274</v>
      </c>
      <c r="E1122" t="s">
        <v>4329</v>
      </c>
      <c r="F1122" t="s">
        <v>4330</v>
      </c>
      <c r="G1122">
        <v>-13.254300000000001</v>
      </c>
      <c r="H1122">
        <v>34.301499999999997</v>
      </c>
      <c r="I1122" t="s">
        <v>62</v>
      </c>
      <c r="J1122">
        <v>74669</v>
      </c>
      <c r="K1122" s="1">
        <v>44857</v>
      </c>
      <c r="L1122" t="s">
        <v>63</v>
      </c>
      <c r="M1122" t="s">
        <v>5810</v>
      </c>
      <c r="N1122" t="s">
        <v>5811</v>
      </c>
      <c r="O1122" t="s">
        <v>1726</v>
      </c>
      <c r="P1122" t="s">
        <v>1727</v>
      </c>
      <c r="Q1122" t="s">
        <v>253</v>
      </c>
      <c r="R1122" t="s">
        <v>1728</v>
      </c>
      <c r="S1122" t="s">
        <v>145</v>
      </c>
      <c r="T1122" t="s">
        <v>1729</v>
      </c>
      <c r="U1122" t="s">
        <v>1730</v>
      </c>
      <c r="V1122" t="s">
        <v>3594</v>
      </c>
      <c r="W1122" t="s">
        <v>3595</v>
      </c>
    </row>
    <row r="1123" spans="1:23" x14ac:dyDescent="0.3">
      <c r="A1123">
        <v>3083142663661260</v>
      </c>
      <c r="B1123" t="s">
        <v>686</v>
      </c>
      <c r="C1123" t="s">
        <v>58</v>
      </c>
      <c r="D1123" t="s">
        <v>232</v>
      </c>
      <c r="E1123" t="s">
        <v>614</v>
      </c>
      <c r="F1123" t="s">
        <v>615</v>
      </c>
      <c r="G1123">
        <v>17.189900000000002</v>
      </c>
      <c r="H1123">
        <v>-88.497600000000006</v>
      </c>
      <c r="I1123" t="s">
        <v>206</v>
      </c>
      <c r="J1123">
        <v>40506</v>
      </c>
      <c r="K1123" s="1">
        <v>44580</v>
      </c>
      <c r="L1123" t="s">
        <v>123</v>
      </c>
      <c r="M1123" t="s">
        <v>5812</v>
      </c>
      <c r="N1123" t="s">
        <v>5813</v>
      </c>
      <c r="O1123" t="s">
        <v>1513</v>
      </c>
      <c r="P1123" t="s">
        <v>2958</v>
      </c>
      <c r="Q1123" t="s">
        <v>321</v>
      </c>
      <c r="R1123" t="s">
        <v>2959</v>
      </c>
      <c r="S1123" t="s">
        <v>255</v>
      </c>
      <c r="T1123" t="s">
        <v>2960</v>
      </c>
      <c r="U1123" t="s">
        <v>2961</v>
      </c>
      <c r="V1123" t="s">
        <v>553</v>
      </c>
      <c r="W1123" t="s">
        <v>554</v>
      </c>
    </row>
    <row r="1124" spans="1:23" x14ac:dyDescent="0.3">
      <c r="A1124">
        <v>1545072732550600</v>
      </c>
      <c r="B1124" t="s">
        <v>74</v>
      </c>
      <c r="C1124" t="s">
        <v>58</v>
      </c>
      <c r="D1124" t="s">
        <v>1771</v>
      </c>
      <c r="E1124" t="s">
        <v>3596</v>
      </c>
      <c r="F1124" t="s">
        <v>3597</v>
      </c>
      <c r="G1124">
        <v>17.607800000000001</v>
      </c>
      <c r="H1124">
        <v>8.0816999999999997</v>
      </c>
      <c r="I1124" t="s">
        <v>62</v>
      </c>
      <c r="J1124">
        <v>112039</v>
      </c>
      <c r="K1124" s="1">
        <v>44628</v>
      </c>
      <c r="L1124" t="s">
        <v>63</v>
      </c>
      <c r="M1124" t="s">
        <v>5814</v>
      </c>
      <c r="N1124">
        <v>5867313114</v>
      </c>
      <c r="O1124" t="s">
        <v>785</v>
      </c>
      <c r="P1124" t="s">
        <v>1785</v>
      </c>
      <c r="Q1124" t="s">
        <v>358</v>
      </c>
      <c r="R1124" t="s">
        <v>1786</v>
      </c>
      <c r="S1124" t="s">
        <v>145</v>
      </c>
      <c r="T1124" t="s">
        <v>1787</v>
      </c>
      <c r="U1124" t="s">
        <v>1788</v>
      </c>
      <c r="V1124" t="s">
        <v>1402</v>
      </c>
      <c r="W1124" t="s">
        <v>1403</v>
      </c>
    </row>
    <row r="1125" spans="1:23" x14ac:dyDescent="0.3">
      <c r="A1125">
        <v>156674392855418</v>
      </c>
      <c r="B1125" t="s">
        <v>859</v>
      </c>
      <c r="C1125" t="s">
        <v>273</v>
      </c>
      <c r="D1125" t="s">
        <v>2740</v>
      </c>
      <c r="E1125" t="s">
        <v>2255</v>
      </c>
      <c r="F1125" t="s">
        <v>2256</v>
      </c>
      <c r="G1125">
        <v>41.377499999999998</v>
      </c>
      <c r="H1125">
        <v>64.585300000000004</v>
      </c>
      <c r="I1125" t="s">
        <v>62</v>
      </c>
      <c r="J1125">
        <v>39980</v>
      </c>
      <c r="K1125" s="1">
        <v>44870</v>
      </c>
      <c r="L1125" t="s">
        <v>63</v>
      </c>
      <c r="M1125" t="s">
        <v>5815</v>
      </c>
      <c r="N1125" t="s">
        <v>5816</v>
      </c>
      <c r="O1125" t="s">
        <v>693</v>
      </c>
      <c r="P1125" t="s">
        <v>5234</v>
      </c>
      <c r="Q1125" t="s">
        <v>34</v>
      </c>
      <c r="R1125" t="s">
        <v>5235</v>
      </c>
      <c r="S1125" t="s">
        <v>36</v>
      </c>
      <c r="T1125" t="s">
        <v>5236</v>
      </c>
      <c r="U1125" t="s">
        <v>5237</v>
      </c>
      <c r="V1125" t="s">
        <v>1619</v>
      </c>
      <c r="W1125" t="s">
        <v>1620</v>
      </c>
    </row>
    <row r="1126" spans="1:23" x14ac:dyDescent="0.3">
      <c r="A1126">
        <v>1771347855750000</v>
      </c>
      <c r="B1126" t="s">
        <v>119</v>
      </c>
      <c r="C1126" t="s">
        <v>189</v>
      </c>
      <c r="D1126" t="s">
        <v>2186</v>
      </c>
      <c r="E1126" t="s">
        <v>5061</v>
      </c>
      <c r="F1126" t="s">
        <v>5062</v>
      </c>
      <c r="G1126">
        <v>48.379399999999997</v>
      </c>
      <c r="H1126">
        <v>31.165600000000001</v>
      </c>
      <c r="I1126" t="s">
        <v>78</v>
      </c>
      <c r="J1126">
        <v>127878</v>
      </c>
      <c r="K1126" s="1">
        <v>45112</v>
      </c>
      <c r="L1126" t="s">
        <v>63</v>
      </c>
      <c r="M1126" t="s">
        <v>5817</v>
      </c>
      <c r="N1126" t="s">
        <v>5818</v>
      </c>
      <c r="O1126" t="s">
        <v>509</v>
      </c>
      <c r="P1126" t="s">
        <v>508</v>
      </c>
      <c r="Q1126" t="s">
        <v>1047</v>
      </c>
      <c r="R1126" t="s">
        <v>5819</v>
      </c>
      <c r="S1126" t="s">
        <v>85</v>
      </c>
      <c r="T1126" t="s">
        <v>5820</v>
      </c>
      <c r="U1126" t="s">
        <v>5821</v>
      </c>
      <c r="V1126" t="s">
        <v>5822</v>
      </c>
      <c r="W1126" t="s">
        <v>5823</v>
      </c>
    </row>
    <row r="1127" spans="1:23" x14ac:dyDescent="0.3">
      <c r="A1127">
        <v>1592805334996160</v>
      </c>
      <c r="B1127" t="s">
        <v>443</v>
      </c>
      <c r="C1127" t="s">
        <v>24</v>
      </c>
      <c r="D1127" t="s">
        <v>2759</v>
      </c>
      <c r="E1127" t="s">
        <v>1551</v>
      </c>
      <c r="F1127" t="s">
        <v>1552</v>
      </c>
      <c r="G1127">
        <v>22.3964</v>
      </c>
      <c r="H1127">
        <v>114.1095</v>
      </c>
      <c r="I1127" t="s">
        <v>62</v>
      </c>
      <c r="J1127">
        <v>20414</v>
      </c>
      <c r="K1127" s="1">
        <v>45181</v>
      </c>
      <c r="L1127" t="s">
        <v>29</v>
      </c>
      <c r="M1127" t="s">
        <v>5824</v>
      </c>
      <c r="N1127" t="s">
        <v>5825</v>
      </c>
      <c r="O1127" t="s">
        <v>1115</v>
      </c>
      <c r="P1127" t="s">
        <v>811</v>
      </c>
      <c r="Q1127" t="s">
        <v>253</v>
      </c>
      <c r="R1127" t="s">
        <v>1116</v>
      </c>
      <c r="S1127" t="s">
        <v>255</v>
      </c>
      <c r="T1127" t="s">
        <v>1117</v>
      </c>
      <c r="U1127" t="s">
        <v>1118</v>
      </c>
      <c r="V1127" t="s">
        <v>2841</v>
      </c>
      <c r="W1127" t="s">
        <v>2842</v>
      </c>
    </row>
    <row r="1128" spans="1:23" x14ac:dyDescent="0.3">
      <c r="A1128">
        <v>1621866275224930</v>
      </c>
      <c r="B1128" t="s">
        <v>325</v>
      </c>
      <c r="C1128" t="s">
        <v>42</v>
      </c>
      <c r="D1128" t="s">
        <v>3550</v>
      </c>
      <c r="E1128" t="s">
        <v>326</v>
      </c>
      <c r="F1128" t="s">
        <v>327</v>
      </c>
      <c r="G1128">
        <v>-7.1094999999999997</v>
      </c>
      <c r="H1128">
        <v>177.64930000000001</v>
      </c>
      <c r="I1128" t="s">
        <v>62</v>
      </c>
      <c r="J1128">
        <v>59551</v>
      </c>
      <c r="K1128" s="1">
        <v>45014</v>
      </c>
      <c r="L1128" t="s">
        <v>29</v>
      </c>
      <c r="M1128" t="s">
        <v>5826</v>
      </c>
      <c r="N1128" t="s">
        <v>5827</v>
      </c>
      <c r="O1128" t="s">
        <v>1698</v>
      </c>
      <c r="P1128" t="s">
        <v>4970</v>
      </c>
      <c r="Q1128" t="s">
        <v>967</v>
      </c>
      <c r="R1128" t="s">
        <v>4971</v>
      </c>
      <c r="S1128" t="s">
        <v>145</v>
      </c>
      <c r="T1128" t="s">
        <v>4972</v>
      </c>
      <c r="U1128" t="s">
        <v>4973</v>
      </c>
      <c r="V1128" t="s">
        <v>298</v>
      </c>
      <c r="W1128" t="s">
        <v>299</v>
      </c>
    </row>
    <row r="1129" spans="1:23" x14ac:dyDescent="0.3">
      <c r="A1129">
        <v>2563862491998140</v>
      </c>
      <c r="B1129" t="s">
        <v>74</v>
      </c>
      <c r="C1129" t="s">
        <v>42</v>
      </c>
      <c r="D1129" t="s">
        <v>3923</v>
      </c>
      <c r="E1129" t="s">
        <v>961</v>
      </c>
      <c r="F1129" t="s">
        <v>962</v>
      </c>
      <c r="G1129">
        <v>41.2044</v>
      </c>
      <c r="H1129">
        <v>74.766099999999994</v>
      </c>
      <c r="I1129" t="s">
        <v>62</v>
      </c>
      <c r="J1129">
        <v>132181</v>
      </c>
      <c r="K1129" s="1">
        <v>44602</v>
      </c>
      <c r="L1129" t="s">
        <v>123</v>
      </c>
      <c r="M1129" t="s">
        <v>5828</v>
      </c>
      <c r="N1129" t="s">
        <v>5829</v>
      </c>
      <c r="O1129" t="s">
        <v>754</v>
      </c>
      <c r="P1129" t="s">
        <v>755</v>
      </c>
      <c r="Q1129" t="s">
        <v>143</v>
      </c>
      <c r="R1129" t="s">
        <v>756</v>
      </c>
      <c r="S1129" t="s">
        <v>334</v>
      </c>
      <c r="T1129" t="s">
        <v>757</v>
      </c>
      <c r="U1129" t="s">
        <v>758</v>
      </c>
      <c r="V1129" t="s">
        <v>4124</v>
      </c>
      <c r="W1129" t="s">
        <v>4125</v>
      </c>
    </row>
    <row r="1130" spans="1:23" x14ac:dyDescent="0.3">
      <c r="A1130">
        <v>2242923976028590</v>
      </c>
      <c r="B1130" t="s">
        <v>57</v>
      </c>
      <c r="C1130" t="s">
        <v>42</v>
      </c>
      <c r="D1130" t="s">
        <v>5830</v>
      </c>
      <c r="E1130" t="s">
        <v>2873</v>
      </c>
      <c r="F1130" t="s">
        <v>2874</v>
      </c>
      <c r="G1130">
        <v>8.6195000000000004</v>
      </c>
      <c r="H1130">
        <v>0.82479999999999998</v>
      </c>
      <c r="I1130" t="s">
        <v>138</v>
      </c>
      <c r="J1130">
        <v>116129</v>
      </c>
      <c r="K1130" s="1">
        <v>45175</v>
      </c>
      <c r="L1130" t="s">
        <v>63</v>
      </c>
      <c r="M1130" t="s">
        <v>5831</v>
      </c>
      <c r="N1130" t="s">
        <v>5832</v>
      </c>
      <c r="O1130" t="s">
        <v>2675</v>
      </c>
      <c r="P1130" t="s">
        <v>785</v>
      </c>
      <c r="Q1130" t="s">
        <v>169</v>
      </c>
      <c r="R1130" t="s">
        <v>4209</v>
      </c>
      <c r="S1130" t="s">
        <v>334</v>
      </c>
      <c r="T1130" t="s">
        <v>4210</v>
      </c>
      <c r="U1130" t="s">
        <v>4211</v>
      </c>
      <c r="V1130" t="s">
        <v>5833</v>
      </c>
      <c r="W1130" t="s">
        <v>5834</v>
      </c>
    </row>
    <row r="1131" spans="1:23" x14ac:dyDescent="0.3">
      <c r="A1131">
        <v>1577989174844870</v>
      </c>
      <c r="B1131" t="s">
        <v>710</v>
      </c>
      <c r="C1131" t="s">
        <v>218</v>
      </c>
      <c r="D1131" t="s">
        <v>4146</v>
      </c>
      <c r="E1131" t="s">
        <v>26</v>
      </c>
      <c r="F1131" t="s">
        <v>27</v>
      </c>
      <c r="G1131">
        <v>54.2361</v>
      </c>
      <c r="H1131">
        <v>-4.5480999999999998</v>
      </c>
      <c r="I1131" t="s">
        <v>78</v>
      </c>
      <c r="J1131">
        <v>57391</v>
      </c>
      <c r="K1131" s="1">
        <v>44791</v>
      </c>
      <c r="L1131" t="s">
        <v>63</v>
      </c>
      <c r="M1131" t="s">
        <v>5835</v>
      </c>
      <c r="N1131" t="s">
        <v>5836</v>
      </c>
      <c r="O1131" t="s">
        <v>81</v>
      </c>
      <c r="P1131" t="s">
        <v>224</v>
      </c>
      <c r="Q1131" t="s">
        <v>169</v>
      </c>
      <c r="R1131" t="s">
        <v>2259</v>
      </c>
      <c r="S1131" t="s">
        <v>255</v>
      </c>
      <c r="T1131" t="s">
        <v>2260</v>
      </c>
      <c r="U1131" t="s">
        <v>2261</v>
      </c>
      <c r="V1131" t="s">
        <v>5776</v>
      </c>
      <c r="W1131" t="s">
        <v>5777</v>
      </c>
    </row>
    <row r="1132" spans="1:23" x14ac:dyDescent="0.3">
      <c r="A1132">
        <v>2583615141393920</v>
      </c>
      <c r="B1132" t="s">
        <v>150</v>
      </c>
      <c r="C1132" t="s">
        <v>91</v>
      </c>
      <c r="D1132" t="s">
        <v>4146</v>
      </c>
      <c r="E1132" t="s">
        <v>2249</v>
      </c>
      <c r="F1132" t="s">
        <v>2250</v>
      </c>
      <c r="G1132">
        <v>15.87</v>
      </c>
      <c r="H1132">
        <v>100.99250000000001</v>
      </c>
      <c r="I1132" t="s">
        <v>138</v>
      </c>
      <c r="J1132">
        <v>56818</v>
      </c>
      <c r="K1132" s="1">
        <v>45107</v>
      </c>
      <c r="L1132" t="s">
        <v>123</v>
      </c>
      <c r="M1132" t="s">
        <v>5837</v>
      </c>
      <c r="N1132" t="s">
        <v>5838</v>
      </c>
      <c r="O1132" t="s">
        <v>181</v>
      </c>
      <c r="P1132" t="s">
        <v>182</v>
      </c>
      <c r="Q1132" t="s">
        <v>50</v>
      </c>
      <c r="R1132" t="s">
        <v>184</v>
      </c>
      <c r="S1132" t="s">
        <v>145</v>
      </c>
      <c r="T1132" t="s">
        <v>185</v>
      </c>
      <c r="U1132" t="s">
        <v>186</v>
      </c>
      <c r="V1132" t="s">
        <v>362</v>
      </c>
      <c r="W1132" t="s">
        <v>363</v>
      </c>
    </row>
    <row r="1133" spans="1:23" x14ac:dyDescent="0.3">
      <c r="A1133">
        <v>2110185466623670</v>
      </c>
      <c r="B1133" t="s">
        <v>973</v>
      </c>
      <c r="C1133" t="s">
        <v>273</v>
      </c>
      <c r="D1133" t="s">
        <v>59</v>
      </c>
      <c r="E1133" t="s">
        <v>5030</v>
      </c>
      <c r="F1133" t="s">
        <v>5031</v>
      </c>
      <c r="G1133">
        <v>60.1282</v>
      </c>
      <c r="H1133">
        <v>18.6435</v>
      </c>
      <c r="I1133" t="s">
        <v>28</v>
      </c>
      <c r="J1133">
        <v>17520</v>
      </c>
      <c r="K1133" s="1">
        <v>44758</v>
      </c>
      <c r="L1133" t="s">
        <v>63</v>
      </c>
      <c r="M1133" t="s">
        <v>5839</v>
      </c>
      <c r="N1133" t="s">
        <v>5840</v>
      </c>
      <c r="O1133" t="s">
        <v>389</v>
      </c>
      <c r="P1133" t="s">
        <v>390</v>
      </c>
      <c r="Q1133" t="s">
        <v>169</v>
      </c>
      <c r="R1133" t="s">
        <v>391</v>
      </c>
      <c r="S1133" t="s">
        <v>85</v>
      </c>
      <c r="T1133" t="s">
        <v>392</v>
      </c>
      <c r="U1133" t="s">
        <v>393</v>
      </c>
      <c r="V1133" t="s">
        <v>2503</v>
      </c>
      <c r="W1133" t="s">
        <v>2504</v>
      </c>
    </row>
    <row r="1134" spans="1:23" x14ac:dyDescent="0.3">
      <c r="A1134">
        <v>410078481645999</v>
      </c>
      <c r="B1134" t="s">
        <v>1636</v>
      </c>
      <c r="C1134" t="s">
        <v>218</v>
      </c>
      <c r="D1134" t="s">
        <v>1637</v>
      </c>
      <c r="E1134" t="s">
        <v>712</v>
      </c>
      <c r="F1134" t="s">
        <v>713</v>
      </c>
      <c r="G1134">
        <v>40.069099999999999</v>
      </c>
      <c r="H1134">
        <v>45.038200000000003</v>
      </c>
      <c r="I1134" t="s">
        <v>78</v>
      </c>
      <c r="J1134">
        <v>123944</v>
      </c>
      <c r="K1134" s="1">
        <v>45057</v>
      </c>
      <c r="L1134" t="s">
        <v>123</v>
      </c>
      <c r="M1134" t="s">
        <v>5841</v>
      </c>
      <c r="N1134" t="s">
        <v>5842</v>
      </c>
      <c r="O1134" t="s">
        <v>2883</v>
      </c>
      <c r="P1134" t="s">
        <v>4657</v>
      </c>
      <c r="Q1134" t="s">
        <v>321</v>
      </c>
      <c r="R1134" t="s">
        <v>4658</v>
      </c>
      <c r="S1134" t="s">
        <v>85</v>
      </c>
      <c r="T1134" t="s">
        <v>4659</v>
      </c>
      <c r="U1134" t="s">
        <v>4660</v>
      </c>
      <c r="V1134" t="s">
        <v>1867</v>
      </c>
      <c r="W1134" t="s">
        <v>1868</v>
      </c>
    </row>
    <row r="1135" spans="1:23" x14ac:dyDescent="0.3">
      <c r="A1135">
        <v>2898941794045700</v>
      </c>
      <c r="B1135" t="s">
        <v>454</v>
      </c>
      <c r="C1135" t="s">
        <v>91</v>
      </c>
      <c r="D1135" t="s">
        <v>2922</v>
      </c>
      <c r="E1135" t="s">
        <v>3715</v>
      </c>
      <c r="F1135" t="s">
        <v>3716</v>
      </c>
      <c r="G1135">
        <v>-3.3704000000000001</v>
      </c>
      <c r="H1135">
        <v>-168.73400000000001</v>
      </c>
      <c r="I1135" t="s">
        <v>138</v>
      </c>
      <c r="J1135">
        <v>15779</v>
      </c>
      <c r="K1135" s="1">
        <v>44845</v>
      </c>
      <c r="L1135" t="s">
        <v>123</v>
      </c>
      <c r="M1135" t="s">
        <v>5843</v>
      </c>
      <c r="N1135">
        <v>9915121924</v>
      </c>
      <c r="O1135" t="s">
        <v>754</v>
      </c>
      <c r="P1135" t="s">
        <v>4491</v>
      </c>
      <c r="Q1135" t="s">
        <v>967</v>
      </c>
      <c r="R1135" t="s">
        <v>4492</v>
      </c>
      <c r="S1135" t="s">
        <v>212</v>
      </c>
      <c r="T1135" t="s">
        <v>4493</v>
      </c>
      <c r="U1135" t="s">
        <v>4494</v>
      </c>
      <c r="V1135" t="s">
        <v>5844</v>
      </c>
      <c r="W1135" t="s">
        <v>5845</v>
      </c>
    </row>
    <row r="1136" spans="1:23" x14ac:dyDescent="0.3">
      <c r="A1136">
        <v>1849237415541920</v>
      </c>
      <c r="B1136" t="s">
        <v>150</v>
      </c>
      <c r="C1136" t="s">
        <v>151</v>
      </c>
      <c r="D1136" t="s">
        <v>2093</v>
      </c>
      <c r="E1136" t="s">
        <v>1642</v>
      </c>
      <c r="F1136" t="s">
        <v>1643</v>
      </c>
      <c r="G1136">
        <v>41.608600000000003</v>
      </c>
      <c r="H1136">
        <v>21.7453</v>
      </c>
      <c r="I1136" t="s">
        <v>62</v>
      </c>
      <c r="J1136">
        <v>111541</v>
      </c>
      <c r="K1136" s="1">
        <v>44479</v>
      </c>
      <c r="L1136" t="s">
        <v>123</v>
      </c>
      <c r="M1136" t="s">
        <v>5846</v>
      </c>
      <c r="N1136" t="s">
        <v>5847</v>
      </c>
      <c r="O1136" t="s">
        <v>560</v>
      </c>
      <c r="P1136" t="s">
        <v>585</v>
      </c>
      <c r="Q1136" t="s">
        <v>34</v>
      </c>
      <c r="R1136" t="s">
        <v>3125</v>
      </c>
      <c r="S1136" t="s">
        <v>85</v>
      </c>
      <c r="T1136" t="s">
        <v>3126</v>
      </c>
      <c r="U1136" t="s">
        <v>3127</v>
      </c>
      <c r="V1136" t="s">
        <v>3810</v>
      </c>
      <c r="W1136" t="s">
        <v>3811</v>
      </c>
    </row>
    <row r="1137" spans="1:23" x14ac:dyDescent="0.3">
      <c r="A1137">
        <v>74169340689502</v>
      </c>
      <c r="B1137" t="s">
        <v>480</v>
      </c>
      <c r="C1137" t="s">
        <v>58</v>
      </c>
      <c r="D1137" t="s">
        <v>3021</v>
      </c>
      <c r="E1137" t="s">
        <v>3412</v>
      </c>
      <c r="F1137" t="s">
        <v>3413</v>
      </c>
      <c r="G1137">
        <v>18.0425</v>
      </c>
      <c r="H1137">
        <v>-63.0548</v>
      </c>
      <c r="I1137" t="s">
        <v>78</v>
      </c>
      <c r="J1137">
        <v>119735</v>
      </c>
      <c r="K1137" s="1">
        <v>45084</v>
      </c>
      <c r="L1137" t="s">
        <v>29</v>
      </c>
      <c r="M1137" t="s">
        <v>5848</v>
      </c>
      <c r="N1137">
        <f>1-515-935-4507</f>
        <v>-5956</v>
      </c>
      <c r="O1137" t="s">
        <v>496</v>
      </c>
      <c r="P1137" t="s">
        <v>497</v>
      </c>
      <c r="Q1137" t="s">
        <v>321</v>
      </c>
      <c r="R1137" t="s">
        <v>498</v>
      </c>
      <c r="S1137" t="s">
        <v>334</v>
      </c>
      <c r="T1137" t="s">
        <v>499</v>
      </c>
      <c r="U1137" t="s">
        <v>500</v>
      </c>
      <c r="V1137" t="s">
        <v>5849</v>
      </c>
      <c r="W1137" t="s">
        <v>5850</v>
      </c>
    </row>
    <row r="1138" spans="1:23" x14ac:dyDescent="0.3">
      <c r="A1138">
        <v>1546714771718360</v>
      </c>
      <c r="B1138" t="s">
        <v>57</v>
      </c>
      <c r="C1138" t="s">
        <v>58</v>
      </c>
      <c r="D1138" t="s">
        <v>5851</v>
      </c>
      <c r="E1138" t="s">
        <v>1424</v>
      </c>
      <c r="F1138" t="s">
        <v>1425</v>
      </c>
      <c r="G1138">
        <v>-15.3767</v>
      </c>
      <c r="H1138">
        <v>166.95920000000001</v>
      </c>
      <c r="I1138" t="s">
        <v>78</v>
      </c>
      <c r="J1138">
        <v>24731</v>
      </c>
      <c r="K1138" s="1">
        <v>45028</v>
      </c>
      <c r="L1138" t="s">
        <v>123</v>
      </c>
      <c r="M1138" t="s">
        <v>5852</v>
      </c>
      <c r="N1138" t="s">
        <v>5853</v>
      </c>
      <c r="O1138" t="s">
        <v>209</v>
      </c>
      <c r="P1138" t="s">
        <v>4426</v>
      </c>
      <c r="Q1138" t="s">
        <v>321</v>
      </c>
      <c r="R1138" t="s">
        <v>4427</v>
      </c>
      <c r="S1138" t="s">
        <v>145</v>
      </c>
      <c r="T1138" t="s">
        <v>4428</v>
      </c>
      <c r="U1138" t="s">
        <v>4429</v>
      </c>
      <c r="V1138" t="s">
        <v>1030</v>
      </c>
      <c r="W1138" t="s">
        <v>1031</v>
      </c>
    </row>
    <row r="1139" spans="1:23" x14ac:dyDescent="0.3">
      <c r="A1139">
        <v>1084855781919120</v>
      </c>
      <c r="B1139" t="s">
        <v>1008</v>
      </c>
      <c r="C1139" t="s">
        <v>151</v>
      </c>
      <c r="D1139" t="s">
        <v>2248</v>
      </c>
      <c r="E1139" t="s">
        <v>4315</v>
      </c>
      <c r="F1139" t="s">
        <v>4316</v>
      </c>
      <c r="G1139">
        <v>-0.52280000000000004</v>
      </c>
      <c r="H1139">
        <v>166.9315</v>
      </c>
      <c r="I1139" t="s">
        <v>206</v>
      </c>
      <c r="J1139">
        <v>57495</v>
      </c>
      <c r="K1139" s="1">
        <v>44700</v>
      </c>
      <c r="L1139" t="s">
        <v>29</v>
      </c>
      <c r="M1139" t="s">
        <v>5854</v>
      </c>
      <c r="N1139" t="s">
        <v>5855</v>
      </c>
      <c r="O1139" t="s">
        <v>845</v>
      </c>
      <c r="P1139" t="s">
        <v>846</v>
      </c>
      <c r="Q1139" t="s">
        <v>253</v>
      </c>
      <c r="R1139" t="s">
        <v>847</v>
      </c>
      <c r="S1139" t="s">
        <v>85</v>
      </c>
      <c r="T1139" t="s">
        <v>848</v>
      </c>
      <c r="U1139" t="s">
        <v>849</v>
      </c>
      <c r="V1139" t="s">
        <v>4688</v>
      </c>
      <c r="W1139" t="s">
        <v>4689</v>
      </c>
    </row>
    <row r="1140" spans="1:23" x14ac:dyDescent="0.3">
      <c r="A1140">
        <v>1212780149986440</v>
      </c>
      <c r="B1140" t="s">
        <v>533</v>
      </c>
      <c r="C1140" t="s">
        <v>91</v>
      </c>
      <c r="D1140" t="s">
        <v>2108</v>
      </c>
      <c r="E1140" t="s">
        <v>975</v>
      </c>
      <c r="F1140" t="s">
        <v>976</v>
      </c>
      <c r="G1140">
        <v>7.8731</v>
      </c>
      <c r="H1140">
        <v>80.771799999999999</v>
      </c>
      <c r="I1140" t="s">
        <v>62</v>
      </c>
      <c r="J1140">
        <v>80893</v>
      </c>
      <c r="K1140" s="1">
        <v>44931</v>
      </c>
      <c r="L1140" t="s">
        <v>29</v>
      </c>
      <c r="M1140" t="s">
        <v>5856</v>
      </c>
      <c r="N1140" t="s">
        <v>5857</v>
      </c>
      <c r="O1140" t="s">
        <v>279</v>
      </c>
      <c r="P1140" t="s">
        <v>280</v>
      </c>
      <c r="Q1140" t="s">
        <v>321</v>
      </c>
      <c r="R1140" t="s">
        <v>281</v>
      </c>
      <c r="S1140" t="s">
        <v>114</v>
      </c>
      <c r="T1140" t="s">
        <v>282</v>
      </c>
      <c r="U1140" t="s">
        <v>283</v>
      </c>
      <c r="V1140" t="s">
        <v>3186</v>
      </c>
      <c r="W1140" t="s">
        <v>3187</v>
      </c>
    </row>
    <row r="1141" spans="1:23" x14ac:dyDescent="0.3">
      <c r="A1141">
        <v>286085930140529</v>
      </c>
      <c r="B1141" t="s">
        <v>1008</v>
      </c>
      <c r="C1141" t="s">
        <v>189</v>
      </c>
      <c r="D1141" t="s">
        <v>5752</v>
      </c>
      <c r="E1141" t="s">
        <v>1896</v>
      </c>
      <c r="F1141" t="s">
        <v>1897</v>
      </c>
      <c r="G1141">
        <v>9.9456000000000007</v>
      </c>
      <c r="H1141">
        <v>-9.6966000000000001</v>
      </c>
      <c r="I1141" t="s">
        <v>206</v>
      </c>
      <c r="J1141">
        <v>94393</v>
      </c>
      <c r="K1141" s="1">
        <v>45077</v>
      </c>
      <c r="L1141" t="s">
        <v>123</v>
      </c>
      <c r="M1141" t="s">
        <v>5858</v>
      </c>
      <c r="N1141" t="s">
        <v>5859</v>
      </c>
      <c r="O1141" t="s">
        <v>410</v>
      </c>
      <c r="P1141" t="s">
        <v>3263</v>
      </c>
      <c r="Q1141" t="s">
        <v>239</v>
      </c>
      <c r="R1141" t="s">
        <v>3264</v>
      </c>
      <c r="S1141" t="s">
        <v>36</v>
      </c>
      <c r="T1141" t="s">
        <v>3265</v>
      </c>
      <c r="U1141" t="s">
        <v>3266</v>
      </c>
      <c r="V1141" t="s">
        <v>4423</v>
      </c>
      <c r="W1141" t="s">
        <v>4424</v>
      </c>
    </row>
    <row r="1142" spans="1:23" x14ac:dyDescent="0.3">
      <c r="A1142">
        <v>2802376880223270</v>
      </c>
      <c r="B1142" t="s">
        <v>839</v>
      </c>
      <c r="C1142" t="s">
        <v>189</v>
      </c>
      <c r="D1142" t="s">
        <v>3396</v>
      </c>
      <c r="E1142" t="s">
        <v>1584</v>
      </c>
      <c r="F1142" t="s">
        <v>1585</v>
      </c>
      <c r="G1142">
        <v>37.090200000000003</v>
      </c>
      <c r="H1142">
        <v>-95.712900000000005</v>
      </c>
      <c r="I1142" t="s">
        <v>28</v>
      </c>
      <c r="J1142">
        <v>80163</v>
      </c>
      <c r="K1142" s="1">
        <v>45066</v>
      </c>
      <c r="L1142" t="s">
        <v>123</v>
      </c>
      <c r="M1142" t="s">
        <v>5860</v>
      </c>
      <c r="N1142" t="s">
        <v>5861</v>
      </c>
      <c r="O1142" t="s">
        <v>716</v>
      </c>
      <c r="P1142" t="s">
        <v>4760</v>
      </c>
      <c r="Q1142" t="s">
        <v>253</v>
      </c>
      <c r="R1142" t="s">
        <v>4761</v>
      </c>
      <c r="S1142" t="s">
        <v>85</v>
      </c>
      <c r="T1142" t="s">
        <v>4762</v>
      </c>
      <c r="U1142" t="s">
        <v>4763</v>
      </c>
      <c r="V1142" t="s">
        <v>5321</v>
      </c>
      <c r="W1142" t="s">
        <v>5322</v>
      </c>
    </row>
    <row r="1143" spans="1:23" x14ac:dyDescent="0.3">
      <c r="A1143">
        <v>2153902963735190</v>
      </c>
      <c r="B1143" t="s">
        <v>686</v>
      </c>
      <c r="C1143" t="s">
        <v>105</v>
      </c>
      <c r="D1143" t="s">
        <v>1159</v>
      </c>
      <c r="E1143" t="s">
        <v>5862</v>
      </c>
      <c r="F1143" t="s">
        <v>5863</v>
      </c>
      <c r="G1143">
        <v>46.151200000000003</v>
      </c>
      <c r="H1143">
        <v>14.9955</v>
      </c>
      <c r="I1143" t="s">
        <v>28</v>
      </c>
      <c r="J1143">
        <v>59635</v>
      </c>
      <c r="K1143" s="1">
        <v>44721</v>
      </c>
      <c r="L1143" t="s">
        <v>123</v>
      </c>
      <c r="M1143" t="s">
        <v>5864</v>
      </c>
      <c r="N1143" t="s">
        <v>5865</v>
      </c>
      <c r="O1143" t="s">
        <v>772</v>
      </c>
      <c r="P1143" t="s">
        <v>773</v>
      </c>
      <c r="Q1143" t="s">
        <v>34</v>
      </c>
      <c r="R1143" t="s">
        <v>774</v>
      </c>
      <c r="S1143" t="s">
        <v>69</v>
      </c>
      <c r="T1143" t="s">
        <v>775</v>
      </c>
      <c r="U1143" t="s">
        <v>776</v>
      </c>
      <c r="V1143" t="s">
        <v>3084</v>
      </c>
      <c r="W1143" t="s">
        <v>3085</v>
      </c>
    </row>
    <row r="1144" spans="1:23" x14ac:dyDescent="0.3">
      <c r="A1144">
        <v>2718887260718650</v>
      </c>
      <c r="B1144" t="s">
        <v>859</v>
      </c>
      <c r="C1144" t="s">
        <v>24</v>
      </c>
      <c r="D1144" t="s">
        <v>946</v>
      </c>
      <c r="E1144" t="s">
        <v>2915</v>
      </c>
      <c r="F1144" t="s">
        <v>2916</v>
      </c>
      <c r="G1144">
        <v>-0.80369999999999997</v>
      </c>
      <c r="H1144">
        <v>11.609400000000001</v>
      </c>
      <c r="I1144" t="s">
        <v>78</v>
      </c>
      <c r="J1144">
        <v>50797</v>
      </c>
      <c r="K1144" s="1">
        <v>44776</v>
      </c>
      <c r="L1144" t="s">
        <v>63</v>
      </c>
      <c r="M1144" t="s">
        <v>5866</v>
      </c>
      <c r="N1144" t="s">
        <v>5867</v>
      </c>
      <c r="O1144" t="s">
        <v>965</v>
      </c>
      <c r="P1144" t="s">
        <v>2266</v>
      </c>
      <c r="Q1144" t="s">
        <v>34</v>
      </c>
      <c r="R1144" t="s">
        <v>2267</v>
      </c>
      <c r="S1144" t="s">
        <v>334</v>
      </c>
      <c r="T1144" t="s">
        <v>2268</v>
      </c>
      <c r="U1144" t="s">
        <v>2269</v>
      </c>
      <c r="V1144" t="s">
        <v>5868</v>
      </c>
      <c r="W1144" t="s">
        <v>5869</v>
      </c>
    </row>
    <row r="1145" spans="1:23" x14ac:dyDescent="0.3">
      <c r="A1145">
        <v>5058766189074</v>
      </c>
      <c r="B1145" t="s">
        <v>286</v>
      </c>
      <c r="C1145" t="s">
        <v>24</v>
      </c>
      <c r="D1145" t="s">
        <v>4206</v>
      </c>
      <c r="E1145" t="s">
        <v>2255</v>
      </c>
      <c r="F1145" t="s">
        <v>2256</v>
      </c>
      <c r="G1145">
        <v>41.377499999999998</v>
      </c>
      <c r="H1145">
        <v>64.585300000000004</v>
      </c>
      <c r="I1145" t="s">
        <v>78</v>
      </c>
      <c r="J1145">
        <v>79003</v>
      </c>
      <c r="K1145" s="1">
        <v>44807</v>
      </c>
      <c r="L1145" t="s">
        <v>29</v>
      </c>
      <c r="M1145" t="s">
        <v>5870</v>
      </c>
      <c r="N1145" t="s">
        <v>5871</v>
      </c>
      <c r="O1145" t="s">
        <v>1726</v>
      </c>
      <c r="P1145" t="s">
        <v>4500</v>
      </c>
      <c r="Q1145" t="s">
        <v>83</v>
      </c>
      <c r="R1145" t="s">
        <v>4501</v>
      </c>
      <c r="S1145" t="s">
        <v>114</v>
      </c>
      <c r="T1145" t="s">
        <v>4502</v>
      </c>
      <c r="U1145" t="s">
        <v>4503</v>
      </c>
      <c r="V1145" t="s">
        <v>2458</v>
      </c>
      <c r="W1145" t="s">
        <v>2459</v>
      </c>
    </row>
    <row r="1146" spans="1:23" x14ac:dyDescent="0.3">
      <c r="A1146">
        <v>909208189240297</v>
      </c>
      <c r="B1146" t="s">
        <v>567</v>
      </c>
      <c r="C1146" t="s">
        <v>218</v>
      </c>
      <c r="D1146" t="s">
        <v>3379</v>
      </c>
      <c r="E1146" t="s">
        <v>3641</v>
      </c>
      <c r="F1146" t="s">
        <v>3642</v>
      </c>
      <c r="G1146">
        <v>12.521100000000001</v>
      </c>
      <c r="H1146">
        <v>-69.968299999999999</v>
      </c>
      <c r="I1146" t="s">
        <v>78</v>
      </c>
      <c r="J1146">
        <v>28706</v>
      </c>
      <c r="K1146" s="1">
        <v>44709</v>
      </c>
      <c r="L1146" t="s">
        <v>29</v>
      </c>
      <c r="M1146" t="s">
        <v>5872</v>
      </c>
      <c r="N1146" t="s">
        <v>5873</v>
      </c>
      <c r="O1146" t="s">
        <v>2241</v>
      </c>
      <c r="P1146" t="s">
        <v>2242</v>
      </c>
      <c r="Q1146" t="s">
        <v>50</v>
      </c>
      <c r="R1146" t="s">
        <v>2243</v>
      </c>
      <c r="S1146" t="s">
        <v>255</v>
      </c>
      <c r="T1146" t="s">
        <v>2244</v>
      </c>
      <c r="U1146" t="s">
        <v>2245</v>
      </c>
      <c r="V1146" t="s">
        <v>4009</v>
      </c>
      <c r="W1146" t="s">
        <v>4010</v>
      </c>
    </row>
    <row r="1147" spans="1:23" x14ac:dyDescent="0.3">
      <c r="A1147">
        <v>245349508365633</v>
      </c>
      <c r="B1147" t="s">
        <v>417</v>
      </c>
      <c r="C1147" t="s">
        <v>58</v>
      </c>
      <c r="D1147" t="s">
        <v>301</v>
      </c>
      <c r="E1147" t="s">
        <v>2843</v>
      </c>
      <c r="F1147" t="s">
        <v>2844</v>
      </c>
      <c r="G1147">
        <v>11.803699999999999</v>
      </c>
      <c r="H1147">
        <v>-15.180400000000001</v>
      </c>
      <c r="I1147" t="s">
        <v>78</v>
      </c>
      <c r="J1147">
        <v>63955</v>
      </c>
      <c r="K1147" s="1">
        <v>44698</v>
      </c>
      <c r="L1147" t="s">
        <v>63</v>
      </c>
      <c r="M1147" t="s">
        <v>5874</v>
      </c>
      <c r="N1147" t="s">
        <v>5875</v>
      </c>
      <c r="O1147" t="s">
        <v>585</v>
      </c>
      <c r="P1147" t="s">
        <v>3392</v>
      </c>
      <c r="Q1147" t="s">
        <v>169</v>
      </c>
      <c r="R1147" t="s">
        <v>3393</v>
      </c>
      <c r="S1147" t="s">
        <v>334</v>
      </c>
      <c r="T1147" t="s">
        <v>3394</v>
      </c>
      <c r="U1147" t="s">
        <v>3395</v>
      </c>
      <c r="V1147" t="s">
        <v>5263</v>
      </c>
      <c r="W1147" t="s">
        <v>5264</v>
      </c>
    </row>
    <row r="1148" spans="1:23" x14ac:dyDescent="0.3">
      <c r="A1148">
        <v>2933122410950400</v>
      </c>
      <c r="B1148" t="s">
        <v>300</v>
      </c>
      <c r="C1148" t="s">
        <v>218</v>
      </c>
      <c r="D1148" t="s">
        <v>924</v>
      </c>
      <c r="E1148" t="s">
        <v>576</v>
      </c>
      <c r="F1148" t="s">
        <v>577</v>
      </c>
      <c r="G1148">
        <v>7.3696999999999999</v>
      </c>
      <c r="H1148">
        <v>12.354699999999999</v>
      </c>
      <c r="I1148" t="s">
        <v>62</v>
      </c>
      <c r="J1148">
        <v>13375</v>
      </c>
      <c r="K1148" s="1">
        <v>44670</v>
      </c>
      <c r="L1148" t="s">
        <v>123</v>
      </c>
      <c r="M1148" t="s">
        <v>5876</v>
      </c>
      <c r="N1148" t="s">
        <v>5877</v>
      </c>
      <c r="O1148" t="s">
        <v>692</v>
      </c>
      <c r="P1148" t="s">
        <v>5491</v>
      </c>
      <c r="Q1148" t="s">
        <v>143</v>
      </c>
      <c r="R1148" t="s">
        <v>5492</v>
      </c>
      <c r="S1148" t="s">
        <v>198</v>
      </c>
      <c r="T1148" t="s">
        <v>5493</v>
      </c>
      <c r="U1148" t="s">
        <v>5494</v>
      </c>
      <c r="V1148" t="s">
        <v>5878</v>
      </c>
      <c r="W1148" t="s">
        <v>5879</v>
      </c>
    </row>
    <row r="1149" spans="1:23" x14ac:dyDescent="0.3">
      <c r="A1149">
        <v>2981434165120450</v>
      </c>
      <c r="B1149" t="s">
        <v>1249</v>
      </c>
      <c r="C1149" t="s">
        <v>91</v>
      </c>
      <c r="D1149" t="s">
        <v>960</v>
      </c>
      <c r="E1149" t="s">
        <v>385</v>
      </c>
      <c r="F1149" t="s">
        <v>386</v>
      </c>
      <c r="G1149">
        <v>47.162500000000001</v>
      </c>
      <c r="H1149">
        <v>19.503299999999999</v>
      </c>
      <c r="I1149" t="s">
        <v>28</v>
      </c>
      <c r="J1149">
        <v>112951</v>
      </c>
      <c r="K1149" s="1">
        <v>44718</v>
      </c>
      <c r="L1149" t="s">
        <v>123</v>
      </c>
      <c r="M1149" t="s">
        <v>5880</v>
      </c>
      <c r="N1149" t="s">
        <v>5881</v>
      </c>
      <c r="O1149" t="s">
        <v>423</v>
      </c>
      <c r="P1149" t="s">
        <v>141</v>
      </c>
      <c r="Q1149" t="s">
        <v>50</v>
      </c>
      <c r="R1149" t="s">
        <v>3058</v>
      </c>
      <c r="S1149" t="s">
        <v>85</v>
      </c>
      <c r="T1149" t="s">
        <v>3059</v>
      </c>
      <c r="U1149" t="s">
        <v>3060</v>
      </c>
      <c r="V1149" t="s">
        <v>5882</v>
      </c>
      <c r="W1149" t="s">
        <v>5883</v>
      </c>
    </row>
    <row r="1150" spans="1:23" x14ac:dyDescent="0.3">
      <c r="A1150">
        <v>1648099187546780</v>
      </c>
      <c r="B1150" t="s">
        <v>90</v>
      </c>
      <c r="C1150" t="s">
        <v>105</v>
      </c>
      <c r="D1150" t="s">
        <v>5047</v>
      </c>
      <c r="E1150" t="s">
        <v>2809</v>
      </c>
      <c r="F1150" t="s">
        <v>2810</v>
      </c>
      <c r="G1150">
        <v>56.130400000000002</v>
      </c>
      <c r="H1150">
        <v>-106.3468</v>
      </c>
      <c r="I1150" t="s">
        <v>206</v>
      </c>
      <c r="J1150">
        <v>15981</v>
      </c>
      <c r="K1150" s="1">
        <v>44497</v>
      </c>
      <c r="L1150" t="s">
        <v>29</v>
      </c>
      <c r="M1150" t="s">
        <v>5884</v>
      </c>
      <c r="N1150" t="s">
        <v>5885</v>
      </c>
      <c r="O1150" t="s">
        <v>81</v>
      </c>
      <c r="P1150" t="s">
        <v>82</v>
      </c>
      <c r="Q1150" t="s">
        <v>183</v>
      </c>
      <c r="R1150" t="s">
        <v>84</v>
      </c>
      <c r="S1150" t="s">
        <v>212</v>
      </c>
      <c r="T1150" t="s">
        <v>86</v>
      </c>
      <c r="U1150" t="s">
        <v>87</v>
      </c>
      <c r="V1150" t="s">
        <v>5543</v>
      </c>
      <c r="W1150" t="s">
        <v>5544</v>
      </c>
    </row>
    <row r="1151" spans="1:23" x14ac:dyDescent="0.3">
      <c r="A1151">
        <v>2102530649983740</v>
      </c>
      <c r="B1151" t="s">
        <v>74</v>
      </c>
      <c r="C1151" t="s">
        <v>218</v>
      </c>
      <c r="D1151" t="s">
        <v>1778</v>
      </c>
      <c r="E1151" t="s">
        <v>2367</v>
      </c>
      <c r="F1151" t="s">
        <v>2368</v>
      </c>
      <c r="G1151">
        <v>43.915900000000001</v>
      </c>
      <c r="H1151">
        <v>17.679099999999998</v>
      </c>
      <c r="I1151" t="s">
        <v>28</v>
      </c>
      <c r="J1151">
        <v>101492</v>
      </c>
      <c r="K1151" s="1">
        <v>44689</v>
      </c>
      <c r="L1151" t="s">
        <v>29</v>
      </c>
      <c r="M1151" t="s">
        <v>5886</v>
      </c>
      <c r="N1151" t="s">
        <v>5887</v>
      </c>
      <c r="O1151" t="s">
        <v>3099</v>
      </c>
      <c r="P1151" t="s">
        <v>3100</v>
      </c>
      <c r="Q1151" t="s">
        <v>169</v>
      </c>
      <c r="R1151" t="s">
        <v>3101</v>
      </c>
      <c r="S1151" t="s">
        <v>145</v>
      </c>
      <c r="T1151" t="s">
        <v>3102</v>
      </c>
      <c r="U1151" t="s">
        <v>3103</v>
      </c>
      <c r="V1151" t="s">
        <v>284</v>
      </c>
      <c r="W1151" t="s">
        <v>285</v>
      </c>
    </row>
    <row r="1152" spans="1:23" x14ac:dyDescent="0.3">
      <c r="A1152">
        <v>1336863757212230</v>
      </c>
      <c r="B1152" t="s">
        <v>300</v>
      </c>
      <c r="C1152" t="s">
        <v>24</v>
      </c>
      <c r="D1152" t="s">
        <v>723</v>
      </c>
      <c r="E1152" t="s">
        <v>2398</v>
      </c>
      <c r="F1152" t="s">
        <v>2399</v>
      </c>
      <c r="G1152">
        <v>35.861699999999999</v>
      </c>
      <c r="H1152">
        <v>104.19540000000001</v>
      </c>
      <c r="I1152" t="s">
        <v>206</v>
      </c>
      <c r="J1152">
        <v>85128</v>
      </c>
      <c r="K1152" s="1">
        <v>44832</v>
      </c>
      <c r="L1152" t="s">
        <v>123</v>
      </c>
      <c r="M1152" t="s">
        <v>5888</v>
      </c>
      <c r="N1152" t="s">
        <v>5889</v>
      </c>
      <c r="O1152" t="s">
        <v>2583</v>
      </c>
      <c r="P1152" t="s">
        <v>5553</v>
      </c>
      <c r="Q1152" t="s">
        <v>358</v>
      </c>
      <c r="R1152" t="s">
        <v>5554</v>
      </c>
      <c r="S1152" t="s">
        <v>36</v>
      </c>
      <c r="T1152" t="s">
        <v>5555</v>
      </c>
      <c r="U1152" t="s">
        <v>5556</v>
      </c>
      <c r="V1152" t="s">
        <v>5878</v>
      </c>
      <c r="W1152" t="s">
        <v>5879</v>
      </c>
    </row>
    <row r="1153" spans="1:23" x14ac:dyDescent="0.3">
      <c r="A1153">
        <v>2307346382533770</v>
      </c>
      <c r="B1153" t="s">
        <v>443</v>
      </c>
      <c r="C1153" t="s">
        <v>24</v>
      </c>
      <c r="D1153" t="s">
        <v>1216</v>
      </c>
      <c r="E1153" t="s">
        <v>1084</v>
      </c>
      <c r="F1153" t="s">
        <v>1085</v>
      </c>
      <c r="G1153">
        <v>-20.348400000000002</v>
      </c>
      <c r="H1153">
        <v>57.552199999999999</v>
      </c>
      <c r="I1153" t="s">
        <v>138</v>
      </c>
      <c r="J1153">
        <v>53248</v>
      </c>
      <c r="K1153" s="1">
        <v>44969</v>
      </c>
      <c r="L1153" t="s">
        <v>29</v>
      </c>
      <c r="M1153" t="s">
        <v>3863</v>
      </c>
      <c r="N1153" t="s">
        <v>5890</v>
      </c>
      <c r="O1153" t="s">
        <v>586</v>
      </c>
      <c r="P1153" t="s">
        <v>1106</v>
      </c>
      <c r="Q1153" t="s">
        <v>67</v>
      </c>
      <c r="R1153" t="s">
        <v>1107</v>
      </c>
      <c r="S1153" t="s">
        <v>241</v>
      </c>
      <c r="T1153" t="s">
        <v>1108</v>
      </c>
      <c r="U1153" t="s">
        <v>1109</v>
      </c>
      <c r="V1153" t="s">
        <v>4291</v>
      </c>
      <c r="W1153" t="s">
        <v>4292</v>
      </c>
    </row>
    <row r="1154" spans="1:23" x14ac:dyDescent="0.3">
      <c r="A1154">
        <v>1164013848518750</v>
      </c>
      <c r="B1154" t="s">
        <v>430</v>
      </c>
      <c r="C1154" t="s">
        <v>91</v>
      </c>
      <c r="D1154" t="s">
        <v>515</v>
      </c>
      <c r="E1154" t="s">
        <v>2436</v>
      </c>
      <c r="F1154" t="s">
        <v>2437</v>
      </c>
      <c r="G1154">
        <v>46.818199999999997</v>
      </c>
      <c r="H1154">
        <v>8.2274999999999991</v>
      </c>
      <c r="I1154" t="s">
        <v>206</v>
      </c>
      <c r="J1154">
        <v>83981</v>
      </c>
      <c r="K1154" s="1">
        <v>44894</v>
      </c>
      <c r="L1154" t="s">
        <v>63</v>
      </c>
      <c r="M1154" t="s">
        <v>5891</v>
      </c>
      <c r="N1154" t="s">
        <v>5892</v>
      </c>
      <c r="O1154" t="s">
        <v>736</v>
      </c>
      <c r="P1154" t="s">
        <v>4262</v>
      </c>
      <c r="Q1154" t="s">
        <v>253</v>
      </c>
      <c r="R1154" t="s">
        <v>4263</v>
      </c>
      <c r="S1154" t="s">
        <v>212</v>
      </c>
      <c r="T1154" t="s">
        <v>4264</v>
      </c>
      <c r="U1154" t="s">
        <v>4265</v>
      </c>
      <c r="V1154" t="s">
        <v>5893</v>
      </c>
      <c r="W1154" t="s">
        <v>5894</v>
      </c>
    </row>
    <row r="1155" spans="1:23" x14ac:dyDescent="0.3">
      <c r="A1155">
        <v>1843544713388170</v>
      </c>
      <c r="B1155" t="s">
        <v>217</v>
      </c>
      <c r="C1155" t="s">
        <v>273</v>
      </c>
      <c r="D1155" t="s">
        <v>2609</v>
      </c>
      <c r="E1155" t="s">
        <v>204</v>
      </c>
      <c r="F1155" t="s">
        <v>205</v>
      </c>
      <c r="G1155">
        <v>18.1096</v>
      </c>
      <c r="H1155">
        <v>-77.297499999999999</v>
      </c>
      <c r="I1155" t="s">
        <v>28</v>
      </c>
      <c r="J1155">
        <v>33754</v>
      </c>
      <c r="K1155" s="1">
        <v>44923</v>
      </c>
      <c r="L1155" t="s">
        <v>63</v>
      </c>
      <c r="M1155" t="s">
        <v>5895</v>
      </c>
      <c r="N1155" t="s">
        <v>5896</v>
      </c>
      <c r="O1155" t="s">
        <v>811</v>
      </c>
      <c r="P1155" t="s">
        <v>812</v>
      </c>
      <c r="Q1155" t="s">
        <v>67</v>
      </c>
      <c r="R1155" t="s">
        <v>813</v>
      </c>
      <c r="S1155" t="s">
        <v>334</v>
      </c>
      <c r="T1155" t="s">
        <v>814</v>
      </c>
      <c r="U1155" t="s">
        <v>815</v>
      </c>
      <c r="V1155" t="s">
        <v>2512</v>
      </c>
      <c r="W1155" t="s">
        <v>2513</v>
      </c>
    </row>
    <row r="1156" spans="1:23" x14ac:dyDescent="0.3">
      <c r="A1156">
        <v>2835796805681690</v>
      </c>
      <c r="B1156" t="s">
        <v>286</v>
      </c>
      <c r="C1156" t="s">
        <v>42</v>
      </c>
      <c r="D1156" t="s">
        <v>481</v>
      </c>
      <c r="E1156" t="s">
        <v>1534</v>
      </c>
      <c r="F1156" t="s">
        <v>1535</v>
      </c>
      <c r="G1156">
        <v>1.3733</v>
      </c>
      <c r="H1156">
        <v>32.290300000000002</v>
      </c>
      <c r="I1156" t="s">
        <v>206</v>
      </c>
      <c r="J1156">
        <v>65582</v>
      </c>
      <c r="K1156" s="1">
        <v>44838</v>
      </c>
      <c r="L1156" t="s">
        <v>29</v>
      </c>
      <c r="M1156" t="s">
        <v>5897</v>
      </c>
      <c r="N1156" t="s">
        <v>5898</v>
      </c>
      <c r="O1156" t="s">
        <v>330</v>
      </c>
      <c r="P1156" t="s">
        <v>1017</v>
      </c>
      <c r="Q1156" t="s">
        <v>321</v>
      </c>
      <c r="R1156" t="s">
        <v>1018</v>
      </c>
      <c r="S1156" t="s">
        <v>69</v>
      </c>
      <c r="T1156" t="s">
        <v>1019</v>
      </c>
      <c r="U1156" t="s">
        <v>1020</v>
      </c>
      <c r="V1156" t="s">
        <v>944</v>
      </c>
      <c r="W1156" t="s">
        <v>945</v>
      </c>
    </row>
    <row r="1157" spans="1:23" x14ac:dyDescent="0.3">
      <c r="A1157">
        <v>2976374680918550</v>
      </c>
      <c r="B1157" t="s">
        <v>921</v>
      </c>
      <c r="C1157" t="s">
        <v>151</v>
      </c>
      <c r="D1157" t="s">
        <v>4016</v>
      </c>
      <c r="E1157" t="s">
        <v>2691</v>
      </c>
      <c r="F1157" t="s">
        <v>2692</v>
      </c>
      <c r="G1157">
        <v>26.820599999999999</v>
      </c>
      <c r="H1157">
        <v>30.802499999999998</v>
      </c>
      <c r="I1157" t="s">
        <v>28</v>
      </c>
      <c r="J1157">
        <v>34128</v>
      </c>
      <c r="K1157" s="1">
        <v>44735</v>
      </c>
      <c r="L1157" t="s">
        <v>63</v>
      </c>
      <c r="M1157" t="s">
        <v>5899</v>
      </c>
      <c r="N1157" t="s">
        <v>5900</v>
      </c>
      <c r="O1157" t="s">
        <v>224</v>
      </c>
      <c r="P1157" t="s">
        <v>81</v>
      </c>
      <c r="Q1157" t="s">
        <v>34</v>
      </c>
      <c r="R1157" t="s">
        <v>3756</v>
      </c>
      <c r="S1157" t="s">
        <v>36</v>
      </c>
      <c r="T1157" t="s">
        <v>3757</v>
      </c>
      <c r="U1157" t="s">
        <v>3758</v>
      </c>
      <c r="V1157" t="s">
        <v>5901</v>
      </c>
      <c r="W1157" t="s">
        <v>5902</v>
      </c>
    </row>
    <row r="1158" spans="1:23" x14ac:dyDescent="0.3">
      <c r="A1158">
        <v>1082657172440050</v>
      </c>
      <c r="B1158" t="s">
        <v>1803</v>
      </c>
      <c r="C1158" t="s">
        <v>218</v>
      </c>
      <c r="D1158" t="s">
        <v>1533</v>
      </c>
      <c r="E1158" t="s">
        <v>2409</v>
      </c>
      <c r="F1158" t="s">
        <v>2410</v>
      </c>
      <c r="G1158">
        <v>47.165999999999997</v>
      </c>
      <c r="H1158">
        <v>9.5554000000000006</v>
      </c>
      <c r="I1158" t="s">
        <v>138</v>
      </c>
      <c r="J1158">
        <v>22565</v>
      </c>
      <c r="K1158" s="1">
        <v>44885</v>
      </c>
      <c r="L1158" t="s">
        <v>123</v>
      </c>
      <c r="M1158" t="s">
        <v>5903</v>
      </c>
      <c r="N1158" t="s">
        <v>5904</v>
      </c>
      <c r="O1158" t="s">
        <v>330</v>
      </c>
      <c r="P1158" t="s">
        <v>331</v>
      </c>
      <c r="Q1158" t="s">
        <v>967</v>
      </c>
      <c r="R1158" t="s">
        <v>333</v>
      </c>
      <c r="S1158" t="s">
        <v>145</v>
      </c>
      <c r="T1158" t="s">
        <v>335</v>
      </c>
      <c r="U1158" t="s">
        <v>336</v>
      </c>
      <c r="V1158" t="s">
        <v>2667</v>
      </c>
      <c r="W1158" t="s">
        <v>2668</v>
      </c>
    </row>
    <row r="1159" spans="1:23" x14ac:dyDescent="0.3">
      <c r="A1159">
        <v>1101816580840240</v>
      </c>
      <c r="B1159" t="s">
        <v>921</v>
      </c>
      <c r="C1159" t="s">
        <v>24</v>
      </c>
      <c r="D1159" t="s">
        <v>723</v>
      </c>
      <c r="E1159" t="s">
        <v>1160</v>
      </c>
      <c r="F1159" t="s">
        <v>1161</v>
      </c>
      <c r="G1159">
        <v>-1.9402999999999999</v>
      </c>
      <c r="H1159">
        <v>29.873899999999999</v>
      </c>
      <c r="I1159" t="s">
        <v>62</v>
      </c>
      <c r="J1159">
        <v>16984</v>
      </c>
      <c r="K1159" s="1">
        <v>44613</v>
      </c>
      <c r="L1159" t="s">
        <v>29</v>
      </c>
      <c r="M1159" t="s">
        <v>5905</v>
      </c>
      <c r="N1159" t="s">
        <v>5906</v>
      </c>
      <c r="O1159" t="s">
        <v>803</v>
      </c>
      <c r="P1159" t="s">
        <v>4115</v>
      </c>
      <c r="Q1159" t="s">
        <v>332</v>
      </c>
      <c r="R1159" t="s">
        <v>4116</v>
      </c>
      <c r="S1159" t="s">
        <v>114</v>
      </c>
      <c r="T1159" t="s">
        <v>4117</v>
      </c>
      <c r="U1159" t="s">
        <v>4118</v>
      </c>
      <c r="V1159" t="s">
        <v>2523</v>
      </c>
      <c r="W1159" t="s">
        <v>2524</v>
      </c>
    </row>
    <row r="1160" spans="1:23" x14ac:dyDescent="0.3">
      <c r="A1160">
        <v>880185221982364</v>
      </c>
      <c r="B1160" t="s">
        <v>582</v>
      </c>
      <c r="C1160" t="s">
        <v>24</v>
      </c>
      <c r="D1160" t="s">
        <v>2186</v>
      </c>
      <c r="E1160" t="s">
        <v>1598</v>
      </c>
      <c r="F1160" t="s">
        <v>1599</v>
      </c>
      <c r="G1160">
        <v>-32.522799999999997</v>
      </c>
      <c r="H1160">
        <v>-55.765799999999999</v>
      </c>
      <c r="I1160" t="s">
        <v>138</v>
      </c>
      <c r="J1160">
        <v>92128</v>
      </c>
      <c r="K1160" s="1">
        <v>44553</v>
      </c>
      <c r="L1160" t="s">
        <v>63</v>
      </c>
      <c r="M1160" t="s">
        <v>5907</v>
      </c>
      <c r="N1160" t="s">
        <v>5908</v>
      </c>
      <c r="O1160" t="s">
        <v>1576</v>
      </c>
      <c r="P1160" t="s">
        <v>1577</v>
      </c>
      <c r="Q1160" t="s">
        <v>169</v>
      </c>
      <c r="R1160" t="s">
        <v>1578</v>
      </c>
      <c r="S1160" t="s">
        <v>36</v>
      </c>
      <c r="T1160" t="s">
        <v>1579</v>
      </c>
      <c r="U1160" t="s">
        <v>1580</v>
      </c>
      <c r="V1160" t="s">
        <v>4144</v>
      </c>
      <c r="W1160" t="s">
        <v>4145</v>
      </c>
    </row>
    <row r="1161" spans="1:23" x14ac:dyDescent="0.3">
      <c r="A1161">
        <v>340229760487867</v>
      </c>
      <c r="B1161" t="s">
        <v>119</v>
      </c>
      <c r="C1161" t="s">
        <v>189</v>
      </c>
      <c r="D1161" t="s">
        <v>5909</v>
      </c>
      <c r="E1161" t="s">
        <v>1657</v>
      </c>
      <c r="F1161" t="s">
        <v>1658</v>
      </c>
      <c r="G1161">
        <v>18.9712</v>
      </c>
      <c r="H1161">
        <v>-72.285200000000003</v>
      </c>
      <c r="I1161" t="s">
        <v>78</v>
      </c>
      <c r="J1161">
        <v>120662</v>
      </c>
      <c r="K1161" s="1">
        <v>45071</v>
      </c>
      <c r="L1161" t="s">
        <v>29</v>
      </c>
      <c r="M1161" t="s">
        <v>5910</v>
      </c>
      <c r="N1161">
        <f>1-210-568-4225</f>
        <v>-5002</v>
      </c>
      <c r="O1161" t="s">
        <v>111</v>
      </c>
      <c r="P1161" t="s">
        <v>1900</v>
      </c>
      <c r="Q1161" t="s">
        <v>321</v>
      </c>
      <c r="R1161" t="s">
        <v>1901</v>
      </c>
      <c r="S1161" t="s">
        <v>241</v>
      </c>
      <c r="T1161" t="s">
        <v>1902</v>
      </c>
      <c r="U1161" t="s">
        <v>1903</v>
      </c>
      <c r="V1161" t="s">
        <v>117</v>
      </c>
      <c r="W1161" t="s">
        <v>118</v>
      </c>
    </row>
    <row r="1162" spans="1:23" x14ac:dyDescent="0.3">
      <c r="A1162">
        <v>972666852868718</v>
      </c>
      <c r="B1162" t="s">
        <v>1008</v>
      </c>
      <c r="C1162" t="s">
        <v>134</v>
      </c>
      <c r="D1162" t="s">
        <v>3267</v>
      </c>
      <c r="E1162" t="s">
        <v>60</v>
      </c>
      <c r="F1162" t="s">
        <v>61</v>
      </c>
      <c r="G1162">
        <v>22.198699999999999</v>
      </c>
      <c r="H1162">
        <v>113.54389999999999</v>
      </c>
      <c r="I1162" t="s">
        <v>62</v>
      </c>
      <c r="J1162">
        <v>55895</v>
      </c>
      <c r="K1162" s="1">
        <v>44916</v>
      </c>
      <c r="L1162" t="s">
        <v>123</v>
      </c>
      <c r="M1162" t="s">
        <v>5911</v>
      </c>
      <c r="N1162" t="s">
        <v>5912</v>
      </c>
      <c r="O1162" t="s">
        <v>1381</v>
      </c>
      <c r="P1162" t="s">
        <v>1382</v>
      </c>
      <c r="Q1162" t="s">
        <v>253</v>
      </c>
      <c r="R1162" t="s">
        <v>1383</v>
      </c>
      <c r="S1162" t="s">
        <v>52</v>
      </c>
      <c r="T1162" t="s">
        <v>1384</v>
      </c>
      <c r="U1162" t="s">
        <v>1385</v>
      </c>
      <c r="V1162" t="s">
        <v>3759</v>
      </c>
      <c r="W1162" t="s">
        <v>3760</v>
      </c>
    </row>
    <row r="1163" spans="1:23" x14ac:dyDescent="0.3">
      <c r="A1163">
        <v>326420804306746</v>
      </c>
      <c r="B1163" t="s">
        <v>667</v>
      </c>
      <c r="C1163" t="s">
        <v>105</v>
      </c>
      <c r="D1163" t="s">
        <v>5913</v>
      </c>
      <c r="E1163" t="s">
        <v>1462</v>
      </c>
      <c r="F1163" t="s">
        <v>1463</v>
      </c>
      <c r="G1163">
        <v>-13.133900000000001</v>
      </c>
      <c r="H1163">
        <v>27.849299999999999</v>
      </c>
      <c r="I1163" t="s">
        <v>138</v>
      </c>
      <c r="J1163">
        <v>47771</v>
      </c>
      <c r="K1163" s="1">
        <v>45151</v>
      </c>
      <c r="L1163" t="s">
        <v>29</v>
      </c>
      <c r="M1163" t="s">
        <v>5914</v>
      </c>
      <c r="N1163" t="s">
        <v>5915</v>
      </c>
      <c r="O1163" t="s">
        <v>112</v>
      </c>
      <c r="P1163" t="s">
        <v>3864</v>
      </c>
      <c r="Q1163" t="s">
        <v>169</v>
      </c>
      <c r="R1163" t="s">
        <v>3865</v>
      </c>
      <c r="S1163" t="s">
        <v>85</v>
      </c>
      <c r="T1163" t="s">
        <v>3866</v>
      </c>
      <c r="U1163" t="s">
        <v>3867</v>
      </c>
      <c r="V1163" t="s">
        <v>5916</v>
      </c>
      <c r="W1163" t="s">
        <v>5917</v>
      </c>
    </row>
    <row r="1164" spans="1:23" x14ac:dyDescent="0.3">
      <c r="A1164">
        <v>590650209040465</v>
      </c>
      <c r="B1164" t="s">
        <v>480</v>
      </c>
      <c r="C1164" t="s">
        <v>91</v>
      </c>
      <c r="D1164" t="s">
        <v>5918</v>
      </c>
      <c r="E1164" t="s">
        <v>107</v>
      </c>
      <c r="F1164" t="s">
        <v>108</v>
      </c>
      <c r="G1164">
        <v>50.503900000000002</v>
      </c>
      <c r="H1164">
        <v>4.4699</v>
      </c>
      <c r="I1164" t="s">
        <v>28</v>
      </c>
      <c r="J1164">
        <v>128342</v>
      </c>
      <c r="K1164" s="1">
        <v>44772</v>
      </c>
      <c r="L1164" t="s">
        <v>123</v>
      </c>
      <c r="M1164" t="s">
        <v>5919</v>
      </c>
      <c r="N1164" t="s">
        <v>5920</v>
      </c>
      <c r="O1164" t="s">
        <v>496</v>
      </c>
      <c r="P1164" t="s">
        <v>1591</v>
      </c>
      <c r="Q1164" t="s">
        <v>253</v>
      </c>
      <c r="R1164" t="s">
        <v>1592</v>
      </c>
      <c r="S1164" t="s">
        <v>52</v>
      </c>
      <c r="T1164" t="s">
        <v>1593</v>
      </c>
      <c r="U1164" t="s">
        <v>1594</v>
      </c>
      <c r="V1164" t="s">
        <v>4953</v>
      </c>
      <c r="W1164" t="s">
        <v>4954</v>
      </c>
    </row>
    <row r="1165" spans="1:23" x14ac:dyDescent="0.3">
      <c r="A1165">
        <v>1034996634494520</v>
      </c>
      <c r="B1165" t="s">
        <v>1803</v>
      </c>
      <c r="C1165" t="s">
        <v>105</v>
      </c>
      <c r="D1165" t="s">
        <v>1277</v>
      </c>
      <c r="E1165" t="s">
        <v>2741</v>
      </c>
      <c r="F1165" t="s">
        <v>2742</v>
      </c>
      <c r="G1165">
        <v>39.399900000000002</v>
      </c>
      <c r="H1165">
        <v>-8.2245000000000008</v>
      </c>
      <c r="I1165" t="s">
        <v>78</v>
      </c>
      <c r="J1165">
        <v>70106</v>
      </c>
      <c r="K1165" s="1">
        <v>44489</v>
      </c>
      <c r="L1165" t="s">
        <v>123</v>
      </c>
      <c r="M1165" t="s">
        <v>5921</v>
      </c>
      <c r="N1165" t="s">
        <v>5922</v>
      </c>
      <c r="O1165" t="s">
        <v>2290</v>
      </c>
      <c r="P1165" t="s">
        <v>990</v>
      </c>
      <c r="Q1165" t="s">
        <v>321</v>
      </c>
      <c r="R1165" t="s">
        <v>2291</v>
      </c>
      <c r="S1165" t="s">
        <v>85</v>
      </c>
      <c r="T1165" t="s">
        <v>2292</v>
      </c>
      <c r="U1165" t="s">
        <v>2293</v>
      </c>
      <c r="V1165" t="s">
        <v>4081</v>
      </c>
      <c r="W1165" t="s">
        <v>4082</v>
      </c>
    </row>
    <row r="1166" spans="1:23" x14ac:dyDescent="0.3">
      <c r="A1166">
        <v>2797036068344700</v>
      </c>
      <c r="B1166" t="s">
        <v>217</v>
      </c>
      <c r="C1166" t="s">
        <v>218</v>
      </c>
      <c r="D1166" t="s">
        <v>1855</v>
      </c>
      <c r="E1166" t="s">
        <v>2644</v>
      </c>
      <c r="F1166" t="s">
        <v>2645</v>
      </c>
      <c r="G1166">
        <v>-19.0154</v>
      </c>
      <c r="H1166">
        <v>29.154900000000001</v>
      </c>
      <c r="I1166" t="s">
        <v>78</v>
      </c>
      <c r="J1166">
        <v>43861</v>
      </c>
      <c r="K1166" s="1">
        <v>44859</v>
      </c>
      <c r="L1166" t="s">
        <v>123</v>
      </c>
      <c r="M1166" t="s">
        <v>5923</v>
      </c>
      <c r="N1166" t="s">
        <v>5924</v>
      </c>
      <c r="O1166" t="s">
        <v>141</v>
      </c>
      <c r="P1166" t="s">
        <v>155</v>
      </c>
      <c r="Q1166" t="s">
        <v>67</v>
      </c>
      <c r="R1166" t="s">
        <v>156</v>
      </c>
      <c r="S1166" t="s">
        <v>212</v>
      </c>
      <c r="T1166" t="s">
        <v>157</v>
      </c>
      <c r="U1166" t="s">
        <v>158</v>
      </c>
      <c r="V1166" t="s">
        <v>5925</v>
      </c>
      <c r="W1166" t="s">
        <v>5926</v>
      </c>
    </row>
    <row r="1167" spans="1:23" x14ac:dyDescent="0.3">
      <c r="A1167">
        <v>531124294656644</v>
      </c>
      <c r="B1167" t="s">
        <v>57</v>
      </c>
      <c r="C1167" t="s">
        <v>91</v>
      </c>
      <c r="D1167" t="s">
        <v>503</v>
      </c>
      <c r="E1167" t="s">
        <v>302</v>
      </c>
      <c r="F1167" t="s">
        <v>303</v>
      </c>
      <c r="G1167">
        <v>-4.0382999999999996</v>
      </c>
      <c r="H1167">
        <v>21.758700000000001</v>
      </c>
      <c r="I1167" t="s">
        <v>28</v>
      </c>
      <c r="J1167">
        <v>110781</v>
      </c>
      <c r="K1167" s="1">
        <v>44821</v>
      </c>
      <c r="L1167" t="s">
        <v>29</v>
      </c>
      <c r="M1167" t="s">
        <v>5927</v>
      </c>
      <c r="N1167" t="s">
        <v>5928</v>
      </c>
      <c r="O1167" t="s">
        <v>2575</v>
      </c>
      <c r="P1167" t="s">
        <v>3517</v>
      </c>
      <c r="Q1167" t="s">
        <v>239</v>
      </c>
      <c r="R1167" t="s">
        <v>3518</v>
      </c>
      <c r="S1167" t="s">
        <v>212</v>
      </c>
      <c r="T1167" t="s">
        <v>3519</v>
      </c>
      <c r="U1167" t="s">
        <v>3520</v>
      </c>
      <c r="V1167" t="s">
        <v>5929</v>
      </c>
      <c r="W1167" t="s">
        <v>5930</v>
      </c>
    </row>
    <row r="1168" spans="1:23" x14ac:dyDescent="0.3">
      <c r="A1168">
        <v>917803513985185</v>
      </c>
      <c r="B1168" t="s">
        <v>921</v>
      </c>
      <c r="C1168" t="s">
        <v>273</v>
      </c>
      <c r="D1168" t="s">
        <v>1482</v>
      </c>
      <c r="E1168" t="s">
        <v>1598</v>
      </c>
      <c r="F1168" t="s">
        <v>1599</v>
      </c>
      <c r="G1168">
        <v>-32.522799999999997</v>
      </c>
      <c r="H1168">
        <v>-55.765799999999999</v>
      </c>
      <c r="I1168" t="s">
        <v>62</v>
      </c>
      <c r="J1168">
        <v>69486</v>
      </c>
      <c r="K1168" s="1">
        <v>44525</v>
      </c>
      <c r="L1168" t="s">
        <v>63</v>
      </c>
      <c r="M1168" t="s">
        <v>5931</v>
      </c>
      <c r="N1168" t="s">
        <v>5932</v>
      </c>
      <c r="O1168" t="s">
        <v>292</v>
      </c>
      <c r="P1168" t="s">
        <v>3773</v>
      </c>
      <c r="Q1168" t="s">
        <v>239</v>
      </c>
      <c r="R1168" t="s">
        <v>3774</v>
      </c>
      <c r="S1168" t="s">
        <v>334</v>
      </c>
      <c r="T1168" t="s">
        <v>3775</v>
      </c>
      <c r="U1168" t="s">
        <v>3776</v>
      </c>
      <c r="V1168" t="s">
        <v>5328</v>
      </c>
      <c r="W1168" t="s">
        <v>5329</v>
      </c>
    </row>
    <row r="1169" spans="1:23" x14ac:dyDescent="0.3">
      <c r="A1169">
        <v>1039848421410080</v>
      </c>
      <c r="B1169" t="s">
        <v>231</v>
      </c>
      <c r="C1169" t="s">
        <v>105</v>
      </c>
      <c r="D1169" t="s">
        <v>5933</v>
      </c>
      <c r="E1169" t="s">
        <v>3331</v>
      </c>
      <c r="F1169" t="s">
        <v>3332</v>
      </c>
      <c r="G1169">
        <v>4.8604000000000003</v>
      </c>
      <c r="H1169">
        <v>-58.930199999999999</v>
      </c>
      <c r="I1169" t="s">
        <v>78</v>
      </c>
      <c r="J1169">
        <v>97098</v>
      </c>
      <c r="K1169" s="1">
        <v>44628</v>
      </c>
      <c r="L1169" t="s">
        <v>123</v>
      </c>
      <c r="M1169" t="s">
        <v>5934</v>
      </c>
      <c r="N1169" t="s">
        <v>5935</v>
      </c>
      <c r="O1169" t="s">
        <v>1308</v>
      </c>
      <c r="P1169" t="s">
        <v>3012</v>
      </c>
      <c r="Q1169" t="s">
        <v>67</v>
      </c>
      <c r="R1169" t="s">
        <v>3013</v>
      </c>
      <c r="S1169" t="s">
        <v>255</v>
      </c>
      <c r="T1169" t="s">
        <v>3014</v>
      </c>
      <c r="U1169" t="s">
        <v>3015</v>
      </c>
      <c r="V1169" t="s">
        <v>3594</v>
      </c>
      <c r="W1169" t="s">
        <v>3595</v>
      </c>
    </row>
    <row r="1170" spans="1:23" x14ac:dyDescent="0.3">
      <c r="A1170">
        <v>1040496380507890</v>
      </c>
      <c r="B1170" t="s">
        <v>260</v>
      </c>
      <c r="C1170" t="s">
        <v>189</v>
      </c>
      <c r="D1170" t="s">
        <v>2815</v>
      </c>
      <c r="E1170" t="s">
        <v>3948</v>
      </c>
      <c r="F1170" t="s">
        <v>3949</v>
      </c>
      <c r="G1170">
        <v>45.1</v>
      </c>
      <c r="H1170">
        <v>15.2</v>
      </c>
      <c r="I1170" t="s">
        <v>206</v>
      </c>
      <c r="J1170">
        <v>42287</v>
      </c>
      <c r="K1170" s="1">
        <v>44740</v>
      </c>
      <c r="L1170" t="s">
        <v>29</v>
      </c>
      <c r="M1170" t="s">
        <v>5936</v>
      </c>
      <c r="N1170" t="s">
        <v>5937</v>
      </c>
      <c r="O1170" t="s">
        <v>224</v>
      </c>
      <c r="P1170" t="s">
        <v>560</v>
      </c>
      <c r="Q1170" t="s">
        <v>332</v>
      </c>
      <c r="R1170" t="s">
        <v>1477</v>
      </c>
      <c r="S1170" t="s">
        <v>212</v>
      </c>
      <c r="T1170" t="s">
        <v>1478</v>
      </c>
      <c r="U1170" t="s">
        <v>1479</v>
      </c>
      <c r="V1170" t="s">
        <v>5938</v>
      </c>
      <c r="W1170" t="s">
        <v>5939</v>
      </c>
    </row>
    <row r="1171" spans="1:23" x14ac:dyDescent="0.3">
      <c r="A1171">
        <v>3004161425740440</v>
      </c>
      <c r="B1171" t="s">
        <v>839</v>
      </c>
      <c r="C1171" t="s">
        <v>42</v>
      </c>
      <c r="D1171" t="s">
        <v>4711</v>
      </c>
      <c r="E1171" t="s">
        <v>947</v>
      </c>
      <c r="F1171" t="s">
        <v>948</v>
      </c>
      <c r="G1171">
        <v>28.3949</v>
      </c>
      <c r="H1171">
        <v>84.123999999999995</v>
      </c>
      <c r="I1171" t="s">
        <v>28</v>
      </c>
      <c r="J1171">
        <v>71268</v>
      </c>
      <c r="K1171" s="1">
        <v>44728</v>
      </c>
      <c r="L1171" t="s">
        <v>123</v>
      </c>
      <c r="M1171" t="s">
        <v>5940</v>
      </c>
      <c r="N1171" t="s">
        <v>5941</v>
      </c>
      <c r="O1171" t="s">
        <v>692</v>
      </c>
      <c r="P1171" t="s">
        <v>693</v>
      </c>
      <c r="Q1171" t="s">
        <v>321</v>
      </c>
      <c r="R1171" t="s">
        <v>694</v>
      </c>
      <c r="S1171" t="s">
        <v>198</v>
      </c>
      <c r="T1171" t="s">
        <v>695</v>
      </c>
      <c r="U1171" t="s">
        <v>696</v>
      </c>
      <c r="V1171" t="s">
        <v>3197</v>
      </c>
      <c r="W1171" t="s">
        <v>3198</v>
      </c>
    </row>
    <row r="1172" spans="1:23" x14ac:dyDescent="0.3">
      <c r="A1172">
        <v>1845988791858340</v>
      </c>
      <c r="B1172" t="s">
        <v>839</v>
      </c>
      <c r="C1172" t="s">
        <v>91</v>
      </c>
      <c r="D1172" t="s">
        <v>4434</v>
      </c>
      <c r="E1172" t="s">
        <v>1935</v>
      </c>
      <c r="F1172" t="s">
        <v>1935</v>
      </c>
      <c r="G1172">
        <v>36.140799999999999</v>
      </c>
      <c r="H1172">
        <v>-5.3536000000000001</v>
      </c>
      <c r="I1172" t="s">
        <v>28</v>
      </c>
      <c r="J1172">
        <v>88702</v>
      </c>
      <c r="K1172" s="1">
        <v>44954</v>
      </c>
      <c r="L1172" t="s">
        <v>63</v>
      </c>
      <c r="M1172" t="s">
        <v>5942</v>
      </c>
      <c r="N1172" t="s">
        <v>5943</v>
      </c>
      <c r="O1172" t="s">
        <v>424</v>
      </c>
      <c r="P1172" t="s">
        <v>2453</v>
      </c>
      <c r="Q1172" t="s">
        <v>358</v>
      </c>
      <c r="R1172" t="s">
        <v>4108</v>
      </c>
      <c r="S1172" t="s">
        <v>198</v>
      </c>
      <c r="T1172" t="s">
        <v>4109</v>
      </c>
      <c r="U1172" t="s">
        <v>4110</v>
      </c>
      <c r="V1172" t="s">
        <v>5944</v>
      </c>
      <c r="W1172" t="s">
        <v>5945</v>
      </c>
    </row>
    <row r="1173" spans="1:23" x14ac:dyDescent="0.3">
      <c r="A1173">
        <v>2232635100555780</v>
      </c>
      <c r="B1173" t="s">
        <v>667</v>
      </c>
      <c r="C1173" t="s">
        <v>42</v>
      </c>
      <c r="D1173" t="s">
        <v>914</v>
      </c>
      <c r="E1173" t="s">
        <v>861</v>
      </c>
      <c r="F1173" t="s">
        <v>862</v>
      </c>
      <c r="G1173">
        <v>46.862499999999997</v>
      </c>
      <c r="H1173">
        <v>103.8467</v>
      </c>
      <c r="I1173" t="s">
        <v>78</v>
      </c>
      <c r="J1173">
        <v>105042</v>
      </c>
      <c r="K1173" s="1">
        <v>44936</v>
      </c>
      <c r="L1173" t="s">
        <v>63</v>
      </c>
      <c r="M1173" t="s">
        <v>5946</v>
      </c>
      <c r="N1173" t="s">
        <v>5947</v>
      </c>
      <c r="O1173" t="s">
        <v>224</v>
      </c>
      <c r="P1173" t="s">
        <v>560</v>
      </c>
      <c r="Q1173" t="s">
        <v>674</v>
      </c>
      <c r="R1173" t="s">
        <v>1477</v>
      </c>
      <c r="S1173" t="s">
        <v>85</v>
      </c>
      <c r="T1173" t="s">
        <v>1478</v>
      </c>
      <c r="U1173" t="s">
        <v>1479</v>
      </c>
      <c r="V1173" t="s">
        <v>2684</v>
      </c>
      <c r="W1173" t="s">
        <v>2685</v>
      </c>
    </row>
    <row r="1174" spans="1:23" x14ac:dyDescent="0.3">
      <c r="A1174">
        <v>1565516969756760</v>
      </c>
      <c r="B1174" t="s">
        <v>1683</v>
      </c>
      <c r="C1174" t="s">
        <v>273</v>
      </c>
      <c r="D1174" t="s">
        <v>5948</v>
      </c>
      <c r="E1174" t="s">
        <v>700</v>
      </c>
      <c r="F1174" t="s">
        <v>700</v>
      </c>
      <c r="G1174">
        <v>43.738399999999999</v>
      </c>
      <c r="H1174">
        <v>7.4245999999999999</v>
      </c>
      <c r="I1174" t="s">
        <v>62</v>
      </c>
      <c r="J1174">
        <v>53051</v>
      </c>
      <c r="K1174" s="1">
        <v>44891</v>
      </c>
      <c r="L1174" t="s">
        <v>63</v>
      </c>
      <c r="M1174" t="s">
        <v>5949</v>
      </c>
      <c r="N1174" t="s">
        <v>5950</v>
      </c>
      <c r="O1174" t="s">
        <v>447</v>
      </c>
      <c r="P1174" t="s">
        <v>167</v>
      </c>
      <c r="Q1174" t="s">
        <v>50</v>
      </c>
      <c r="R1174" t="s">
        <v>3571</v>
      </c>
      <c r="S1174" t="s">
        <v>255</v>
      </c>
      <c r="T1174" t="s">
        <v>3572</v>
      </c>
      <c r="U1174" t="s">
        <v>3573</v>
      </c>
      <c r="V1174" t="s">
        <v>1480</v>
      </c>
      <c r="W1174" t="s">
        <v>1481</v>
      </c>
    </row>
    <row r="1175" spans="1:23" x14ac:dyDescent="0.3">
      <c r="A1175">
        <v>145320467698389</v>
      </c>
      <c r="B1175" t="s">
        <v>161</v>
      </c>
      <c r="C1175" t="s">
        <v>58</v>
      </c>
      <c r="D1175" t="s">
        <v>2872</v>
      </c>
      <c r="E1175" t="s">
        <v>5053</v>
      </c>
      <c r="F1175" t="s">
        <v>5054</v>
      </c>
      <c r="G1175">
        <v>47.516199999999998</v>
      </c>
      <c r="H1175">
        <v>14.5501</v>
      </c>
      <c r="I1175" t="s">
        <v>206</v>
      </c>
      <c r="J1175">
        <v>34960</v>
      </c>
      <c r="K1175" s="1">
        <v>44904</v>
      </c>
      <c r="L1175" t="s">
        <v>123</v>
      </c>
      <c r="M1175" t="s">
        <v>5951</v>
      </c>
      <c r="N1175" t="s">
        <v>5952</v>
      </c>
      <c r="O1175" t="s">
        <v>111</v>
      </c>
      <c r="P1175" t="s">
        <v>112</v>
      </c>
      <c r="Q1175" t="s">
        <v>34</v>
      </c>
      <c r="R1175" t="s">
        <v>113</v>
      </c>
      <c r="S1175" t="s">
        <v>114</v>
      </c>
      <c r="T1175" t="s">
        <v>115</v>
      </c>
      <c r="U1175" t="s">
        <v>116</v>
      </c>
      <c r="V1175" t="s">
        <v>5953</v>
      </c>
      <c r="W1175" t="s">
        <v>5954</v>
      </c>
    </row>
    <row r="1176" spans="1:23" x14ac:dyDescent="0.3">
      <c r="A1176">
        <v>108134707483979</v>
      </c>
      <c r="B1176" t="s">
        <v>217</v>
      </c>
      <c r="C1176" t="s">
        <v>189</v>
      </c>
      <c r="D1176" t="s">
        <v>5470</v>
      </c>
      <c r="E1176" t="s">
        <v>761</v>
      </c>
      <c r="F1176" t="s">
        <v>762</v>
      </c>
      <c r="G1176">
        <v>20.593699999999998</v>
      </c>
      <c r="H1176">
        <v>78.962900000000005</v>
      </c>
      <c r="I1176" t="s">
        <v>28</v>
      </c>
      <c r="J1176">
        <v>125931</v>
      </c>
      <c r="K1176" s="1">
        <v>44858</v>
      </c>
      <c r="L1176" t="s">
        <v>63</v>
      </c>
      <c r="M1176" t="s">
        <v>5955</v>
      </c>
      <c r="N1176" t="s">
        <v>5956</v>
      </c>
      <c r="O1176" t="s">
        <v>2111</v>
      </c>
      <c r="P1176" t="s">
        <v>2132</v>
      </c>
      <c r="Q1176" t="s">
        <v>253</v>
      </c>
      <c r="R1176" t="s">
        <v>2133</v>
      </c>
      <c r="S1176" t="s">
        <v>114</v>
      </c>
      <c r="T1176" t="s">
        <v>2134</v>
      </c>
      <c r="U1176" t="s">
        <v>2135</v>
      </c>
      <c r="V1176" t="s">
        <v>5957</v>
      </c>
      <c r="W1176" t="s">
        <v>5958</v>
      </c>
    </row>
    <row r="1177" spans="1:23" x14ac:dyDescent="0.3">
      <c r="A1177">
        <v>2104493773927380</v>
      </c>
      <c r="B1177" t="s">
        <v>74</v>
      </c>
      <c r="C1177" t="s">
        <v>273</v>
      </c>
      <c r="D1177" t="s">
        <v>3401</v>
      </c>
      <c r="E1177" t="s">
        <v>2570</v>
      </c>
      <c r="F1177" t="s">
        <v>2571</v>
      </c>
      <c r="G1177">
        <v>6.4238</v>
      </c>
      <c r="H1177">
        <v>-66.589699999999993</v>
      </c>
      <c r="I1177" t="s">
        <v>206</v>
      </c>
      <c r="J1177">
        <v>104232</v>
      </c>
      <c r="K1177" s="1">
        <v>45077</v>
      </c>
      <c r="L1177" t="s">
        <v>63</v>
      </c>
      <c r="M1177" t="s">
        <v>5959</v>
      </c>
      <c r="N1177" t="s">
        <v>5960</v>
      </c>
      <c r="O1177" t="s">
        <v>460</v>
      </c>
      <c r="P1177" t="s">
        <v>461</v>
      </c>
      <c r="Q1177" t="s">
        <v>183</v>
      </c>
      <c r="R1177" t="s">
        <v>462</v>
      </c>
      <c r="S1177" t="s">
        <v>334</v>
      </c>
      <c r="T1177" t="s">
        <v>463</v>
      </c>
      <c r="U1177" t="s">
        <v>464</v>
      </c>
      <c r="V1177" t="s">
        <v>4526</v>
      </c>
      <c r="W1177" t="s">
        <v>4527</v>
      </c>
    </row>
    <row r="1178" spans="1:23" x14ac:dyDescent="0.3">
      <c r="A1178">
        <v>665476551489246</v>
      </c>
      <c r="B1178" t="s">
        <v>119</v>
      </c>
      <c r="C1178" t="s">
        <v>58</v>
      </c>
      <c r="D1178" t="s">
        <v>613</v>
      </c>
      <c r="E1178" t="s">
        <v>2644</v>
      </c>
      <c r="F1178" t="s">
        <v>2645</v>
      </c>
      <c r="G1178">
        <v>-19.0154</v>
      </c>
      <c r="H1178">
        <v>29.154900000000001</v>
      </c>
      <c r="I1178" t="s">
        <v>62</v>
      </c>
      <c r="J1178">
        <v>24343</v>
      </c>
      <c r="K1178" s="1">
        <v>44897</v>
      </c>
      <c r="L1178" t="s">
        <v>123</v>
      </c>
      <c r="M1178" t="s">
        <v>5961</v>
      </c>
      <c r="N1178" t="s">
        <v>5962</v>
      </c>
      <c r="O1178" t="s">
        <v>370</v>
      </c>
      <c r="P1178" t="s">
        <v>929</v>
      </c>
      <c r="Q1178" t="s">
        <v>1047</v>
      </c>
      <c r="R1178" t="s">
        <v>930</v>
      </c>
      <c r="S1178" t="s">
        <v>212</v>
      </c>
      <c r="T1178" t="s">
        <v>931</v>
      </c>
      <c r="U1178" t="s">
        <v>932</v>
      </c>
      <c r="V1178" t="s">
        <v>1182</v>
      </c>
      <c r="W1178" t="s">
        <v>1183</v>
      </c>
    </row>
    <row r="1179" spans="1:23" x14ac:dyDescent="0.3">
      <c r="A1179">
        <v>2300832913616250</v>
      </c>
      <c r="B1179" t="s">
        <v>104</v>
      </c>
      <c r="C1179" t="s">
        <v>58</v>
      </c>
      <c r="D1179" t="s">
        <v>2429</v>
      </c>
      <c r="E1179" t="s">
        <v>233</v>
      </c>
      <c r="F1179" t="s">
        <v>234</v>
      </c>
      <c r="G1179">
        <v>34.802100000000003</v>
      </c>
      <c r="H1179">
        <v>38.9968</v>
      </c>
      <c r="I1179" t="s">
        <v>28</v>
      </c>
      <c r="J1179">
        <v>91843</v>
      </c>
      <c r="K1179" s="1">
        <v>45117</v>
      </c>
      <c r="L1179" t="s">
        <v>63</v>
      </c>
      <c r="M1179" t="s">
        <v>5963</v>
      </c>
      <c r="N1179" t="s">
        <v>5964</v>
      </c>
      <c r="O1179" t="s">
        <v>2470</v>
      </c>
      <c r="P1179" t="s">
        <v>2471</v>
      </c>
      <c r="Q1179" t="s">
        <v>253</v>
      </c>
      <c r="R1179" t="s">
        <v>2472</v>
      </c>
      <c r="S1179" t="s">
        <v>334</v>
      </c>
      <c r="T1179" t="s">
        <v>2473</v>
      </c>
      <c r="U1179" t="s">
        <v>2474</v>
      </c>
      <c r="V1179" t="s">
        <v>5965</v>
      </c>
      <c r="W1179" t="s">
        <v>5966</v>
      </c>
    </row>
    <row r="1180" spans="1:23" x14ac:dyDescent="0.3">
      <c r="A1180">
        <v>336372703700745</v>
      </c>
      <c r="B1180" t="s">
        <v>443</v>
      </c>
      <c r="C1180" t="s">
        <v>42</v>
      </c>
      <c r="D1180" t="s">
        <v>1296</v>
      </c>
      <c r="E1180" t="s">
        <v>4329</v>
      </c>
      <c r="F1180" t="s">
        <v>4330</v>
      </c>
      <c r="G1180">
        <v>-13.254300000000001</v>
      </c>
      <c r="H1180">
        <v>34.301499999999997</v>
      </c>
      <c r="I1180" t="s">
        <v>138</v>
      </c>
      <c r="J1180">
        <v>117203</v>
      </c>
      <c r="K1180" s="1">
        <v>44635</v>
      </c>
      <c r="L1180" t="s">
        <v>63</v>
      </c>
      <c r="M1180" t="s">
        <v>5967</v>
      </c>
      <c r="N1180" t="s">
        <v>5968</v>
      </c>
      <c r="O1180" t="s">
        <v>126</v>
      </c>
      <c r="P1180" t="s">
        <v>1938</v>
      </c>
      <c r="Q1180" t="s">
        <v>50</v>
      </c>
      <c r="R1180" t="s">
        <v>1939</v>
      </c>
      <c r="S1180" t="s">
        <v>334</v>
      </c>
      <c r="T1180" t="s">
        <v>1940</v>
      </c>
      <c r="U1180" t="s">
        <v>1941</v>
      </c>
      <c r="V1180" t="s">
        <v>131</v>
      </c>
      <c r="W1180" t="s">
        <v>132</v>
      </c>
    </row>
    <row r="1181" spans="1:23" x14ac:dyDescent="0.3">
      <c r="A1181">
        <v>2525781394227900</v>
      </c>
      <c r="B1181" t="s">
        <v>667</v>
      </c>
      <c r="C1181" t="s">
        <v>24</v>
      </c>
      <c r="D1181" t="s">
        <v>397</v>
      </c>
      <c r="E1181" t="s">
        <v>3080</v>
      </c>
      <c r="F1181" t="s">
        <v>3081</v>
      </c>
      <c r="G1181">
        <v>12.169600000000001</v>
      </c>
      <c r="H1181">
        <v>-68.989999999999995</v>
      </c>
      <c r="I1181" t="s">
        <v>78</v>
      </c>
      <c r="J1181">
        <v>104490</v>
      </c>
      <c r="K1181" s="1">
        <v>44791</v>
      </c>
      <c r="L1181" t="s">
        <v>29</v>
      </c>
      <c r="M1181" t="s">
        <v>5969</v>
      </c>
      <c r="N1181">
        <v>9014636544</v>
      </c>
      <c r="O1181" t="s">
        <v>265</v>
      </c>
      <c r="P1181" t="s">
        <v>2528</v>
      </c>
      <c r="Q1181" t="s">
        <v>143</v>
      </c>
      <c r="R1181" t="s">
        <v>2529</v>
      </c>
      <c r="S1181" t="s">
        <v>145</v>
      </c>
      <c r="T1181" t="s">
        <v>2530</v>
      </c>
      <c r="U1181" t="s">
        <v>2531</v>
      </c>
      <c r="V1181" t="s">
        <v>1110</v>
      </c>
      <c r="W1181" t="s">
        <v>1111</v>
      </c>
    </row>
    <row r="1182" spans="1:23" x14ac:dyDescent="0.3">
      <c r="A1182">
        <v>2879012917422020</v>
      </c>
      <c r="B1182" t="s">
        <v>90</v>
      </c>
      <c r="C1182" t="s">
        <v>58</v>
      </c>
      <c r="D1182" t="s">
        <v>5970</v>
      </c>
      <c r="E1182" t="s">
        <v>731</v>
      </c>
      <c r="F1182" t="s">
        <v>732</v>
      </c>
      <c r="G1182">
        <v>13.9094</v>
      </c>
      <c r="H1182">
        <v>-60.978900000000003</v>
      </c>
      <c r="I1182" t="s">
        <v>138</v>
      </c>
      <c r="J1182">
        <v>32192</v>
      </c>
      <c r="K1182" s="1">
        <v>45102</v>
      </c>
      <c r="L1182" t="s">
        <v>123</v>
      </c>
      <c r="M1182" t="s">
        <v>5971</v>
      </c>
      <c r="N1182">
        <v>3954413326</v>
      </c>
      <c r="O1182" t="s">
        <v>1513</v>
      </c>
      <c r="P1182" t="s">
        <v>3565</v>
      </c>
      <c r="Q1182" t="s">
        <v>967</v>
      </c>
      <c r="R1182" t="s">
        <v>3566</v>
      </c>
      <c r="S1182" t="s">
        <v>36</v>
      </c>
      <c r="T1182" t="s">
        <v>3567</v>
      </c>
      <c r="U1182" t="s">
        <v>3568</v>
      </c>
      <c r="V1182" t="s">
        <v>4939</v>
      </c>
      <c r="W1182" t="s">
        <v>4940</v>
      </c>
    </row>
    <row r="1183" spans="1:23" x14ac:dyDescent="0.3">
      <c r="A1183">
        <v>2118521880834220</v>
      </c>
      <c r="B1183" t="s">
        <v>467</v>
      </c>
      <c r="C1183" t="s">
        <v>24</v>
      </c>
      <c r="D1183" t="s">
        <v>5972</v>
      </c>
      <c r="E1183" t="s">
        <v>2045</v>
      </c>
      <c r="F1183" t="s">
        <v>2046</v>
      </c>
      <c r="G1183">
        <v>35.126399999999997</v>
      </c>
      <c r="H1183">
        <v>33.429900000000004</v>
      </c>
      <c r="I1183" t="s">
        <v>206</v>
      </c>
      <c r="J1183">
        <v>86505</v>
      </c>
      <c r="K1183" s="1">
        <v>44605</v>
      </c>
      <c r="L1183" t="s">
        <v>123</v>
      </c>
      <c r="M1183" t="s">
        <v>5973</v>
      </c>
      <c r="N1183" t="s">
        <v>5974</v>
      </c>
      <c r="O1183" t="s">
        <v>1858</v>
      </c>
      <c r="P1183" t="s">
        <v>2378</v>
      </c>
      <c r="Q1183" t="s">
        <v>253</v>
      </c>
      <c r="R1183" t="s">
        <v>2379</v>
      </c>
      <c r="S1183" t="s">
        <v>255</v>
      </c>
      <c r="T1183" t="s">
        <v>2380</v>
      </c>
      <c r="U1183" t="s">
        <v>2381</v>
      </c>
      <c r="V1183" t="s">
        <v>4853</v>
      </c>
      <c r="W1183" t="s">
        <v>4854</v>
      </c>
    </row>
    <row r="1184" spans="1:23" x14ac:dyDescent="0.3">
      <c r="A1184">
        <v>1331368420399350</v>
      </c>
      <c r="B1184" t="s">
        <v>119</v>
      </c>
      <c r="C1184" t="s">
        <v>189</v>
      </c>
      <c r="D1184" t="s">
        <v>852</v>
      </c>
      <c r="E1184" t="s">
        <v>1210</v>
      </c>
      <c r="F1184" t="s">
        <v>1211</v>
      </c>
      <c r="G1184">
        <v>18.220800000000001</v>
      </c>
      <c r="H1184">
        <v>-66.590100000000007</v>
      </c>
      <c r="I1184" t="s">
        <v>206</v>
      </c>
      <c r="J1184">
        <v>96947</v>
      </c>
      <c r="K1184" s="1">
        <v>44632</v>
      </c>
      <c r="L1184" t="s">
        <v>29</v>
      </c>
      <c r="M1184" t="s">
        <v>5975</v>
      </c>
      <c r="N1184" t="s">
        <v>5976</v>
      </c>
      <c r="O1184" t="s">
        <v>1503</v>
      </c>
      <c r="P1184" t="s">
        <v>1504</v>
      </c>
      <c r="Q1184" t="s">
        <v>253</v>
      </c>
      <c r="R1184" t="s">
        <v>1505</v>
      </c>
      <c r="S1184" t="s">
        <v>85</v>
      </c>
      <c r="T1184" t="s">
        <v>1506</v>
      </c>
      <c r="U1184" t="s">
        <v>1507</v>
      </c>
      <c r="V1184" t="s">
        <v>5977</v>
      </c>
      <c r="W1184" t="s">
        <v>5978</v>
      </c>
    </row>
    <row r="1185" spans="1:23" x14ac:dyDescent="0.3">
      <c r="A1185">
        <v>2147511588788600</v>
      </c>
      <c r="B1185" t="s">
        <v>351</v>
      </c>
      <c r="C1185" t="s">
        <v>105</v>
      </c>
      <c r="D1185" t="s">
        <v>3845</v>
      </c>
      <c r="E1185" t="s">
        <v>3412</v>
      </c>
      <c r="F1185" t="s">
        <v>3413</v>
      </c>
      <c r="G1185">
        <v>18.0425</v>
      </c>
      <c r="H1185">
        <v>-63.0548</v>
      </c>
      <c r="I1185" t="s">
        <v>78</v>
      </c>
      <c r="J1185">
        <v>43382</v>
      </c>
      <c r="K1185" s="1">
        <v>45084</v>
      </c>
      <c r="L1185" t="s">
        <v>123</v>
      </c>
      <c r="M1185" t="s">
        <v>5979</v>
      </c>
      <c r="N1185" t="s">
        <v>5980</v>
      </c>
      <c r="O1185" t="s">
        <v>811</v>
      </c>
      <c r="P1185" t="s">
        <v>812</v>
      </c>
      <c r="Q1185" t="s">
        <v>294</v>
      </c>
      <c r="R1185" t="s">
        <v>813</v>
      </c>
      <c r="S1185" t="s">
        <v>69</v>
      </c>
      <c r="T1185" t="s">
        <v>814</v>
      </c>
      <c r="U1185" t="s">
        <v>815</v>
      </c>
      <c r="V1185" t="s">
        <v>5981</v>
      </c>
      <c r="W1185" t="s">
        <v>5982</v>
      </c>
    </row>
    <row r="1186" spans="1:23" x14ac:dyDescent="0.3">
      <c r="A1186">
        <v>712744078296577</v>
      </c>
      <c r="B1186" t="s">
        <v>921</v>
      </c>
      <c r="C1186" t="s">
        <v>105</v>
      </c>
      <c r="D1186" t="s">
        <v>5564</v>
      </c>
      <c r="E1186" t="s">
        <v>614</v>
      </c>
      <c r="F1186" t="s">
        <v>615</v>
      </c>
      <c r="G1186">
        <v>17.189900000000002</v>
      </c>
      <c r="H1186">
        <v>-88.497600000000006</v>
      </c>
      <c r="I1186" t="s">
        <v>206</v>
      </c>
      <c r="J1186">
        <v>110975</v>
      </c>
      <c r="K1186" s="1">
        <v>45155</v>
      </c>
      <c r="L1186" t="s">
        <v>123</v>
      </c>
      <c r="M1186" t="s">
        <v>5983</v>
      </c>
      <c r="N1186" t="s">
        <v>5984</v>
      </c>
      <c r="O1186" t="s">
        <v>2111</v>
      </c>
      <c r="P1186" t="s">
        <v>1832</v>
      </c>
      <c r="Q1186" t="s">
        <v>239</v>
      </c>
      <c r="R1186" t="s">
        <v>2112</v>
      </c>
      <c r="S1186" t="s">
        <v>334</v>
      </c>
      <c r="T1186" t="s">
        <v>2113</v>
      </c>
      <c r="U1186" t="s">
        <v>2114</v>
      </c>
      <c r="V1186" t="s">
        <v>4775</v>
      </c>
      <c r="W1186" t="s">
        <v>4776</v>
      </c>
    </row>
    <row r="1187" spans="1:23" x14ac:dyDescent="0.3">
      <c r="A1187">
        <v>1510167397051540</v>
      </c>
      <c r="B1187" t="s">
        <v>57</v>
      </c>
      <c r="C1187" t="s">
        <v>189</v>
      </c>
      <c r="D1187" t="s">
        <v>3487</v>
      </c>
      <c r="E1187" t="s">
        <v>975</v>
      </c>
      <c r="F1187" t="s">
        <v>976</v>
      </c>
      <c r="G1187">
        <v>7.8731</v>
      </c>
      <c r="H1187">
        <v>80.771799999999999</v>
      </c>
      <c r="I1187" t="s">
        <v>206</v>
      </c>
      <c r="J1187">
        <v>23735</v>
      </c>
      <c r="K1187" s="1">
        <v>44496</v>
      </c>
      <c r="L1187" t="s">
        <v>63</v>
      </c>
      <c r="M1187" t="s">
        <v>5985</v>
      </c>
      <c r="N1187" t="s">
        <v>5986</v>
      </c>
      <c r="O1187" t="s">
        <v>141</v>
      </c>
      <c r="P1187" t="s">
        <v>155</v>
      </c>
      <c r="Q1187" t="s">
        <v>169</v>
      </c>
      <c r="R1187" t="s">
        <v>156</v>
      </c>
      <c r="S1187" t="s">
        <v>212</v>
      </c>
      <c r="T1187" t="s">
        <v>157</v>
      </c>
      <c r="U1187" t="s">
        <v>158</v>
      </c>
      <c r="V1187" t="s">
        <v>1862</v>
      </c>
      <c r="W1187" t="s">
        <v>1863</v>
      </c>
    </row>
    <row r="1188" spans="1:23" x14ac:dyDescent="0.3">
      <c r="A1188">
        <v>563894056817455</v>
      </c>
      <c r="B1188" t="s">
        <v>582</v>
      </c>
      <c r="C1188" t="s">
        <v>218</v>
      </c>
      <c r="D1188" t="s">
        <v>5047</v>
      </c>
      <c r="E1188" t="s">
        <v>3116</v>
      </c>
      <c r="F1188" t="s">
        <v>3117</v>
      </c>
      <c r="G1188">
        <v>25.354800000000001</v>
      </c>
      <c r="H1188">
        <v>51.183900000000001</v>
      </c>
      <c r="I1188" t="s">
        <v>62</v>
      </c>
      <c r="J1188">
        <v>103320</v>
      </c>
      <c r="K1188" s="1">
        <v>44713</v>
      </c>
      <c r="L1188" t="s">
        <v>123</v>
      </c>
      <c r="M1188" t="s">
        <v>5987</v>
      </c>
      <c r="N1188" t="s">
        <v>5988</v>
      </c>
      <c r="O1188" t="s">
        <v>2417</v>
      </c>
      <c r="P1188" t="s">
        <v>5569</v>
      </c>
      <c r="Q1188" t="s">
        <v>294</v>
      </c>
      <c r="R1188" t="s">
        <v>5570</v>
      </c>
      <c r="S1188" t="s">
        <v>334</v>
      </c>
      <c r="T1188" t="s">
        <v>5571</v>
      </c>
      <c r="U1188" t="s">
        <v>5572</v>
      </c>
      <c r="V1188" t="s">
        <v>5989</v>
      </c>
      <c r="W1188" t="s">
        <v>5990</v>
      </c>
    </row>
    <row r="1189" spans="1:23" x14ac:dyDescent="0.3">
      <c r="A1189">
        <v>2475996004886770</v>
      </c>
      <c r="B1189" t="s">
        <v>839</v>
      </c>
      <c r="C1189" t="s">
        <v>134</v>
      </c>
      <c r="D1189" t="s">
        <v>5005</v>
      </c>
      <c r="E1189" t="s">
        <v>853</v>
      </c>
      <c r="F1189" t="s">
        <v>854</v>
      </c>
      <c r="G1189">
        <v>33.939100000000003</v>
      </c>
      <c r="H1189">
        <v>67.709999999999994</v>
      </c>
      <c r="I1189" t="s">
        <v>206</v>
      </c>
      <c r="J1189">
        <v>20752</v>
      </c>
      <c r="K1189" s="1">
        <v>45007</v>
      </c>
      <c r="L1189" t="s">
        <v>123</v>
      </c>
      <c r="M1189" t="s">
        <v>5991</v>
      </c>
      <c r="N1189" t="s">
        <v>5992</v>
      </c>
      <c r="O1189" t="s">
        <v>447</v>
      </c>
      <c r="P1189" t="s">
        <v>448</v>
      </c>
      <c r="Q1189" t="s">
        <v>67</v>
      </c>
      <c r="R1189" t="s">
        <v>449</v>
      </c>
      <c r="S1189" t="s">
        <v>334</v>
      </c>
      <c r="T1189" t="s">
        <v>450</v>
      </c>
      <c r="U1189" t="s">
        <v>451</v>
      </c>
      <c r="V1189" t="s">
        <v>2536</v>
      </c>
      <c r="W1189" t="s">
        <v>2537</v>
      </c>
    </row>
    <row r="1190" spans="1:23" x14ac:dyDescent="0.3">
      <c r="A1190">
        <v>1335422708512420</v>
      </c>
      <c r="B1190" t="s">
        <v>150</v>
      </c>
      <c r="C1190" t="s">
        <v>273</v>
      </c>
      <c r="D1190" t="s">
        <v>2024</v>
      </c>
      <c r="E1190" t="s">
        <v>2610</v>
      </c>
      <c r="F1190" t="s">
        <v>2611</v>
      </c>
      <c r="G1190">
        <v>27.514199999999999</v>
      </c>
      <c r="H1190">
        <v>90.433599999999998</v>
      </c>
      <c r="I1190" t="s">
        <v>78</v>
      </c>
      <c r="J1190">
        <v>112735</v>
      </c>
      <c r="K1190" s="1">
        <v>44704</v>
      </c>
      <c r="L1190" t="s">
        <v>123</v>
      </c>
      <c r="M1190" t="s">
        <v>5993</v>
      </c>
      <c r="N1190">
        <v>9268710640</v>
      </c>
      <c r="O1190" t="s">
        <v>1126</v>
      </c>
      <c r="P1190" t="s">
        <v>1127</v>
      </c>
      <c r="Q1190" t="s">
        <v>83</v>
      </c>
      <c r="R1190" t="s">
        <v>1128</v>
      </c>
      <c r="S1190" t="s">
        <v>114</v>
      </c>
      <c r="T1190" t="s">
        <v>1129</v>
      </c>
      <c r="U1190" t="s">
        <v>1130</v>
      </c>
      <c r="V1190" t="s">
        <v>2713</v>
      </c>
      <c r="W1190" t="s">
        <v>2714</v>
      </c>
    </row>
    <row r="1191" spans="1:23" x14ac:dyDescent="0.3">
      <c r="A1191">
        <v>525136919568343</v>
      </c>
      <c r="B1191" t="s">
        <v>119</v>
      </c>
      <c r="C1191" t="s">
        <v>91</v>
      </c>
      <c r="D1191" t="s">
        <v>583</v>
      </c>
      <c r="E1191" t="s">
        <v>2094</v>
      </c>
      <c r="F1191" t="s">
        <v>2095</v>
      </c>
      <c r="G1191">
        <v>-14.271000000000001</v>
      </c>
      <c r="H1191">
        <v>-170.13220000000001</v>
      </c>
      <c r="I1191" t="s">
        <v>78</v>
      </c>
      <c r="J1191">
        <v>72086</v>
      </c>
      <c r="K1191" s="1">
        <v>45098</v>
      </c>
      <c r="L1191" t="s">
        <v>63</v>
      </c>
      <c r="M1191" t="s">
        <v>5994</v>
      </c>
      <c r="N1191" t="s">
        <v>5995</v>
      </c>
      <c r="O1191" t="s">
        <v>692</v>
      </c>
      <c r="P1191" t="s">
        <v>5491</v>
      </c>
      <c r="Q1191" t="s">
        <v>253</v>
      </c>
      <c r="R1191" t="s">
        <v>5492</v>
      </c>
      <c r="S1191" t="s">
        <v>212</v>
      </c>
      <c r="T1191" t="s">
        <v>5493</v>
      </c>
      <c r="U1191" t="s">
        <v>5494</v>
      </c>
      <c r="V1191" t="s">
        <v>2351</v>
      </c>
      <c r="W1191" t="s">
        <v>2352</v>
      </c>
    </row>
    <row r="1192" spans="1:23" x14ac:dyDescent="0.3">
      <c r="A1192">
        <v>2658737999823820</v>
      </c>
      <c r="B1192" t="s">
        <v>1803</v>
      </c>
      <c r="C1192" t="s">
        <v>91</v>
      </c>
      <c r="D1192" t="s">
        <v>1550</v>
      </c>
      <c r="E1192" t="s">
        <v>1657</v>
      </c>
      <c r="F1192" t="s">
        <v>1658</v>
      </c>
      <c r="G1192">
        <v>18.9712</v>
      </c>
      <c r="H1192">
        <v>-72.285200000000003</v>
      </c>
      <c r="I1192" t="s">
        <v>206</v>
      </c>
      <c r="J1192">
        <v>20746</v>
      </c>
      <c r="K1192" s="1">
        <v>44750</v>
      </c>
      <c r="L1192" t="s">
        <v>123</v>
      </c>
      <c r="M1192" t="s">
        <v>5996</v>
      </c>
      <c r="N1192" t="s">
        <v>5997</v>
      </c>
      <c r="O1192" t="s">
        <v>356</v>
      </c>
      <c r="P1192" t="s">
        <v>2829</v>
      </c>
      <c r="Q1192" t="s">
        <v>169</v>
      </c>
      <c r="R1192" t="s">
        <v>2830</v>
      </c>
      <c r="S1192" t="s">
        <v>114</v>
      </c>
      <c r="T1192" t="s">
        <v>2831</v>
      </c>
      <c r="U1192" t="s">
        <v>2832</v>
      </c>
      <c r="V1192" t="s">
        <v>5998</v>
      </c>
      <c r="W1192" t="s">
        <v>5999</v>
      </c>
    </row>
    <row r="1193" spans="1:23" x14ac:dyDescent="0.3">
      <c r="A1193">
        <v>3016886626854900</v>
      </c>
      <c r="B1193" t="s">
        <v>90</v>
      </c>
      <c r="C1193" t="s">
        <v>273</v>
      </c>
      <c r="D1193" t="s">
        <v>2751</v>
      </c>
      <c r="E1193" t="s">
        <v>556</v>
      </c>
      <c r="F1193" t="s">
        <v>557</v>
      </c>
      <c r="G1193">
        <v>-1.8311999999999999</v>
      </c>
      <c r="H1193">
        <v>-78.183400000000006</v>
      </c>
      <c r="I1193" t="s">
        <v>138</v>
      </c>
      <c r="J1193">
        <v>72396</v>
      </c>
      <c r="K1193" s="1">
        <v>44740</v>
      </c>
      <c r="L1193" t="s">
        <v>29</v>
      </c>
      <c r="M1193" t="s">
        <v>6000</v>
      </c>
      <c r="N1193" t="s">
        <v>6001</v>
      </c>
      <c r="O1193" t="s">
        <v>112</v>
      </c>
      <c r="P1193" t="s">
        <v>3864</v>
      </c>
      <c r="Q1193" t="s">
        <v>321</v>
      </c>
      <c r="R1193" t="s">
        <v>3865</v>
      </c>
      <c r="S1193" t="s">
        <v>145</v>
      </c>
      <c r="T1193" t="s">
        <v>3866</v>
      </c>
      <c r="U1193" t="s">
        <v>3867</v>
      </c>
      <c r="V1193" t="s">
        <v>2463</v>
      </c>
      <c r="W1193" t="s">
        <v>2464</v>
      </c>
    </row>
    <row r="1194" spans="1:23" x14ac:dyDescent="0.3">
      <c r="A1194">
        <v>241476401237716</v>
      </c>
      <c r="B1194" t="s">
        <v>1683</v>
      </c>
      <c r="C1194" t="s">
        <v>134</v>
      </c>
      <c r="D1194" t="s">
        <v>4883</v>
      </c>
      <c r="E1194" t="s">
        <v>954</v>
      </c>
      <c r="F1194" t="s">
        <v>955</v>
      </c>
      <c r="G1194">
        <v>4.2104999999999997</v>
      </c>
      <c r="H1194">
        <v>101.97580000000001</v>
      </c>
      <c r="I1194" t="s">
        <v>138</v>
      </c>
      <c r="J1194">
        <v>99715</v>
      </c>
      <c r="K1194" s="1">
        <v>44664</v>
      </c>
      <c r="L1194" t="s">
        <v>63</v>
      </c>
      <c r="M1194" t="s">
        <v>6002</v>
      </c>
      <c r="N1194" t="s">
        <v>6003</v>
      </c>
      <c r="O1194" t="s">
        <v>356</v>
      </c>
      <c r="P1194" t="s">
        <v>357</v>
      </c>
      <c r="Q1194" t="s">
        <v>332</v>
      </c>
      <c r="R1194" t="s">
        <v>359</v>
      </c>
      <c r="S1194" t="s">
        <v>212</v>
      </c>
      <c r="T1194" t="s">
        <v>360</v>
      </c>
      <c r="U1194" t="s">
        <v>361</v>
      </c>
      <c r="V1194" t="s">
        <v>4635</v>
      </c>
      <c r="W1194" t="s">
        <v>4636</v>
      </c>
    </row>
    <row r="1195" spans="1:23" x14ac:dyDescent="0.3">
      <c r="A1195">
        <v>437618274861630</v>
      </c>
      <c r="B1195" t="s">
        <v>839</v>
      </c>
      <c r="C1195" t="s">
        <v>58</v>
      </c>
      <c r="D1195" t="s">
        <v>5972</v>
      </c>
      <c r="E1195" t="s">
        <v>1122</v>
      </c>
      <c r="F1195" t="s">
        <v>1123</v>
      </c>
      <c r="G1195">
        <v>9.7489000000000008</v>
      </c>
      <c r="H1195">
        <v>-83.753399999999999</v>
      </c>
      <c r="I1195" t="s">
        <v>138</v>
      </c>
      <c r="J1195">
        <v>89309</v>
      </c>
      <c r="K1195" s="1">
        <v>44564</v>
      </c>
      <c r="L1195" t="s">
        <v>63</v>
      </c>
      <c r="M1195" t="s">
        <v>6004</v>
      </c>
      <c r="N1195" t="s">
        <v>6005</v>
      </c>
      <c r="O1195" t="s">
        <v>1591</v>
      </c>
      <c r="P1195" t="s">
        <v>2790</v>
      </c>
      <c r="Q1195" t="s">
        <v>50</v>
      </c>
      <c r="R1195" t="s">
        <v>2791</v>
      </c>
      <c r="S1195" t="s">
        <v>85</v>
      </c>
      <c r="T1195" t="s">
        <v>2792</v>
      </c>
      <c r="U1195" t="s">
        <v>2793</v>
      </c>
      <c r="V1195" t="s">
        <v>759</v>
      </c>
      <c r="W1195" t="s">
        <v>760</v>
      </c>
    </row>
    <row r="1196" spans="1:23" x14ac:dyDescent="0.3">
      <c r="A1196">
        <v>153513319235936</v>
      </c>
      <c r="B1196" t="s">
        <v>133</v>
      </c>
      <c r="C1196" t="s">
        <v>189</v>
      </c>
      <c r="D1196" t="s">
        <v>4471</v>
      </c>
      <c r="E1196" t="s">
        <v>925</v>
      </c>
      <c r="F1196" t="s">
        <v>926</v>
      </c>
      <c r="G1196">
        <v>23.885899999999999</v>
      </c>
      <c r="H1196">
        <v>45.0792</v>
      </c>
      <c r="I1196" t="s">
        <v>78</v>
      </c>
      <c r="J1196">
        <v>42928</v>
      </c>
      <c r="K1196" s="1">
        <v>44709</v>
      </c>
      <c r="L1196" t="s">
        <v>29</v>
      </c>
      <c r="M1196" t="s">
        <v>6006</v>
      </c>
      <c r="N1196" t="s">
        <v>6007</v>
      </c>
      <c r="O1196" t="s">
        <v>2122</v>
      </c>
      <c r="P1196" t="s">
        <v>2517</v>
      </c>
      <c r="Q1196" t="s">
        <v>83</v>
      </c>
      <c r="R1196" t="s">
        <v>2518</v>
      </c>
      <c r="S1196" t="s">
        <v>334</v>
      </c>
      <c r="T1196" t="s">
        <v>2519</v>
      </c>
      <c r="U1196" t="s">
        <v>2520</v>
      </c>
      <c r="V1196" t="s">
        <v>6008</v>
      </c>
      <c r="W1196" t="s">
        <v>6009</v>
      </c>
    </row>
    <row r="1197" spans="1:23" x14ac:dyDescent="0.3">
      <c r="A1197">
        <v>667966442293030</v>
      </c>
      <c r="B1197" t="s">
        <v>839</v>
      </c>
      <c r="C1197" t="s">
        <v>151</v>
      </c>
      <c r="D1197" t="s">
        <v>2643</v>
      </c>
      <c r="E1197" t="s">
        <v>1210</v>
      </c>
      <c r="F1197" t="s">
        <v>1211</v>
      </c>
      <c r="G1197">
        <v>18.220800000000001</v>
      </c>
      <c r="H1197">
        <v>-66.590100000000007</v>
      </c>
      <c r="I1197" t="s">
        <v>138</v>
      </c>
      <c r="J1197">
        <v>59101</v>
      </c>
      <c r="K1197" s="1">
        <v>44887</v>
      </c>
      <c r="L1197" t="s">
        <v>29</v>
      </c>
      <c r="M1197" t="s">
        <v>6010</v>
      </c>
      <c r="N1197">
        <v>6068526910</v>
      </c>
      <c r="O1197" t="s">
        <v>597</v>
      </c>
      <c r="P1197" t="s">
        <v>1493</v>
      </c>
      <c r="Q1197" t="s">
        <v>239</v>
      </c>
      <c r="R1197" t="s">
        <v>1755</v>
      </c>
      <c r="S1197" t="s">
        <v>36</v>
      </c>
      <c r="T1197" t="s">
        <v>1756</v>
      </c>
      <c r="U1197" t="s">
        <v>1757</v>
      </c>
      <c r="V1197" t="s">
        <v>2360</v>
      </c>
      <c r="W1197" t="s">
        <v>2361</v>
      </c>
    </row>
    <row r="1198" spans="1:23" x14ac:dyDescent="0.3">
      <c r="A1198">
        <v>2291807888741720</v>
      </c>
      <c r="B1198" t="s">
        <v>792</v>
      </c>
      <c r="C1198" t="s">
        <v>42</v>
      </c>
      <c r="D1198" t="s">
        <v>6011</v>
      </c>
      <c r="E1198" t="s">
        <v>63</v>
      </c>
      <c r="F1198" t="s">
        <v>152</v>
      </c>
      <c r="G1198">
        <v>3.2027999999999999</v>
      </c>
      <c r="H1198">
        <v>73.220699999999994</v>
      </c>
      <c r="I1198" t="s">
        <v>78</v>
      </c>
      <c r="J1198">
        <v>132886</v>
      </c>
      <c r="K1198" s="1">
        <v>44997</v>
      </c>
      <c r="L1198" t="s">
        <v>123</v>
      </c>
      <c r="M1198" t="s">
        <v>6012</v>
      </c>
      <c r="N1198" t="s">
        <v>6013</v>
      </c>
      <c r="O1198" t="s">
        <v>1979</v>
      </c>
      <c r="P1198" t="s">
        <v>2111</v>
      </c>
      <c r="Q1198" t="s">
        <v>83</v>
      </c>
      <c r="R1198" t="s">
        <v>3837</v>
      </c>
      <c r="S1198" t="s">
        <v>69</v>
      </c>
      <c r="T1198" t="s">
        <v>3838</v>
      </c>
      <c r="U1198" t="s">
        <v>3839</v>
      </c>
      <c r="V1198" t="s">
        <v>2920</v>
      </c>
      <c r="W1198" t="s">
        <v>2921</v>
      </c>
    </row>
    <row r="1199" spans="1:23" x14ac:dyDescent="0.3">
      <c r="A1199">
        <v>1687858267345860</v>
      </c>
      <c r="B1199" t="s">
        <v>480</v>
      </c>
      <c r="C1199" t="s">
        <v>151</v>
      </c>
      <c r="D1199" t="s">
        <v>1880</v>
      </c>
      <c r="E1199" t="s">
        <v>482</v>
      </c>
      <c r="F1199" t="s">
        <v>483</v>
      </c>
      <c r="G1199">
        <v>-25.2744</v>
      </c>
      <c r="H1199">
        <v>133.77510000000001</v>
      </c>
      <c r="I1199" t="s">
        <v>28</v>
      </c>
      <c r="J1199">
        <v>76559</v>
      </c>
      <c r="K1199" s="1">
        <v>44488</v>
      </c>
      <c r="L1199" t="s">
        <v>123</v>
      </c>
      <c r="M1199" t="s">
        <v>6014</v>
      </c>
      <c r="N1199" t="s">
        <v>6015</v>
      </c>
      <c r="O1199" t="s">
        <v>265</v>
      </c>
      <c r="P1199" t="s">
        <v>2528</v>
      </c>
      <c r="Q1199" t="s">
        <v>1047</v>
      </c>
      <c r="R1199" t="s">
        <v>2529</v>
      </c>
      <c r="S1199" t="s">
        <v>114</v>
      </c>
      <c r="T1199" t="s">
        <v>2530</v>
      </c>
      <c r="U1199" t="s">
        <v>2531</v>
      </c>
      <c r="V1199" t="s">
        <v>5981</v>
      </c>
      <c r="W1199" t="s">
        <v>5982</v>
      </c>
    </row>
    <row r="1200" spans="1:23" x14ac:dyDescent="0.3">
      <c r="A1200">
        <v>975118034065508</v>
      </c>
      <c r="B1200" t="s">
        <v>231</v>
      </c>
      <c r="C1200" t="s">
        <v>273</v>
      </c>
      <c r="D1200" t="s">
        <v>5909</v>
      </c>
      <c r="E1200" t="s">
        <v>576</v>
      </c>
      <c r="F1200" t="s">
        <v>577</v>
      </c>
      <c r="G1200">
        <v>7.3696999999999999</v>
      </c>
      <c r="H1200">
        <v>12.354699999999999</v>
      </c>
      <c r="I1200" t="s">
        <v>78</v>
      </c>
      <c r="J1200">
        <v>17912</v>
      </c>
      <c r="K1200" s="1">
        <v>44521</v>
      </c>
      <c r="L1200" t="s">
        <v>123</v>
      </c>
      <c r="M1200" t="s">
        <v>6016</v>
      </c>
      <c r="N1200" t="s">
        <v>6017</v>
      </c>
      <c r="O1200" t="s">
        <v>460</v>
      </c>
      <c r="P1200" t="s">
        <v>4666</v>
      </c>
      <c r="Q1200" t="s">
        <v>143</v>
      </c>
      <c r="R1200" t="s">
        <v>4667</v>
      </c>
      <c r="S1200" t="s">
        <v>212</v>
      </c>
      <c r="T1200" t="s">
        <v>4668</v>
      </c>
      <c r="U1200" t="s">
        <v>4669</v>
      </c>
      <c r="V1200" t="s">
        <v>1538</v>
      </c>
      <c r="W1200" t="s">
        <v>1539</v>
      </c>
    </row>
    <row r="1201" spans="1:23" x14ac:dyDescent="0.3">
      <c r="A1201">
        <v>1892035805299600</v>
      </c>
      <c r="B1201" t="s">
        <v>417</v>
      </c>
      <c r="C1201" t="s">
        <v>91</v>
      </c>
      <c r="D1201" t="s">
        <v>4483</v>
      </c>
      <c r="E1201" t="s">
        <v>3859</v>
      </c>
      <c r="F1201" t="s">
        <v>3860</v>
      </c>
      <c r="G1201">
        <v>33.854700000000001</v>
      </c>
      <c r="H1201">
        <v>35.862299999999998</v>
      </c>
      <c r="I1201" t="s">
        <v>62</v>
      </c>
      <c r="J1201">
        <v>52845</v>
      </c>
      <c r="K1201" s="1">
        <v>44579</v>
      </c>
      <c r="L1201" t="s">
        <v>29</v>
      </c>
      <c r="M1201" t="s">
        <v>6018</v>
      </c>
      <c r="N1201" t="s">
        <v>6019</v>
      </c>
      <c r="O1201" t="s">
        <v>3146</v>
      </c>
      <c r="P1201" t="s">
        <v>6020</v>
      </c>
      <c r="Q1201" t="s">
        <v>674</v>
      </c>
      <c r="R1201" t="s">
        <v>6021</v>
      </c>
      <c r="S1201" t="s">
        <v>198</v>
      </c>
      <c r="T1201" t="s">
        <v>6022</v>
      </c>
      <c r="U1201" t="s">
        <v>6023</v>
      </c>
      <c r="V1201" t="s">
        <v>890</v>
      </c>
      <c r="W1201" t="s">
        <v>891</v>
      </c>
    </row>
    <row r="1202" spans="1:23" x14ac:dyDescent="0.3">
      <c r="A1202">
        <v>2057183507374740</v>
      </c>
      <c r="B1202" t="s">
        <v>710</v>
      </c>
      <c r="C1202" t="s">
        <v>91</v>
      </c>
      <c r="D1202" t="s">
        <v>4488</v>
      </c>
      <c r="E1202" t="s">
        <v>1141</v>
      </c>
      <c r="F1202" t="s">
        <v>1142</v>
      </c>
      <c r="G1202">
        <v>-17.7134</v>
      </c>
      <c r="H1202">
        <v>178.065</v>
      </c>
      <c r="I1202" t="s">
        <v>28</v>
      </c>
      <c r="J1202">
        <v>87653</v>
      </c>
      <c r="K1202" s="1">
        <v>44579</v>
      </c>
      <c r="L1202" t="s">
        <v>29</v>
      </c>
      <c r="M1202" t="s">
        <v>6024</v>
      </c>
      <c r="N1202" t="s">
        <v>6025</v>
      </c>
      <c r="O1202" t="s">
        <v>1661</v>
      </c>
      <c r="P1202" t="s">
        <v>410</v>
      </c>
      <c r="Q1202" t="s">
        <v>332</v>
      </c>
      <c r="R1202" t="s">
        <v>1662</v>
      </c>
      <c r="S1202" t="s">
        <v>334</v>
      </c>
      <c r="T1202" t="s">
        <v>1663</v>
      </c>
      <c r="U1202" t="s">
        <v>1664</v>
      </c>
      <c r="V1202" t="s">
        <v>4460</v>
      </c>
      <c r="W1202" t="s">
        <v>4461</v>
      </c>
    </row>
    <row r="1203" spans="1:23" x14ac:dyDescent="0.3">
      <c r="A1203">
        <v>2281683066587940</v>
      </c>
      <c r="B1203" t="s">
        <v>272</v>
      </c>
      <c r="C1203" t="s">
        <v>91</v>
      </c>
      <c r="D1203" t="s">
        <v>1359</v>
      </c>
      <c r="E1203" t="s">
        <v>2727</v>
      </c>
      <c r="F1203" t="s">
        <v>2728</v>
      </c>
      <c r="G1203">
        <v>17.357800000000001</v>
      </c>
      <c r="H1203">
        <v>-62.782899999999998</v>
      </c>
      <c r="I1203" t="s">
        <v>62</v>
      </c>
      <c r="J1203">
        <v>104685</v>
      </c>
      <c r="K1203" s="1">
        <v>44533</v>
      </c>
      <c r="L1203" t="s">
        <v>63</v>
      </c>
      <c r="M1203" t="s">
        <v>6026</v>
      </c>
      <c r="N1203" t="s">
        <v>6027</v>
      </c>
      <c r="O1203" t="s">
        <v>1364</v>
      </c>
      <c r="P1203" t="s">
        <v>2634</v>
      </c>
      <c r="Q1203" t="s">
        <v>50</v>
      </c>
      <c r="R1203" t="s">
        <v>2635</v>
      </c>
      <c r="S1203" t="s">
        <v>36</v>
      </c>
      <c r="T1203" t="s">
        <v>2636</v>
      </c>
      <c r="U1203" t="s">
        <v>2637</v>
      </c>
      <c r="V1203" t="s">
        <v>3890</v>
      </c>
      <c r="W1203" t="s">
        <v>3891</v>
      </c>
    </row>
    <row r="1204" spans="1:23" x14ac:dyDescent="0.3">
      <c r="A1204">
        <v>2226428310491310</v>
      </c>
      <c r="B1204" t="s">
        <v>973</v>
      </c>
      <c r="C1204" t="s">
        <v>24</v>
      </c>
      <c r="D1204" t="s">
        <v>5933</v>
      </c>
      <c r="E1204" t="s">
        <v>768</v>
      </c>
      <c r="F1204" t="s">
        <v>769</v>
      </c>
      <c r="G1204">
        <v>5.1520999999999999</v>
      </c>
      <c r="H1204">
        <v>46.199599999999997</v>
      </c>
      <c r="I1204" t="s">
        <v>206</v>
      </c>
      <c r="J1204">
        <v>60397</v>
      </c>
      <c r="K1204" s="1">
        <v>45145</v>
      </c>
      <c r="L1204" t="s">
        <v>63</v>
      </c>
      <c r="M1204" t="s">
        <v>6028</v>
      </c>
      <c r="N1204" t="s">
        <v>6029</v>
      </c>
      <c r="O1204" t="s">
        <v>1513</v>
      </c>
      <c r="P1204" t="s">
        <v>3565</v>
      </c>
      <c r="Q1204" t="s">
        <v>169</v>
      </c>
      <c r="R1204" t="s">
        <v>3566</v>
      </c>
      <c r="S1204" t="s">
        <v>198</v>
      </c>
      <c r="T1204" t="s">
        <v>3567</v>
      </c>
      <c r="U1204" t="s">
        <v>3568</v>
      </c>
      <c r="V1204" t="s">
        <v>4789</v>
      </c>
      <c r="W1204" t="s">
        <v>4790</v>
      </c>
    </row>
    <row r="1205" spans="1:23" x14ac:dyDescent="0.3">
      <c r="A1205">
        <v>2798877557772690</v>
      </c>
      <c r="B1205" t="s">
        <v>41</v>
      </c>
      <c r="C1205" t="s">
        <v>105</v>
      </c>
      <c r="D1205" t="s">
        <v>3401</v>
      </c>
      <c r="E1205" t="s">
        <v>2649</v>
      </c>
      <c r="F1205" t="s">
        <v>2650</v>
      </c>
      <c r="G1205">
        <v>42.506300000000003</v>
      </c>
      <c r="H1205">
        <v>1.5218</v>
      </c>
      <c r="I1205" t="s">
        <v>78</v>
      </c>
      <c r="J1205">
        <v>67320</v>
      </c>
      <c r="K1205" s="1">
        <v>44859</v>
      </c>
      <c r="L1205" t="s">
        <v>123</v>
      </c>
      <c r="M1205" t="s">
        <v>6030</v>
      </c>
      <c r="N1205">
        <f>1-897-831-5564</f>
        <v>-7291</v>
      </c>
      <c r="O1205" t="s">
        <v>448</v>
      </c>
      <c r="P1205" t="s">
        <v>447</v>
      </c>
      <c r="Q1205" t="s">
        <v>83</v>
      </c>
      <c r="R1205" t="s">
        <v>1331</v>
      </c>
      <c r="S1205" t="s">
        <v>52</v>
      </c>
      <c r="T1205" t="s">
        <v>1332</v>
      </c>
      <c r="U1205" t="s">
        <v>1333</v>
      </c>
      <c r="V1205" t="s">
        <v>2218</v>
      </c>
      <c r="W1205" t="s">
        <v>2219</v>
      </c>
    </row>
    <row r="1206" spans="1:23" x14ac:dyDescent="0.3">
      <c r="A1206">
        <v>2567113533741510</v>
      </c>
      <c r="B1206" t="s">
        <v>467</v>
      </c>
      <c r="C1206" t="s">
        <v>105</v>
      </c>
      <c r="D1206" t="s">
        <v>1976</v>
      </c>
      <c r="E1206" t="s">
        <v>177</v>
      </c>
      <c r="F1206" t="s">
        <v>178</v>
      </c>
      <c r="G1206">
        <v>26.066700000000001</v>
      </c>
      <c r="H1206">
        <v>50.557699999999997</v>
      </c>
      <c r="I1206" t="s">
        <v>138</v>
      </c>
      <c r="J1206">
        <v>78526</v>
      </c>
      <c r="K1206" s="1">
        <v>44755</v>
      </c>
      <c r="L1206" t="s">
        <v>63</v>
      </c>
      <c r="M1206" t="s">
        <v>6031</v>
      </c>
      <c r="N1206" t="s">
        <v>6032</v>
      </c>
      <c r="O1206" t="s">
        <v>48</v>
      </c>
      <c r="P1206" t="s">
        <v>49</v>
      </c>
      <c r="Q1206" t="s">
        <v>34</v>
      </c>
      <c r="R1206" t="s">
        <v>51</v>
      </c>
      <c r="S1206" t="s">
        <v>241</v>
      </c>
      <c r="T1206" t="s">
        <v>53</v>
      </c>
      <c r="U1206" t="s">
        <v>54</v>
      </c>
      <c r="V1206" t="s">
        <v>2386</v>
      </c>
      <c r="W1206" t="s">
        <v>2387</v>
      </c>
    </row>
    <row r="1207" spans="1:23" x14ac:dyDescent="0.3">
      <c r="A1207">
        <v>2725383609107520</v>
      </c>
      <c r="B1207" t="s">
        <v>1008</v>
      </c>
      <c r="C1207" t="s">
        <v>24</v>
      </c>
      <c r="D1207" t="s">
        <v>6033</v>
      </c>
      <c r="E1207" t="s">
        <v>1424</v>
      </c>
      <c r="F1207" t="s">
        <v>1425</v>
      </c>
      <c r="G1207">
        <v>-15.3767</v>
      </c>
      <c r="H1207">
        <v>166.95920000000001</v>
      </c>
      <c r="I1207" t="s">
        <v>28</v>
      </c>
      <c r="J1207">
        <v>85377</v>
      </c>
      <c r="K1207" s="1">
        <v>44663</v>
      </c>
      <c r="L1207" t="s">
        <v>63</v>
      </c>
      <c r="M1207" t="s">
        <v>6034</v>
      </c>
      <c r="N1207" t="s">
        <v>6035</v>
      </c>
      <c r="O1207" t="s">
        <v>319</v>
      </c>
      <c r="P1207" t="s">
        <v>1858</v>
      </c>
      <c r="Q1207" t="s">
        <v>1047</v>
      </c>
      <c r="R1207" t="s">
        <v>1859</v>
      </c>
      <c r="S1207" t="s">
        <v>36</v>
      </c>
      <c r="T1207" t="s">
        <v>1860</v>
      </c>
      <c r="U1207" t="s">
        <v>1861</v>
      </c>
      <c r="V1207" t="s">
        <v>3363</v>
      </c>
      <c r="W1207" t="s">
        <v>3364</v>
      </c>
    </row>
    <row r="1208" spans="1:23" x14ac:dyDescent="0.3">
      <c r="A1208">
        <v>636123757102845</v>
      </c>
      <c r="B1208" t="s">
        <v>417</v>
      </c>
      <c r="C1208" t="s">
        <v>24</v>
      </c>
      <c r="D1208" t="s">
        <v>534</v>
      </c>
      <c r="E1208" t="s">
        <v>3715</v>
      </c>
      <c r="F1208" t="s">
        <v>3716</v>
      </c>
      <c r="G1208">
        <v>-3.3704000000000001</v>
      </c>
      <c r="H1208">
        <v>-168.73400000000001</v>
      </c>
      <c r="I1208" t="s">
        <v>62</v>
      </c>
      <c r="J1208">
        <v>32009</v>
      </c>
      <c r="K1208" s="1">
        <v>44648</v>
      </c>
      <c r="L1208" t="s">
        <v>29</v>
      </c>
      <c r="M1208" t="s">
        <v>6036</v>
      </c>
      <c r="N1208">
        <v>3407591465</v>
      </c>
      <c r="O1208" t="s">
        <v>447</v>
      </c>
      <c r="P1208" t="s">
        <v>448</v>
      </c>
      <c r="Q1208" t="s">
        <v>67</v>
      </c>
      <c r="R1208" t="s">
        <v>449</v>
      </c>
      <c r="S1208" t="s">
        <v>52</v>
      </c>
      <c r="T1208" t="s">
        <v>450</v>
      </c>
      <c r="U1208" t="s">
        <v>451</v>
      </c>
      <c r="V1208" t="s">
        <v>5764</v>
      </c>
      <c r="W1208" t="s">
        <v>5765</v>
      </c>
    </row>
    <row r="1209" spans="1:23" x14ac:dyDescent="0.3">
      <c r="A1209">
        <v>1959009626804730</v>
      </c>
      <c r="B1209" t="s">
        <v>567</v>
      </c>
      <c r="C1209" t="s">
        <v>91</v>
      </c>
      <c r="D1209" t="s">
        <v>1684</v>
      </c>
      <c r="E1209" t="s">
        <v>191</v>
      </c>
      <c r="F1209" t="s">
        <v>192</v>
      </c>
      <c r="G1209">
        <v>32.3078</v>
      </c>
      <c r="H1209">
        <v>-64.750500000000002</v>
      </c>
      <c r="I1209" t="s">
        <v>206</v>
      </c>
      <c r="J1209">
        <v>77003</v>
      </c>
      <c r="K1209" s="1">
        <v>44475</v>
      </c>
      <c r="L1209" t="s">
        <v>123</v>
      </c>
      <c r="M1209" t="s">
        <v>6037</v>
      </c>
      <c r="N1209" t="s">
        <v>6038</v>
      </c>
      <c r="O1209" t="s">
        <v>561</v>
      </c>
      <c r="P1209" t="s">
        <v>3816</v>
      </c>
      <c r="Q1209" t="s">
        <v>358</v>
      </c>
      <c r="R1209" t="s">
        <v>3817</v>
      </c>
      <c r="S1209" t="s">
        <v>334</v>
      </c>
      <c r="T1209" t="s">
        <v>3818</v>
      </c>
      <c r="U1209" t="s">
        <v>3819</v>
      </c>
      <c r="V1209" t="s">
        <v>697</v>
      </c>
      <c r="W1209" t="s">
        <v>698</v>
      </c>
    </row>
    <row r="1210" spans="1:23" x14ac:dyDescent="0.3">
      <c r="A1210">
        <v>2975556137038670</v>
      </c>
      <c r="B1210" t="s">
        <v>260</v>
      </c>
      <c r="C1210" t="s">
        <v>91</v>
      </c>
      <c r="D1210" t="s">
        <v>2152</v>
      </c>
      <c r="E1210" t="s">
        <v>731</v>
      </c>
      <c r="F1210" t="s">
        <v>732</v>
      </c>
      <c r="G1210">
        <v>13.9094</v>
      </c>
      <c r="H1210">
        <v>-60.978900000000003</v>
      </c>
      <c r="I1210" t="s">
        <v>28</v>
      </c>
      <c r="J1210">
        <v>55866</v>
      </c>
      <c r="K1210" s="1">
        <v>44957</v>
      </c>
      <c r="L1210" t="s">
        <v>29</v>
      </c>
      <c r="M1210" t="s">
        <v>6039</v>
      </c>
      <c r="N1210" t="s">
        <v>6040</v>
      </c>
      <c r="O1210" t="s">
        <v>307</v>
      </c>
      <c r="P1210" t="s">
        <v>1235</v>
      </c>
      <c r="Q1210" t="s">
        <v>332</v>
      </c>
      <c r="R1210" t="s">
        <v>1236</v>
      </c>
      <c r="S1210" t="s">
        <v>36</v>
      </c>
      <c r="T1210" t="s">
        <v>1237</v>
      </c>
      <c r="U1210" t="s">
        <v>1238</v>
      </c>
      <c r="V1210" t="s">
        <v>1613</v>
      </c>
      <c r="W1210" t="s">
        <v>1614</v>
      </c>
    </row>
    <row r="1211" spans="1:23" x14ac:dyDescent="0.3">
      <c r="A1211">
        <v>2495854315112320</v>
      </c>
      <c r="B1211" t="s">
        <v>364</v>
      </c>
      <c r="C1211" t="s">
        <v>105</v>
      </c>
      <c r="D1211" t="s">
        <v>5918</v>
      </c>
      <c r="E1211" t="s">
        <v>1278</v>
      </c>
      <c r="F1211" t="s">
        <v>1278</v>
      </c>
      <c r="G1211">
        <v>49.815300000000001</v>
      </c>
      <c r="H1211">
        <v>6.1295999999999999</v>
      </c>
      <c r="I1211" t="s">
        <v>62</v>
      </c>
      <c r="J1211">
        <v>50018</v>
      </c>
      <c r="K1211" s="1">
        <v>44964</v>
      </c>
      <c r="L1211" t="s">
        <v>29</v>
      </c>
      <c r="M1211" t="s">
        <v>6041</v>
      </c>
      <c r="N1211" t="s">
        <v>6042</v>
      </c>
      <c r="O1211" t="s">
        <v>401</v>
      </c>
      <c r="P1211" t="s">
        <v>4857</v>
      </c>
      <c r="Q1211" t="s">
        <v>34</v>
      </c>
      <c r="R1211" t="s">
        <v>4858</v>
      </c>
      <c r="S1211" t="s">
        <v>36</v>
      </c>
      <c r="T1211" t="s">
        <v>4859</v>
      </c>
      <c r="U1211" t="s">
        <v>4860</v>
      </c>
      <c r="V1211" t="s">
        <v>5043</v>
      </c>
      <c r="W1211" t="s">
        <v>5044</v>
      </c>
    </row>
    <row r="1212" spans="1:23" x14ac:dyDescent="0.3">
      <c r="A1212">
        <v>2452183254838980</v>
      </c>
      <c r="B1212" t="s">
        <v>272</v>
      </c>
      <c r="C1212" t="s">
        <v>91</v>
      </c>
      <c r="D1212" t="s">
        <v>4206</v>
      </c>
      <c r="E1212" t="s">
        <v>1096</v>
      </c>
      <c r="F1212" t="s">
        <v>1097</v>
      </c>
      <c r="G1212">
        <v>17.570699999999999</v>
      </c>
      <c r="H1212">
        <v>-3.9962</v>
      </c>
      <c r="I1212" t="s">
        <v>138</v>
      </c>
      <c r="J1212">
        <v>122960</v>
      </c>
      <c r="K1212" s="1">
        <v>44967</v>
      </c>
      <c r="L1212" t="s">
        <v>63</v>
      </c>
      <c r="M1212" t="s">
        <v>6043</v>
      </c>
      <c r="N1212" t="s">
        <v>6044</v>
      </c>
      <c r="O1212" t="s">
        <v>141</v>
      </c>
      <c r="P1212" t="s">
        <v>142</v>
      </c>
      <c r="Q1212" t="s">
        <v>332</v>
      </c>
      <c r="R1212" t="s">
        <v>144</v>
      </c>
      <c r="S1212" t="s">
        <v>334</v>
      </c>
      <c r="T1212" t="s">
        <v>146</v>
      </c>
      <c r="U1212" t="s">
        <v>147</v>
      </c>
      <c r="V1212" t="s">
        <v>6045</v>
      </c>
      <c r="W1212" t="s">
        <v>6046</v>
      </c>
    </row>
    <row r="1213" spans="1:23" x14ac:dyDescent="0.3">
      <c r="A1213">
        <v>2564200803985420</v>
      </c>
      <c r="B1213" t="s">
        <v>325</v>
      </c>
      <c r="C1213" t="s">
        <v>24</v>
      </c>
      <c r="D1213" t="s">
        <v>4328</v>
      </c>
      <c r="E1213" t="s">
        <v>3211</v>
      </c>
      <c r="F1213" t="s">
        <v>3212</v>
      </c>
      <c r="G1213">
        <v>9.1449999999999996</v>
      </c>
      <c r="H1213">
        <v>40.489699999999999</v>
      </c>
      <c r="I1213" t="s">
        <v>206</v>
      </c>
      <c r="J1213">
        <v>103230</v>
      </c>
      <c r="K1213" s="1">
        <v>44499</v>
      </c>
      <c r="L1213" t="s">
        <v>123</v>
      </c>
      <c r="M1213" t="s">
        <v>6047</v>
      </c>
      <c r="N1213" t="s">
        <v>6048</v>
      </c>
      <c r="O1213" t="s">
        <v>3146</v>
      </c>
      <c r="P1213" t="s">
        <v>6020</v>
      </c>
      <c r="Q1213" t="s">
        <v>332</v>
      </c>
      <c r="R1213" t="s">
        <v>6021</v>
      </c>
      <c r="S1213" t="s">
        <v>114</v>
      </c>
      <c r="T1213" t="s">
        <v>6022</v>
      </c>
      <c r="U1213" t="s">
        <v>6023</v>
      </c>
      <c r="V1213" t="s">
        <v>1602</v>
      </c>
      <c r="W1213" t="s">
        <v>1603</v>
      </c>
    </row>
    <row r="1214" spans="1:23" x14ac:dyDescent="0.3">
      <c r="A1214">
        <v>3099016065416800</v>
      </c>
      <c r="B1214" t="s">
        <v>430</v>
      </c>
      <c r="C1214" t="s">
        <v>42</v>
      </c>
      <c r="D1214" t="s">
        <v>5502</v>
      </c>
      <c r="E1214" t="s">
        <v>2094</v>
      </c>
      <c r="F1214" t="s">
        <v>2733</v>
      </c>
      <c r="G1214">
        <v>-13.759</v>
      </c>
      <c r="H1214">
        <v>-172.1046</v>
      </c>
      <c r="I1214" t="s">
        <v>28</v>
      </c>
      <c r="J1214">
        <v>97897</v>
      </c>
      <c r="K1214" s="1">
        <v>44861</v>
      </c>
      <c r="L1214" t="s">
        <v>29</v>
      </c>
      <c r="M1214" t="s">
        <v>6049</v>
      </c>
      <c r="N1214" t="s">
        <v>6050</v>
      </c>
      <c r="O1214" t="s">
        <v>2111</v>
      </c>
      <c r="P1214" t="s">
        <v>1832</v>
      </c>
      <c r="Q1214" t="s">
        <v>253</v>
      </c>
      <c r="R1214" t="s">
        <v>2112</v>
      </c>
      <c r="S1214" t="s">
        <v>36</v>
      </c>
      <c r="T1214" t="s">
        <v>2113</v>
      </c>
      <c r="U1214" t="s">
        <v>2114</v>
      </c>
      <c r="V1214" t="s">
        <v>5764</v>
      </c>
      <c r="W1214" t="s">
        <v>5765</v>
      </c>
    </row>
    <row r="1215" spans="1:23" x14ac:dyDescent="0.3">
      <c r="A1215">
        <v>1821885134022360</v>
      </c>
      <c r="B1215" t="s">
        <v>90</v>
      </c>
      <c r="C1215" t="s">
        <v>91</v>
      </c>
      <c r="D1215" t="s">
        <v>3406</v>
      </c>
      <c r="E1215" t="s">
        <v>163</v>
      </c>
      <c r="F1215" t="s">
        <v>164</v>
      </c>
      <c r="G1215">
        <v>17.0608</v>
      </c>
      <c r="H1215">
        <v>-61.796399999999998</v>
      </c>
      <c r="I1215" t="s">
        <v>138</v>
      </c>
      <c r="J1215">
        <v>102687</v>
      </c>
      <c r="K1215" s="1">
        <v>44560</v>
      </c>
      <c r="L1215" t="s">
        <v>63</v>
      </c>
      <c r="M1215" t="s">
        <v>6051</v>
      </c>
      <c r="N1215" t="s">
        <v>6052</v>
      </c>
      <c r="O1215" t="s">
        <v>331</v>
      </c>
      <c r="P1215" t="s">
        <v>1353</v>
      </c>
      <c r="Q1215" t="s">
        <v>239</v>
      </c>
      <c r="R1215" t="s">
        <v>1354</v>
      </c>
      <c r="S1215" t="s">
        <v>334</v>
      </c>
      <c r="T1215" t="s">
        <v>1355</v>
      </c>
      <c r="U1215" t="s">
        <v>1356</v>
      </c>
      <c r="V1215" t="s">
        <v>645</v>
      </c>
      <c r="W1215" t="s">
        <v>646</v>
      </c>
    </row>
    <row r="1216" spans="1:23" x14ac:dyDescent="0.3">
      <c r="A1216">
        <v>1453359468825090</v>
      </c>
      <c r="B1216" t="s">
        <v>533</v>
      </c>
      <c r="C1216" t="s">
        <v>273</v>
      </c>
      <c r="D1216" t="s">
        <v>1528</v>
      </c>
      <c r="E1216" t="s">
        <v>220</v>
      </c>
      <c r="F1216" t="s">
        <v>221</v>
      </c>
      <c r="G1216">
        <v>13.443199999999999</v>
      </c>
      <c r="H1216">
        <v>-15.3101</v>
      </c>
      <c r="I1216" t="s">
        <v>206</v>
      </c>
      <c r="J1216">
        <v>110234</v>
      </c>
      <c r="K1216" s="1">
        <v>44616</v>
      </c>
      <c r="L1216" t="s">
        <v>123</v>
      </c>
      <c r="M1216" t="s">
        <v>6053</v>
      </c>
      <c r="N1216" t="s">
        <v>6054</v>
      </c>
      <c r="O1216" t="s">
        <v>167</v>
      </c>
      <c r="P1216" t="s">
        <v>168</v>
      </c>
      <c r="Q1216" t="s">
        <v>50</v>
      </c>
      <c r="R1216" t="s">
        <v>170</v>
      </c>
      <c r="S1216" t="s">
        <v>85</v>
      </c>
      <c r="T1216" t="s">
        <v>171</v>
      </c>
      <c r="U1216" t="s">
        <v>172</v>
      </c>
      <c r="V1216" t="s">
        <v>4877</v>
      </c>
      <c r="W1216" t="s">
        <v>4878</v>
      </c>
    </row>
    <row r="1217" spans="1:23" x14ac:dyDescent="0.3">
      <c r="A1217">
        <v>1385078353578910</v>
      </c>
      <c r="B1217" t="s">
        <v>351</v>
      </c>
      <c r="C1217" t="s">
        <v>105</v>
      </c>
      <c r="D1217" t="s">
        <v>3396</v>
      </c>
      <c r="E1217" t="s">
        <v>4329</v>
      </c>
      <c r="F1217" t="s">
        <v>4330</v>
      </c>
      <c r="G1217">
        <v>-13.254300000000001</v>
      </c>
      <c r="H1217">
        <v>34.301499999999997</v>
      </c>
      <c r="I1217" t="s">
        <v>206</v>
      </c>
      <c r="J1217">
        <v>105021</v>
      </c>
      <c r="K1217" s="1">
        <v>44834</v>
      </c>
      <c r="L1217" t="s">
        <v>63</v>
      </c>
      <c r="M1217" t="s">
        <v>6055</v>
      </c>
      <c r="N1217" t="s">
        <v>6056</v>
      </c>
      <c r="O1217" t="s">
        <v>2883</v>
      </c>
      <c r="P1217" t="s">
        <v>4657</v>
      </c>
      <c r="Q1217" t="s">
        <v>83</v>
      </c>
      <c r="R1217" t="s">
        <v>4658</v>
      </c>
      <c r="S1217" t="s">
        <v>69</v>
      </c>
      <c r="T1217" t="s">
        <v>4659</v>
      </c>
      <c r="U1217" t="s">
        <v>4660</v>
      </c>
      <c r="V1217" t="s">
        <v>1239</v>
      </c>
      <c r="W1217" t="s">
        <v>1240</v>
      </c>
    </row>
    <row r="1218" spans="1:23" x14ac:dyDescent="0.3">
      <c r="A1218">
        <v>3033203166341430</v>
      </c>
      <c r="B1218" t="s">
        <v>1008</v>
      </c>
      <c r="C1218" t="s">
        <v>91</v>
      </c>
      <c r="D1218" t="s">
        <v>742</v>
      </c>
      <c r="E1218" t="s">
        <v>3596</v>
      </c>
      <c r="F1218" t="s">
        <v>3597</v>
      </c>
      <c r="G1218">
        <v>17.607800000000001</v>
      </c>
      <c r="H1218">
        <v>8.0816999999999997</v>
      </c>
      <c r="I1218" t="s">
        <v>138</v>
      </c>
      <c r="J1218">
        <v>37504</v>
      </c>
      <c r="K1218" s="1">
        <v>44734</v>
      </c>
      <c r="L1218" t="s">
        <v>29</v>
      </c>
      <c r="M1218" t="s">
        <v>6057</v>
      </c>
      <c r="N1218" t="s">
        <v>6058</v>
      </c>
      <c r="O1218" t="s">
        <v>2242</v>
      </c>
      <c r="P1218" t="s">
        <v>3543</v>
      </c>
      <c r="Q1218" t="s">
        <v>332</v>
      </c>
      <c r="R1218" t="s">
        <v>3544</v>
      </c>
      <c r="S1218" t="s">
        <v>69</v>
      </c>
      <c r="T1218" t="s">
        <v>3545</v>
      </c>
      <c r="U1218" t="s">
        <v>3546</v>
      </c>
      <c r="V1218" t="s">
        <v>1837</v>
      </c>
      <c r="W1218" t="s">
        <v>1838</v>
      </c>
    </row>
    <row r="1219" spans="1:23" x14ac:dyDescent="0.3">
      <c r="A1219">
        <v>1994473611869690</v>
      </c>
      <c r="B1219" t="s">
        <v>104</v>
      </c>
      <c r="C1219" t="s">
        <v>273</v>
      </c>
      <c r="D1219" t="s">
        <v>5140</v>
      </c>
      <c r="E1219" t="s">
        <v>961</v>
      </c>
      <c r="F1219" t="s">
        <v>962</v>
      </c>
      <c r="G1219">
        <v>41.2044</v>
      </c>
      <c r="H1219">
        <v>74.766099999999994</v>
      </c>
      <c r="I1219" t="s">
        <v>138</v>
      </c>
      <c r="J1219">
        <v>51988</v>
      </c>
      <c r="K1219" s="1">
        <v>44851</v>
      </c>
      <c r="L1219" t="s">
        <v>63</v>
      </c>
      <c r="M1219" t="s">
        <v>6059</v>
      </c>
      <c r="N1219" t="s">
        <v>6060</v>
      </c>
      <c r="O1219" t="s">
        <v>209</v>
      </c>
      <c r="P1219" t="s">
        <v>3221</v>
      </c>
      <c r="Q1219" t="s">
        <v>169</v>
      </c>
      <c r="R1219" t="s">
        <v>3222</v>
      </c>
      <c r="S1219" t="s">
        <v>52</v>
      </c>
      <c r="T1219" t="s">
        <v>3223</v>
      </c>
      <c r="U1219" t="s">
        <v>3224</v>
      </c>
      <c r="V1219" t="s">
        <v>2413</v>
      </c>
      <c r="W1219" t="s">
        <v>2414</v>
      </c>
    </row>
    <row r="1220" spans="1:23" x14ac:dyDescent="0.3">
      <c r="A1220">
        <v>2049292856897260</v>
      </c>
      <c r="B1220" t="s">
        <v>57</v>
      </c>
      <c r="C1220" t="s">
        <v>91</v>
      </c>
      <c r="D1220" t="s">
        <v>2808</v>
      </c>
      <c r="E1220" t="s">
        <v>602</v>
      </c>
      <c r="F1220" t="s">
        <v>603</v>
      </c>
      <c r="G1220">
        <v>40.463700000000003</v>
      </c>
      <c r="H1220">
        <v>-3.7492000000000001</v>
      </c>
      <c r="I1220" t="s">
        <v>138</v>
      </c>
      <c r="J1220">
        <v>113069</v>
      </c>
      <c r="K1220" s="1">
        <v>45125</v>
      </c>
      <c r="L1220" t="s">
        <v>63</v>
      </c>
      <c r="M1220" t="s">
        <v>6061</v>
      </c>
      <c r="N1220" t="s">
        <v>6062</v>
      </c>
      <c r="O1220" t="s">
        <v>1308</v>
      </c>
      <c r="P1220" t="s">
        <v>1309</v>
      </c>
      <c r="Q1220" t="s">
        <v>50</v>
      </c>
      <c r="R1220" t="s">
        <v>1310</v>
      </c>
      <c r="S1220" t="s">
        <v>52</v>
      </c>
      <c r="T1220" t="s">
        <v>1311</v>
      </c>
      <c r="U1220" t="s">
        <v>1312</v>
      </c>
      <c r="V1220" t="s">
        <v>3704</v>
      </c>
      <c r="W1220" t="s">
        <v>3705</v>
      </c>
    </row>
    <row r="1221" spans="1:23" x14ac:dyDescent="0.3">
      <c r="A1221">
        <v>995562949023258</v>
      </c>
      <c r="B1221" t="s">
        <v>74</v>
      </c>
      <c r="C1221" t="s">
        <v>105</v>
      </c>
      <c r="D1221" t="s">
        <v>1684</v>
      </c>
      <c r="E1221" t="s">
        <v>861</v>
      </c>
      <c r="F1221" t="s">
        <v>862</v>
      </c>
      <c r="G1221">
        <v>46.862499999999997</v>
      </c>
      <c r="H1221">
        <v>103.8467</v>
      </c>
      <c r="I1221" t="s">
        <v>78</v>
      </c>
      <c r="J1221">
        <v>35855</v>
      </c>
      <c r="K1221" s="1">
        <v>44691</v>
      </c>
      <c r="L1221" t="s">
        <v>29</v>
      </c>
      <c r="M1221" t="s">
        <v>6063</v>
      </c>
      <c r="N1221" t="s">
        <v>6064</v>
      </c>
      <c r="O1221" t="s">
        <v>1543</v>
      </c>
      <c r="P1221" t="s">
        <v>1544</v>
      </c>
      <c r="Q1221" t="s">
        <v>239</v>
      </c>
      <c r="R1221" t="s">
        <v>1545</v>
      </c>
      <c r="S1221" t="s">
        <v>145</v>
      </c>
      <c r="T1221" t="s">
        <v>1546</v>
      </c>
      <c r="U1221" t="s">
        <v>1547</v>
      </c>
      <c r="V1221" t="s">
        <v>4333</v>
      </c>
      <c r="W1221" t="s">
        <v>4334</v>
      </c>
    </row>
    <row r="1222" spans="1:23" x14ac:dyDescent="0.3">
      <c r="A1222">
        <v>1462569059837470</v>
      </c>
      <c r="B1222" t="s">
        <v>23</v>
      </c>
      <c r="C1222" t="s">
        <v>134</v>
      </c>
      <c r="D1222" t="s">
        <v>2648</v>
      </c>
      <c r="E1222" t="s">
        <v>1160</v>
      </c>
      <c r="F1222" t="s">
        <v>1161</v>
      </c>
      <c r="G1222">
        <v>-1.9402999999999999</v>
      </c>
      <c r="H1222">
        <v>29.873899999999999</v>
      </c>
      <c r="I1222" t="s">
        <v>62</v>
      </c>
      <c r="J1222">
        <v>129565</v>
      </c>
      <c r="K1222" s="1">
        <v>44883</v>
      </c>
      <c r="L1222" t="s">
        <v>63</v>
      </c>
      <c r="M1222" t="s">
        <v>6065</v>
      </c>
      <c r="N1222" t="s">
        <v>6066</v>
      </c>
      <c r="O1222" t="s">
        <v>424</v>
      </c>
      <c r="P1222" t="s">
        <v>2453</v>
      </c>
      <c r="Q1222" t="s">
        <v>34</v>
      </c>
      <c r="R1222" t="s">
        <v>4108</v>
      </c>
      <c r="S1222" t="s">
        <v>85</v>
      </c>
      <c r="T1222" t="s">
        <v>4109</v>
      </c>
      <c r="U1222" t="s">
        <v>4110</v>
      </c>
      <c r="V1222" t="s">
        <v>382</v>
      </c>
      <c r="W1222" t="s">
        <v>383</v>
      </c>
    </row>
    <row r="1223" spans="1:23" x14ac:dyDescent="0.3">
      <c r="A1223">
        <v>2860871160902350</v>
      </c>
      <c r="B1223" t="s">
        <v>555</v>
      </c>
      <c r="C1223" t="s">
        <v>218</v>
      </c>
      <c r="D1223" t="s">
        <v>974</v>
      </c>
      <c r="E1223" t="s">
        <v>1949</v>
      </c>
      <c r="F1223" t="s">
        <v>1950</v>
      </c>
      <c r="G1223">
        <v>-4.6795999999999998</v>
      </c>
      <c r="H1223">
        <v>55.491999999999997</v>
      </c>
      <c r="I1223" t="s">
        <v>62</v>
      </c>
      <c r="J1223">
        <v>74184</v>
      </c>
      <c r="K1223" s="1">
        <v>44777</v>
      </c>
      <c r="L1223" t="s">
        <v>63</v>
      </c>
      <c r="M1223" t="s">
        <v>6067</v>
      </c>
      <c r="N1223" t="s">
        <v>6068</v>
      </c>
      <c r="O1223" t="s">
        <v>81</v>
      </c>
      <c r="P1223" t="s">
        <v>224</v>
      </c>
      <c r="Q1223" t="s">
        <v>169</v>
      </c>
      <c r="R1223" t="s">
        <v>2259</v>
      </c>
      <c r="S1223" t="s">
        <v>241</v>
      </c>
      <c r="T1223" t="s">
        <v>2260</v>
      </c>
      <c r="U1223" t="s">
        <v>2261</v>
      </c>
      <c r="V1223" t="s">
        <v>2287</v>
      </c>
      <c r="W1223" t="s">
        <v>2288</v>
      </c>
    </row>
    <row r="1224" spans="1:23" x14ac:dyDescent="0.3">
      <c r="A1224">
        <v>153409255895446</v>
      </c>
      <c r="B1224" t="s">
        <v>57</v>
      </c>
      <c r="C1224" t="s">
        <v>151</v>
      </c>
      <c r="D1224" t="s">
        <v>4670</v>
      </c>
      <c r="E1224" t="s">
        <v>26</v>
      </c>
      <c r="F1224" t="s">
        <v>27</v>
      </c>
      <c r="G1224">
        <v>54.2361</v>
      </c>
      <c r="H1224">
        <v>-4.5480999999999998</v>
      </c>
      <c r="I1224" t="s">
        <v>62</v>
      </c>
      <c r="J1224">
        <v>119016</v>
      </c>
      <c r="K1224" s="1">
        <v>44588</v>
      </c>
      <c r="L1224" t="s">
        <v>29</v>
      </c>
      <c r="M1224" t="s">
        <v>6069</v>
      </c>
      <c r="N1224" t="s">
        <v>6070</v>
      </c>
      <c r="O1224" t="s">
        <v>990</v>
      </c>
      <c r="P1224" t="s">
        <v>991</v>
      </c>
      <c r="Q1224" t="s">
        <v>321</v>
      </c>
      <c r="R1224" t="s">
        <v>992</v>
      </c>
      <c r="S1224" t="s">
        <v>212</v>
      </c>
      <c r="T1224" t="s">
        <v>993</v>
      </c>
      <c r="U1224" t="s">
        <v>994</v>
      </c>
      <c r="V1224" t="s">
        <v>1369</v>
      </c>
      <c r="W1224" t="s">
        <v>1370</v>
      </c>
    </row>
    <row r="1225" spans="1:23" x14ac:dyDescent="0.3">
      <c r="A1225">
        <v>1658933435164020</v>
      </c>
      <c r="B1225" t="s">
        <v>678</v>
      </c>
      <c r="C1225" t="s">
        <v>151</v>
      </c>
      <c r="D1225" t="s">
        <v>203</v>
      </c>
      <c r="E1225" t="s">
        <v>2858</v>
      </c>
      <c r="F1225" t="s">
        <v>2859</v>
      </c>
      <c r="G1225">
        <v>23.424099999999999</v>
      </c>
      <c r="H1225">
        <v>53.847799999999999</v>
      </c>
      <c r="I1225" t="s">
        <v>206</v>
      </c>
      <c r="J1225">
        <v>111780</v>
      </c>
      <c r="K1225" s="1">
        <v>44557</v>
      </c>
      <c r="L1225" t="s">
        <v>123</v>
      </c>
      <c r="M1225" t="s">
        <v>6071</v>
      </c>
      <c r="N1225">
        <v>7704864239</v>
      </c>
      <c r="O1225" t="s">
        <v>356</v>
      </c>
      <c r="P1225" t="s">
        <v>3310</v>
      </c>
      <c r="Q1225" t="s">
        <v>169</v>
      </c>
      <c r="R1225" t="s">
        <v>3311</v>
      </c>
      <c r="S1225" t="s">
        <v>145</v>
      </c>
      <c r="T1225" t="s">
        <v>3312</v>
      </c>
      <c r="U1225" t="s">
        <v>3313</v>
      </c>
      <c r="V1225" t="s">
        <v>933</v>
      </c>
      <c r="W1225" t="s">
        <v>934</v>
      </c>
    </row>
    <row r="1226" spans="1:23" x14ac:dyDescent="0.3">
      <c r="A1226">
        <v>996288022595920</v>
      </c>
      <c r="B1226" t="s">
        <v>859</v>
      </c>
      <c r="C1226" t="s">
        <v>105</v>
      </c>
      <c r="D1226" t="s">
        <v>2632</v>
      </c>
      <c r="E1226" t="s">
        <v>469</v>
      </c>
      <c r="F1226" t="s">
        <v>470</v>
      </c>
      <c r="G1226">
        <v>26.335100000000001</v>
      </c>
      <c r="H1226">
        <v>17.228300000000001</v>
      </c>
      <c r="I1226" t="s">
        <v>78</v>
      </c>
      <c r="J1226">
        <v>87662</v>
      </c>
      <c r="K1226" s="1">
        <v>44787</v>
      </c>
      <c r="L1226" t="s">
        <v>29</v>
      </c>
      <c r="M1226" t="s">
        <v>6072</v>
      </c>
      <c r="N1226" t="s">
        <v>6073</v>
      </c>
      <c r="O1226" t="s">
        <v>1454</v>
      </c>
      <c r="P1226" t="s">
        <v>1455</v>
      </c>
      <c r="Q1226" t="s">
        <v>83</v>
      </c>
      <c r="R1226" t="s">
        <v>1456</v>
      </c>
      <c r="S1226" t="s">
        <v>334</v>
      </c>
      <c r="T1226" t="s">
        <v>1457</v>
      </c>
      <c r="U1226" t="s">
        <v>1458</v>
      </c>
      <c r="V1226" t="s">
        <v>415</v>
      </c>
      <c r="W1226" t="s">
        <v>416</v>
      </c>
    </row>
    <row r="1227" spans="1:23" x14ac:dyDescent="0.3">
      <c r="A1227">
        <v>96204107886413</v>
      </c>
      <c r="B1227" t="s">
        <v>667</v>
      </c>
      <c r="C1227" t="s">
        <v>105</v>
      </c>
      <c r="D1227" t="s">
        <v>1864</v>
      </c>
      <c r="E1227" t="s">
        <v>761</v>
      </c>
      <c r="F1227" t="s">
        <v>762</v>
      </c>
      <c r="G1227">
        <v>20.593699999999998</v>
      </c>
      <c r="H1227">
        <v>78.962900000000005</v>
      </c>
      <c r="I1227" t="s">
        <v>78</v>
      </c>
      <c r="J1227">
        <v>45589</v>
      </c>
      <c r="K1227" s="1">
        <v>45132</v>
      </c>
      <c r="L1227" t="s">
        <v>29</v>
      </c>
      <c r="M1227" t="s">
        <v>6074</v>
      </c>
      <c r="N1227" t="s">
        <v>6075</v>
      </c>
      <c r="O1227" t="s">
        <v>693</v>
      </c>
      <c r="P1227" t="s">
        <v>1394</v>
      </c>
      <c r="Q1227" t="s">
        <v>294</v>
      </c>
      <c r="R1227" t="s">
        <v>1395</v>
      </c>
      <c r="S1227" t="s">
        <v>52</v>
      </c>
      <c r="T1227" t="s">
        <v>1396</v>
      </c>
      <c r="U1227" t="s">
        <v>1397</v>
      </c>
      <c r="V1227" t="s">
        <v>6076</v>
      </c>
      <c r="W1227" t="s">
        <v>6077</v>
      </c>
    </row>
    <row r="1228" spans="1:23" x14ac:dyDescent="0.3">
      <c r="A1228">
        <v>2053710386235240</v>
      </c>
      <c r="B1228" t="s">
        <v>454</v>
      </c>
      <c r="C1228" t="s">
        <v>218</v>
      </c>
      <c r="D1228" t="s">
        <v>1804</v>
      </c>
      <c r="E1228" t="s">
        <v>1881</v>
      </c>
      <c r="F1228" t="s">
        <v>1881</v>
      </c>
      <c r="G1228">
        <v>1.3521000000000001</v>
      </c>
      <c r="H1228">
        <v>103.8198</v>
      </c>
      <c r="I1228" t="s">
        <v>78</v>
      </c>
      <c r="J1228">
        <v>81516</v>
      </c>
      <c r="K1228" s="1">
        <v>44454</v>
      </c>
      <c r="L1228" t="s">
        <v>63</v>
      </c>
      <c r="M1228" t="s">
        <v>6078</v>
      </c>
      <c r="N1228" t="s">
        <v>6079</v>
      </c>
      <c r="O1228" t="s">
        <v>754</v>
      </c>
      <c r="P1228" t="s">
        <v>755</v>
      </c>
      <c r="Q1228" t="s">
        <v>1047</v>
      </c>
      <c r="R1228" t="s">
        <v>756</v>
      </c>
      <c r="S1228" t="s">
        <v>198</v>
      </c>
      <c r="T1228" t="s">
        <v>757</v>
      </c>
      <c r="U1228" t="s">
        <v>758</v>
      </c>
      <c r="V1228" t="s">
        <v>971</v>
      </c>
      <c r="W1228" t="s">
        <v>972</v>
      </c>
    </row>
    <row r="1229" spans="1:23" x14ac:dyDescent="0.3">
      <c r="A1229">
        <v>1182756361321640</v>
      </c>
      <c r="B1229" t="s">
        <v>1636</v>
      </c>
      <c r="C1229" t="s">
        <v>91</v>
      </c>
      <c r="D1229" t="s">
        <v>3779</v>
      </c>
      <c r="E1229" t="s">
        <v>2649</v>
      </c>
      <c r="F1229" t="s">
        <v>2650</v>
      </c>
      <c r="G1229">
        <v>42.506300000000003</v>
      </c>
      <c r="H1229">
        <v>1.5218</v>
      </c>
      <c r="I1229" t="s">
        <v>78</v>
      </c>
      <c r="J1229">
        <v>113819</v>
      </c>
      <c r="K1229" s="1">
        <v>44774</v>
      </c>
      <c r="L1229" t="s">
        <v>123</v>
      </c>
      <c r="M1229" t="s">
        <v>6080</v>
      </c>
      <c r="N1229" t="s">
        <v>6081</v>
      </c>
      <c r="O1229" t="s">
        <v>319</v>
      </c>
      <c r="P1229" t="s">
        <v>1858</v>
      </c>
      <c r="Q1229" t="s">
        <v>294</v>
      </c>
      <c r="R1229" t="s">
        <v>1859</v>
      </c>
      <c r="S1229" t="s">
        <v>36</v>
      </c>
      <c r="T1229" t="s">
        <v>1860</v>
      </c>
      <c r="U1229" t="s">
        <v>1861</v>
      </c>
      <c r="V1229" t="s">
        <v>1526</v>
      </c>
      <c r="W1229" t="s">
        <v>1527</v>
      </c>
    </row>
    <row r="1230" spans="1:23" x14ac:dyDescent="0.3">
      <c r="A1230">
        <v>1887284929665930</v>
      </c>
      <c r="B1230" t="s">
        <v>779</v>
      </c>
      <c r="C1230" t="s">
        <v>134</v>
      </c>
      <c r="D1230" t="s">
        <v>6011</v>
      </c>
      <c r="E1230" t="s">
        <v>1555</v>
      </c>
      <c r="F1230" t="s">
        <v>1556</v>
      </c>
      <c r="G1230">
        <v>49.817500000000003</v>
      </c>
      <c r="H1230">
        <v>15.473000000000001</v>
      </c>
      <c r="I1230" t="s">
        <v>28</v>
      </c>
      <c r="J1230">
        <v>124952</v>
      </c>
      <c r="K1230" s="1">
        <v>44655</v>
      </c>
      <c r="L1230" t="s">
        <v>63</v>
      </c>
      <c r="M1230" t="s">
        <v>6082</v>
      </c>
      <c r="N1230" t="s">
        <v>6083</v>
      </c>
      <c r="O1230" t="s">
        <v>448</v>
      </c>
      <c r="P1230" t="s">
        <v>2628</v>
      </c>
      <c r="Q1230" t="s">
        <v>50</v>
      </c>
      <c r="R1230" t="s">
        <v>2629</v>
      </c>
      <c r="S1230" t="s">
        <v>36</v>
      </c>
      <c r="T1230" t="s">
        <v>2630</v>
      </c>
      <c r="U1230" t="s">
        <v>2631</v>
      </c>
      <c r="V1230" t="s">
        <v>3472</v>
      </c>
      <c r="W1230" t="s">
        <v>3473</v>
      </c>
    </row>
    <row r="1231" spans="1:23" x14ac:dyDescent="0.3">
      <c r="A1231">
        <v>173843027538811</v>
      </c>
      <c r="B1231" t="s">
        <v>555</v>
      </c>
      <c r="C1231" t="s">
        <v>273</v>
      </c>
      <c r="D1231" t="s">
        <v>1023</v>
      </c>
      <c r="E1231" t="s">
        <v>60</v>
      </c>
      <c r="F1231" t="s">
        <v>61</v>
      </c>
      <c r="G1231">
        <v>22.198699999999999</v>
      </c>
      <c r="H1231">
        <v>113.54389999999999</v>
      </c>
      <c r="I1231" t="s">
        <v>138</v>
      </c>
      <c r="J1231">
        <v>108866</v>
      </c>
      <c r="K1231" s="1">
        <v>44964</v>
      </c>
      <c r="L1231" t="s">
        <v>63</v>
      </c>
      <c r="M1231" t="s">
        <v>6084</v>
      </c>
      <c r="N1231" t="s">
        <v>6085</v>
      </c>
      <c r="O1231" t="s">
        <v>845</v>
      </c>
      <c r="P1231" t="s">
        <v>2898</v>
      </c>
      <c r="Q1231" t="s">
        <v>169</v>
      </c>
      <c r="R1231" t="s">
        <v>2899</v>
      </c>
      <c r="S1231" t="s">
        <v>334</v>
      </c>
      <c r="T1231" t="s">
        <v>2900</v>
      </c>
      <c r="U1231" t="s">
        <v>2901</v>
      </c>
      <c r="V1231" t="s">
        <v>765</v>
      </c>
      <c r="W1231" t="s">
        <v>766</v>
      </c>
    </row>
    <row r="1232" spans="1:23" x14ac:dyDescent="0.3">
      <c r="A1232">
        <v>778313258784969</v>
      </c>
      <c r="B1232" t="s">
        <v>430</v>
      </c>
      <c r="C1232" t="s">
        <v>105</v>
      </c>
      <c r="D1232" t="s">
        <v>3034</v>
      </c>
      <c r="E1232" t="s">
        <v>761</v>
      </c>
      <c r="F1232" t="s">
        <v>762</v>
      </c>
      <c r="G1232">
        <v>20.593699999999998</v>
      </c>
      <c r="H1232">
        <v>78.962900000000005</v>
      </c>
      <c r="I1232" t="s">
        <v>28</v>
      </c>
      <c r="J1232">
        <v>61671</v>
      </c>
      <c r="K1232" s="1">
        <v>44801</v>
      </c>
      <c r="L1232" t="s">
        <v>29</v>
      </c>
      <c r="M1232" t="s">
        <v>6086</v>
      </c>
      <c r="N1232" t="s">
        <v>6087</v>
      </c>
      <c r="O1232" t="s">
        <v>1629</v>
      </c>
      <c r="P1232" t="s">
        <v>6088</v>
      </c>
      <c r="Q1232" t="s">
        <v>674</v>
      </c>
      <c r="R1232" t="s">
        <v>6089</v>
      </c>
      <c r="S1232" t="s">
        <v>85</v>
      </c>
      <c r="T1232" t="s">
        <v>6090</v>
      </c>
      <c r="U1232" t="s">
        <v>6091</v>
      </c>
      <c r="V1232" t="s">
        <v>6092</v>
      </c>
      <c r="W1232" t="s">
        <v>6093</v>
      </c>
    </row>
    <row r="1233" spans="1:23" x14ac:dyDescent="0.3">
      <c r="A1233">
        <v>2527671192621060</v>
      </c>
      <c r="B1233" t="s">
        <v>555</v>
      </c>
      <c r="C1233" t="s">
        <v>273</v>
      </c>
      <c r="D1233" t="s">
        <v>4019</v>
      </c>
      <c r="E1233" t="s">
        <v>366</v>
      </c>
      <c r="F1233" t="s">
        <v>367</v>
      </c>
      <c r="G1233">
        <v>18.4207</v>
      </c>
      <c r="H1233">
        <v>-64.639899999999997</v>
      </c>
      <c r="I1233" t="s">
        <v>28</v>
      </c>
      <c r="J1233">
        <v>85510</v>
      </c>
      <c r="K1233" s="1">
        <v>45072</v>
      </c>
      <c r="L1233" t="s">
        <v>63</v>
      </c>
      <c r="M1233" t="s">
        <v>6094</v>
      </c>
      <c r="N1233">
        <f>1-474-384-1457</f>
        <v>-2314</v>
      </c>
      <c r="O1233" t="s">
        <v>803</v>
      </c>
      <c r="P1233" t="s">
        <v>3064</v>
      </c>
      <c r="Q1233" t="s">
        <v>294</v>
      </c>
      <c r="R1233" t="s">
        <v>3065</v>
      </c>
      <c r="S1233" t="s">
        <v>85</v>
      </c>
      <c r="T1233" t="s">
        <v>3066</v>
      </c>
      <c r="U1233" t="s">
        <v>3067</v>
      </c>
      <c r="V1233" t="s">
        <v>6095</v>
      </c>
      <c r="W1233" t="s">
        <v>6096</v>
      </c>
    </row>
    <row r="1234" spans="1:23" x14ac:dyDescent="0.3">
      <c r="A1234">
        <v>2566941399227690</v>
      </c>
      <c r="B1234" t="s">
        <v>1008</v>
      </c>
      <c r="C1234" t="s">
        <v>134</v>
      </c>
      <c r="D1234" t="s">
        <v>5792</v>
      </c>
      <c r="E1234" t="s">
        <v>819</v>
      </c>
      <c r="F1234" t="s">
        <v>820</v>
      </c>
      <c r="G1234">
        <v>15.414899999999999</v>
      </c>
      <c r="H1234">
        <v>-61.3705</v>
      </c>
      <c r="I1234" t="s">
        <v>62</v>
      </c>
      <c r="J1234">
        <v>46267</v>
      </c>
      <c r="K1234" s="1">
        <v>44756</v>
      </c>
      <c r="L1234" t="s">
        <v>29</v>
      </c>
      <c r="M1234" t="s">
        <v>6097</v>
      </c>
      <c r="N1234" t="s">
        <v>6098</v>
      </c>
      <c r="O1234" t="s">
        <v>496</v>
      </c>
      <c r="P1234" t="s">
        <v>1591</v>
      </c>
      <c r="Q1234" t="s">
        <v>253</v>
      </c>
      <c r="R1234" t="s">
        <v>1592</v>
      </c>
      <c r="S1234" t="s">
        <v>241</v>
      </c>
      <c r="T1234" t="s">
        <v>1593</v>
      </c>
      <c r="U1234" t="s">
        <v>1594</v>
      </c>
      <c r="V1234" t="s">
        <v>3197</v>
      </c>
      <c r="W1234" t="s">
        <v>3198</v>
      </c>
    </row>
    <row r="1235" spans="1:23" x14ac:dyDescent="0.3">
      <c r="A1235">
        <v>99005467873339</v>
      </c>
      <c r="B1235" t="s">
        <v>217</v>
      </c>
      <c r="C1235" t="s">
        <v>151</v>
      </c>
      <c r="D1235" t="s">
        <v>3122</v>
      </c>
      <c r="E1235" t="s">
        <v>136</v>
      </c>
      <c r="F1235" t="s">
        <v>137</v>
      </c>
      <c r="G1235">
        <v>0.18640000000000001</v>
      </c>
      <c r="H1235">
        <v>6.6131000000000002</v>
      </c>
      <c r="I1235" t="s">
        <v>28</v>
      </c>
      <c r="J1235">
        <v>15826</v>
      </c>
      <c r="K1235" s="1">
        <v>44763</v>
      </c>
      <c r="L1235" t="s">
        <v>123</v>
      </c>
      <c r="M1235" t="s">
        <v>6099</v>
      </c>
      <c r="N1235" t="s">
        <v>6100</v>
      </c>
      <c r="O1235" t="s">
        <v>320</v>
      </c>
      <c r="P1235" t="s">
        <v>319</v>
      </c>
      <c r="Q1235" t="s">
        <v>169</v>
      </c>
      <c r="R1235" t="s">
        <v>6101</v>
      </c>
      <c r="S1235" t="s">
        <v>114</v>
      </c>
      <c r="T1235" t="s">
        <v>6102</v>
      </c>
      <c r="U1235" t="s">
        <v>6103</v>
      </c>
      <c r="V1235" t="s">
        <v>4651</v>
      </c>
      <c r="W1235" t="s">
        <v>4652</v>
      </c>
    </row>
    <row r="1236" spans="1:23" x14ac:dyDescent="0.3">
      <c r="A1236">
        <v>1543213895615670</v>
      </c>
      <c r="B1236" t="s">
        <v>175</v>
      </c>
      <c r="C1236" t="s">
        <v>218</v>
      </c>
      <c r="D1236" t="s">
        <v>3894</v>
      </c>
      <c r="E1236" t="s">
        <v>482</v>
      </c>
      <c r="F1236" t="s">
        <v>483</v>
      </c>
      <c r="G1236">
        <v>-25.2744</v>
      </c>
      <c r="H1236">
        <v>133.77510000000001</v>
      </c>
      <c r="I1236" t="s">
        <v>78</v>
      </c>
      <c r="J1236">
        <v>97884</v>
      </c>
      <c r="K1236" s="1">
        <v>44549</v>
      </c>
      <c r="L1236" t="s">
        <v>29</v>
      </c>
      <c r="M1236" t="s">
        <v>6104</v>
      </c>
      <c r="N1236" t="s">
        <v>6105</v>
      </c>
      <c r="O1236" t="s">
        <v>618</v>
      </c>
      <c r="P1236" t="s">
        <v>619</v>
      </c>
      <c r="Q1236" t="s">
        <v>332</v>
      </c>
      <c r="R1236" t="s">
        <v>620</v>
      </c>
      <c r="S1236" t="s">
        <v>212</v>
      </c>
      <c r="T1236" t="s">
        <v>621</v>
      </c>
      <c r="U1236" t="s">
        <v>622</v>
      </c>
      <c r="V1236" t="s">
        <v>3113</v>
      </c>
      <c r="W1236" t="s">
        <v>3114</v>
      </c>
    </row>
    <row r="1237" spans="1:23" x14ac:dyDescent="0.3">
      <c r="A1237">
        <v>1783975915499660</v>
      </c>
      <c r="B1237" t="s">
        <v>454</v>
      </c>
      <c r="C1237" t="s">
        <v>151</v>
      </c>
      <c r="D1237" t="s">
        <v>5792</v>
      </c>
      <c r="E1237" t="s">
        <v>626</v>
      </c>
      <c r="F1237" t="s">
        <v>627</v>
      </c>
      <c r="G1237">
        <v>35.9375</v>
      </c>
      <c r="H1237">
        <v>14.375400000000001</v>
      </c>
      <c r="I1237" t="s">
        <v>78</v>
      </c>
      <c r="J1237">
        <v>58906</v>
      </c>
      <c r="K1237" s="1">
        <v>44963</v>
      </c>
      <c r="L1237" t="s">
        <v>63</v>
      </c>
      <c r="M1237" t="s">
        <v>6106</v>
      </c>
      <c r="N1237" t="s">
        <v>6107</v>
      </c>
      <c r="O1237" t="s">
        <v>65</v>
      </c>
      <c r="P1237" t="s">
        <v>66</v>
      </c>
      <c r="Q1237" t="s">
        <v>34</v>
      </c>
      <c r="R1237" t="s">
        <v>68</v>
      </c>
      <c r="S1237" t="s">
        <v>255</v>
      </c>
      <c r="T1237" t="s">
        <v>70</v>
      </c>
      <c r="U1237" t="s">
        <v>71</v>
      </c>
      <c r="V1237" t="s">
        <v>2907</v>
      </c>
      <c r="W1237" t="s">
        <v>2908</v>
      </c>
    </row>
    <row r="1238" spans="1:23" x14ac:dyDescent="0.3">
      <c r="A1238">
        <v>3086702666315330</v>
      </c>
      <c r="B1238" t="s">
        <v>430</v>
      </c>
      <c r="C1238" t="s">
        <v>151</v>
      </c>
      <c r="D1238" t="s">
        <v>1550</v>
      </c>
      <c r="E1238" t="s">
        <v>3591</v>
      </c>
      <c r="F1238" t="s">
        <v>3592</v>
      </c>
      <c r="G1238">
        <v>41.871899999999997</v>
      </c>
      <c r="H1238">
        <v>12.567399999999999</v>
      </c>
      <c r="I1238" t="s">
        <v>206</v>
      </c>
      <c r="J1238">
        <v>97186</v>
      </c>
      <c r="K1238" s="1">
        <v>44716</v>
      </c>
      <c r="L1238" t="s">
        <v>63</v>
      </c>
      <c r="M1238" t="s">
        <v>6108</v>
      </c>
      <c r="N1238" t="s">
        <v>6109</v>
      </c>
      <c r="O1238" t="s">
        <v>1308</v>
      </c>
      <c r="P1238" t="s">
        <v>3012</v>
      </c>
      <c r="Q1238" t="s">
        <v>294</v>
      </c>
      <c r="R1238" t="s">
        <v>3013</v>
      </c>
      <c r="S1238" t="s">
        <v>85</v>
      </c>
      <c r="T1238" t="s">
        <v>3014</v>
      </c>
      <c r="U1238" t="s">
        <v>3015</v>
      </c>
      <c r="V1238" t="s">
        <v>5467</v>
      </c>
      <c r="W1238" t="s">
        <v>5468</v>
      </c>
    </row>
    <row r="1239" spans="1:23" x14ac:dyDescent="0.3">
      <c r="A1239">
        <v>1766124036578100</v>
      </c>
      <c r="B1239" t="s">
        <v>396</v>
      </c>
      <c r="C1239" t="s">
        <v>42</v>
      </c>
      <c r="D1239" t="s">
        <v>2482</v>
      </c>
      <c r="E1239" t="s">
        <v>419</v>
      </c>
      <c r="F1239" t="s">
        <v>420</v>
      </c>
      <c r="G1239">
        <v>-23.442502999999999</v>
      </c>
      <c r="H1239">
        <v>-58.443832</v>
      </c>
      <c r="I1239" t="s">
        <v>138</v>
      </c>
      <c r="J1239">
        <v>125262</v>
      </c>
      <c r="K1239" s="1">
        <v>44946</v>
      </c>
      <c r="L1239" t="s">
        <v>29</v>
      </c>
      <c r="M1239" t="s">
        <v>6110</v>
      </c>
      <c r="N1239" t="s">
        <v>6111</v>
      </c>
      <c r="O1239" t="s">
        <v>1629</v>
      </c>
      <c r="P1239" t="s">
        <v>3886</v>
      </c>
      <c r="Q1239" t="s">
        <v>967</v>
      </c>
      <c r="R1239" t="s">
        <v>3887</v>
      </c>
      <c r="S1239" t="s">
        <v>85</v>
      </c>
      <c r="T1239" t="s">
        <v>3888</v>
      </c>
      <c r="U1239" t="s">
        <v>3889</v>
      </c>
      <c r="V1239" t="s">
        <v>6112</v>
      </c>
      <c r="W1239" t="s">
        <v>6113</v>
      </c>
    </row>
    <row r="1240" spans="1:23" x14ac:dyDescent="0.3">
      <c r="A1240">
        <v>2648461146284110</v>
      </c>
      <c r="B1240" t="s">
        <v>430</v>
      </c>
      <c r="C1240" t="s">
        <v>189</v>
      </c>
      <c r="D1240" t="s">
        <v>4670</v>
      </c>
      <c r="E1240" t="s">
        <v>1160</v>
      </c>
      <c r="F1240" t="s">
        <v>1161</v>
      </c>
      <c r="G1240">
        <v>-1.9402999999999999</v>
      </c>
      <c r="H1240">
        <v>29.873899999999999</v>
      </c>
      <c r="I1240" t="s">
        <v>138</v>
      </c>
      <c r="J1240">
        <v>21846</v>
      </c>
      <c r="K1240" s="1">
        <v>45171</v>
      </c>
      <c r="L1240" t="s">
        <v>63</v>
      </c>
      <c r="M1240" t="s">
        <v>6114</v>
      </c>
      <c r="N1240">
        <v>9337646445</v>
      </c>
      <c r="O1240" t="s">
        <v>356</v>
      </c>
      <c r="P1240" t="s">
        <v>357</v>
      </c>
      <c r="Q1240" t="s">
        <v>50</v>
      </c>
      <c r="R1240" t="s">
        <v>359</v>
      </c>
      <c r="S1240" t="s">
        <v>85</v>
      </c>
      <c r="T1240" t="s">
        <v>360</v>
      </c>
      <c r="U1240" t="s">
        <v>361</v>
      </c>
      <c r="V1240" t="s">
        <v>777</v>
      </c>
      <c r="W1240" t="s">
        <v>778</v>
      </c>
    </row>
    <row r="1241" spans="1:23" x14ac:dyDescent="0.3">
      <c r="A1241">
        <v>466916531068309</v>
      </c>
      <c r="B1241" t="s">
        <v>272</v>
      </c>
      <c r="C1241" t="s">
        <v>189</v>
      </c>
      <c r="D1241" t="s">
        <v>4452</v>
      </c>
      <c r="E1241" t="s">
        <v>504</v>
      </c>
      <c r="F1241" t="s">
        <v>505</v>
      </c>
      <c r="G1241">
        <v>21.473500000000001</v>
      </c>
      <c r="H1241">
        <v>55.9754</v>
      </c>
      <c r="I1241" t="s">
        <v>206</v>
      </c>
      <c r="J1241">
        <v>84721</v>
      </c>
      <c r="K1241" s="1">
        <v>45077</v>
      </c>
      <c r="L1241" t="s">
        <v>63</v>
      </c>
      <c r="M1241" t="s">
        <v>6115</v>
      </c>
      <c r="N1241" t="s">
        <v>6116</v>
      </c>
      <c r="O1241" t="s">
        <v>2675</v>
      </c>
      <c r="P1241" t="s">
        <v>6117</v>
      </c>
      <c r="Q1241" t="s">
        <v>183</v>
      </c>
      <c r="R1241" t="s">
        <v>6118</v>
      </c>
      <c r="S1241" t="s">
        <v>145</v>
      </c>
      <c r="T1241" t="s">
        <v>6119</v>
      </c>
      <c r="U1241" t="s">
        <v>6120</v>
      </c>
      <c r="V1241" t="s">
        <v>3325</v>
      </c>
      <c r="W1241" t="s">
        <v>3326</v>
      </c>
    </row>
    <row r="1242" spans="1:23" x14ac:dyDescent="0.3">
      <c r="A1242">
        <v>1129782526426250</v>
      </c>
      <c r="B1242" t="s">
        <v>150</v>
      </c>
      <c r="C1242" t="s">
        <v>24</v>
      </c>
      <c r="D1242" t="s">
        <v>2888</v>
      </c>
      <c r="E1242" t="s">
        <v>5460</v>
      </c>
      <c r="F1242" t="s">
        <v>5461</v>
      </c>
      <c r="G1242">
        <v>15.097899999999999</v>
      </c>
      <c r="H1242">
        <v>145.6739</v>
      </c>
      <c r="I1242" t="s">
        <v>138</v>
      </c>
      <c r="J1242">
        <v>82271</v>
      </c>
      <c r="K1242" s="1">
        <v>44704</v>
      </c>
      <c r="L1242" t="s">
        <v>63</v>
      </c>
      <c r="M1242" t="s">
        <v>855</v>
      </c>
      <c r="N1242" t="s">
        <v>6121</v>
      </c>
      <c r="O1242" t="s">
        <v>1169</v>
      </c>
      <c r="P1242" t="s">
        <v>2983</v>
      </c>
      <c r="Q1242" t="s">
        <v>143</v>
      </c>
      <c r="R1242" t="s">
        <v>4255</v>
      </c>
      <c r="S1242" t="s">
        <v>145</v>
      </c>
      <c r="T1242" t="s">
        <v>4256</v>
      </c>
      <c r="U1242" t="s">
        <v>4257</v>
      </c>
      <c r="V1242" t="s">
        <v>6045</v>
      </c>
      <c r="W1242" t="s">
        <v>6046</v>
      </c>
    </row>
    <row r="1243" spans="1:23" x14ac:dyDescent="0.3">
      <c r="A1243">
        <v>1991510186696370</v>
      </c>
      <c r="B1243" t="s">
        <v>1140</v>
      </c>
      <c r="C1243" t="s">
        <v>134</v>
      </c>
      <c r="D1243" t="s">
        <v>592</v>
      </c>
      <c r="E1243" t="s">
        <v>2374</v>
      </c>
      <c r="F1243" t="s">
        <v>2375</v>
      </c>
      <c r="G1243">
        <v>48.019599999999997</v>
      </c>
      <c r="H1243">
        <v>66.923699999999997</v>
      </c>
      <c r="I1243" t="s">
        <v>62</v>
      </c>
      <c r="J1243">
        <v>81037</v>
      </c>
      <c r="K1243" s="1">
        <v>45083</v>
      </c>
      <c r="L1243" t="s">
        <v>63</v>
      </c>
      <c r="M1243" t="s">
        <v>6122</v>
      </c>
      <c r="N1243" t="s">
        <v>6123</v>
      </c>
      <c r="O1243" t="s">
        <v>561</v>
      </c>
      <c r="P1243" t="s">
        <v>3816</v>
      </c>
      <c r="Q1243" t="s">
        <v>34</v>
      </c>
      <c r="R1243" t="s">
        <v>3817</v>
      </c>
      <c r="S1243" t="s">
        <v>69</v>
      </c>
      <c r="T1243" t="s">
        <v>3818</v>
      </c>
      <c r="U1243" t="s">
        <v>3819</v>
      </c>
      <c r="V1243" t="s">
        <v>2979</v>
      </c>
      <c r="W1243" t="s">
        <v>2980</v>
      </c>
    </row>
    <row r="1244" spans="1:23" x14ac:dyDescent="0.3">
      <c r="A1244">
        <v>1936181368300890</v>
      </c>
      <c r="B1244" t="s">
        <v>667</v>
      </c>
      <c r="C1244" t="s">
        <v>218</v>
      </c>
      <c r="D1244" t="s">
        <v>1305</v>
      </c>
      <c r="E1244" t="s">
        <v>2858</v>
      </c>
      <c r="F1244" t="s">
        <v>2859</v>
      </c>
      <c r="G1244">
        <v>23.424099999999999</v>
      </c>
      <c r="H1244">
        <v>53.847799999999999</v>
      </c>
      <c r="I1244" t="s">
        <v>78</v>
      </c>
      <c r="J1244">
        <v>88451</v>
      </c>
      <c r="K1244" s="1">
        <v>44642</v>
      </c>
      <c r="L1244" t="s">
        <v>123</v>
      </c>
      <c r="M1244" t="s">
        <v>6124</v>
      </c>
      <c r="N1244" t="s">
        <v>6125</v>
      </c>
      <c r="O1244" t="s">
        <v>65</v>
      </c>
      <c r="P1244" t="s">
        <v>1308</v>
      </c>
      <c r="Q1244" t="s">
        <v>321</v>
      </c>
      <c r="R1244" t="s">
        <v>2323</v>
      </c>
      <c r="S1244" t="s">
        <v>85</v>
      </c>
      <c r="T1244" t="s">
        <v>2324</v>
      </c>
      <c r="U1244" t="s">
        <v>2325</v>
      </c>
      <c r="V1244" t="s">
        <v>5276</v>
      </c>
      <c r="W1244" t="s">
        <v>5277</v>
      </c>
    </row>
    <row r="1245" spans="1:23" x14ac:dyDescent="0.3">
      <c r="A1245">
        <v>1619447396475260</v>
      </c>
      <c r="B1245" t="s">
        <v>921</v>
      </c>
      <c r="C1245" t="s">
        <v>91</v>
      </c>
      <c r="D1245" t="s">
        <v>1461</v>
      </c>
      <c r="E1245" t="s">
        <v>93</v>
      </c>
      <c r="F1245" t="s">
        <v>94</v>
      </c>
      <c r="G1245">
        <v>-35.6751</v>
      </c>
      <c r="H1245">
        <v>-71.542900000000003</v>
      </c>
      <c r="I1245" t="s">
        <v>78</v>
      </c>
      <c r="J1245">
        <v>45717</v>
      </c>
      <c r="K1245" s="1">
        <v>44626</v>
      </c>
      <c r="L1245" t="s">
        <v>63</v>
      </c>
      <c r="M1245" t="s">
        <v>6126</v>
      </c>
      <c r="N1245" t="s">
        <v>6127</v>
      </c>
      <c r="O1245" t="s">
        <v>2453</v>
      </c>
      <c r="P1245" t="s">
        <v>2454</v>
      </c>
      <c r="Q1245" t="s">
        <v>1047</v>
      </c>
      <c r="R1245" t="s">
        <v>2455</v>
      </c>
      <c r="S1245" t="s">
        <v>145</v>
      </c>
      <c r="T1245" t="s">
        <v>2456</v>
      </c>
      <c r="U1245" t="s">
        <v>2457</v>
      </c>
      <c r="V1245" t="s">
        <v>3256</v>
      </c>
      <c r="W1245" t="s">
        <v>3257</v>
      </c>
    </row>
    <row r="1246" spans="1:23" x14ac:dyDescent="0.3">
      <c r="A1246">
        <v>1485541260276150</v>
      </c>
      <c r="B1246" t="s">
        <v>1803</v>
      </c>
      <c r="C1246" t="s">
        <v>58</v>
      </c>
      <c r="D1246" t="s">
        <v>3137</v>
      </c>
      <c r="E1246" t="s">
        <v>326</v>
      </c>
      <c r="F1246" t="s">
        <v>327</v>
      </c>
      <c r="G1246">
        <v>-7.1094999999999997</v>
      </c>
      <c r="H1246">
        <v>177.64930000000001</v>
      </c>
      <c r="I1246" t="s">
        <v>62</v>
      </c>
      <c r="J1246">
        <v>108088</v>
      </c>
      <c r="K1246" s="1">
        <v>45173</v>
      </c>
      <c r="L1246" t="s">
        <v>29</v>
      </c>
      <c r="M1246" t="s">
        <v>6128</v>
      </c>
      <c r="N1246" t="s">
        <v>6129</v>
      </c>
      <c r="O1246" t="s">
        <v>292</v>
      </c>
      <c r="P1246" t="s">
        <v>1446</v>
      </c>
      <c r="Q1246" t="s">
        <v>183</v>
      </c>
      <c r="R1246" t="s">
        <v>1447</v>
      </c>
      <c r="S1246" t="s">
        <v>212</v>
      </c>
      <c r="T1246" t="s">
        <v>1448</v>
      </c>
      <c r="U1246" t="s">
        <v>1449</v>
      </c>
      <c r="V1246" t="s">
        <v>6130</v>
      </c>
      <c r="W1246" t="s">
        <v>6131</v>
      </c>
    </row>
    <row r="1247" spans="1:23" x14ac:dyDescent="0.3">
      <c r="A1247">
        <v>529464125346795</v>
      </c>
      <c r="B1247" t="s">
        <v>364</v>
      </c>
      <c r="C1247" t="s">
        <v>91</v>
      </c>
      <c r="D1247" t="s">
        <v>1844</v>
      </c>
      <c r="E1247" t="s">
        <v>1096</v>
      </c>
      <c r="F1247" t="s">
        <v>1097</v>
      </c>
      <c r="G1247">
        <v>17.570699999999999</v>
      </c>
      <c r="H1247">
        <v>-3.9962</v>
      </c>
      <c r="I1247" t="s">
        <v>138</v>
      </c>
      <c r="J1247">
        <v>67030</v>
      </c>
      <c r="K1247" s="1">
        <v>44841</v>
      </c>
      <c r="L1247" t="s">
        <v>29</v>
      </c>
      <c r="M1247" t="s">
        <v>6132</v>
      </c>
      <c r="N1247" t="s">
        <v>6133</v>
      </c>
      <c r="O1247" t="s">
        <v>251</v>
      </c>
      <c r="P1247" t="s">
        <v>3201</v>
      </c>
      <c r="Q1247" t="s">
        <v>1047</v>
      </c>
      <c r="R1247" t="s">
        <v>3202</v>
      </c>
      <c r="S1247" t="s">
        <v>85</v>
      </c>
      <c r="T1247" t="s">
        <v>3203</v>
      </c>
      <c r="U1247" t="s">
        <v>3204</v>
      </c>
      <c r="V1247" t="s">
        <v>573</v>
      </c>
      <c r="W1247" t="s">
        <v>574</v>
      </c>
    </row>
    <row r="1248" spans="1:23" x14ac:dyDescent="0.3">
      <c r="A1248">
        <v>107051330324407</v>
      </c>
      <c r="B1248" t="s">
        <v>467</v>
      </c>
      <c r="C1248" t="s">
        <v>91</v>
      </c>
      <c r="D1248" t="s">
        <v>5918</v>
      </c>
      <c r="E1248" t="s">
        <v>2296</v>
      </c>
      <c r="F1248" t="s">
        <v>2297</v>
      </c>
      <c r="G1248">
        <v>21.9162</v>
      </c>
      <c r="H1248">
        <v>95.956000000000003</v>
      </c>
      <c r="I1248" t="s">
        <v>138</v>
      </c>
      <c r="J1248">
        <v>79511</v>
      </c>
      <c r="K1248" s="1">
        <v>44717</v>
      </c>
      <c r="L1248" t="s">
        <v>123</v>
      </c>
      <c r="M1248" t="s">
        <v>6134</v>
      </c>
      <c r="N1248" t="s">
        <v>6135</v>
      </c>
      <c r="O1248" t="s">
        <v>3099</v>
      </c>
      <c r="P1248" t="s">
        <v>3100</v>
      </c>
      <c r="Q1248" t="s">
        <v>34</v>
      </c>
      <c r="R1248" t="s">
        <v>3101</v>
      </c>
      <c r="S1248" t="s">
        <v>212</v>
      </c>
      <c r="T1248" t="s">
        <v>3102</v>
      </c>
      <c r="U1248" t="s">
        <v>3103</v>
      </c>
      <c r="V1248" t="s">
        <v>933</v>
      </c>
      <c r="W1248" t="s">
        <v>934</v>
      </c>
    </row>
    <row r="1249" spans="1:23" x14ac:dyDescent="0.3">
      <c r="A1249">
        <v>2481409504011920</v>
      </c>
      <c r="B1249" t="s">
        <v>454</v>
      </c>
      <c r="C1249" t="s">
        <v>273</v>
      </c>
      <c r="D1249" t="s">
        <v>6136</v>
      </c>
      <c r="E1249" t="s">
        <v>688</v>
      </c>
      <c r="F1249" t="s">
        <v>689</v>
      </c>
      <c r="G1249">
        <v>12.5657</v>
      </c>
      <c r="H1249">
        <v>104.9909</v>
      </c>
      <c r="I1249" t="s">
        <v>28</v>
      </c>
      <c r="J1249">
        <v>57323</v>
      </c>
      <c r="K1249" s="1">
        <v>45026</v>
      </c>
      <c r="L1249" t="s">
        <v>123</v>
      </c>
      <c r="M1249" t="s">
        <v>6137</v>
      </c>
      <c r="N1249" t="s">
        <v>6138</v>
      </c>
      <c r="O1249" t="s">
        <v>2290</v>
      </c>
      <c r="P1249" t="s">
        <v>990</v>
      </c>
      <c r="Q1249" t="s">
        <v>50</v>
      </c>
      <c r="R1249" t="s">
        <v>2291</v>
      </c>
      <c r="S1249" t="s">
        <v>255</v>
      </c>
      <c r="T1249" t="s">
        <v>2292</v>
      </c>
      <c r="U1249" t="s">
        <v>2293</v>
      </c>
      <c r="V1249" t="s">
        <v>6139</v>
      </c>
      <c r="W1249" t="s">
        <v>6140</v>
      </c>
    </row>
    <row r="1250" spans="1:23" x14ac:dyDescent="0.3">
      <c r="A1250">
        <v>1708367722913660</v>
      </c>
      <c r="B1250" t="s">
        <v>90</v>
      </c>
      <c r="C1250" t="s">
        <v>91</v>
      </c>
      <c r="D1250" t="s">
        <v>4452</v>
      </c>
      <c r="E1250" t="s">
        <v>576</v>
      </c>
      <c r="F1250" t="s">
        <v>577</v>
      </c>
      <c r="G1250">
        <v>7.3696999999999999</v>
      </c>
      <c r="H1250">
        <v>12.354699999999999</v>
      </c>
      <c r="I1250" t="s">
        <v>206</v>
      </c>
      <c r="J1250">
        <v>109004</v>
      </c>
      <c r="K1250" s="1">
        <v>44844</v>
      </c>
      <c r="L1250" t="s">
        <v>29</v>
      </c>
      <c r="M1250" t="s">
        <v>6141</v>
      </c>
      <c r="N1250" t="s">
        <v>6142</v>
      </c>
      <c r="O1250" t="s">
        <v>1428</v>
      </c>
      <c r="P1250" t="s">
        <v>1429</v>
      </c>
      <c r="Q1250" t="s">
        <v>321</v>
      </c>
      <c r="R1250" t="s">
        <v>1430</v>
      </c>
      <c r="S1250" t="s">
        <v>69</v>
      </c>
      <c r="T1250" t="s">
        <v>1431</v>
      </c>
      <c r="U1250" t="s">
        <v>1432</v>
      </c>
      <c r="V1250" t="s">
        <v>5868</v>
      </c>
      <c r="W1250" t="s">
        <v>5869</v>
      </c>
    </row>
    <row r="1251" spans="1:23" x14ac:dyDescent="0.3">
      <c r="A1251">
        <v>917385553082706</v>
      </c>
      <c r="B1251" t="s">
        <v>325</v>
      </c>
      <c r="C1251" t="s">
        <v>218</v>
      </c>
      <c r="D1251" t="s">
        <v>6143</v>
      </c>
      <c r="E1251" t="s">
        <v>3436</v>
      </c>
      <c r="F1251" t="s">
        <v>3437</v>
      </c>
      <c r="G1251">
        <v>13.7942</v>
      </c>
      <c r="H1251">
        <v>-88.896500000000003</v>
      </c>
      <c r="I1251" t="s">
        <v>206</v>
      </c>
      <c r="J1251">
        <v>33745</v>
      </c>
      <c r="K1251" s="1">
        <v>45007</v>
      </c>
      <c r="L1251" t="s">
        <v>63</v>
      </c>
      <c r="M1251" t="s">
        <v>6144</v>
      </c>
      <c r="N1251" t="s">
        <v>6145</v>
      </c>
      <c r="O1251" t="s">
        <v>141</v>
      </c>
      <c r="P1251" t="s">
        <v>155</v>
      </c>
      <c r="Q1251" t="s">
        <v>358</v>
      </c>
      <c r="R1251" t="s">
        <v>156</v>
      </c>
      <c r="S1251" t="s">
        <v>212</v>
      </c>
      <c r="T1251" t="s">
        <v>157</v>
      </c>
      <c r="U1251" t="s">
        <v>158</v>
      </c>
      <c r="V1251" t="s">
        <v>6146</v>
      </c>
      <c r="W1251" t="s">
        <v>6147</v>
      </c>
    </row>
    <row r="1252" spans="1:23" x14ac:dyDescent="0.3">
      <c r="A1252">
        <v>2559693336749660</v>
      </c>
      <c r="B1252" t="s">
        <v>555</v>
      </c>
      <c r="C1252" t="s">
        <v>58</v>
      </c>
      <c r="D1252" t="s">
        <v>4454</v>
      </c>
      <c r="E1252" t="s">
        <v>781</v>
      </c>
      <c r="F1252" t="s">
        <v>782</v>
      </c>
      <c r="G1252">
        <v>30.375299999999999</v>
      </c>
      <c r="H1252">
        <v>69.345100000000002</v>
      </c>
      <c r="I1252" t="s">
        <v>206</v>
      </c>
      <c r="J1252">
        <v>99628</v>
      </c>
      <c r="K1252" s="1">
        <v>44866</v>
      </c>
      <c r="L1252" t="s">
        <v>123</v>
      </c>
      <c r="M1252" t="s">
        <v>6148</v>
      </c>
      <c r="N1252" t="s">
        <v>6149</v>
      </c>
      <c r="O1252" t="s">
        <v>1252</v>
      </c>
      <c r="P1252" t="s">
        <v>660</v>
      </c>
      <c r="Q1252" t="s">
        <v>332</v>
      </c>
      <c r="R1252" t="s">
        <v>3560</v>
      </c>
      <c r="S1252" t="s">
        <v>212</v>
      </c>
      <c r="T1252" t="s">
        <v>3561</v>
      </c>
      <c r="U1252" t="s">
        <v>3562</v>
      </c>
      <c r="V1252" t="s">
        <v>3382</v>
      </c>
      <c r="W1252" t="s">
        <v>3383</v>
      </c>
    </row>
    <row r="1253" spans="1:23" x14ac:dyDescent="0.3">
      <c r="A1253">
        <v>1433593347785410</v>
      </c>
      <c r="B1253" t="s">
        <v>533</v>
      </c>
      <c r="C1253" t="s">
        <v>58</v>
      </c>
      <c r="D1253" t="s">
        <v>2015</v>
      </c>
      <c r="E1253" t="s">
        <v>1231</v>
      </c>
      <c r="F1253" t="s">
        <v>1232</v>
      </c>
      <c r="G1253">
        <v>-16.290199999999999</v>
      </c>
      <c r="H1253">
        <v>-63.588700000000003</v>
      </c>
      <c r="I1253" t="s">
        <v>138</v>
      </c>
      <c r="J1253">
        <v>93787</v>
      </c>
      <c r="K1253" s="1">
        <v>44469</v>
      </c>
      <c r="L1253" t="s">
        <v>29</v>
      </c>
      <c r="M1253" t="s">
        <v>6150</v>
      </c>
      <c r="N1253" t="s">
        <v>6151</v>
      </c>
      <c r="O1253" t="s">
        <v>2332</v>
      </c>
      <c r="P1253" t="s">
        <v>496</v>
      </c>
      <c r="Q1253" t="s">
        <v>321</v>
      </c>
      <c r="R1253" t="s">
        <v>2333</v>
      </c>
      <c r="S1253" t="s">
        <v>198</v>
      </c>
      <c r="T1253" t="s">
        <v>2334</v>
      </c>
      <c r="U1253" t="s">
        <v>2335</v>
      </c>
      <c r="V1253" t="s">
        <v>131</v>
      </c>
      <c r="W1253" t="s">
        <v>132</v>
      </c>
    </row>
    <row r="1254" spans="1:23" x14ac:dyDescent="0.3">
      <c r="A1254">
        <v>1788616593775850</v>
      </c>
      <c r="B1254" t="s">
        <v>555</v>
      </c>
      <c r="C1254" t="s">
        <v>218</v>
      </c>
      <c r="D1254" t="s">
        <v>2060</v>
      </c>
      <c r="E1254" t="s">
        <v>3607</v>
      </c>
      <c r="F1254" t="s">
        <v>3608</v>
      </c>
      <c r="G1254">
        <v>39.074199999999998</v>
      </c>
      <c r="H1254">
        <v>21.824300000000001</v>
      </c>
      <c r="I1254" t="s">
        <v>138</v>
      </c>
      <c r="J1254">
        <v>79010</v>
      </c>
      <c r="K1254" s="1">
        <v>44649</v>
      </c>
      <c r="L1254" t="s">
        <v>123</v>
      </c>
      <c r="M1254" t="s">
        <v>6152</v>
      </c>
      <c r="N1254" t="s">
        <v>6153</v>
      </c>
      <c r="O1254" t="s">
        <v>1057</v>
      </c>
      <c r="P1254" t="s">
        <v>1058</v>
      </c>
      <c r="Q1254" t="s">
        <v>321</v>
      </c>
      <c r="R1254" t="s">
        <v>1059</v>
      </c>
      <c r="S1254" t="s">
        <v>69</v>
      </c>
      <c r="T1254" t="s">
        <v>1060</v>
      </c>
      <c r="U1254" t="s">
        <v>1061</v>
      </c>
      <c r="V1254" t="s">
        <v>665</v>
      </c>
      <c r="W1254" t="s">
        <v>666</v>
      </c>
    </row>
    <row r="1255" spans="1:23" x14ac:dyDescent="0.3">
      <c r="A1255">
        <v>453905707100536</v>
      </c>
      <c r="B1255" t="s">
        <v>555</v>
      </c>
      <c r="C1255" t="s">
        <v>91</v>
      </c>
      <c r="D1255" t="s">
        <v>3227</v>
      </c>
      <c r="E1255" t="s">
        <v>893</v>
      </c>
      <c r="F1255" t="s">
        <v>894</v>
      </c>
      <c r="G1255">
        <v>-30.5595</v>
      </c>
      <c r="H1255">
        <v>22.9375</v>
      </c>
      <c r="I1255" t="s">
        <v>62</v>
      </c>
      <c r="J1255">
        <v>110885</v>
      </c>
      <c r="K1255" s="1">
        <v>44633</v>
      </c>
      <c r="L1255" t="s">
        <v>29</v>
      </c>
      <c r="M1255" t="s">
        <v>6154</v>
      </c>
      <c r="N1255">
        <v>6567928102</v>
      </c>
      <c r="O1255" t="s">
        <v>736</v>
      </c>
      <c r="P1255" t="s">
        <v>4262</v>
      </c>
      <c r="Q1255" t="s">
        <v>674</v>
      </c>
      <c r="R1255" t="s">
        <v>4263</v>
      </c>
      <c r="S1255" t="s">
        <v>36</v>
      </c>
      <c r="T1255" t="s">
        <v>4264</v>
      </c>
      <c r="U1255" t="s">
        <v>4265</v>
      </c>
      <c r="V1255" t="s">
        <v>3104</v>
      </c>
      <c r="W1255" t="s">
        <v>3105</v>
      </c>
    </row>
    <row r="1256" spans="1:23" x14ac:dyDescent="0.3">
      <c r="A1256">
        <v>1239609206944570</v>
      </c>
      <c r="B1256" t="s">
        <v>1683</v>
      </c>
      <c r="C1256" t="s">
        <v>58</v>
      </c>
      <c r="D1256" t="s">
        <v>6155</v>
      </c>
      <c r="E1256" t="s">
        <v>5614</v>
      </c>
      <c r="F1256" t="s">
        <v>5615</v>
      </c>
      <c r="G1256">
        <v>38.963700000000003</v>
      </c>
      <c r="H1256">
        <v>35.243299999999998</v>
      </c>
      <c r="I1256" t="s">
        <v>62</v>
      </c>
      <c r="J1256">
        <v>98479</v>
      </c>
      <c r="K1256" s="1">
        <v>44630</v>
      </c>
      <c r="L1256" t="s">
        <v>63</v>
      </c>
      <c r="M1256" t="s">
        <v>6156</v>
      </c>
      <c r="N1256" t="s">
        <v>6157</v>
      </c>
      <c r="O1256" t="s">
        <v>2675</v>
      </c>
      <c r="P1256" t="s">
        <v>785</v>
      </c>
      <c r="Q1256" t="s">
        <v>253</v>
      </c>
      <c r="R1256" t="s">
        <v>4209</v>
      </c>
      <c r="S1256" t="s">
        <v>255</v>
      </c>
      <c r="T1256" t="s">
        <v>4210</v>
      </c>
      <c r="U1256" t="s">
        <v>4211</v>
      </c>
      <c r="V1256" t="s">
        <v>3877</v>
      </c>
      <c r="W1256" t="s">
        <v>3878</v>
      </c>
    </row>
    <row r="1257" spans="1:23" x14ac:dyDescent="0.3">
      <c r="A1257">
        <v>701727919862936</v>
      </c>
      <c r="B1257" t="s">
        <v>57</v>
      </c>
      <c r="C1257" t="s">
        <v>151</v>
      </c>
      <c r="D1257" t="s">
        <v>1674</v>
      </c>
      <c r="E1257" t="s">
        <v>5053</v>
      </c>
      <c r="F1257" t="s">
        <v>5054</v>
      </c>
      <c r="G1257">
        <v>47.516199999999998</v>
      </c>
      <c r="H1257">
        <v>14.5501</v>
      </c>
      <c r="I1257" t="s">
        <v>78</v>
      </c>
      <c r="J1257">
        <v>117116</v>
      </c>
      <c r="K1257" s="1">
        <v>44677</v>
      </c>
      <c r="L1257" t="s">
        <v>29</v>
      </c>
      <c r="M1257" t="s">
        <v>6158</v>
      </c>
      <c r="N1257" t="s">
        <v>6159</v>
      </c>
      <c r="O1257" t="s">
        <v>2653</v>
      </c>
      <c r="P1257" t="s">
        <v>3619</v>
      </c>
      <c r="Q1257" t="s">
        <v>183</v>
      </c>
      <c r="R1257" t="s">
        <v>3620</v>
      </c>
      <c r="S1257" t="s">
        <v>145</v>
      </c>
      <c r="T1257" t="s">
        <v>3621</v>
      </c>
      <c r="U1257" t="s">
        <v>3622</v>
      </c>
      <c r="V1257" t="s">
        <v>6160</v>
      </c>
      <c r="W1257" t="s">
        <v>6161</v>
      </c>
    </row>
    <row r="1258" spans="1:23" x14ac:dyDescent="0.3">
      <c r="A1258">
        <v>2073565771640050</v>
      </c>
      <c r="B1258" t="s">
        <v>921</v>
      </c>
      <c r="C1258" t="s">
        <v>42</v>
      </c>
      <c r="D1258" t="s">
        <v>377</v>
      </c>
      <c r="E1258" t="s">
        <v>163</v>
      </c>
      <c r="F1258" t="s">
        <v>164</v>
      </c>
      <c r="G1258">
        <v>17.0608</v>
      </c>
      <c r="H1258">
        <v>-61.796399999999998</v>
      </c>
      <c r="I1258" t="s">
        <v>206</v>
      </c>
      <c r="J1258">
        <v>122760</v>
      </c>
      <c r="K1258" s="1">
        <v>44690</v>
      </c>
      <c r="L1258" t="s">
        <v>29</v>
      </c>
      <c r="M1258" t="s">
        <v>6162</v>
      </c>
      <c r="N1258" t="s">
        <v>6163</v>
      </c>
      <c r="O1258" t="s">
        <v>3431</v>
      </c>
      <c r="P1258" t="s">
        <v>4610</v>
      </c>
      <c r="Q1258" t="s">
        <v>321</v>
      </c>
      <c r="R1258" t="s">
        <v>4611</v>
      </c>
      <c r="S1258" t="s">
        <v>145</v>
      </c>
      <c r="T1258" t="s">
        <v>4612</v>
      </c>
      <c r="U1258" t="s">
        <v>4613</v>
      </c>
      <c r="V1258" t="s">
        <v>6164</v>
      </c>
      <c r="W1258" t="s">
        <v>6165</v>
      </c>
    </row>
    <row r="1259" spans="1:23" x14ac:dyDescent="0.3">
      <c r="A1259">
        <v>3070133168307700</v>
      </c>
      <c r="B1259" t="s">
        <v>1140</v>
      </c>
      <c r="C1259" t="s">
        <v>134</v>
      </c>
      <c r="D1259" t="s">
        <v>190</v>
      </c>
      <c r="E1259" t="s">
        <v>3424</v>
      </c>
      <c r="F1259" t="s">
        <v>3425</v>
      </c>
      <c r="G1259">
        <v>-21.178899999999999</v>
      </c>
      <c r="H1259">
        <v>-175.19820000000001</v>
      </c>
      <c r="I1259" t="s">
        <v>78</v>
      </c>
      <c r="J1259">
        <v>86513</v>
      </c>
      <c r="K1259" s="1">
        <v>45104</v>
      </c>
      <c r="L1259" t="s">
        <v>123</v>
      </c>
      <c r="M1259" t="s">
        <v>6166</v>
      </c>
      <c r="N1259" t="s">
        <v>6167</v>
      </c>
      <c r="O1259" t="s">
        <v>1832</v>
      </c>
      <c r="P1259" t="s">
        <v>3629</v>
      </c>
      <c r="Q1259" t="s">
        <v>83</v>
      </c>
      <c r="R1259" t="s">
        <v>3630</v>
      </c>
      <c r="S1259" t="s">
        <v>145</v>
      </c>
      <c r="T1259" t="s">
        <v>3631</v>
      </c>
      <c r="U1259" t="s">
        <v>3632</v>
      </c>
      <c r="V1259" t="s">
        <v>1062</v>
      </c>
      <c r="W1259" t="s">
        <v>1063</v>
      </c>
    </row>
    <row r="1260" spans="1:23" x14ac:dyDescent="0.3">
      <c r="A1260">
        <v>2837204373459530</v>
      </c>
      <c r="B1260" t="s">
        <v>792</v>
      </c>
      <c r="C1260" t="s">
        <v>58</v>
      </c>
      <c r="D1260" t="s">
        <v>6168</v>
      </c>
      <c r="E1260" t="s">
        <v>3707</v>
      </c>
      <c r="F1260" t="s">
        <v>3708</v>
      </c>
      <c r="G1260">
        <v>12.1165</v>
      </c>
      <c r="H1260">
        <v>-61.679000000000002</v>
      </c>
      <c r="I1260" t="s">
        <v>62</v>
      </c>
      <c r="J1260">
        <v>34195</v>
      </c>
      <c r="K1260" s="1">
        <v>45016</v>
      </c>
      <c r="L1260" t="s">
        <v>123</v>
      </c>
      <c r="M1260" t="s">
        <v>6169</v>
      </c>
      <c r="N1260" t="s">
        <v>6170</v>
      </c>
      <c r="O1260" t="s">
        <v>344</v>
      </c>
      <c r="P1260" t="s">
        <v>4900</v>
      </c>
      <c r="Q1260" t="s">
        <v>50</v>
      </c>
      <c r="R1260" t="s">
        <v>4901</v>
      </c>
      <c r="S1260" t="s">
        <v>212</v>
      </c>
      <c r="T1260" t="s">
        <v>4902</v>
      </c>
      <c r="U1260" t="s">
        <v>4903</v>
      </c>
      <c r="V1260" t="s">
        <v>5965</v>
      </c>
      <c r="W1260" t="s">
        <v>5966</v>
      </c>
    </row>
    <row r="1261" spans="1:23" x14ac:dyDescent="0.3">
      <c r="A1261">
        <v>2772001870959480</v>
      </c>
      <c r="B1261" t="s">
        <v>313</v>
      </c>
      <c r="C1261" t="s">
        <v>24</v>
      </c>
      <c r="D1261" t="s">
        <v>6171</v>
      </c>
      <c r="E1261" t="s">
        <v>2915</v>
      </c>
      <c r="F1261" t="s">
        <v>2916</v>
      </c>
      <c r="G1261">
        <v>-0.80369999999999997</v>
      </c>
      <c r="H1261">
        <v>11.609400000000001</v>
      </c>
      <c r="I1261" t="s">
        <v>78</v>
      </c>
      <c r="J1261">
        <v>122468</v>
      </c>
      <c r="K1261" s="1">
        <v>44816</v>
      </c>
      <c r="L1261" t="s">
        <v>29</v>
      </c>
      <c r="M1261" t="s">
        <v>6172</v>
      </c>
      <c r="N1261" t="s">
        <v>6173</v>
      </c>
      <c r="O1261" t="s">
        <v>331</v>
      </c>
      <c r="P1261" t="s">
        <v>3026</v>
      </c>
      <c r="Q1261" t="s">
        <v>50</v>
      </c>
      <c r="R1261" t="s">
        <v>3027</v>
      </c>
      <c r="S1261" t="s">
        <v>69</v>
      </c>
      <c r="T1261" t="s">
        <v>3028</v>
      </c>
      <c r="U1261" t="s">
        <v>3029</v>
      </c>
      <c r="V1261" t="s">
        <v>5532</v>
      </c>
      <c r="W1261" t="s">
        <v>5533</v>
      </c>
    </row>
    <row r="1262" spans="1:23" x14ac:dyDescent="0.3">
      <c r="A1262">
        <v>132147006840998</v>
      </c>
      <c r="B1262" t="s">
        <v>41</v>
      </c>
      <c r="C1262" t="s">
        <v>189</v>
      </c>
      <c r="D1262" t="s">
        <v>3360</v>
      </c>
      <c r="E1262" t="s">
        <v>1896</v>
      </c>
      <c r="F1262" t="s">
        <v>1897</v>
      </c>
      <c r="G1262">
        <v>9.9456000000000007</v>
      </c>
      <c r="H1262">
        <v>-9.6966000000000001</v>
      </c>
      <c r="I1262" t="s">
        <v>28</v>
      </c>
      <c r="J1262">
        <v>44795</v>
      </c>
      <c r="K1262" s="1">
        <v>45103</v>
      </c>
      <c r="L1262" t="s">
        <v>63</v>
      </c>
      <c r="M1262" t="s">
        <v>6174</v>
      </c>
      <c r="N1262">
        <v>5308018259</v>
      </c>
      <c r="O1262" t="s">
        <v>1858</v>
      </c>
      <c r="P1262" t="s">
        <v>2973</v>
      </c>
      <c r="Q1262" t="s">
        <v>239</v>
      </c>
      <c r="R1262" t="s">
        <v>2974</v>
      </c>
      <c r="S1262" t="s">
        <v>114</v>
      </c>
      <c r="T1262" t="s">
        <v>2975</v>
      </c>
      <c r="U1262" t="s">
        <v>2976</v>
      </c>
      <c r="V1262" t="s">
        <v>6175</v>
      </c>
      <c r="W1262" t="s">
        <v>6176</v>
      </c>
    </row>
    <row r="1263" spans="1:23" x14ac:dyDescent="0.3">
      <c r="A1263">
        <v>2312407946541400</v>
      </c>
      <c r="B1263" t="s">
        <v>686</v>
      </c>
      <c r="C1263" t="s">
        <v>273</v>
      </c>
      <c r="D1263" t="s">
        <v>4753</v>
      </c>
      <c r="E1263" t="s">
        <v>456</v>
      </c>
      <c r="F1263" t="s">
        <v>457</v>
      </c>
      <c r="G1263">
        <v>9.0820000000000007</v>
      </c>
      <c r="H1263">
        <v>8.6753</v>
      </c>
      <c r="I1263" t="s">
        <v>138</v>
      </c>
      <c r="J1263">
        <v>50920</v>
      </c>
      <c r="K1263" s="1">
        <v>44937</v>
      </c>
      <c r="L1263" t="s">
        <v>29</v>
      </c>
      <c r="M1263" t="s">
        <v>6177</v>
      </c>
      <c r="N1263" t="s">
        <v>6178</v>
      </c>
      <c r="O1263" t="s">
        <v>2417</v>
      </c>
      <c r="P1263" t="s">
        <v>5569</v>
      </c>
      <c r="Q1263" t="s">
        <v>967</v>
      </c>
      <c r="R1263" t="s">
        <v>5570</v>
      </c>
      <c r="S1263" t="s">
        <v>85</v>
      </c>
      <c r="T1263" t="s">
        <v>5571</v>
      </c>
      <c r="U1263" t="s">
        <v>5572</v>
      </c>
      <c r="V1263" t="s">
        <v>6179</v>
      </c>
      <c r="W1263" t="s">
        <v>6180</v>
      </c>
    </row>
    <row r="1264" spans="1:23" x14ac:dyDescent="0.3">
      <c r="A1264">
        <v>1021170259926230</v>
      </c>
      <c r="B1264" t="s">
        <v>313</v>
      </c>
      <c r="C1264" t="s">
        <v>151</v>
      </c>
      <c r="D1264" t="s">
        <v>1388</v>
      </c>
      <c r="E1264" t="s">
        <v>504</v>
      </c>
      <c r="F1264" t="s">
        <v>505</v>
      </c>
      <c r="G1264">
        <v>21.473500000000001</v>
      </c>
      <c r="H1264">
        <v>55.9754</v>
      </c>
      <c r="I1264" t="s">
        <v>78</v>
      </c>
      <c r="J1264">
        <v>89311</v>
      </c>
      <c r="K1264" s="1">
        <v>45141</v>
      </c>
      <c r="L1264" t="s">
        <v>29</v>
      </c>
      <c r="M1264" t="s">
        <v>6181</v>
      </c>
      <c r="N1264">
        <v>8423130195</v>
      </c>
      <c r="O1264" t="s">
        <v>1591</v>
      </c>
      <c r="P1264" t="s">
        <v>845</v>
      </c>
      <c r="Q1264" t="s">
        <v>1047</v>
      </c>
      <c r="R1264" t="s">
        <v>4509</v>
      </c>
      <c r="S1264" t="s">
        <v>145</v>
      </c>
      <c r="T1264" t="s">
        <v>4510</v>
      </c>
      <c r="U1264" t="s">
        <v>4511</v>
      </c>
      <c r="V1264" t="s">
        <v>4834</v>
      </c>
      <c r="W1264" t="s">
        <v>4835</v>
      </c>
    </row>
    <row r="1265" spans="1:23" x14ac:dyDescent="0.3">
      <c r="A1265">
        <v>2797530123268450</v>
      </c>
      <c r="B1265" t="s">
        <v>41</v>
      </c>
      <c r="C1265" t="s">
        <v>134</v>
      </c>
      <c r="D1265" t="s">
        <v>1724</v>
      </c>
      <c r="E1265" t="s">
        <v>482</v>
      </c>
      <c r="F1265" t="s">
        <v>483</v>
      </c>
      <c r="G1265">
        <v>-25.2744</v>
      </c>
      <c r="H1265">
        <v>133.77510000000001</v>
      </c>
      <c r="I1265" t="s">
        <v>138</v>
      </c>
      <c r="J1265">
        <v>26268</v>
      </c>
      <c r="K1265" s="1">
        <v>44489</v>
      </c>
      <c r="L1265" t="s">
        <v>29</v>
      </c>
      <c r="M1265" t="s">
        <v>6182</v>
      </c>
      <c r="N1265" t="s">
        <v>6183</v>
      </c>
      <c r="O1265" t="s">
        <v>1069</v>
      </c>
      <c r="P1265" t="s">
        <v>306</v>
      </c>
      <c r="Q1265" t="s">
        <v>332</v>
      </c>
      <c r="R1265" t="s">
        <v>6184</v>
      </c>
      <c r="S1265" t="s">
        <v>241</v>
      </c>
      <c r="T1265" t="s">
        <v>6185</v>
      </c>
      <c r="U1265" t="s">
        <v>6186</v>
      </c>
      <c r="V1265" t="s">
        <v>3921</v>
      </c>
      <c r="W1265" t="s">
        <v>3922</v>
      </c>
    </row>
    <row r="1266" spans="1:23" x14ac:dyDescent="0.3">
      <c r="A1266">
        <v>690750778213185</v>
      </c>
      <c r="B1266" t="s">
        <v>300</v>
      </c>
      <c r="C1266" t="s">
        <v>273</v>
      </c>
      <c r="D1266" t="s">
        <v>1674</v>
      </c>
      <c r="E1266" t="s">
        <v>2644</v>
      </c>
      <c r="F1266" t="s">
        <v>2645</v>
      </c>
      <c r="G1266">
        <v>-19.0154</v>
      </c>
      <c r="H1266">
        <v>29.154900000000001</v>
      </c>
      <c r="I1266" t="s">
        <v>62</v>
      </c>
      <c r="J1266">
        <v>74715</v>
      </c>
      <c r="K1266" s="1">
        <v>44958</v>
      </c>
      <c r="L1266" t="s">
        <v>63</v>
      </c>
      <c r="M1266" t="s">
        <v>6187</v>
      </c>
      <c r="N1266">
        <v>4338616891</v>
      </c>
      <c r="O1266" t="s">
        <v>2417</v>
      </c>
      <c r="P1266" t="s">
        <v>5569</v>
      </c>
      <c r="Q1266" t="s">
        <v>83</v>
      </c>
      <c r="R1266" t="s">
        <v>5570</v>
      </c>
      <c r="S1266" t="s">
        <v>255</v>
      </c>
      <c r="T1266" t="s">
        <v>5571</v>
      </c>
      <c r="U1266" t="s">
        <v>5572</v>
      </c>
      <c r="V1266" t="s">
        <v>6188</v>
      </c>
      <c r="W1266" t="s">
        <v>6189</v>
      </c>
    </row>
    <row r="1267" spans="1:23" x14ac:dyDescent="0.3">
      <c r="A1267">
        <v>981535301252362</v>
      </c>
      <c r="B1267" t="s">
        <v>325</v>
      </c>
      <c r="C1267" t="s">
        <v>189</v>
      </c>
      <c r="D1267" t="s">
        <v>3350</v>
      </c>
      <c r="E1267" t="s">
        <v>385</v>
      </c>
      <c r="F1267" t="s">
        <v>386</v>
      </c>
      <c r="G1267">
        <v>47.162500000000001</v>
      </c>
      <c r="H1267">
        <v>19.503299999999999</v>
      </c>
      <c r="I1267" t="s">
        <v>206</v>
      </c>
      <c r="J1267">
        <v>61970</v>
      </c>
      <c r="K1267" s="1">
        <v>44682</v>
      </c>
      <c r="L1267" t="s">
        <v>123</v>
      </c>
      <c r="M1267" t="s">
        <v>6190</v>
      </c>
      <c r="N1267">
        <v>3335355225</v>
      </c>
      <c r="O1267" t="s">
        <v>716</v>
      </c>
      <c r="P1267" t="s">
        <v>4913</v>
      </c>
      <c r="Q1267" t="s">
        <v>169</v>
      </c>
      <c r="R1267" t="s">
        <v>4914</v>
      </c>
      <c r="S1267" t="s">
        <v>241</v>
      </c>
      <c r="T1267" t="s">
        <v>4915</v>
      </c>
      <c r="U1267" t="s">
        <v>4916</v>
      </c>
      <c r="V1267" t="s">
        <v>6191</v>
      </c>
      <c r="W1267" t="s">
        <v>6192</v>
      </c>
    </row>
    <row r="1268" spans="1:23" x14ac:dyDescent="0.3">
      <c r="A1268">
        <v>339055221094926</v>
      </c>
      <c r="B1268" t="s">
        <v>467</v>
      </c>
      <c r="C1268" t="s">
        <v>24</v>
      </c>
      <c r="D1268" t="s">
        <v>59</v>
      </c>
      <c r="E1268" t="s">
        <v>2249</v>
      </c>
      <c r="F1268" t="s">
        <v>2250</v>
      </c>
      <c r="G1268">
        <v>15.87</v>
      </c>
      <c r="H1268">
        <v>100.99250000000001</v>
      </c>
      <c r="I1268" t="s">
        <v>206</v>
      </c>
      <c r="J1268">
        <v>47549</v>
      </c>
      <c r="K1268" s="1">
        <v>44583</v>
      </c>
      <c r="L1268" t="s">
        <v>63</v>
      </c>
      <c r="M1268" t="s">
        <v>6193</v>
      </c>
      <c r="N1268" t="s">
        <v>6194</v>
      </c>
      <c r="O1268" t="s">
        <v>237</v>
      </c>
      <c r="P1268" t="s">
        <v>1797</v>
      </c>
      <c r="Q1268" t="s">
        <v>253</v>
      </c>
      <c r="R1268" t="s">
        <v>1798</v>
      </c>
      <c r="S1268" t="s">
        <v>241</v>
      </c>
      <c r="T1268" t="s">
        <v>1799</v>
      </c>
      <c r="U1268" t="s">
        <v>1800</v>
      </c>
      <c r="V1268" t="s">
        <v>3342</v>
      </c>
      <c r="W1268" t="s">
        <v>3343</v>
      </c>
    </row>
    <row r="1269" spans="1:23" x14ac:dyDescent="0.3">
      <c r="A1269">
        <v>1767617057529980</v>
      </c>
      <c r="B1269" t="s">
        <v>533</v>
      </c>
      <c r="C1269" t="s">
        <v>58</v>
      </c>
      <c r="D1269" t="s">
        <v>1341</v>
      </c>
      <c r="E1269" t="s">
        <v>1010</v>
      </c>
      <c r="F1269" t="s">
        <v>1011</v>
      </c>
      <c r="G1269">
        <v>15.7835</v>
      </c>
      <c r="H1269">
        <v>-90.230800000000002</v>
      </c>
      <c r="I1269" t="s">
        <v>28</v>
      </c>
      <c r="J1269">
        <v>123904</v>
      </c>
      <c r="K1269" s="1">
        <v>44820</v>
      </c>
      <c r="L1269" t="s">
        <v>123</v>
      </c>
      <c r="M1269" t="s">
        <v>6195</v>
      </c>
      <c r="N1269" t="s">
        <v>6196</v>
      </c>
      <c r="O1269" t="s">
        <v>141</v>
      </c>
      <c r="P1269" t="s">
        <v>142</v>
      </c>
      <c r="Q1269" t="s">
        <v>34</v>
      </c>
      <c r="R1269" t="s">
        <v>144</v>
      </c>
      <c r="S1269" t="s">
        <v>114</v>
      </c>
      <c r="T1269" t="s">
        <v>146</v>
      </c>
      <c r="U1269" t="s">
        <v>147</v>
      </c>
      <c r="V1269" t="s">
        <v>1480</v>
      </c>
      <c r="W1269" t="s">
        <v>1481</v>
      </c>
    </row>
    <row r="1270" spans="1:23" x14ac:dyDescent="0.3">
      <c r="A1270">
        <v>2030974679028190</v>
      </c>
      <c r="B1270" t="s">
        <v>480</v>
      </c>
      <c r="C1270" t="s">
        <v>189</v>
      </c>
      <c r="D1270" t="s">
        <v>190</v>
      </c>
      <c r="E1270" t="s">
        <v>522</v>
      </c>
      <c r="F1270" t="s">
        <v>523</v>
      </c>
      <c r="G1270">
        <v>-9.6456999999999997</v>
      </c>
      <c r="H1270">
        <v>160.15620000000001</v>
      </c>
      <c r="I1270" t="s">
        <v>138</v>
      </c>
      <c r="J1270">
        <v>19538</v>
      </c>
      <c r="K1270" s="1">
        <v>44936</v>
      </c>
      <c r="L1270" t="s">
        <v>63</v>
      </c>
      <c r="M1270" t="s">
        <v>6197</v>
      </c>
      <c r="N1270" t="s">
        <v>6198</v>
      </c>
      <c r="O1270" t="s">
        <v>965</v>
      </c>
      <c r="P1270" t="s">
        <v>3901</v>
      </c>
      <c r="Q1270" t="s">
        <v>67</v>
      </c>
      <c r="R1270" t="s">
        <v>3902</v>
      </c>
      <c r="S1270" t="s">
        <v>145</v>
      </c>
      <c r="T1270" t="s">
        <v>3903</v>
      </c>
      <c r="U1270" t="s">
        <v>3904</v>
      </c>
      <c r="V1270" t="s">
        <v>5348</v>
      </c>
      <c r="W1270" t="s">
        <v>5349</v>
      </c>
    </row>
    <row r="1271" spans="1:23" x14ac:dyDescent="0.3">
      <c r="A1271">
        <v>73733626785231</v>
      </c>
      <c r="B1271" t="s">
        <v>567</v>
      </c>
      <c r="C1271" t="s">
        <v>24</v>
      </c>
      <c r="D1271" t="s">
        <v>699</v>
      </c>
      <c r="E1271" t="s">
        <v>2045</v>
      </c>
      <c r="F1271" t="s">
        <v>2046</v>
      </c>
      <c r="G1271">
        <v>35.126399999999997</v>
      </c>
      <c r="H1271">
        <v>33.429900000000004</v>
      </c>
      <c r="I1271" t="s">
        <v>62</v>
      </c>
      <c r="J1271">
        <v>42405</v>
      </c>
      <c r="K1271" s="1">
        <v>44884</v>
      </c>
      <c r="L1271" t="s">
        <v>29</v>
      </c>
      <c r="M1271" t="s">
        <v>6199</v>
      </c>
      <c r="N1271" t="s">
        <v>6200</v>
      </c>
      <c r="O1271" t="s">
        <v>1364</v>
      </c>
      <c r="P1271" t="s">
        <v>2634</v>
      </c>
      <c r="Q1271" t="s">
        <v>143</v>
      </c>
      <c r="R1271" t="s">
        <v>2635</v>
      </c>
      <c r="S1271" t="s">
        <v>334</v>
      </c>
      <c r="T1271" t="s">
        <v>2636</v>
      </c>
      <c r="U1271" t="s">
        <v>2637</v>
      </c>
      <c r="V1271" t="s">
        <v>6201</v>
      </c>
      <c r="W1271" t="s">
        <v>6202</v>
      </c>
    </row>
    <row r="1272" spans="1:23" x14ac:dyDescent="0.3">
      <c r="A1272">
        <v>1174655391283690</v>
      </c>
      <c r="B1272" t="s">
        <v>443</v>
      </c>
      <c r="C1272" t="s">
        <v>58</v>
      </c>
      <c r="D1272" t="s">
        <v>5308</v>
      </c>
      <c r="E1272" t="s">
        <v>3300</v>
      </c>
      <c r="F1272" t="s">
        <v>3301</v>
      </c>
      <c r="G1272">
        <v>7.4256000000000002</v>
      </c>
      <c r="H1272">
        <v>150.55080000000001</v>
      </c>
      <c r="I1272" t="s">
        <v>62</v>
      </c>
      <c r="J1272">
        <v>28264</v>
      </c>
      <c r="K1272" s="1">
        <v>44839</v>
      </c>
      <c r="L1272" t="s">
        <v>123</v>
      </c>
      <c r="M1272" t="s">
        <v>6203</v>
      </c>
      <c r="N1272" t="s">
        <v>6204</v>
      </c>
      <c r="O1272" t="s">
        <v>1100</v>
      </c>
      <c r="P1272" t="s">
        <v>1101</v>
      </c>
      <c r="Q1272" t="s">
        <v>321</v>
      </c>
      <c r="R1272" t="s">
        <v>1102</v>
      </c>
      <c r="S1272" t="s">
        <v>241</v>
      </c>
      <c r="T1272" t="s">
        <v>1103</v>
      </c>
      <c r="U1272" t="s">
        <v>1104</v>
      </c>
      <c r="V1272" t="s">
        <v>4925</v>
      </c>
      <c r="W1272" t="s">
        <v>4926</v>
      </c>
    </row>
    <row r="1273" spans="1:23" x14ac:dyDescent="0.3">
      <c r="A1273">
        <v>757404177755270</v>
      </c>
      <c r="B1273" t="s">
        <v>41</v>
      </c>
      <c r="C1273" t="s">
        <v>105</v>
      </c>
      <c r="D1273" t="s">
        <v>997</v>
      </c>
      <c r="E1273" t="s">
        <v>2309</v>
      </c>
      <c r="F1273" t="s">
        <v>2310</v>
      </c>
      <c r="G1273">
        <v>12.984299999999999</v>
      </c>
      <c r="H1273">
        <v>-61.287199999999999</v>
      </c>
      <c r="I1273" t="s">
        <v>28</v>
      </c>
      <c r="J1273">
        <v>39006</v>
      </c>
      <c r="K1273" s="1">
        <v>44460</v>
      </c>
      <c r="L1273" t="s">
        <v>29</v>
      </c>
      <c r="M1273" t="s">
        <v>6205</v>
      </c>
      <c r="N1273" t="s">
        <v>6206</v>
      </c>
      <c r="O1273" t="s">
        <v>330</v>
      </c>
      <c r="P1273" t="s">
        <v>331</v>
      </c>
      <c r="Q1273" t="s">
        <v>294</v>
      </c>
      <c r="R1273" t="s">
        <v>333</v>
      </c>
      <c r="S1273" t="s">
        <v>212</v>
      </c>
      <c r="T1273" t="s">
        <v>335</v>
      </c>
      <c r="U1273" t="s">
        <v>336</v>
      </c>
      <c r="V1273" t="s">
        <v>6207</v>
      </c>
      <c r="W1273" t="s">
        <v>6208</v>
      </c>
    </row>
    <row r="1274" spans="1:23" x14ac:dyDescent="0.3">
      <c r="A1274">
        <v>598964003093029</v>
      </c>
      <c r="B1274" t="s">
        <v>859</v>
      </c>
      <c r="C1274" t="s">
        <v>273</v>
      </c>
      <c r="D1274" t="s">
        <v>2599</v>
      </c>
      <c r="E1274" t="s">
        <v>794</v>
      </c>
      <c r="F1274" t="s">
        <v>795</v>
      </c>
      <c r="G1274">
        <v>4.5353000000000003</v>
      </c>
      <c r="H1274">
        <v>114.7277</v>
      </c>
      <c r="I1274" t="s">
        <v>78</v>
      </c>
      <c r="J1274">
        <v>130575</v>
      </c>
      <c r="K1274" s="1">
        <v>44647</v>
      </c>
      <c r="L1274" t="s">
        <v>123</v>
      </c>
      <c r="M1274" t="s">
        <v>5951</v>
      </c>
      <c r="N1274" t="s">
        <v>6209</v>
      </c>
      <c r="O1274" t="s">
        <v>1252</v>
      </c>
      <c r="P1274" t="s">
        <v>1253</v>
      </c>
      <c r="Q1274" t="s">
        <v>50</v>
      </c>
      <c r="R1274" t="s">
        <v>1254</v>
      </c>
      <c r="S1274" t="s">
        <v>145</v>
      </c>
      <c r="T1274" t="s">
        <v>1255</v>
      </c>
      <c r="U1274" t="s">
        <v>1256</v>
      </c>
      <c r="V1274" t="s">
        <v>6210</v>
      </c>
      <c r="W1274" t="s">
        <v>6211</v>
      </c>
    </row>
    <row r="1275" spans="1:23" x14ac:dyDescent="0.3">
      <c r="A1275">
        <v>989233001917024</v>
      </c>
      <c r="B1275" t="s">
        <v>57</v>
      </c>
      <c r="C1275" t="s">
        <v>273</v>
      </c>
      <c r="D1275" t="s">
        <v>6011</v>
      </c>
      <c r="E1275" t="s">
        <v>893</v>
      </c>
      <c r="F1275" t="s">
        <v>894</v>
      </c>
      <c r="G1275">
        <v>-30.5595</v>
      </c>
      <c r="H1275">
        <v>22.9375</v>
      </c>
      <c r="I1275" t="s">
        <v>28</v>
      </c>
      <c r="J1275">
        <v>116377</v>
      </c>
      <c r="K1275" s="1">
        <v>44713</v>
      </c>
      <c r="L1275" t="s">
        <v>29</v>
      </c>
      <c r="M1275" t="s">
        <v>6212</v>
      </c>
      <c r="N1275" t="s">
        <v>6213</v>
      </c>
      <c r="O1275" t="s">
        <v>1057</v>
      </c>
      <c r="P1275" t="s">
        <v>2223</v>
      </c>
      <c r="Q1275" t="s">
        <v>332</v>
      </c>
      <c r="R1275" t="s">
        <v>2224</v>
      </c>
      <c r="S1275" t="s">
        <v>145</v>
      </c>
      <c r="T1275" t="s">
        <v>2225</v>
      </c>
      <c r="U1275" t="s">
        <v>2226</v>
      </c>
      <c r="V1275" t="s">
        <v>3521</v>
      </c>
      <c r="W1275" t="s">
        <v>3522</v>
      </c>
    </row>
    <row r="1276" spans="1:23" x14ac:dyDescent="0.3">
      <c r="A1276">
        <v>1773708818717890</v>
      </c>
      <c r="B1276" t="s">
        <v>175</v>
      </c>
      <c r="C1276" t="s">
        <v>24</v>
      </c>
      <c r="D1276" t="s">
        <v>1404</v>
      </c>
      <c r="E1276" t="s">
        <v>4315</v>
      </c>
      <c r="F1276" t="s">
        <v>4316</v>
      </c>
      <c r="G1276">
        <v>-0.52280000000000004</v>
      </c>
      <c r="H1276">
        <v>166.9315</v>
      </c>
      <c r="I1276" t="s">
        <v>62</v>
      </c>
      <c r="J1276">
        <v>65526</v>
      </c>
      <c r="K1276" s="1">
        <v>45098</v>
      </c>
      <c r="L1276" t="s">
        <v>123</v>
      </c>
      <c r="M1276" t="s">
        <v>6214</v>
      </c>
      <c r="N1276" t="s">
        <v>6215</v>
      </c>
      <c r="O1276" t="s">
        <v>1364</v>
      </c>
      <c r="P1276" t="s">
        <v>1365</v>
      </c>
      <c r="Q1276" t="s">
        <v>183</v>
      </c>
      <c r="R1276" t="s">
        <v>1366</v>
      </c>
      <c r="S1276" t="s">
        <v>334</v>
      </c>
      <c r="T1276" t="s">
        <v>1367</v>
      </c>
      <c r="U1276" t="s">
        <v>1368</v>
      </c>
      <c r="V1276" t="s">
        <v>4075</v>
      </c>
      <c r="W1276" t="s">
        <v>4076</v>
      </c>
    </row>
    <row r="1277" spans="1:23" x14ac:dyDescent="0.3">
      <c r="A1277">
        <v>1030534975985390</v>
      </c>
      <c r="B1277" t="s">
        <v>396</v>
      </c>
      <c r="C1277" t="s">
        <v>58</v>
      </c>
      <c r="D1277" t="s">
        <v>1714</v>
      </c>
      <c r="E1277" t="s">
        <v>2915</v>
      </c>
      <c r="F1277" t="s">
        <v>2916</v>
      </c>
      <c r="G1277">
        <v>-0.80369999999999997</v>
      </c>
      <c r="H1277">
        <v>11.609400000000001</v>
      </c>
      <c r="I1277" t="s">
        <v>78</v>
      </c>
      <c r="J1277">
        <v>127816</v>
      </c>
      <c r="K1277" s="1">
        <v>44516</v>
      </c>
      <c r="L1277" t="s">
        <v>123</v>
      </c>
      <c r="M1277" t="s">
        <v>6216</v>
      </c>
      <c r="N1277" t="s">
        <v>6217</v>
      </c>
      <c r="O1277" t="s">
        <v>1823</v>
      </c>
      <c r="P1277" t="s">
        <v>1824</v>
      </c>
      <c r="Q1277" t="s">
        <v>1047</v>
      </c>
      <c r="R1277" t="s">
        <v>1825</v>
      </c>
      <c r="S1277" t="s">
        <v>69</v>
      </c>
      <c r="T1277" t="s">
        <v>1826</v>
      </c>
      <c r="U1277" t="s">
        <v>1827</v>
      </c>
      <c r="V1277" t="s">
        <v>4134</v>
      </c>
      <c r="W1277" t="s">
        <v>4135</v>
      </c>
    </row>
    <row r="1278" spans="1:23" x14ac:dyDescent="0.3">
      <c r="A1278">
        <v>1959176216220210</v>
      </c>
      <c r="B1278" t="s">
        <v>582</v>
      </c>
      <c r="C1278" t="s">
        <v>42</v>
      </c>
      <c r="D1278" t="s">
        <v>960</v>
      </c>
      <c r="E1278" t="s">
        <v>1084</v>
      </c>
      <c r="F1278" t="s">
        <v>1085</v>
      </c>
      <c r="G1278">
        <v>-20.348400000000002</v>
      </c>
      <c r="H1278">
        <v>57.552199999999999</v>
      </c>
      <c r="I1278" t="s">
        <v>62</v>
      </c>
      <c r="J1278">
        <v>93338</v>
      </c>
      <c r="K1278" s="1">
        <v>44993</v>
      </c>
      <c r="L1278" t="s">
        <v>123</v>
      </c>
      <c r="M1278" t="s">
        <v>6218</v>
      </c>
      <c r="N1278" t="s">
        <v>6219</v>
      </c>
      <c r="O1278" t="s">
        <v>3099</v>
      </c>
      <c r="P1278" t="s">
        <v>3100</v>
      </c>
      <c r="Q1278" t="s">
        <v>67</v>
      </c>
      <c r="R1278" t="s">
        <v>3101</v>
      </c>
      <c r="S1278" t="s">
        <v>334</v>
      </c>
      <c r="T1278" t="s">
        <v>3102</v>
      </c>
      <c r="U1278" t="s">
        <v>3103</v>
      </c>
      <c r="V1278" t="s">
        <v>740</v>
      </c>
      <c r="W1278" t="s">
        <v>741</v>
      </c>
    </row>
    <row r="1279" spans="1:23" x14ac:dyDescent="0.3">
      <c r="A1279">
        <v>3060062417971070</v>
      </c>
      <c r="B1279" t="s">
        <v>1636</v>
      </c>
      <c r="C1279" t="s">
        <v>151</v>
      </c>
      <c r="D1279" t="s">
        <v>3007</v>
      </c>
      <c r="E1279" t="s">
        <v>107</v>
      </c>
      <c r="F1279" t="s">
        <v>108</v>
      </c>
      <c r="G1279">
        <v>50.503900000000002</v>
      </c>
      <c r="H1279">
        <v>4.4699</v>
      </c>
      <c r="I1279" t="s">
        <v>138</v>
      </c>
      <c r="J1279">
        <v>32431</v>
      </c>
      <c r="K1279" s="1">
        <v>44699</v>
      </c>
      <c r="L1279" t="s">
        <v>123</v>
      </c>
      <c r="M1279" t="s">
        <v>6220</v>
      </c>
      <c r="N1279" t="s">
        <v>6221</v>
      </c>
      <c r="O1279" t="s">
        <v>2883</v>
      </c>
      <c r="P1279" t="s">
        <v>2884</v>
      </c>
      <c r="Q1279" t="s">
        <v>183</v>
      </c>
      <c r="R1279" t="s">
        <v>2885</v>
      </c>
      <c r="S1279" t="s">
        <v>69</v>
      </c>
      <c r="T1279" t="s">
        <v>2886</v>
      </c>
      <c r="U1279" t="s">
        <v>2887</v>
      </c>
      <c r="V1279" t="s">
        <v>2218</v>
      </c>
      <c r="W1279" t="s">
        <v>2219</v>
      </c>
    </row>
    <row r="1280" spans="1:23" x14ac:dyDescent="0.3">
      <c r="A1280">
        <v>1667344904807980</v>
      </c>
      <c r="B1280" t="s">
        <v>1249</v>
      </c>
      <c r="C1280" t="s">
        <v>42</v>
      </c>
      <c r="D1280" t="s">
        <v>5272</v>
      </c>
      <c r="E1280" t="s">
        <v>432</v>
      </c>
      <c r="F1280" t="s">
        <v>433</v>
      </c>
      <c r="G1280">
        <v>30.5852</v>
      </c>
      <c r="H1280">
        <v>36.238399999999999</v>
      </c>
      <c r="I1280" t="s">
        <v>78</v>
      </c>
      <c r="J1280">
        <v>91209</v>
      </c>
      <c r="K1280" s="1">
        <v>44477</v>
      </c>
      <c r="L1280" t="s">
        <v>63</v>
      </c>
      <c r="M1280" t="s">
        <v>6222</v>
      </c>
      <c r="N1280" t="s">
        <v>6223</v>
      </c>
      <c r="O1280" t="s">
        <v>1429</v>
      </c>
      <c r="P1280" t="s">
        <v>2102</v>
      </c>
      <c r="Q1280" t="s">
        <v>183</v>
      </c>
      <c r="R1280" t="s">
        <v>2103</v>
      </c>
      <c r="S1280" t="s">
        <v>212</v>
      </c>
      <c r="T1280" t="s">
        <v>2104</v>
      </c>
      <c r="U1280" t="s">
        <v>2105</v>
      </c>
      <c r="V1280" t="s">
        <v>1780</v>
      </c>
      <c r="W1280" t="s">
        <v>1781</v>
      </c>
    </row>
    <row r="1281" spans="1:23" x14ac:dyDescent="0.3">
      <c r="A1281">
        <v>2499445477012840</v>
      </c>
      <c r="B1281" t="s">
        <v>351</v>
      </c>
      <c r="C1281" t="s">
        <v>105</v>
      </c>
      <c r="D1281" t="s">
        <v>6224</v>
      </c>
      <c r="E1281" t="s">
        <v>1077</v>
      </c>
      <c r="F1281" t="s">
        <v>1078</v>
      </c>
      <c r="G1281">
        <v>3.9192999999999998</v>
      </c>
      <c r="H1281">
        <v>-56.027799999999999</v>
      </c>
      <c r="I1281" t="s">
        <v>138</v>
      </c>
      <c r="J1281">
        <v>78870</v>
      </c>
      <c r="K1281" s="1">
        <v>44745</v>
      </c>
      <c r="L1281" t="s">
        <v>63</v>
      </c>
      <c r="M1281" t="s">
        <v>6225</v>
      </c>
      <c r="N1281" t="s">
        <v>6226</v>
      </c>
      <c r="O1281" t="s">
        <v>1057</v>
      </c>
      <c r="P1281" t="s">
        <v>1058</v>
      </c>
      <c r="Q1281" t="s">
        <v>332</v>
      </c>
      <c r="R1281" t="s">
        <v>1059</v>
      </c>
      <c r="S1281" t="s">
        <v>255</v>
      </c>
      <c r="T1281" t="s">
        <v>1060</v>
      </c>
      <c r="U1281" t="s">
        <v>1061</v>
      </c>
      <c r="V1281" t="s">
        <v>1207</v>
      </c>
      <c r="W1281" t="s">
        <v>1208</v>
      </c>
    </row>
    <row r="1282" spans="1:23" x14ac:dyDescent="0.3">
      <c r="A1282">
        <v>2173389982322090</v>
      </c>
      <c r="B1282" t="s">
        <v>921</v>
      </c>
      <c r="C1282" t="s">
        <v>218</v>
      </c>
      <c r="D1282" t="s">
        <v>3829</v>
      </c>
      <c r="E1282" t="s">
        <v>522</v>
      </c>
      <c r="F1282" t="s">
        <v>523</v>
      </c>
      <c r="G1282">
        <v>-9.6456999999999997</v>
      </c>
      <c r="H1282">
        <v>160.15620000000001</v>
      </c>
      <c r="I1282" t="s">
        <v>78</v>
      </c>
      <c r="J1282">
        <v>116301</v>
      </c>
      <c r="K1282" s="1">
        <v>45168</v>
      </c>
      <c r="L1282" t="s">
        <v>63</v>
      </c>
      <c r="M1282" t="s">
        <v>6227</v>
      </c>
      <c r="N1282" t="s">
        <v>6228</v>
      </c>
      <c r="O1282" t="s">
        <v>1979</v>
      </c>
      <c r="P1282" t="s">
        <v>2111</v>
      </c>
      <c r="Q1282" t="s">
        <v>83</v>
      </c>
      <c r="R1282" t="s">
        <v>3837</v>
      </c>
      <c r="S1282" t="s">
        <v>241</v>
      </c>
      <c r="T1282" t="s">
        <v>3838</v>
      </c>
      <c r="U1282" t="s">
        <v>3839</v>
      </c>
      <c r="V1282" t="s">
        <v>3156</v>
      </c>
      <c r="W1282" t="s">
        <v>3157</v>
      </c>
    </row>
    <row r="1283" spans="1:23" x14ac:dyDescent="0.3">
      <c r="A1283">
        <v>2185919840589860</v>
      </c>
      <c r="B1283" t="s">
        <v>859</v>
      </c>
      <c r="C1283" t="s">
        <v>91</v>
      </c>
      <c r="D1283" t="s">
        <v>5933</v>
      </c>
      <c r="E1283" t="s">
        <v>2843</v>
      </c>
      <c r="F1283" t="s">
        <v>2844</v>
      </c>
      <c r="G1283">
        <v>11.803699999999999</v>
      </c>
      <c r="H1283">
        <v>-15.180400000000001</v>
      </c>
      <c r="I1283" t="s">
        <v>206</v>
      </c>
      <c r="J1283">
        <v>50385</v>
      </c>
      <c r="K1283" s="1">
        <v>44836</v>
      </c>
      <c r="L1283" t="s">
        <v>63</v>
      </c>
      <c r="M1283" t="s">
        <v>3195</v>
      </c>
      <c r="N1283" t="s">
        <v>6229</v>
      </c>
      <c r="O1283" t="s">
        <v>618</v>
      </c>
      <c r="P1283" t="s">
        <v>619</v>
      </c>
      <c r="Q1283" t="s">
        <v>321</v>
      </c>
      <c r="R1283" t="s">
        <v>620</v>
      </c>
      <c r="S1283" t="s">
        <v>334</v>
      </c>
      <c r="T1283" t="s">
        <v>621</v>
      </c>
      <c r="U1283" t="s">
        <v>622</v>
      </c>
      <c r="V1283" t="s">
        <v>6230</v>
      </c>
      <c r="W1283" t="s">
        <v>6231</v>
      </c>
    </row>
    <row r="1284" spans="1:23" x14ac:dyDescent="0.3">
      <c r="A1284">
        <v>1573478990038420</v>
      </c>
      <c r="B1284" t="s">
        <v>231</v>
      </c>
      <c r="C1284" t="s">
        <v>105</v>
      </c>
      <c r="D1284" t="s">
        <v>2967</v>
      </c>
      <c r="E1284" t="s">
        <v>2770</v>
      </c>
      <c r="F1284" t="s">
        <v>2771</v>
      </c>
      <c r="G1284">
        <v>12.8628</v>
      </c>
      <c r="H1284">
        <v>30.217600000000001</v>
      </c>
      <c r="I1284" t="s">
        <v>138</v>
      </c>
      <c r="J1284">
        <v>121313</v>
      </c>
      <c r="K1284" s="1">
        <v>44596</v>
      </c>
      <c r="L1284" t="s">
        <v>123</v>
      </c>
      <c r="M1284" t="s">
        <v>6232</v>
      </c>
      <c r="N1284">
        <v>2509610259</v>
      </c>
      <c r="O1284" t="s">
        <v>1979</v>
      </c>
      <c r="P1284" t="s">
        <v>4672</v>
      </c>
      <c r="Q1284" t="s">
        <v>253</v>
      </c>
      <c r="R1284" t="s">
        <v>4673</v>
      </c>
      <c r="S1284" t="s">
        <v>255</v>
      </c>
      <c r="T1284" t="s">
        <v>4674</v>
      </c>
      <c r="U1284" t="s">
        <v>4675</v>
      </c>
      <c r="V1284" t="s">
        <v>5868</v>
      </c>
      <c r="W1284" t="s">
        <v>5869</v>
      </c>
    </row>
    <row r="1285" spans="1:23" x14ac:dyDescent="0.3">
      <c r="A1285">
        <v>844700084923228</v>
      </c>
      <c r="B1285" t="s">
        <v>443</v>
      </c>
      <c r="C1285" t="s">
        <v>24</v>
      </c>
      <c r="D1285" t="s">
        <v>2129</v>
      </c>
      <c r="E1285" t="s">
        <v>3412</v>
      </c>
      <c r="F1285" t="s">
        <v>3413</v>
      </c>
      <c r="G1285">
        <v>18.0425</v>
      </c>
      <c r="H1285">
        <v>-63.0548</v>
      </c>
      <c r="I1285" t="s">
        <v>62</v>
      </c>
      <c r="J1285">
        <v>99757</v>
      </c>
      <c r="K1285" s="1">
        <v>45164</v>
      </c>
      <c r="L1285" t="s">
        <v>123</v>
      </c>
      <c r="M1285" t="s">
        <v>6233</v>
      </c>
      <c r="N1285" t="s">
        <v>6234</v>
      </c>
      <c r="O1285" t="s">
        <v>811</v>
      </c>
      <c r="P1285" t="s">
        <v>812</v>
      </c>
      <c r="Q1285" t="s">
        <v>294</v>
      </c>
      <c r="R1285" t="s">
        <v>813</v>
      </c>
      <c r="S1285" t="s">
        <v>52</v>
      </c>
      <c r="T1285" t="s">
        <v>814</v>
      </c>
      <c r="U1285" t="s">
        <v>815</v>
      </c>
      <c r="V1285" t="s">
        <v>4921</v>
      </c>
      <c r="W1285" t="s">
        <v>4922</v>
      </c>
    </row>
    <row r="1286" spans="1:23" x14ac:dyDescent="0.3">
      <c r="A1286">
        <v>2928975398970820</v>
      </c>
      <c r="B1286" t="s">
        <v>792</v>
      </c>
      <c r="C1286" t="s">
        <v>24</v>
      </c>
      <c r="D1286" t="s">
        <v>2888</v>
      </c>
      <c r="E1286" t="s">
        <v>3859</v>
      </c>
      <c r="F1286" t="s">
        <v>3860</v>
      </c>
      <c r="G1286">
        <v>33.854700000000001</v>
      </c>
      <c r="H1286">
        <v>35.862299999999998</v>
      </c>
      <c r="I1286" t="s">
        <v>206</v>
      </c>
      <c r="J1286">
        <v>60224</v>
      </c>
      <c r="K1286" s="1">
        <v>44946</v>
      </c>
      <c r="L1286" t="s">
        <v>123</v>
      </c>
      <c r="M1286" t="s">
        <v>6235</v>
      </c>
      <c r="N1286" t="s">
        <v>6236</v>
      </c>
      <c r="O1286" t="s">
        <v>331</v>
      </c>
      <c r="P1286" t="s">
        <v>5680</v>
      </c>
      <c r="Q1286" t="s">
        <v>34</v>
      </c>
      <c r="R1286" t="s">
        <v>5681</v>
      </c>
      <c r="S1286" t="s">
        <v>85</v>
      </c>
      <c r="T1286" t="s">
        <v>5682</v>
      </c>
      <c r="U1286" t="s">
        <v>5683</v>
      </c>
      <c r="V1286" t="s">
        <v>3547</v>
      </c>
      <c r="W1286" t="s">
        <v>3548</v>
      </c>
    </row>
    <row r="1287" spans="1:23" x14ac:dyDescent="0.3">
      <c r="A1287">
        <v>2862826362520430</v>
      </c>
      <c r="B1287" t="s">
        <v>1636</v>
      </c>
      <c r="C1287" t="s">
        <v>218</v>
      </c>
      <c r="D1287" t="s">
        <v>4153</v>
      </c>
      <c r="E1287" t="s">
        <v>2476</v>
      </c>
      <c r="F1287" t="s">
        <v>2477</v>
      </c>
      <c r="G1287">
        <v>26.522500000000001</v>
      </c>
      <c r="H1287">
        <v>31.465900000000001</v>
      </c>
      <c r="I1287" t="s">
        <v>206</v>
      </c>
      <c r="J1287">
        <v>59831</v>
      </c>
      <c r="K1287" s="1">
        <v>44495</v>
      </c>
      <c r="L1287" t="s">
        <v>29</v>
      </c>
      <c r="M1287" t="s">
        <v>6237</v>
      </c>
      <c r="N1287" t="s">
        <v>6238</v>
      </c>
      <c r="O1287" t="s">
        <v>32</v>
      </c>
      <c r="P1287" t="s">
        <v>1169</v>
      </c>
      <c r="Q1287" t="s">
        <v>239</v>
      </c>
      <c r="R1287" t="s">
        <v>1170</v>
      </c>
      <c r="S1287" t="s">
        <v>69</v>
      </c>
      <c r="T1287" t="s">
        <v>1171</v>
      </c>
      <c r="U1287" t="s">
        <v>1172</v>
      </c>
      <c r="V1287" t="s">
        <v>159</v>
      </c>
      <c r="W1287" t="s">
        <v>160</v>
      </c>
    </row>
    <row r="1288" spans="1:23" x14ac:dyDescent="0.3">
      <c r="A1288">
        <v>1623093224829090</v>
      </c>
      <c r="B1288" t="s">
        <v>667</v>
      </c>
      <c r="C1288" t="s">
        <v>105</v>
      </c>
      <c r="D1288" t="s">
        <v>3360</v>
      </c>
      <c r="E1288" t="s">
        <v>1963</v>
      </c>
      <c r="F1288" t="s">
        <v>1964</v>
      </c>
      <c r="G1288">
        <v>33.223199999999999</v>
      </c>
      <c r="H1288">
        <v>43.679299999999998</v>
      </c>
      <c r="I1288" t="s">
        <v>78</v>
      </c>
      <c r="J1288">
        <v>61486</v>
      </c>
      <c r="K1288" s="1">
        <v>44580</v>
      </c>
      <c r="L1288" t="s">
        <v>123</v>
      </c>
      <c r="M1288" t="s">
        <v>6239</v>
      </c>
      <c r="N1288" t="s">
        <v>6240</v>
      </c>
      <c r="O1288" t="s">
        <v>2883</v>
      </c>
      <c r="P1288" t="s">
        <v>4657</v>
      </c>
      <c r="Q1288" t="s">
        <v>294</v>
      </c>
      <c r="R1288" t="s">
        <v>4658</v>
      </c>
      <c r="S1288" t="s">
        <v>334</v>
      </c>
      <c r="T1288" t="s">
        <v>4659</v>
      </c>
      <c r="U1288" t="s">
        <v>4660</v>
      </c>
      <c r="V1288" t="s">
        <v>6241</v>
      </c>
      <c r="W1288" t="s">
        <v>6242</v>
      </c>
    </row>
    <row r="1289" spans="1:23" x14ac:dyDescent="0.3">
      <c r="A1289">
        <v>612387436001669</v>
      </c>
      <c r="B1289" t="s">
        <v>272</v>
      </c>
      <c r="C1289" t="s">
        <v>42</v>
      </c>
      <c r="D1289" t="s">
        <v>6243</v>
      </c>
      <c r="E1289" t="s">
        <v>233</v>
      </c>
      <c r="F1289" t="s">
        <v>234</v>
      </c>
      <c r="G1289">
        <v>34.802100000000003</v>
      </c>
      <c r="H1289">
        <v>38.9968</v>
      </c>
      <c r="I1289" t="s">
        <v>206</v>
      </c>
      <c r="J1289">
        <v>130718</v>
      </c>
      <c r="K1289" s="1">
        <v>44920</v>
      </c>
      <c r="L1289" t="s">
        <v>29</v>
      </c>
      <c r="M1289" t="s">
        <v>6244</v>
      </c>
      <c r="N1289" t="s">
        <v>6245</v>
      </c>
      <c r="O1289" t="s">
        <v>344</v>
      </c>
      <c r="P1289" t="s">
        <v>4900</v>
      </c>
      <c r="Q1289" t="s">
        <v>34</v>
      </c>
      <c r="R1289" t="s">
        <v>4901</v>
      </c>
      <c r="S1289" t="s">
        <v>241</v>
      </c>
      <c r="T1289" t="s">
        <v>4902</v>
      </c>
      <c r="U1289" t="s">
        <v>4903</v>
      </c>
      <c r="V1289" t="s">
        <v>6246</v>
      </c>
      <c r="W1289" t="s">
        <v>6247</v>
      </c>
    </row>
    <row r="1290" spans="1:23" x14ac:dyDescent="0.3">
      <c r="A1290">
        <v>361533022718342</v>
      </c>
      <c r="B1290" t="s">
        <v>1140</v>
      </c>
      <c r="C1290" t="s">
        <v>189</v>
      </c>
      <c r="D1290" t="s">
        <v>6248</v>
      </c>
      <c r="E1290" t="s">
        <v>1360</v>
      </c>
      <c r="F1290" t="s">
        <v>1361</v>
      </c>
      <c r="G1290">
        <v>60.472000000000001</v>
      </c>
      <c r="H1290">
        <v>8.4688999999999997</v>
      </c>
      <c r="I1290" t="s">
        <v>28</v>
      </c>
      <c r="J1290">
        <v>106189</v>
      </c>
      <c r="K1290" s="1">
        <v>44923</v>
      </c>
      <c r="L1290" t="s">
        <v>63</v>
      </c>
      <c r="M1290" t="s">
        <v>6249</v>
      </c>
      <c r="N1290" t="s">
        <v>6250</v>
      </c>
      <c r="O1290" t="s">
        <v>509</v>
      </c>
      <c r="P1290" t="s">
        <v>508</v>
      </c>
      <c r="Q1290" t="s">
        <v>143</v>
      </c>
      <c r="R1290" t="s">
        <v>5819</v>
      </c>
      <c r="S1290" t="s">
        <v>241</v>
      </c>
      <c r="T1290" t="s">
        <v>5820</v>
      </c>
      <c r="U1290" t="s">
        <v>5821</v>
      </c>
      <c r="V1290" t="s">
        <v>4124</v>
      </c>
      <c r="W1290" t="s">
        <v>4125</v>
      </c>
    </row>
    <row r="1291" spans="1:23" x14ac:dyDescent="0.3">
      <c r="A1291">
        <v>1967407514275890</v>
      </c>
      <c r="B1291" t="s">
        <v>104</v>
      </c>
      <c r="C1291" t="s">
        <v>105</v>
      </c>
      <c r="D1291" t="s">
        <v>1752</v>
      </c>
      <c r="E1291" t="s">
        <v>3331</v>
      </c>
      <c r="F1291" t="s">
        <v>3332</v>
      </c>
      <c r="G1291">
        <v>4.8604000000000003</v>
      </c>
      <c r="H1291">
        <v>-58.930199999999999</v>
      </c>
      <c r="I1291" t="s">
        <v>206</v>
      </c>
      <c r="J1291">
        <v>61265</v>
      </c>
      <c r="K1291" s="1">
        <v>45061</v>
      </c>
      <c r="L1291" t="s">
        <v>123</v>
      </c>
      <c r="M1291" t="s">
        <v>6251</v>
      </c>
      <c r="N1291" t="s">
        <v>6252</v>
      </c>
      <c r="O1291" t="s">
        <v>410</v>
      </c>
      <c r="P1291" t="s">
        <v>6253</v>
      </c>
      <c r="Q1291" t="s">
        <v>294</v>
      </c>
      <c r="R1291" t="s">
        <v>6254</v>
      </c>
      <c r="S1291" t="s">
        <v>241</v>
      </c>
      <c r="T1291" t="s">
        <v>6255</v>
      </c>
      <c r="U1291" t="s">
        <v>6256</v>
      </c>
      <c r="V1291" t="s">
        <v>3037</v>
      </c>
      <c r="W1291" t="s">
        <v>3038</v>
      </c>
    </row>
    <row r="1292" spans="1:23" x14ac:dyDescent="0.3">
      <c r="A1292">
        <v>2429521485735670</v>
      </c>
      <c r="B1292" t="s">
        <v>921</v>
      </c>
      <c r="C1292" t="s">
        <v>42</v>
      </c>
      <c r="D1292" t="s">
        <v>246</v>
      </c>
      <c r="E1292" t="s">
        <v>1165</v>
      </c>
      <c r="F1292" t="s">
        <v>1166</v>
      </c>
      <c r="G1292">
        <v>6.8769999999999998</v>
      </c>
      <c r="H1292">
        <v>31.306999999999999</v>
      </c>
      <c r="I1292" t="s">
        <v>206</v>
      </c>
      <c r="J1292">
        <v>129532</v>
      </c>
      <c r="K1292" s="1">
        <v>45155</v>
      </c>
      <c r="L1292" t="s">
        <v>63</v>
      </c>
      <c r="M1292" t="s">
        <v>6257</v>
      </c>
      <c r="N1292" t="s">
        <v>6258</v>
      </c>
      <c r="O1292" t="s">
        <v>81</v>
      </c>
      <c r="P1292" t="s">
        <v>82</v>
      </c>
      <c r="Q1292" t="s">
        <v>239</v>
      </c>
      <c r="R1292" t="s">
        <v>84</v>
      </c>
      <c r="S1292" t="s">
        <v>36</v>
      </c>
      <c r="T1292" t="s">
        <v>86</v>
      </c>
      <c r="U1292" t="s">
        <v>87</v>
      </c>
      <c r="V1292" t="s">
        <v>4795</v>
      </c>
      <c r="W1292" t="s">
        <v>4796</v>
      </c>
    </row>
    <row r="1293" spans="1:23" x14ac:dyDescent="0.3">
      <c r="A1293">
        <v>2341548760079440</v>
      </c>
      <c r="B1293" t="s">
        <v>686</v>
      </c>
      <c r="C1293" t="s">
        <v>189</v>
      </c>
      <c r="D1293" t="s">
        <v>6259</v>
      </c>
      <c r="E1293" t="s">
        <v>2045</v>
      </c>
      <c r="F1293" t="s">
        <v>2046</v>
      </c>
      <c r="G1293">
        <v>35.126399999999997</v>
      </c>
      <c r="H1293">
        <v>33.429900000000004</v>
      </c>
      <c r="I1293" t="s">
        <v>28</v>
      </c>
      <c r="J1293">
        <v>88267</v>
      </c>
      <c r="K1293" s="1">
        <v>45104</v>
      </c>
      <c r="L1293" t="s">
        <v>29</v>
      </c>
      <c r="M1293" t="s">
        <v>2306</v>
      </c>
      <c r="N1293">
        <v>3075927508</v>
      </c>
      <c r="O1293" t="s">
        <v>1764</v>
      </c>
      <c r="P1293" t="s">
        <v>1765</v>
      </c>
      <c r="Q1293" t="s">
        <v>294</v>
      </c>
      <c r="R1293" t="s">
        <v>1766</v>
      </c>
      <c r="S1293" t="s">
        <v>241</v>
      </c>
      <c r="T1293" t="s">
        <v>1767</v>
      </c>
      <c r="U1293" t="s">
        <v>1768</v>
      </c>
      <c r="V1293" t="s">
        <v>1157</v>
      </c>
      <c r="W1293" t="s">
        <v>1158</v>
      </c>
    </row>
    <row r="1294" spans="1:23" x14ac:dyDescent="0.3">
      <c r="A1294">
        <v>2422259524411680</v>
      </c>
      <c r="B1294" t="s">
        <v>921</v>
      </c>
      <c r="C1294" t="s">
        <v>273</v>
      </c>
      <c r="D1294" t="s">
        <v>1404</v>
      </c>
      <c r="E1294" t="s">
        <v>419</v>
      </c>
      <c r="F1294" t="s">
        <v>420</v>
      </c>
      <c r="G1294">
        <v>-23.442502999999999</v>
      </c>
      <c r="H1294">
        <v>-58.443832</v>
      </c>
      <c r="I1294" t="s">
        <v>138</v>
      </c>
      <c r="J1294">
        <v>84116</v>
      </c>
      <c r="K1294" s="1">
        <v>45058</v>
      </c>
      <c r="L1294" t="s">
        <v>63</v>
      </c>
      <c r="M1294" t="s">
        <v>6260</v>
      </c>
      <c r="N1294" t="s">
        <v>6261</v>
      </c>
      <c r="O1294" t="s">
        <v>811</v>
      </c>
      <c r="P1294" t="s">
        <v>812</v>
      </c>
      <c r="Q1294" t="s">
        <v>253</v>
      </c>
      <c r="R1294" t="s">
        <v>813</v>
      </c>
      <c r="S1294" t="s">
        <v>85</v>
      </c>
      <c r="T1294" t="s">
        <v>814</v>
      </c>
      <c r="U1294" t="s">
        <v>815</v>
      </c>
      <c r="V1294" t="s">
        <v>4437</v>
      </c>
      <c r="W1294" t="s">
        <v>4438</v>
      </c>
    </row>
    <row r="1295" spans="1:23" x14ac:dyDescent="0.3">
      <c r="A1295">
        <v>2482999776748920</v>
      </c>
      <c r="B1295" t="s">
        <v>286</v>
      </c>
      <c r="C1295" t="s">
        <v>58</v>
      </c>
      <c r="D1295" t="s">
        <v>2024</v>
      </c>
      <c r="E1295" t="s">
        <v>1760</v>
      </c>
      <c r="F1295" t="s">
        <v>1761</v>
      </c>
      <c r="G1295">
        <v>13.193899999999999</v>
      </c>
      <c r="H1295">
        <v>-59.543199999999999</v>
      </c>
      <c r="I1295" t="s">
        <v>28</v>
      </c>
      <c r="J1295">
        <v>88054</v>
      </c>
      <c r="K1295" s="1">
        <v>45143</v>
      </c>
      <c r="L1295" t="s">
        <v>63</v>
      </c>
      <c r="M1295" t="s">
        <v>6262</v>
      </c>
      <c r="N1295">
        <v>8752822655</v>
      </c>
      <c r="O1295" t="s">
        <v>1466</v>
      </c>
      <c r="P1295" t="s">
        <v>1467</v>
      </c>
      <c r="Q1295" t="s">
        <v>169</v>
      </c>
      <c r="R1295" t="s">
        <v>1468</v>
      </c>
      <c r="S1295" t="s">
        <v>114</v>
      </c>
      <c r="T1295" t="s">
        <v>1469</v>
      </c>
      <c r="U1295" t="s">
        <v>1470</v>
      </c>
      <c r="V1295" t="s">
        <v>6263</v>
      </c>
      <c r="W1295" t="s">
        <v>6264</v>
      </c>
    </row>
    <row r="1296" spans="1:23" x14ac:dyDescent="0.3">
      <c r="A1296">
        <v>2872692818091370</v>
      </c>
      <c r="B1296" t="s">
        <v>467</v>
      </c>
      <c r="C1296" t="s">
        <v>91</v>
      </c>
      <c r="D1296" t="s">
        <v>6265</v>
      </c>
      <c r="E1296" t="s">
        <v>26</v>
      </c>
      <c r="F1296" t="s">
        <v>27</v>
      </c>
      <c r="G1296">
        <v>54.2361</v>
      </c>
      <c r="H1296">
        <v>-4.5480999999999998</v>
      </c>
      <c r="I1296" t="s">
        <v>28</v>
      </c>
      <c r="J1296">
        <v>67923</v>
      </c>
      <c r="K1296" s="1">
        <v>44898</v>
      </c>
      <c r="L1296" t="s">
        <v>63</v>
      </c>
      <c r="M1296" t="s">
        <v>6266</v>
      </c>
      <c r="N1296" t="s">
        <v>6267</v>
      </c>
      <c r="O1296" t="s">
        <v>209</v>
      </c>
      <c r="P1296" t="s">
        <v>4426</v>
      </c>
      <c r="Q1296" t="s">
        <v>674</v>
      </c>
      <c r="R1296" t="s">
        <v>4427</v>
      </c>
      <c r="S1296" t="s">
        <v>85</v>
      </c>
      <c r="T1296" t="s">
        <v>4428</v>
      </c>
      <c r="U1296" t="s">
        <v>4429</v>
      </c>
      <c r="V1296" t="s">
        <v>2246</v>
      </c>
      <c r="W1296" t="s">
        <v>2247</v>
      </c>
    </row>
    <row r="1297" spans="1:23" x14ac:dyDescent="0.3">
      <c r="A1297">
        <v>2667438148946720</v>
      </c>
      <c r="B1297" t="s">
        <v>417</v>
      </c>
      <c r="C1297" t="s">
        <v>134</v>
      </c>
      <c r="D1297" t="s">
        <v>1296</v>
      </c>
      <c r="E1297" t="s">
        <v>2296</v>
      </c>
      <c r="F1297" t="s">
        <v>2297</v>
      </c>
      <c r="G1297">
        <v>21.9162</v>
      </c>
      <c r="H1297">
        <v>95.956000000000003</v>
      </c>
      <c r="I1297" t="s">
        <v>138</v>
      </c>
      <c r="J1297">
        <v>21142</v>
      </c>
      <c r="K1297" s="1">
        <v>44845</v>
      </c>
      <c r="L1297" t="s">
        <v>63</v>
      </c>
      <c r="M1297" t="s">
        <v>6268</v>
      </c>
      <c r="N1297">
        <f>1-525-639-1184</f>
        <v>-2347</v>
      </c>
      <c r="O1297" t="s">
        <v>803</v>
      </c>
      <c r="P1297" t="s">
        <v>4115</v>
      </c>
      <c r="Q1297" t="s">
        <v>239</v>
      </c>
      <c r="R1297" t="s">
        <v>4116</v>
      </c>
      <c r="S1297" t="s">
        <v>36</v>
      </c>
      <c r="T1297" t="s">
        <v>4117</v>
      </c>
      <c r="U1297" t="s">
        <v>4118</v>
      </c>
      <c r="V1297" t="s">
        <v>415</v>
      </c>
      <c r="W1297" t="s">
        <v>416</v>
      </c>
    </row>
    <row r="1298" spans="1:23" x14ac:dyDescent="0.3">
      <c r="A1298">
        <v>1119981917318340</v>
      </c>
      <c r="B1298" t="s">
        <v>678</v>
      </c>
      <c r="C1298" t="s">
        <v>91</v>
      </c>
      <c r="D1298" t="s">
        <v>1869</v>
      </c>
      <c r="E1298" t="s">
        <v>731</v>
      </c>
      <c r="F1298" t="s">
        <v>732</v>
      </c>
      <c r="G1298">
        <v>13.9094</v>
      </c>
      <c r="H1298">
        <v>-60.978900000000003</v>
      </c>
      <c r="I1298" t="s">
        <v>206</v>
      </c>
      <c r="J1298">
        <v>81793</v>
      </c>
      <c r="K1298" s="1">
        <v>44855</v>
      </c>
      <c r="L1298" t="s">
        <v>29</v>
      </c>
      <c r="M1298" t="s">
        <v>6269</v>
      </c>
      <c r="N1298" t="s">
        <v>6270</v>
      </c>
      <c r="O1298" t="s">
        <v>237</v>
      </c>
      <c r="P1298" t="s">
        <v>1797</v>
      </c>
      <c r="Q1298" t="s">
        <v>143</v>
      </c>
      <c r="R1298" t="s">
        <v>1798</v>
      </c>
      <c r="S1298" t="s">
        <v>145</v>
      </c>
      <c r="T1298" t="s">
        <v>1799</v>
      </c>
      <c r="U1298" t="s">
        <v>1800</v>
      </c>
      <c r="V1298" t="s">
        <v>3297</v>
      </c>
      <c r="W1298" t="s">
        <v>3298</v>
      </c>
    </row>
    <row r="1299" spans="1:23" x14ac:dyDescent="0.3">
      <c r="A1299">
        <v>2188822275702500</v>
      </c>
      <c r="B1299" t="s">
        <v>260</v>
      </c>
      <c r="C1299" t="s">
        <v>24</v>
      </c>
      <c r="D1299" t="s">
        <v>4812</v>
      </c>
      <c r="E1299" t="s">
        <v>2336</v>
      </c>
      <c r="F1299" t="s">
        <v>2337</v>
      </c>
      <c r="G1299">
        <v>61.892600000000002</v>
      </c>
      <c r="H1299">
        <v>-6.9118000000000004</v>
      </c>
      <c r="I1299" t="s">
        <v>138</v>
      </c>
      <c r="J1299">
        <v>101931</v>
      </c>
      <c r="K1299" s="1">
        <v>44898</v>
      </c>
      <c r="L1299" t="s">
        <v>63</v>
      </c>
      <c r="M1299" t="s">
        <v>6271</v>
      </c>
      <c r="N1299" t="s">
        <v>6272</v>
      </c>
      <c r="O1299" t="s">
        <v>822</v>
      </c>
      <c r="P1299" t="s">
        <v>1689</v>
      </c>
      <c r="Q1299" t="s">
        <v>143</v>
      </c>
      <c r="R1299" t="s">
        <v>1690</v>
      </c>
      <c r="S1299" t="s">
        <v>198</v>
      </c>
      <c r="T1299" t="s">
        <v>1691</v>
      </c>
      <c r="U1299" t="s">
        <v>1692</v>
      </c>
      <c r="V1299" t="s">
        <v>573</v>
      </c>
      <c r="W1299" t="s">
        <v>574</v>
      </c>
    </row>
    <row r="1300" spans="1:23" x14ac:dyDescent="0.3">
      <c r="A1300">
        <v>2404861344746480</v>
      </c>
      <c r="B1300" t="s">
        <v>119</v>
      </c>
      <c r="C1300" t="s">
        <v>42</v>
      </c>
      <c r="D1300" t="s">
        <v>4488</v>
      </c>
      <c r="E1300" t="s">
        <v>998</v>
      </c>
      <c r="F1300" t="s">
        <v>999</v>
      </c>
      <c r="G1300">
        <v>47.4116</v>
      </c>
      <c r="H1300">
        <v>28.369900000000001</v>
      </c>
      <c r="I1300" t="s">
        <v>206</v>
      </c>
      <c r="J1300">
        <v>26209</v>
      </c>
      <c r="K1300" s="1">
        <v>44928</v>
      </c>
      <c r="L1300" t="s">
        <v>29</v>
      </c>
      <c r="M1300" t="s">
        <v>6273</v>
      </c>
      <c r="N1300" t="s">
        <v>6274</v>
      </c>
      <c r="O1300" t="s">
        <v>1429</v>
      </c>
      <c r="P1300" t="s">
        <v>4198</v>
      </c>
      <c r="Q1300" t="s">
        <v>358</v>
      </c>
      <c r="R1300" t="s">
        <v>4199</v>
      </c>
      <c r="S1300" t="s">
        <v>85</v>
      </c>
      <c r="T1300" t="s">
        <v>4200</v>
      </c>
      <c r="U1300" t="s">
        <v>4201</v>
      </c>
      <c r="V1300" t="s">
        <v>5178</v>
      </c>
      <c r="W1300" t="s">
        <v>5179</v>
      </c>
    </row>
    <row r="1301" spans="1:23" x14ac:dyDescent="0.3">
      <c r="A1301">
        <v>884359333413107</v>
      </c>
      <c r="B1301" t="s">
        <v>710</v>
      </c>
      <c r="C1301" t="s">
        <v>42</v>
      </c>
      <c r="D1301" t="s">
        <v>5470</v>
      </c>
      <c r="E1301" t="s">
        <v>107</v>
      </c>
      <c r="F1301" t="s">
        <v>108</v>
      </c>
      <c r="G1301">
        <v>50.503900000000002</v>
      </c>
      <c r="H1301">
        <v>4.4699</v>
      </c>
      <c r="I1301" t="s">
        <v>78</v>
      </c>
      <c r="J1301">
        <v>92058</v>
      </c>
      <c r="K1301" s="1">
        <v>44576</v>
      </c>
      <c r="L1301" t="s">
        <v>29</v>
      </c>
      <c r="M1301" t="s">
        <v>6275</v>
      </c>
      <c r="N1301" t="s">
        <v>6276</v>
      </c>
      <c r="O1301" t="s">
        <v>224</v>
      </c>
      <c r="P1301" t="s">
        <v>225</v>
      </c>
      <c r="Q1301" t="s">
        <v>294</v>
      </c>
      <c r="R1301" t="s">
        <v>226</v>
      </c>
      <c r="S1301" t="s">
        <v>114</v>
      </c>
      <c r="T1301" t="s">
        <v>227</v>
      </c>
      <c r="U1301" t="s">
        <v>228</v>
      </c>
      <c r="V1301" t="s">
        <v>6277</v>
      </c>
      <c r="W1301" t="s">
        <v>6278</v>
      </c>
    </row>
    <row r="1302" spans="1:23" x14ac:dyDescent="0.3">
      <c r="A1302">
        <v>2441906227448910</v>
      </c>
      <c r="B1302" t="s">
        <v>313</v>
      </c>
      <c r="C1302" t="s">
        <v>218</v>
      </c>
      <c r="D1302" t="s">
        <v>1064</v>
      </c>
      <c r="E1302" t="s">
        <v>136</v>
      </c>
      <c r="F1302" t="s">
        <v>137</v>
      </c>
      <c r="G1302">
        <v>0.18640000000000001</v>
      </c>
      <c r="H1302">
        <v>6.6131000000000002</v>
      </c>
      <c r="I1302" t="s">
        <v>78</v>
      </c>
      <c r="J1302">
        <v>105512</v>
      </c>
      <c r="K1302" s="1">
        <v>45177</v>
      </c>
      <c r="L1302" t="s">
        <v>63</v>
      </c>
      <c r="M1302" t="s">
        <v>6279</v>
      </c>
      <c r="N1302" t="s">
        <v>6280</v>
      </c>
      <c r="O1302" t="s">
        <v>692</v>
      </c>
      <c r="P1302" t="s">
        <v>693</v>
      </c>
      <c r="Q1302" t="s">
        <v>253</v>
      </c>
      <c r="R1302" t="s">
        <v>694</v>
      </c>
      <c r="S1302" t="s">
        <v>69</v>
      </c>
      <c r="T1302" t="s">
        <v>695</v>
      </c>
      <c r="U1302" t="s">
        <v>696</v>
      </c>
      <c r="V1302" t="s">
        <v>6281</v>
      </c>
      <c r="W1302" t="s">
        <v>6282</v>
      </c>
    </row>
    <row r="1303" spans="1:23" x14ac:dyDescent="0.3">
      <c r="A1303">
        <v>722490200490605</v>
      </c>
      <c r="B1303" t="s">
        <v>710</v>
      </c>
      <c r="C1303" t="s">
        <v>105</v>
      </c>
      <c r="D1303" t="s">
        <v>5534</v>
      </c>
      <c r="E1303" t="s">
        <v>614</v>
      </c>
      <c r="F1303" t="s">
        <v>615</v>
      </c>
      <c r="G1303">
        <v>17.189900000000002</v>
      </c>
      <c r="H1303">
        <v>-88.497600000000006</v>
      </c>
      <c r="I1303" t="s">
        <v>28</v>
      </c>
      <c r="J1303">
        <v>70246</v>
      </c>
      <c r="K1303" s="1">
        <v>45099</v>
      </c>
      <c r="L1303" t="s">
        <v>63</v>
      </c>
      <c r="M1303" t="s">
        <v>6283</v>
      </c>
      <c r="N1303" t="s">
        <v>6284</v>
      </c>
      <c r="O1303" t="s">
        <v>754</v>
      </c>
      <c r="P1303" t="s">
        <v>2490</v>
      </c>
      <c r="Q1303" t="s">
        <v>253</v>
      </c>
      <c r="R1303" t="s">
        <v>2491</v>
      </c>
      <c r="S1303" t="s">
        <v>198</v>
      </c>
      <c r="T1303" t="s">
        <v>2492</v>
      </c>
      <c r="U1303" t="s">
        <v>2493</v>
      </c>
      <c r="V1303" t="s">
        <v>3449</v>
      </c>
      <c r="W1303" t="s">
        <v>3450</v>
      </c>
    </row>
    <row r="1304" spans="1:23" x14ac:dyDescent="0.3">
      <c r="A1304">
        <v>2919461280960620</v>
      </c>
      <c r="B1304" t="s">
        <v>1683</v>
      </c>
      <c r="C1304" t="s">
        <v>134</v>
      </c>
      <c r="D1304" t="s">
        <v>1962</v>
      </c>
      <c r="E1304" t="s">
        <v>1084</v>
      </c>
      <c r="F1304" t="s">
        <v>1085</v>
      </c>
      <c r="G1304">
        <v>-20.348400000000002</v>
      </c>
      <c r="H1304">
        <v>57.552199999999999</v>
      </c>
      <c r="I1304" t="s">
        <v>78</v>
      </c>
      <c r="J1304">
        <v>71015</v>
      </c>
      <c r="K1304" s="1">
        <v>44563</v>
      </c>
      <c r="L1304" t="s">
        <v>29</v>
      </c>
      <c r="M1304" t="s">
        <v>6285</v>
      </c>
      <c r="N1304" t="s">
        <v>6286</v>
      </c>
      <c r="O1304" t="s">
        <v>2275</v>
      </c>
      <c r="P1304" t="s">
        <v>2276</v>
      </c>
      <c r="Q1304" t="s">
        <v>34</v>
      </c>
      <c r="R1304" t="s">
        <v>2277</v>
      </c>
      <c r="S1304" t="s">
        <v>255</v>
      </c>
      <c r="T1304" t="s">
        <v>2278</v>
      </c>
      <c r="U1304" t="s">
        <v>2279</v>
      </c>
      <c r="V1304" t="s">
        <v>1110</v>
      </c>
      <c r="W1304" t="s">
        <v>1111</v>
      </c>
    </row>
    <row r="1305" spans="1:23" x14ac:dyDescent="0.3">
      <c r="A1305">
        <v>611041518490409</v>
      </c>
      <c r="B1305" t="s">
        <v>430</v>
      </c>
      <c r="C1305" t="s">
        <v>273</v>
      </c>
      <c r="D1305" t="s">
        <v>2079</v>
      </c>
      <c r="E1305" t="s">
        <v>1685</v>
      </c>
      <c r="F1305" t="s">
        <v>1686</v>
      </c>
      <c r="G1305">
        <v>6.4280999999999997</v>
      </c>
      <c r="H1305">
        <v>-9.4295000000000009</v>
      </c>
      <c r="I1305" t="s">
        <v>28</v>
      </c>
      <c r="J1305">
        <v>107100</v>
      </c>
      <c r="K1305" s="1">
        <v>44527</v>
      </c>
      <c r="L1305" t="s">
        <v>63</v>
      </c>
      <c r="M1305" t="s">
        <v>6287</v>
      </c>
      <c r="N1305" t="s">
        <v>6288</v>
      </c>
      <c r="O1305" t="s">
        <v>265</v>
      </c>
      <c r="P1305" t="s">
        <v>673</v>
      </c>
      <c r="Q1305" t="s">
        <v>34</v>
      </c>
      <c r="R1305" t="s">
        <v>675</v>
      </c>
      <c r="S1305" t="s">
        <v>114</v>
      </c>
      <c r="T1305" t="s">
        <v>676</v>
      </c>
      <c r="U1305" t="s">
        <v>677</v>
      </c>
      <c r="V1305" t="s">
        <v>1758</v>
      </c>
      <c r="W1305" t="s">
        <v>1759</v>
      </c>
    </row>
    <row r="1306" spans="1:23" x14ac:dyDescent="0.3">
      <c r="A1306">
        <v>1753601932450730</v>
      </c>
      <c r="B1306" t="s">
        <v>351</v>
      </c>
      <c r="C1306" t="s">
        <v>189</v>
      </c>
      <c r="D1306" t="s">
        <v>5485</v>
      </c>
      <c r="E1306" t="s">
        <v>712</v>
      </c>
      <c r="F1306" t="s">
        <v>713</v>
      </c>
      <c r="G1306">
        <v>40.069099999999999</v>
      </c>
      <c r="H1306">
        <v>45.038200000000003</v>
      </c>
      <c r="I1306" t="s">
        <v>28</v>
      </c>
      <c r="J1306">
        <v>69374</v>
      </c>
      <c r="K1306" s="1">
        <v>44714</v>
      </c>
      <c r="L1306" t="s">
        <v>63</v>
      </c>
      <c r="M1306" t="s">
        <v>6289</v>
      </c>
      <c r="N1306" t="s">
        <v>6290</v>
      </c>
      <c r="O1306" t="s">
        <v>1115</v>
      </c>
      <c r="P1306" t="s">
        <v>1381</v>
      </c>
      <c r="Q1306" t="s">
        <v>253</v>
      </c>
      <c r="R1306" t="s">
        <v>2300</v>
      </c>
      <c r="S1306" t="s">
        <v>334</v>
      </c>
      <c r="T1306" t="s">
        <v>2301</v>
      </c>
      <c r="U1306" t="s">
        <v>2302</v>
      </c>
      <c r="V1306" t="s">
        <v>6291</v>
      </c>
      <c r="W1306" t="s">
        <v>6292</v>
      </c>
    </row>
    <row r="1307" spans="1:23" x14ac:dyDescent="0.3">
      <c r="A1307">
        <v>2674714233838680</v>
      </c>
      <c r="B1307" t="s">
        <v>161</v>
      </c>
      <c r="C1307" t="s">
        <v>134</v>
      </c>
      <c r="D1307" t="s">
        <v>2563</v>
      </c>
      <c r="E1307" t="s">
        <v>177</v>
      </c>
      <c r="F1307" t="s">
        <v>178</v>
      </c>
      <c r="G1307">
        <v>26.066700000000001</v>
      </c>
      <c r="H1307">
        <v>50.557699999999997</v>
      </c>
      <c r="I1307" t="s">
        <v>28</v>
      </c>
      <c r="J1307">
        <v>46108</v>
      </c>
      <c r="K1307" s="1">
        <v>45059</v>
      </c>
      <c r="L1307" t="s">
        <v>123</v>
      </c>
      <c r="M1307" t="s">
        <v>6293</v>
      </c>
      <c r="N1307" t="s">
        <v>6294</v>
      </c>
      <c r="O1307" t="s">
        <v>401</v>
      </c>
      <c r="P1307" t="s">
        <v>1484</v>
      </c>
      <c r="Q1307" t="s">
        <v>239</v>
      </c>
      <c r="R1307" t="s">
        <v>1485</v>
      </c>
      <c r="S1307" t="s">
        <v>114</v>
      </c>
      <c r="T1307" t="s">
        <v>1486</v>
      </c>
      <c r="U1307" t="s">
        <v>1487</v>
      </c>
      <c r="V1307" t="s">
        <v>1207</v>
      </c>
      <c r="W1307" t="s">
        <v>1208</v>
      </c>
    </row>
    <row r="1308" spans="1:23" x14ac:dyDescent="0.3">
      <c r="A1308">
        <v>178302686993793</v>
      </c>
      <c r="B1308" t="s">
        <v>1249</v>
      </c>
      <c r="C1308" t="s">
        <v>58</v>
      </c>
      <c r="D1308" t="s">
        <v>4336</v>
      </c>
      <c r="E1308" t="s">
        <v>2770</v>
      </c>
      <c r="F1308" t="s">
        <v>2771</v>
      </c>
      <c r="G1308">
        <v>12.8628</v>
      </c>
      <c r="H1308">
        <v>30.217600000000001</v>
      </c>
      <c r="I1308" t="s">
        <v>78</v>
      </c>
      <c r="J1308">
        <v>80165</v>
      </c>
      <c r="K1308" s="1">
        <v>44674</v>
      </c>
      <c r="L1308" t="s">
        <v>123</v>
      </c>
      <c r="M1308" t="s">
        <v>6295</v>
      </c>
      <c r="N1308" t="s">
        <v>6296</v>
      </c>
      <c r="O1308" t="s">
        <v>141</v>
      </c>
      <c r="P1308" t="s">
        <v>142</v>
      </c>
      <c r="Q1308" t="s">
        <v>253</v>
      </c>
      <c r="R1308" t="s">
        <v>144</v>
      </c>
      <c r="S1308" t="s">
        <v>241</v>
      </c>
      <c r="T1308" t="s">
        <v>146</v>
      </c>
      <c r="U1308" t="s">
        <v>147</v>
      </c>
      <c r="V1308" t="s">
        <v>6297</v>
      </c>
      <c r="W1308" t="s">
        <v>6298</v>
      </c>
    </row>
    <row r="1309" spans="1:23" x14ac:dyDescent="0.3">
      <c r="A1309">
        <v>1208836059752450</v>
      </c>
      <c r="B1309" t="s">
        <v>1140</v>
      </c>
      <c r="C1309" t="s">
        <v>151</v>
      </c>
      <c r="D1309" t="s">
        <v>5286</v>
      </c>
      <c r="E1309" t="s">
        <v>883</v>
      </c>
      <c r="F1309" t="s">
        <v>884</v>
      </c>
      <c r="G1309">
        <v>31.791699999999999</v>
      </c>
      <c r="H1309">
        <v>-7.0926</v>
      </c>
      <c r="I1309" t="s">
        <v>62</v>
      </c>
      <c r="J1309">
        <v>70501</v>
      </c>
      <c r="K1309" s="1">
        <v>44690</v>
      </c>
      <c r="L1309" t="s">
        <v>29</v>
      </c>
      <c r="M1309" t="s">
        <v>6299</v>
      </c>
      <c r="N1309" t="s">
        <v>6300</v>
      </c>
      <c r="O1309" t="s">
        <v>2242</v>
      </c>
      <c r="P1309" t="s">
        <v>6301</v>
      </c>
      <c r="Q1309" t="s">
        <v>332</v>
      </c>
      <c r="R1309" t="s">
        <v>6302</v>
      </c>
      <c r="S1309" t="s">
        <v>145</v>
      </c>
      <c r="T1309" t="s">
        <v>6303</v>
      </c>
      <c r="U1309" t="s">
        <v>6304</v>
      </c>
      <c r="V1309" t="s">
        <v>3751</v>
      </c>
      <c r="W1309" t="s">
        <v>3752</v>
      </c>
    </row>
    <row r="1310" spans="1:23" x14ac:dyDescent="0.3">
      <c r="A1310">
        <v>537835859624618</v>
      </c>
      <c r="B1310" t="s">
        <v>286</v>
      </c>
      <c r="C1310" t="s">
        <v>134</v>
      </c>
      <c r="D1310" t="s">
        <v>3314</v>
      </c>
      <c r="E1310" t="s">
        <v>5023</v>
      </c>
      <c r="F1310" t="s">
        <v>5024</v>
      </c>
      <c r="G1310">
        <v>25.034300000000002</v>
      </c>
      <c r="H1310">
        <v>-77.396299999999997</v>
      </c>
      <c r="I1310" t="s">
        <v>62</v>
      </c>
      <c r="J1310">
        <v>29539</v>
      </c>
      <c r="K1310" s="1">
        <v>44736</v>
      </c>
      <c r="L1310" t="s">
        <v>29</v>
      </c>
      <c r="M1310" t="s">
        <v>6305</v>
      </c>
      <c r="N1310" t="s">
        <v>6306</v>
      </c>
      <c r="O1310" t="s">
        <v>3723</v>
      </c>
      <c r="P1310" t="s">
        <v>3724</v>
      </c>
      <c r="Q1310" t="s">
        <v>83</v>
      </c>
      <c r="R1310" t="s">
        <v>3725</v>
      </c>
      <c r="S1310" t="s">
        <v>241</v>
      </c>
      <c r="T1310" t="s">
        <v>3726</v>
      </c>
      <c r="U1310" t="s">
        <v>3727</v>
      </c>
      <c r="V1310" t="s">
        <v>3696</v>
      </c>
      <c r="W1310" t="s">
        <v>3697</v>
      </c>
    </row>
    <row r="1311" spans="1:23" x14ac:dyDescent="0.3">
      <c r="A1311">
        <v>1849487685116550</v>
      </c>
      <c r="B1311" t="s">
        <v>467</v>
      </c>
      <c r="C1311" t="s">
        <v>105</v>
      </c>
      <c r="D1311" t="s">
        <v>3039</v>
      </c>
      <c r="E1311" t="s">
        <v>768</v>
      </c>
      <c r="F1311" t="s">
        <v>769</v>
      </c>
      <c r="G1311">
        <v>5.1520999999999999</v>
      </c>
      <c r="H1311">
        <v>46.199599999999997</v>
      </c>
      <c r="I1311" t="s">
        <v>28</v>
      </c>
      <c r="J1311">
        <v>73249</v>
      </c>
      <c r="K1311" s="1">
        <v>44599</v>
      </c>
      <c r="L1311" t="s">
        <v>123</v>
      </c>
      <c r="M1311" t="s">
        <v>6307</v>
      </c>
      <c r="N1311" t="s">
        <v>6308</v>
      </c>
      <c r="O1311" t="s">
        <v>909</v>
      </c>
      <c r="P1311" t="s">
        <v>548</v>
      </c>
      <c r="Q1311" t="s">
        <v>34</v>
      </c>
      <c r="R1311" t="s">
        <v>1187</v>
      </c>
      <c r="S1311" t="s">
        <v>334</v>
      </c>
      <c r="T1311" t="s">
        <v>1188</v>
      </c>
      <c r="U1311" t="s">
        <v>1189</v>
      </c>
      <c r="V1311" t="s">
        <v>4557</v>
      </c>
      <c r="W1311" t="s">
        <v>4558</v>
      </c>
    </row>
    <row r="1312" spans="1:23" x14ac:dyDescent="0.3">
      <c r="A1312">
        <v>613470777009105</v>
      </c>
      <c r="B1312" t="s">
        <v>779</v>
      </c>
      <c r="C1312" t="s">
        <v>151</v>
      </c>
      <c r="D1312" t="s">
        <v>1241</v>
      </c>
      <c r="E1312" t="s">
        <v>614</v>
      </c>
      <c r="F1312" t="s">
        <v>615</v>
      </c>
      <c r="G1312">
        <v>17.189900000000002</v>
      </c>
      <c r="H1312">
        <v>-88.497600000000006</v>
      </c>
      <c r="I1312" t="s">
        <v>62</v>
      </c>
      <c r="J1312">
        <v>95348</v>
      </c>
      <c r="K1312" s="1">
        <v>45058</v>
      </c>
      <c r="L1312" t="s">
        <v>29</v>
      </c>
      <c r="M1312" t="s">
        <v>6309</v>
      </c>
      <c r="N1312" t="s">
        <v>6310</v>
      </c>
      <c r="O1312" t="s">
        <v>2602</v>
      </c>
      <c r="P1312" t="s">
        <v>4516</v>
      </c>
      <c r="Q1312" t="s">
        <v>253</v>
      </c>
      <c r="R1312" t="s">
        <v>4517</v>
      </c>
      <c r="S1312" t="s">
        <v>255</v>
      </c>
      <c r="T1312" t="s">
        <v>4518</v>
      </c>
      <c r="U1312" t="s">
        <v>4519</v>
      </c>
      <c r="V1312" t="s">
        <v>2004</v>
      </c>
      <c r="W1312" t="s">
        <v>2005</v>
      </c>
    </row>
    <row r="1313" spans="1:23" x14ac:dyDescent="0.3">
      <c r="A1313">
        <v>307807279084266</v>
      </c>
      <c r="B1313" t="s">
        <v>1249</v>
      </c>
      <c r="C1313" t="s">
        <v>105</v>
      </c>
      <c r="D1313" t="s">
        <v>4434</v>
      </c>
      <c r="E1313" t="s">
        <v>2476</v>
      </c>
      <c r="F1313" t="s">
        <v>2477</v>
      </c>
      <c r="G1313">
        <v>26.522500000000001</v>
      </c>
      <c r="H1313">
        <v>31.465900000000001</v>
      </c>
      <c r="I1313" t="s">
        <v>206</v>
      </c>
      <c r="J1313">
        <v>42053</v>
      </c>
      <c r="K1313" s="1">
        <v>44736</v>
      </c>
      <c r="L1313" t="s">
        <v>29</v>
      </c>
      <c r="M1313" t="s">
        <v>6311</v>
      </c>
      <c r="N1313" t="s">
        <v>6312</v>
      </c>
      <c r="O1313" t="s">
        <v>1260</v>
      </c>
      <c r="P1313" t="s">
        <v>6313</v>
      </c>
      <c r="Q1313" t="s">
        <v>67</v>
      </c>
      <c r="R1313" t="s">
        <v>6314</v>
      </c>
      <c r="S1313" t="s">
        <v>198</v>
      </c>
      <c r="T1313" t="s">
        <v>6315</v>
      </c>
      <c r="U1313" t="s">
        <v>6316</v>
      </c>
      <c r="V1313" t="s">
        <v>1568</v>
      </c>
      <c r="W1313" t="s">
        <v>1569</v>
      </c>
    </row>
    <row r="1314" spans="1:23" x14ac:dyDescent="0.3">
      <c r="A1314">
        <v>1408045027014190</v>
      </c>
      <c r="B1314" t="s">
        <v>710</v>
      </c>
      <c r="C1314" t="s">
        <v>273</v>
      </c>
      <c r="D1314" t="s">
        <v>1714</v>
      </c>
      <c r="E1314" t="s">
        <v>1534</v>
      </c>
      <c r="F1314" t="s">
        <v>1535</v>
      </c>
      <c r="G1314">
        <v>1.3733</v>
      </c>
      <c r="H1314">
        <v>32.290300000000002</v>
      </c>
      <c r="I1314" t="s">
        <v>206</v>
      </c>
      <c r="J1314">
        <v>89470</v>
      </c>
      <c r="K1314" s="1">
        <v>44650</v>
      </c>
      <c r="L1314" t="s">
        <v>123</v>
      </c>
      <c r="M1314" t="s">
        <v>6317</v>
      </c>
      <c r="N1314" t="s">
        <v>6318</v>
      </c>
      <c r="O1314" t="s">
        <v>692</v>
      </c>
      <c r="P1314" t="s">
        <v>1522</v>
      </c>
      <c r="Q1314" t="s">
        <v>321</v>
      </c>
      <c r="R1314" t="s">
        <v>1523</v>
      </c>
      <c r="S1314" t="s">
        <v>334</v>
      </c>
      <c r="T1314" t="s">
        <v>1524</v>
      </c>
      <c r="U1314" t="s">
        <v>1525</v>
      </c>
      <c r="V1314" t="s">
        <v>765</v>
      </c>
      <c r="W1314" t="s">
        <v>766</v>
      </c>
    </row>
    <row r="1315" spans="1:23" x14ac:dyDescent="0.3">
      <c r="A1315">
        <v>167833538316441</v>
      </c>
      <c r="B1315" t="s">
        <v>231</v>
      </c>
      <c r="C1315" t="s">
        <v>91</v>
      </c>
      <c r="D1315" t="s">
        <v>5358</v>
      </c>
      <c r="E1315" t="s">
        <v>3715</v>
      </c>
      <c r="F1315" t="s">
        <v>3716</v>
      </c>
      <c r="G1315">
        <v>-3.3704000000000001</v>
      </c>
      <c r="H1315">
        <v>-168.73400000000001</v>
      </c>
      <c r="I1315" t="s">
        <v>62</v>
      </c>
      <c r="J1315">
        <v>107814</v>
      </c>
      <c r="K1315" s="1">
        <v>44997</v>
      </c>
      <c r="L1315" t="s">
        <v>123</v>
      </c>
      <c r="M1315" t="s">
        <v>6319</v>
      </c>
      <c r="N1315" t="s">
        <v>6320</v>
      </c>
      <c r="O1315" t="s">
        <v>1169</v>
      </c>
      <c r="P1315" t="s">
        <v>2983</v>
      </c>
      <c r="Q1315" t="s">
        <v>253</v>
      </c>
      <c r="R1315" t="s">
        <v>4255</v>
      </c>
      <c r="S1315" t="s">
        <v>255</v>
      </c>
      <c r="T1315" t="s">
        <v>4256</v>
      </c>
      <c r="U1315" t="s">
        <v>4257</v>
      </c>
      <c r="V1315" t="s">
        <v>5938</v>
      </c>
      <c r="W1315" t="s">
        <v>5939</v>
      </c>
    </row>
    <row r="1316" spans="1:23" x14ac:dyDescent="0.3">
      <c r="A1316">
        <v>1481844546049160</v>
      </c>
      <c r="B1316" t="s">
        <v>300</v>
      </c>
      <c r="C1316" t="s">
        <v>273</v>
      </c>
      <c r="D1316" t="s">
        <v>5721</v>
      </c>
      <c r="E1316" t="s">
        <v>1360</v>
      </c>
      <c r="F1316" t="s">
        <v>1361</v>
      </c>
      <c r="G1316">
        <v>60.472000000000001</v>
      </c>
      <c r="H1316">
        <v>8.4688999999999997</v>
      </c>
      <c r="I1316" t="s">
        <v>62</v>
      </c>
      <c r="J1316">
        <v>85426</v>
      </c>
      <c r="K1316" s="1">
        <v>44881</v>
      </c>
      <c r="L1316" t="s">
        <v>123</v>
      </c>
      <c r="M1316" t="s">
        <v>2693</v>
      </c>
      <c r="N1316" t="s">
        <v>6321</v>
      </c>
      <c r="O1316" t="s">
        <v>965</v>
      </c>
      <c r="P1316" t="s">
        <v>2266</v>
      </c>
      <c r="Q1316" t="s">
        <v>169</v>
      </c>
      <c r="R1316" t="s">
        <v>2267</v>
      </c>
      <c r="S1316" t="s">
        <v>241</v>
      </c>
      <c r="T1316" t="s">
        <v>2268</v>
      </c>
      <c r="U1316" t="s">
        <v>2269</v>
      </c>
      <c r="V1316" t="s">
        <v>1386</v>
      </c>
      <c r="W1316" t="s">
        <v>1387</v>
      </c>
    </row>
    <row r="1317" spans="1:23" x14ac:dyDescent="0.3">
      <c r="A1317">
        <v>139766778861564</v>
      </c>
      <c r="B1317" t="s">
        <v>1008</v>
      </c>
      <c r="C1317" t="s">
        <v>273</v>
      </c>
      <c r="D1317" t="s">
        <v>742</v>
      </c>
      <c r="E1317" t="s">
        <v>288</v>
      </c>
      <c r="F1317" t="s">
        <v>2442</v>
      </c>
      <c r="G1317">
        <v>35.907800000000002</v>
      </c>
      <c r="H1317">
        <v>127.76690000000001</v>
      </c>
      <c r="I1317" t="s">
        <v>78</v>
      </c>
      <c r="J1317">
        <v>57456</v>
      </c>
      <c r="K1317" s="1">
        <v>44883</v>
      </c>
      <c r="L1317" t="s">
        <v>63</v>
      </c>
      <c r="M1317" t="s">
        <v>6322</v>
      </c>
      <c r="N1317" t="s">
        <v>6323</v>
      </c>
      <c r="O1317" t="s">
        <v>33</v>
      </c>
      <c r="P1317" t="s">
        <v>3049</v>
      </c>
      <c r="Q1317" t="s">
        <v>253</v>
      </c>
      <c r="R1317" t="s">
        <v>3050</v>
      </c>
      <c r="S1317" t="s">
        <v>52</v>
      </c>
      <c r="T1317" t="s">
        <v>3051</v>
      </c>
      <c r="U1317" t="s">
        <v>3052</v>
      </c>
      <c r="V1317" t="s">
        <v>6179</v>
      </c>
      <c r="W1317" t="s">
        <v>6180</v>
      </c>
    </row>
    <row r="1318" spans="1:23" x14ac:dyDescent="0.3">
      <c r="A1318">
        <v>855956276777826</v>
      </c>
      <c r="B1318" t="s">
        <v>74</v>
      </c>
      <c r="C1318" t="s">
        <v>134</v>
      </c>
      <c r="D1318" t="s">
        <v>5440</v>
      </c>
      <c r="E1318" t="s">
        <v>2430</v>
      </c>
      <c r="F1318" t="s">
        <v>2431</v>
      </c>
      <c r="G1318">
        <v>51.919400000000003</v>
      </c>
      <c r="H1318">
        <v>19.145099999999999</v>
      </c>
      <c r="I1318" t="s">
        <v>78</v>
      </c>
      <c r="J1318">
        <v>41633</v>
      </c>
      <c r="K1318" s="1">
        <v>44697</v>
      </c>
      <c r="L1318" t="s">
        <v>29</v>
      </c>
      <c r="M1318" t="s">
        <v>6324</v>
      </c>
      <c r="N1318" t="s">
        <v>6325</v>
      </c>
      <c r="O1318" t="s">
        <v>400</v>
      </c>
      <c r="P1318" t="s">
        <v>2566</v>
      </c>
      <c r="Q1318" t="s">
        <v>34</v>
      </c>
      <c r="R1318" t="s">
        <v>2567</v>
      </c>
      <c r="S1318" t="s">
        <v>36</v>
      </c>
      <c r="T1318" t="s">
        <v>2568</v>
      </c>
      <c r="U1318" t="s">
        <v>2569</v>
      </c>
      <c r="V1318" t="s">
        <v>6326</v>
      </c>
      <c r="W1318" t="s">
        <v>6327</v>
      </c>
    </row>
    <row r="1319" spans="1:23" x14ac:dyDescent="0.3">
      <c r="A1319">
        <v>56976406155610</v>
      </c>
      <c r="B1319" t="s">
        <v>90</v>
      </c>
      <c r="C1319" t="s">
        <v>134</v>
      </c>
      <c r="D1319" t="s">
        <v>1350</v>
      </c>
      <c r="E1319" t="s">
        <v>76</v>
      </c>
      <c r="F1319" t="s">
        <v>77</v>
      </c>
      <c r="G1319">
        <v>9.3077000000000005</v>
      </c>
      <c r="H1319">
        <v>2.3157999999999999</v>
      </c>
      <c r="I1319" t="s">
        <v>206</v>
      </c>
      <c r="J1319">
        <v>113916</v>
      </c>
      <c r="K1319" s="1">
        <v>44921</v>
      </c>
      <c r="L1319" t="s">
        <v>63</v>
      </c>
      <c r="M1319" t="s">
        <v>6328</v>
      </c>
      <c r="N1319" t="s">
        <v>6329</v>
      </c>
      <c r="O1319" t="s">
        <v>3926</v>
      </c>
      <c r="P1319" t="s">
        <v>6330</v>
      </c>
      <c r="Q1319" t="s">
        <v>1047</v>
      </c>
      <c r="R1319" t="s">
        <v>6331</v>
      </c>
      <c r="S1319" t="s">
        <v>69</v>
      </c>
      <c r="T1319" t="s">
        <v>6332</v>
      </c>
      <c r="U1319" t="s">
        <v>6333</v>
      </c>
      <c r="V1319" t="s">
        <v>3197</v>
      </c>
      <c r="W1319" t="s">
        <v>3198</v>
      </c>
    </row>
    <row r="1320" spans="1:23" x14ac:dyDescent="0.3">
      <c r="A1320">
        <v>679095537658962</v>
      </c>
      <c r="B1320" t="s">
        <v>533</v>
      </c>
      <c r="C1320" t="s">
        <v>218</v>
      </c>
      <c r="D1320" t="s">
        <v>162</v>
      </c>
      <c r="E1320" t="s">
        <v>1134</v>
      </c>
      <c r="F1320" t="s">
        <v>1135</v>
      </c>
      <c r="G1320">
        <v>-0.7893</v>
      </c>
      <c r="H1320">
        <v>113.9213</v>
      </c>
      <c r="I1320" t="s">
        <v>28</v>
      </c>
      <c r="J1320">
        <v>35265</v>
      </c>
      <c r="K1320" s="1">
        <v>44485</v>
      </c>
      <c r="L1320" t="s">
        <v>29</v>
      </c>
      <c r="M1320" t="s">
        <v>6334</v>
      </c>
      <c r="N1320" t="s">
        <v>6335</v>
      </c>
      <c r="O1320" t="s">
        <v>33</v>
      </c>
      <c r="P1320" t="s">
        <v>5364</v>
      </c>
      <c r="Q1320" t="s">
        <v>169</v>
      </c>
      <c r="R1320" t="s">
        <v>5365</v>
      </c>
      <c r="S1320" t="s">
        <v>85</v>
      </c>
      <c r="T1320" t="s">
        <v>5366</v>
      </c>
      <c r="U1320" t="s">
        <v>5367</v>
      </c>
      <c r="V1320" t="s">
        <v>6191</v>
      </c>
      <c r="W1320" t="s">
        <v>6192</v>
      </c>
    </row>
    <row r="1321" spans="1:23" x14ac:dyDescent="0.3">
      <c r="A1321">
        <v>890118880918202</v>
      </c>
      <c r="B1321" t="s">
        <v>133</v>
      </c>
      <c r="C1321" t="s">
        <v>24</v>
      </c>
      <c r="D1321" t="s">
        <v>4963</v>
      </c>
      <c r="E1321" t="s">
        <v>2436</v>
      </c>
      <c r="F1321" t="s">
        <v>2437</v>
      </c>
      <c r="G1321">
        <v>46.818199999999997</v>
      </c>
      <c r="H1321">
        <v>8.2274999999999991</v>
      </c>
      <c r="I1321" t="s">
        <v>78</v>
      </c>
      <c r="J1321">
        <v>88103</v>
      </c>
      <c r="K1321" s="1">
        <v>44732</v>
      </c>
      <c r="L1321" t="s">
        <v>29</v>
      </c>
      <c r="M1321" t="s">
        <v>6336</v>
      </c>
      <c r="N1321" t="s">
        <v>6337</v>
      </c>
      <c r="O1321" t="s">
        <v>3636</v>
      </c>
      <c r="P1321" t="s">
        <v>4873</v>
      </c>
      <c r="Q1321" t="s">
        <v>332</v>
      </c>
      <c r="R1321" t="s">
        <v>4874</v>
      </c>
      <c r="S1321" t="s">
        <v>198</v>
      </c>
      <c r="T1321" t="s">
        <v>4875</v>
      </c>
      <c r="U1321" t="s">
        <v>4876</v>
      </c>
      <c r="V1321" t="s">
        <v>6338</v>
      </c>
      <c r="W1321" t="s">
        <v>6339</v>
      </c>
    </row>
    <row r="1322" spans="1:23" x14ac:dyDescent="0.3">
      <c r="A1322">
        <v>564756008016016</v>
      </c>
      <c r="B1322" t="s">
        <v>443</v>
      </c>
      <c r="C1322" t="s">
        <v>58</v>
      </c>
      <c r="D1322" t="s">
        <v>3693</v>
      </c>
      <c r="E1322" t="s">
        <v>905</v>
      </c>
      <c r="F1322" t="s">
        <v>906</v>
      </c>
      <c r="G1322">
        <v>-22.328499999999998</v>
      </c>
      <c r="H1322">
        <v>24.684899999999999</v>
      </c>
      <c r="I1322" t="s">
        <v>138</v>
      </c>
      <c r="J1322">
        <v>94504</v>
      </c>
      <c r="K1322" s="1">
        <v>44503</v>
      </c>
      <c r="L1322" t="s">
        <v>63</v>
      </c>
      <c r="M1322" t="s">
        <v>6340</v>
      </c>
      <c r="N1322" t="s">
        <v>6341</v>
      </c>
      <c r="O1322" t="s">
        <v>2241</v>
      </c>
      <c r="P1322" t="s">
        <v>3001</v>
      </c>
      <c r="Q1322" t="s">
        <v>358</v>
      </c>
      <c r="R1322" t="s">
        <v>3002</v>
      </c>
      <c r="S1322" t="s">
        <v>52</v>
      </c>
      <c r="T1322" t="s">
        <v>3003</v>
      </c>
      <c r="U1322" t="s">
        <v>3004</v>
      </c>
      <c r="V1322" t="s">
        <v>6230</v>
      </c>
      <c r="W1322" t="s">
        <v>6231</v>
      </c>
    </row>
    <row r="1323" spans="1:23" x14ac:dyDescent="0.3">
      <c r="A1323">
        <v>1810204146502760</v>
      </c>
      <c r="B1323" t="s">
        <v>57</v>
      </c>
      <c r="C1323" t="s">
        <v>273</v>
      </c>
      <c r="D1323" t="s">
        <v>3553</v>
      </c>
      <c r="E1323" t="s">
        <v>2466</v>
      </c>
      <c r="F1323" t="s">
        <v>2467</v>
      </c>
      <c r="G1323">
        <v>-38.4161</v>
      </c>
      <c r="H1323">
        <v>-63.616700000000002</v>
      </c>
      <c r="I1323" t="s">
        <v>206</v>
      </c>
      <c r="J1323">
        <v>87060</v>
      </c>
      <c r="K1323" s="1">
        <v>44925</v>
      </c>
      <c r="L1323" t="s">
        <v>29</v>
      </c>
      <c r="M1323" t="s">
        <v>6342</v>
      </c>
      <c r="N1323" t="s">
        <v>6343</v>
      </c>
      <c r="O1323" t="s">
        <v>224</v>
      </c>
      <c r="P1323" t="s">
        <v>560</v>
      </c>
      <c r="Q1323" t="s">
        <v>34</v>
      </c>
      <c r="R1323" t="s">
        <v>1477</v>
      </c>
      <c r="S1323" t="s">
        <v>52</v>
      </c>
      <c r="T1323" t="s">
        <v>1478</v>
      </c>
      <c r="U1323" t="s">
        <v>1479</v>
      </c>
      <c r="V1323" t="s">
        <v>1904</v>
      </c>
      <c r="W1323" t="s">
        <v>1905</v>
      </c>
    </row>
    <row r="1324" spans="1:23" x14ac:dyDescent="0.3">
      <c r="A1324">
        <v>36721881663333</v>
      </c>
      <c r="B1324" t="s">
        <v>217</v>
      </c>
      <c r="C1324" t="s">
        <v>151</v>
      </c>
      <c r="D1324" t="s">
        <v>6344</v>
      </c>
      <c r="E1324" t="s">
        <v>936</v>
      </c>
      <c r="F1324" t="s">
        <v>937</v>
      </c>
      <c r="G1324">
        <v>23.684999999999999</v>
      </c>
      <c r="H1324">
        <v>90.356300000000005</v>
      </c>
      <c r="I1324" t="s">
        <v>138</v>
      </c>
      <c r="J1324">
        <v>81653</v>
      </c>
      <c r="K1324" s="1">
        <v>44463</v>
      </c>
      <c r="L1324" t="s">
        <v>29</v>
      </c>
      <c r="M1324" t="s">
        <v>6345</v>
      </c>
      <c r="N1324" t="s">
        <v>6346</v>
      </c>
      <c r="O1324" t="s">
        <v>1823</v>
      </c>
      <c r="P1324" t="s">
        <v>1915</v>
      </c>
      <c r="Q1324" t="s">
        <v>253</v>
      </c>
      <c r="R1324" t="s">
        <v>1916</v>
      </c>
      <c r="S1324" t="s">
        <v>212</v>
      </c>
      <c r="T1324" t="s">
        <v>1917</v>
      </c>
      <c r="U1324" t="s">
        <v>1918</v>
      </c>
      <c r="V1324" t="s">
        <v>933</v>
      </c>
      <c r="W1324" t="s">
        <v>934</v>
      </c>
    </row>
    <row r="1325" spans="1:23" x14ac:dyDescent="0.3">
      <c r="A1325">
        <v>1789948599895850</v>
      </c>
      <c r="B1325" t="s">
        <v>678</v>
      </c>
      <c r="C1325" t="s">
        <v>151</v>
      </c>
      <c r="D1325" t="s">
        <v>5557</v>
      </c>
      <c r="E1325" t="s">
        <v>1077</v>
      </c>
      <c r="F1325" t="s">
        <v>1078</v>
      </c>
      <c r="G1325">
        <v>3.9192999999999998</v>
      </c>
      <c r="H1325">
        <v>-56.027799999999999</v>
      </c>
      <c r="I1325" t="s">
        <v>138</v>
      </c>
      <c r="J1325">
        <v>80825</v>
      </c>
      <c r="K1325" s="1">
        <v>45167</v>
      </c>
      <c r="L1325" t="s">
        <v>29</v>
      </c>
      <c r="M1325" t="s">
        <v>6347</v>
      </c>
      <c r="N1325" t="s">
        <v>6348</v>
      </c>
      <c r="O1325" t="s">
        <v>785</v>
      </c>
      <c r="P1325" t="s">
        <v>1785</v>
      </c>
      <c r="Q1325" t="s">
        <v>50</v>
      </c>
      <c r="R1325" t="s">
        <v>1786</v>
      </c>
      <c r="S1325" t="s">
        <v>36</v>
      </c>
      <c r="T1325" t="s">
        <v>1787</v>
      </c>
      <c r="U1325" t="s">
        <v>1788</v>
      </c>
      <c r="V1325" t="s">
        <v>5306</v>
      </c>
      <c r="W1325" t="s">
        <v>5307</v>
      </c>
    </row>
    <row r="1326" spans="1:23" x14ac:dyDescent="0.3">
      <c r="A1326">
        <v>2592545479879330</v>
      </c>
      <c r="B1326" t="s">
        <v>533</v>
      </c>
      <c r="C1326" t="s">
        <v>218</v>
      </c>
      <c r="D1326" t="s">
        <v>960</v>
      </c>
      <c r="E1326" t="s">
        <v>883</v>
      </c>
      <c r="F1326" t="s">
        <v>884</v>
      </c>
      <c r="G1326">
        <v>31.791699999999999</v>
      </c>
      <c r="H1326">
        <v>-7.0926</v>
      </c>
      <c r="I1326" t="s">
        <v>62</v>
      </c>
      <c r="J1326">
        <v>71540</v>
      </c>
      <c r="K1326" s="1">
        <v>45102</v>
      </c>
      <c r="L1326" t="s">
        <v>63</v>
      </c>
      <c r="M1326" t="s">
        <v>6349</v>
      </c>
      <c r="N1326" t="s">
        <v>6350</v>
      </c>
      <c r="O1326" t="s">
        <v>209</v>
      </c>
      <c r="P1326" t="s">
        <v>210</v>
      </c>
      <c r="Q1326" t="s">
        <v>143</v>
      </c>
      <c r="R1326" t="s">
        <v>211</v>
      </c>
      <c r="S1326" t="s">
        <v>334</v>
      </c>
      <c r="T1326" t="s">
        <v>213</v>
      </c>
      <c r="U1326" t="s">
        <v>214</v>
      </c>
      <c r="V1326" t="s">
        <v>6351</v>
      </c>
      <c r="W1326" t="s">
        <v>6352</v>
      </c>
    </row>
    <row r="1327" spans="1:23" x14ac:dyDescent="0.3">
      <c r="A1327">
        <v>2420697807961220</v>
      </c>
      <c r="B1327" t="s">
        <v>1008</v>
      </c>
      <c r="C1327" t="s">
        <v>151</v>
      </c>
      <c r="D1327" t="s">
        <v>860</v>
      </c>
      <c r="E1327" t="s">
        <v>794</v>
      </c>
      <c r="F1327" t="s">
        <v>795</v>
      </c>
      <c r="G1327">
        <v>4.5353000000000003</v>
      </c>
      <c r="H1327">
        <v>114.7277</v>
      </c>
      <c r="I1327" t="s">
        <v>78</v>
      </c>
      <c r="J1327">
        <v>20340</v>
      </c>
      <c r="K1327" s="1">
        <v>44506</v>
      </c>
      <c r="L1327" t="s">
        <v>123</v>
      </c>
      <c r="M1327" t="s">
        <v>6353</v>
      </c>
      <c r="N1327" t="s">
        <v>6354</v>
      </c>
      <c r="O1327" t="s">
        <v>1152</v>
      </c>
      <c r="P1327" t="s">
        <v>1153</v>
      </c>
      <c r="Q1327" t="s">
        <v>50</v>
      </c>
      <c r="R1327" t="s">
        <v>1154</v>
      </c>
      <c r="S1327" t="s">
        <v>52</v>
      </c>
      <c r="T1327" t="s">
        <v>1155</v>
      </c>
      <c r="U1327" t="s">
        <v>1156</v>
      </c>
      <c r="V1327" t="s">
        <v>4736</v>
      </c>
      <c r="W1327" t="s">
        <v>4737</v>
      </c>
    </row>
    <row r="1328" spans="1:23" x14ac:dyDescent="0.3">
      <c r="A1328">
        <v>3021729774966490</v>
      </c>
      <c r="B1328" t="s">
        <v>57</v>
      </c>
      <c r="C1328" t="s">
        <v>273</v>
      </c>
      <c r="D1328" t="s">
        <v>1023</v>
      </c>
      <c r="E1328" t="s">
        <v>954</v>
      </c>
      <c r="F1328" t="s">
        <v>955</v>
      </c>
      <c r="G1328">
        <v>4.2104999999999997</v>
      </c>
      <c r="H1328">
        <v>101.97580000000001</v>
      </c>
      <c r="I1328" t="s">
        <v>28</v>
      </c>
      <c r="J1328">
        <v>99621</v>
      </c>
      <c r="K1328" s="1">
        <v>44773</v>
      </c>
      <c r="L1328" t="s">
        <v>29</v>
      </c>
      <c r="M1328" t="s">
        <v>6355</v>
      </c>
      <c r="N1328" t="s">
        <v>6356</v>
      </c>
      <c r="O1328" t="s">
        <v>401</v>
      </c>
      <c r="P1328" t="s">
        <v>6357</v>
      </c>
      <c r="Q1328" t="s">
        <v>183</v>
      </c>
      <c r="R1328" t="s">
        <v>6358</v>
      </c>
      <c r="S1328" t="s">
        <v>212</v>
      </c>
      <c r="T1328" t="s">
        <v>6359</v>
      </c>
      <c r="U1328" t="s">
        <v>6360</v>
      </c>
      <c r="V1328" t="s">
        <v>3940</v>
      </c>
      <c r="W1328" t="s">
        <v>3941</v>
      </c>
    </row>
    <row r="1329" spans="1:23" x14ac:dyDescent="0.3">
      <c r="A1329">
        <v>2938178924199650</v>
      </c>
      <c r="B1329" t="s">
        <v>1683</v>
      </c>
      <c r="C1329" t="s">
        <v>58</v>
      </c>
      <c r="D1329" t="s">
        <v>1674</v>
      </c>
      <c r="E1329" t="s">
        <v>353</v>
      </c>
      <c r="F1329" t="s">
        <v>354</v>
      </c>
      <c r="G1329">
        <v>15.199</v>
      </c>
      <c r="H1329">
        <v>-86.241900000000001</v>
      </c>
      <c r="I1329" t="s">
        <v>28</v>
      </c>
      <c r="J1329">
        <v>133764</v>
      </c>
      <c r="K1329" s="1">
        <v>44657</v>
      </c>
      <c r="L1329" t="s">
        <v>63</v>
      </c>
      <c r="M1329" t="s">
        <v>6361</v>
      </c>
      <c r="N1329" t="s">
        <v>6362</v>
      </c>
      <c r="O1329" t="s">
        <v>909</v>
      </c>
      <c r="P1329" t="s">
        <v>6363</v>
      </c>
      <c r="Q1329" t="s">
        <v>169</v>
      </c>
      <c r="R1329" t="s">
        <v>6364</v>
      </c>
      <c r="S1329" t="s">
        <v>85</v>
      </c>
      <c r="T1329" t="s">
        <v>6365</v>
      </c>
      <c r="U1329" t="s">
        <v>6366</v>
      </c>
      <c r="V1329" t="s">
        <v>1878</v>
      </c>
      <c r="W1329" t="s">
        <v>1879</v>
      </c>
    </row>
    <row r="1330" spans="1:23" x14ac:dyDescent="0.3">
      <c r="A1330">
        <v>1209078847610210</v>
      </c>
      <c r="B1330" t="s">
        <v>417</v>
      </c>
      <c r="C1330" t="s">
        <v>42</v>
      </c>
      <c r="D1330" t="s">
        <v>6367</v>
      </c>
      <c r="E1330" t="s">
        <v>1642</v>
      </c>
      <c r="F1330" t="s">
        <v>1643</v>
      </c>
      <c r="G1330">
        <v>41.608600000000003</v>
      </c>
      <c r="H1330">
        <v>21.7453</v>
      </c>
      <c r="I1330" t="s">
        <v>78</v>
      </c>
      <c r="J1330">
        <v>42690</v>
      </c>
      <c r="K1330" s="1">
        <v>44847</v>
      </c>
      <c r="L1330" t="s">
        <v>63</v>
      </c>
      <c r="M1330" t="s">
        <v>6368</v>
      </c>
      <c r="N1330" t="s">
        <v>6369</v>
      </c>
      <c r="O1330" t="s">
        <v>448</v>
      </c>
      <c r="P1330" t="s">
        <v>6370</v>
      </c>
      <c r="Q1330" t="s">
        <v>674</v>
      </c>
      <c r="R1330" t="s">
        <v>6371</v>
      </c>
      <c r="S1330" t="s">
        <v>255</v>
      </c>
      <c r="T1330" t="s">
        <v>6372</v>
      </c>
      <c r="U1330" t="s">
        <v>6373</v>
      </c>
      <c r="V1330" t="s">
        <v>298</v>
      </c>
      <c r="W1330" t="s">
        <v>299</v>
      </c>
    </row>
    <row r="1331" spans="1:23" x14ac:dyDescent="0.3">
      <c r="A1331">
        <v>1044596191067140</v>
      </c>
      <c r="B1331" t="s">
        <v>175</v>
      </c>
      <c r="C1331" t="s">
        <v>189</v>
      </c>
      <c r="D1331" t="s">
        <v>6374</v>
      </c>
      <c r="E1331" t="s">
        <v>2374</v>
      </c>
      <c r="F1331" t="s">
        <v>2375</v>
      </c>
      <c r="G1331">
        <v>48.019599999999997</v>
      </c>
      <c r="H1331">
        <v>66.923699999999997</v>
      </c>
      <c r="I1331" t="s">
        <v>28</v>
      </c>
      <c r="J1331">
        <v>84059</v>
      </c>
      <c r="K1331" s="1">
        <v>45139</v>
      </c>
      <c r="L1331" t="s">
        <v>123</v>
      </c>
      <c r="M1331" t="s">
        <v>6375</v>
      </c>
      <c r="N1331" t="s">
        <v>6376</v>
      </c>
      <c r="O1331" t="s">
        <v>319</v>
      </c>
      <c r="P1331" t="s">
        <v>320</v>
      </c>
      <c r="Q1331" t="s">
        <v>169</v>
      </c>
      <c r="R1331" t="s">
        <v>322</v>
      </c>
      <c r="S1331" t="s">
        <v>334</v>
      </c>
      <c r="T1331" t="s">
        <v>323</v>
      </c>
      <c r="U1331" t="s">
        <v>324</v>
      </c>
      <c r="V1331" t="s">
        <v>3446</v>
      </c>
      <c r="W1331" t="s">
        <v>3447</v>
      </c>
    </row>
    <row r="1332" spans="1:23" x14ac:dyDescent="0.3">
      <c r="A1332">
        <v>103732299617716</v>
      </c>
      <c r="B1332" t="s">
        <v>1683</v>
      </c>
      <c r="C1332" t="s">
        <v>105</v>
      </c>
      <c r="D1332" t="s">
        <v>1550</v>
      </c>
      <c r="E1332" t="s">
        <v>1327</v>
      </c>
      <c r="F1332" t="s">
        <v>1328</v>
      </c>
      <c r="G1332">
        <v>-6.3149930000000003</v>
      </c>
      <c r="H1332">
        <v>143.95554999999999</v>
      </c>
      <c r="I1332" t="s">
        <v>206</v>
      </c>
      <c r="J1332">
        <v>39063</v>
      </c>
      <c r="K1332" s="1">
        <v>44537</v>
      </c>
      <c r="L1332" t="s">
        <v>63</v>
      </c>
      <c r="M1332" t="s">
        <v>6377</v>
      </c>
      <c r="N1332" t="s">
        <v>6378</v>
      </c>
      <c r="O1332" t="s">
        <v>660</v>
      </c>
      <c r="P1332" t="s">
        <v>703</v>
      </c>
      <c r="Q1332" t="s">
        <v>50</v>
      </c>
      <c r="R1332" t="s">
        <v>2049</v>
      </c>
      <c r="S1332" t="s">
        <v>145</v>
      </c>
      <c r="T1332" t="s">
        <v>2050</v>
      </c>
      <c r="U1332" t="s">
        <v>2051</v>
      </c>
      <c r="V1332" t="s">
        <v>2813</v>
      </c>
      <c r="W1332" t="s">
        <v>2814</v>
      </c>
    </row>
    <row r="1333" spans="1:23" x14ac:dyDescent="0.3">
      <c r="A1333">
        <v>2102236674517810</v>
      </c>
      <c r="B1333" t="s">
        <v>454</v>
      </c>
      <c r="C1333" t="s">
        <v>273</v>
      </c>
      <c r="D1333" t="s">
        <v>1508</v>
      </c>
      <c r="E1333" t="s">
        <v>2816</v>
      </c>
      <c r="F1333" t="s">
        <v>2817</v>
      </c>
      <c r="G1333">
        <v>-40.900599999999997</v>
      </c>
      <c r="H1333">
        <v>174.886</v>
      </c>
      <c r="I1333" t="s">
        <v>28</v>
      </c>
      <c r="J1333">
        <v>71603</v>
      </c>
      <c r="K1333" s="1">
        <v>44567</v>
      </c>
      <c r="L1333" t="s">
        <v>63</v>
      </c>
      <c r="M1333" t="s">
        <v>6379</v>
      </c>
      <c r="N1333" t="s">
        <v>6380</v>
      </c>
      <c r="O1333" t="s">
        <v>126</v>
      </c>
      <c r="P1333" t="s">
        <v>127</v>
      </c>
      <c r="Q1333" t="s">
        <v>239</v>
      </c>
      <c r="R1333" t="s">
        <v>128</v>
      </c>
      <c r="S1333" t="s">
        <v>52</v>
      </c>
      <c r="T1333" t="s">
        <v>129</v>
      </c>
      <c r="U1333" t="s">
        <v>130</v>
      </c>
      <c r="V1333" t="s">
        <v>3657</v>
      </c>
      <c r="W1333" t="s">
        <v>3658</v>
      </c>
    </row>
    <row r="1334" spans="1:23" x14ac:dyDescent="0.3">
      <c r="A1334">
        <v>1339081331008170</v>
      </c>
      <c r="B1334" t="s">
        <v>667</v>
      </c>
      <c r="C1334" t="s">
        <v>24</v>
      </c>
      <c r="D1334" t="s">
        <v>5830</v>
      </c>
      <c r="E1334" t="s">
        <v>2436</v>
      </c>
      <c r="F1334" t="s">
        <v>2437</v>
      </c>
      <c r="G1334">
        <v>46.818199999999997</v>
      </c>
      <c r="H1334">
        <v>8.2274999999999991</v>
      </c>
      <c r="I1334" t="s">
        <v>62</v>
      </c>
      <c r="J1334">
        <v>16652</v>
      </c>
      <c r="K1334" s="1">
        <v>45003</v>
      </c>
      <c r="L1334" t="s">
        <v>123</v>
      </c>
      <c r="M1334" t="s">
        <v>6381</v>
      </c>
      <c r="N1334" t="s">
        <v>6382</v>
      </c>
      <c r="O1334" t="s">
        <v>1503</v>
      </c>
      <c r="P1334" t="s">
        <v>2862</v>
      </c>
      <c r="Q1334" t="s">
        <v>358</v>
      </c>
      <c r="R1334" t="s">
        <v>2863</v>
      </c>
      <c r="S1334" t="s">
        <v>114</v>
      </c>
      <c r="T1334" t="s">
        <v>2864</v>
      </c>
      <c r="U1334" t="s">
        <v>2865</v>
      </c>
      <c r="V1334" t="s">
        <v>337</v>
      </c>
      <c r="W1334" t="s">
        <v>338</v>
      </c>
    </row>
    <row r="1335" spans="1:23" x14ac:dyDescent="0.3">
      <c r="A1335">
        <v>994467797780152</v>
      </c>
      <c r="B1335" t="s">
        <v>686</v>
      </c>
      <c r="C1335" t="s">
        <v>273</v>
      </c>
      <c r="D1335" t="s">
        <v>2590</v>
      </c>
      <c r="E1335" t="s">
        <v>1509</v>
      </c>
      <c r="F1335" t="s">
        <v>1510</v>
      </c>
      <c r="G1335">
        <v>10.691800000000001</v>
      </c>
      <c r="H1335">
        <v>-61.222499999999997</v>
      </c>
      <c r="I1335" t="s">
        <v>28</v>
      </c>
      <c r="J1335">
        <v>73259</v>
      </c>
      <c r="K1335" s="1">
        <v>45131</v>
      </c>
      <c r="L1335" t="s">
        <v>63</v>
      </c>
      <c r="M1335" t="s">
        <v>6383</v>
      </c>
      <c r="N1335" t="s">
        <v>6384</v>
      </c>
      <c r="O1335" t="s">
        <v>65</v>
      </c>
      <c r="P1335" t="s">
        <v>1308</v>
      </c>
      <c r="Q1335" t="s">
        <v>50</v>
      </c>
      <c r="R1335" t="s">
        <v>2323</v>
      </c>
      <c r="S1335" t="s">
        <v>36</v>
      </c>
      <c r="T1335" t="s">
        <v>2324</v>
      </c>
      <c r="U1335" t="s">
        <v>2325</v>
      </c>
      <c r="V1335" t="s">
        <v>6385</v>
      </c>
      <c r="W1335" t="s">
        <v>6386</v>
      </c>
    </row>
    <row r="1336" spans="1:23" x14ac:dyDescent="0.3">
      <c r="A1336">
        <v>1748165222350050</v>
      </c>
      <c r="B1336" t="s">
        <v>351</v>
      </c>
      <c r="C1336" t="s">
        <v>218</v>
      </c>
      <c r="D1336" t="s">
        <v>5052</v>
      </c>
      <c r="E1336" t="s">
        <v>2436</v>
      </c>
      <c r="F1336" t="s">
        <v>2437</v>
      </c>
      <c r="G1336">
        <v>46.818199999999997</v>
      </c>
      <c r="H1336">
        <v>8.2274999999999991</v>
      </c>
      <c r="I1336" t="s">
        <v>206</v>
      </c>
      <c r="J1336">
        <v>63445</v>
      </c>
      <c r="K1336" s="1">
        <v>45043</v>
      </c>
      <c r="L1336" t="s">
        <v>123</v>
      </c>
      <c r="M1336" t="s">
        <v>6387</v>
      </c>
      <c r="N1336" t="s">
        <v>6388</v>
      </c>
      <c r="O1336" t="s">
        <v>65</v>
      </c>
      <c r="P1336" t="s">
        <v>1308</v>
      </c>
      <c r="Q1336" t="s">
        <v>321</v>
      </c>
      <c r="R1336" t="s">
        <v>2323</v>
      </c>
      <c r="S1336" t="s">
        <v>114</v>
      </c>
      <c r="T1336" t="s">
        <v>2324</v>
      </c>
      <c r="U1336" t="s">
        <v>2325</v>
      </c>
      <c r="V1336" t="s">
        <v>2208</v>
      </c>
      <c r="W1336" t="s">
        <v>2209</v>
      </c>
    </row>
    <row r="1337" spans="1:23" x14ac:dyDescent="0.3">
      <c r="A1337">
        <v>1819410628516150</v>
      </c>
      <c r="B1337" t="s">
        <v>430</v>
      </c>
      <c r="C1337" t="s">
        <v>134</v>
      </c>
      <c r="D1337" t="s">
        <v>2697</v>
      </c>
      <c r="E1337" t="s">
        <v>275</v>
      </c>
      <c r="F1337" t="s">
        <v>276</v>
      </c>
      <c r="G1337">
        <v>-17.6797</v>
      </c>
      <c r="H1337">
        <v>-149.4068</v>
      </c>
      <c r="I1337" t="s">
        <v>206</v>
      </c>
      <c r="J1337">
        <v>21933</v>
      </c>
      <c r="K1337" s="1">
        <v>44838</v>
      </c>
      <c r="L1337" t="s">
        <v>63</v>
      </c>
      <c r="M1337" t="s">
        <v>6389</v>
      </c>
      <c r="N1337" t="s">
        <v>6390</v>
      </c>
      <c r="O1337" t="s">
        <v>909</v>
      </c>
      <c r="P1337" t="s">
        <v>910</v>
      </c>
      <c r="Q1337" t="s">
        <v>50</v>
      </c>
      <c r="R1337" t="s">
        <v>911</v>
      </c>
      <c r="S1337" t="s">
        <v>241</v>
      </c>
      <c r="T1337" t="s">
        <v>912</v>
      </c>
      <c r="U1337" t="s">
        <v>913</v>
      </c>
      <c r="V1337" t="s">
        <v>4853</v>
      </c>
      <c r="W1337" t="s">
        <v>4854</v>
      </c>
    </row>
    <row r="1338" spans="1:23" x14ac:dyDescent="0.3">
      <c r="A1338">
        <v>873975928785157</v>
      </c>
      <c r="B1338" t="s">
        <v>231</v>
      </c>
      <c r="C1338" t="s">
        <v>134</v>
      </c>
      <c r="D1338" t="s">
        <v>3046</v>
      </c>
      <c r="E1338" t="s">
        <v>3964</v>
      </c>
      <c r="F1338" t="s">
        <v>3965</v>
      </c>
      <c r="G1338">
        <v>42.315399999999997</v>
      </c>
      <c r="H1338">
        <v>43.356900000000003</v>
      </c>
      <c r="I1338" t="s">
        <v>78</v>
      </c>
      <c r="J1338">
        <v>130228</v>
      </c>
      <c r="K1338" s="1">
        <v>44769</v>
      </c>
      <c r="L1338" t="s">
        <v>63</v>
      </c>
      <c r="M1338" t="s">
        <v>6391</v>
      </c>
      <c r="N1338" t="s">
        <v>6392</v>
      </c>
      <c r="O1338" t="s">
        <v>2983</v>
      </c>
      <c r="P1338" t="s">
        <v>2984</v>
      </c>
      <c r="Q1338" t="s">
        <v>83</v>
      </c>
      <c r="R1338" t="s">
        <v>2985</v>
      </c>
      <c r="S1338" t="s">
        <v>198</v>
      </c>
      <c r="T1338" t="s">
        <v>2986</v>
      </c>
      <c r="U1338" t="s">
        <v>2987</v>
      </c>
      <c r="V1338" t="s">
        <v>298</v>
      </c>
      <c r="W1338" t="s">
        <v>299</v>
      </c>
    </row>
    <row r="1339" spans="1:23" x14ac:dyDescent="0.3">
      <c r="A1339">
        <v>107968106278921</v>
      </c>
      <c r="B1339" t="s">
        <v>430</v>
      </c>
      <c r="C1339" t="s">
        <v>273</v>
      </c>
      <c r="D1339" t="s">
        <v>1611</v>
      </c>
      <c r="E1339" t="s">
        <v>925</v>
      </c>
      <c r="F1339" t="s">
        <v>926</v>
      </c>
      <c r="G1339">
        <v>23.885899999999999</v>
      </c>
      <c r="H1339">
        <v>45.0792</v>
      </c>
      <c r="I1339" t="s">
        <v>138</v>
      </c>
      <c r="J1339">
        <v>128701</v>
      </c>
      <c r="K1339" s="1">
        <v>44672</v>
      </c>
      <c r="L1339" t="s">
        <v>63</v>
      </c>
      <c r="M1339" t="s">
        <v>6393</v>
      </c>
      <c r="N1339" t="s">
        <v>6394</v>
      </c>
      <c r="O1339" t="s">
        <v>330</v>
      </c>
      <c r="P1339" t="s">
        <v>2993</v>
      </c>
      <c r="Q1339" t="s">
        <v>321</v>
      </c>
      <c r="R1339" t="s">
        <v>2994</v>
      </c>
      <c r="S1339" t="s">
        <v>69</v>
      </c>
      <c r="T1339" t="s">
        <v>2995</v>
      </c>
      <c r="U1339" t="s">
        <v>2996</v>
      </c>
      <c r="V1339" t="s">
        <v>4566</v>
      </c>
      <c r="W1339" t="s">
        <v>4567</v>
      </c>
    </row>
    <row r="1340" spans="1:23" x14ac:dyDescent="0.3">
      <c r="A1340">
        <v>410052749732262</v>
      </c>
      <c r="B1340" t="s">
        <v>23</v>
      </c>
      <c r="C1340" t="s">
        <v>58</v>
      </c>
      <c r="D1340" t="s">
        <v>3184</v>
      </c>
      <c r="E1340" t="s">
        <v>3964</v>
      </c>
      <c r="F1340" t="s">
        <v>3965</v>
      </c>
      <c r="G1340">
        <v>42.315399999999997</v>
      </c>
      <c r="H1340">
        <v>43.356900000000003</v>
      </c>
      <c r="I1340" t="s">
        <v>138</v>
      </c>
      <c r="J1340">
        <v>92443</v>
      </c>
      <c r="K1340" s="1">
        <v>44665</v>
      </c>
      <c r="L1340" t="s">
        <v>29</v>
      </c>
      <c r="M1340" t="s">
        <v>3370</v>
      </c>
      <c r="N1340" t="s">
        <v>6395</v>
      </c>
      <c r="O1340" t="s">
        <v>735</v>
      </c>
      <c r="P1340" t="s">
        <v>736</v>
      </c>
      <c r="Q1340" t="s">
        <v>34</v>
      </c>
      <c r="R1340" t="s">
        <v>737</v>
      </c>
      <c r="S1340" t="s">
        <v>85</v>
      </c>
      <c r="T1340" t="s">
        <v>738</v>
      </c>
      <c r="U1340" t="s">
        <v>739</v>
      </c>
      <c r="V1340" t="s">
        <v>4333</v>
      </c>
      <c r="W1340" t="s">
        <v>4334</v>
      </c>
    </row>
    <row r="1341" spans="1:23" x14ac:dyDescent="0.3">
      <c r="A1341">
        <v>2088913776374570</v>
      </c>
      <c r="B1341" t="s">
        <v>23</v>
      </c>
      <c r="C1341" t="s">
        <v>189</v>
      </c>
      <c r="D1341" t="s">
        <v>6259</v>
      </c>
      <c r="E1341" t="s">
        <v>3436</v>
      </c>
      <c r="F1341" t="s">
        <v>3437</v>
      </c>
      <c r="G1341">
        <v>13.7942</v>
      </c>
      <c r="H1341">
        <v>-88.896500000000003</v>
      </c>
      <c r="I1341" t="s">
        <v>206</v>
      </c>
      <c r="J1341">
        <v>132221</v>
      </c>
      <c r="K1341" s="1">
        <v>45057</v>
      </c>
      <c r="L1341" t="s">
        <v>123</v>
      </c>
      <c r="M1341" t="s">
        <v>6396</v>
      </c>
      <c r="N1341" t="s">
        <v>6397</v>
      </c>
      <c r="O1341" t="s">
        <v>401</v>
      </c>
      <c r="P1341" t="s">
        <v>6357</v>
      </c>
      <c r="Q1341" t="s">
        <v>143</v>
      </c>
      <c r="R1341" t="s">
        <v>6358</v>
      </c>
      <c r="S1341" t="s">
        <v>241</v>
      </c>
      <c r="T1341" t="s">
        <v>6359</v>
      </c>
      <c r="U1341" t="s">
        <v>6360</v>
      </c>
      <c r="V1341" t="s">
        <v>4720</v>
      </c>
      <c r="W1341" t="s">
        <v>4721</v>
      </c>
    </row>
    <row r="1342" spans="1:23" x14ac:dyDescent="0.3">
      <c r="A1342">
        <v>2759741778456860</v>
      </c>
      <c r="B1342" t="s">
        <v>1636</v>
      </c>
      <c r="C1342" t="s">
        <v>58</v>
      </c>
      <c r="D1342" t="s">
        <v>4336</v>
      </c>
      <c r="E1342" t="s">
        <v>2068</v>
      </c>
      <c r="F1342" t="s">
        <v>2069</v>
      </c>
      <c r="G1342">
        <v>52.132599999999996</v>
      </c>
      <c r="H1342">
        <v>5.2912999999999997</v>
      </c>
      <c r="I1342" t="s">
        <v>62</v>
      </c>
      <c r="J1342">
        <v>87036</v>
      </c>
      <c r="K1342" s="1">
        <v>44936</v>
      </c>
      <c r="L1342" t="s">
        <v>63</v>
      </c>
      <c r="M1342" t="s">
        <v>6398</v>
      </c>
      <c r="N1342" t="s">
        <v>6399</v>
      </c>
      <c r="O1342" t="s">
        <v>111</v>
      </c>
      <c r="P1342" t="s">
        <v>537</v>
      </c>
      <c r="Q1342" t="s">
        <v>143</v>
      </c>
      <c r="R1342" t="s">
        <v>538</v>
      </c>
      <c r="S1342" t="s">
        <v>334</v>
      </c>
      <c r="T1342" t="s">
        <v>539</v>
      </c>
      <c r="U1342" t="s">
        <v>540</v>
      </c>
      <c r="V1342" t="s">
        <v>3751</v>
      </c>
      <c r="W1342" t="s">
        <v>3752</v>
      </c>
    </row>
    <row r="1343" spans="1:23" x14ac:dyDescent="0.3">
      <c r="A1343">
        <v>2502171355690970</v>
      </c>
      <c r="B1343" t="s">
        <v>217</v>
      </c>
      <c r="C1343" t="s">
        <v>42</v>
      </c>
      <c r="D1343" t="s">
        <v>521</v>
      </c>
      <c r="E1343" t="s">
        <v>121</v>
      </c>
      <c r="F1343" t="s">
        <v>122</v>
      </c>
      <c r="G1343">
        <v>19.313300000000002</v>
      </c>
      <c r="H1343">
        <v>-81.254599999999996</v>
      </c>
      <c r="I1343" t="s">
        <v>138</v>
      </c>
      <c r="J1343">
        <v>26961</v>
      </c>
      <c r="K1343" s="1">
        <v>44667</v>
      </c>
      <c r="L1343" t="s">
        <v>29</v>
      </c>
      <c r="M1343" t="s">
        <v>6400</v>
      </c>
      <c r="N1343" t="s">
        <v>6401</v>
      </c>
      <c r="O1343" t="s">
        <v>1966</v>
      </c>
      <c r="P1343" t="s">
        <v>6402</v>
      </c>
      <c r="Q1343" t="s">
        <v>332</v>
      </c>
      <c r="R1343" t="s">
        <v>6403</v>
      </c>
      <c r="S1343" t="s">
        <v>85</v>
      </c>
      <c r="T1343" t="s">
        <v>6404</v>
      </c>
      <c r="U1343" t="s">
        <v>6405</v>
      </c>
      <c r="V1343" t="s">
        <v>1214</v>
      </c>
      <c r="W1343" t="s">
        <v>1215</v>
      </c>
    </row>
    <row r="1344" spans="1:23" x14ac:dyDescent="0.3">
      <c r="A1344">
        <v>1478633847869320</v>
      </c>
      <c r="B1344" t="s">
        <v>57</v>
      </c>
      <c r="C1344" t="s">
        <v>151</v>
      </c>
      <c r="D1344" t="s">
        <v>1225</v>
      </c>
      <c r="E1344" t="s">
        <v>469</v>
      </c>
      <c r="F1344" t="s">
        <v>470</v>
      </c>
      <c r="G1344">
        <v>26.335100000000001</v>
      </c>
      <c r="H1344">
        <v>17.228300000000001</v>
      </c>
      <c r="I1344" t="s">
        <v>138</v>
      </c>
      <c r="J1344">
        <v>26221</v>
      </c>
      <c r="K1344" s="1">
        <v>44872</v>
      </c>
      <c r="L1344" t="s">
        <v>123</v>
      </c>
      <c r="M1344" t="s">
        <v>6406</v>
      </c>
      <c r="N1344" t="s">
        <v>6407</v>
      </c>
      <c r="O1344" t="s">
        <v>33</v>
      </c>
      <c r="P1344" t="s">
        <v>1558</v>
      </c>
      <c r="Q1344" t="s">
        <v>294</v>
      </c>
      <c r="R1344" t="s">
        <v>1559</v>
      </c>
      <c r="S1344" t="s">
        <v>85</v>
      </c>
      <c r="T1344" t="s">
        <v>1560</v>
      </c>
      <c r="U1344" t="s">
        <v>1561</v>
      </c>
      <c r="V1344" t="s">
        <v>4096</v>
      </c>
      <c r="W1344" t="s">
        <v>4097</v>
      </c>
    </row>
    <row r="1345" spans="1:23" x14ac:dyDescent="0.3">
      <c r="A1345">
        <v>9519807721475</v>
      </c>
      <c r="B1345" t="s">
        <v>364</v>
      </c>
      <c r="C1345" t="s">
        <v>273</v>
      </c>
      <c r="D1345" t="s">
        <v>1341</v>
      </c>
      <c r="E1345" t="s">
        <v>1870</v>
      </c>
      <c r="F1345" t="s">
        <v>1871</v>
      </c>
      <c r="G1345">
        <v>18.735700000000001</v>
      </c>
      <c r="H1345">
        <v>-70.162700000000001</v>
      </c>
      <c r="I1345" t="s">
        <v>28</v>
      </c>
      <c r="J1345">
        <v>75958</v>
      </c>
      <c r="K1345" s="1">
        <v>44921</v>
      </c>
      <c r="L1345" t="s">
        <v>63</v>
      </c>
      <c r="M1345" t="s">
        <v>6408</v>
      </c>
      <c r="N1345" t="s">
        <v>6409</v>
      </c>
      <c r="O1345" t="s">
        <v>586</v>
      </c>
      <c r="P1345" t="s">
        <v>1106</v>
      </c>
      <c r="Q1345" t="s">
        <v>50</v>
      </c>
      <c r="R1345" t="s">
        <v>1107</v>
      </c>
      <c r="S1345" t="s">
        <v>198</v>
      </c>
      <c r="T1345" t="s">
        <v>1108</v>
      </c>
      <c r="U1345" t="s">
        <v>1109</v>
      </c>
      <c r="V1345" t="s">
        <v>6410</v>
      </c>
      <c r="W1345" t="s">
        <v>6411</v>
      </c>
    </row>
    <row r="1346" spans="1:23" x14ac:dyDescent="0.3">
      <c r="A1346">
        <v>895093294602455</v>
      </c>
      <c r="B1346" t="s">
        <v>1008</v>
      </c>
      <c r="C1346" t="s">
        <v>151</v>
      </c>
      <c r="D1346" t="s">
        <v>6155</v>
      </c>
      <c r="E1346" t="s">
        <v>2045</v>
      </c>
      <c r="F1346" t="s">
        <v>2046</v>
      </c>
      <c r="G1346">
        <v>35.126399999999997</v>
      </c>
      <c r="H1346">
        <v>33.429900000000004</v>
      </c>
      <c r="I1346" t="s">
        <v>206</v>
      </c>
      <c r="J1346">
        <v>76158</v>
      </c>
      <c r="K1346" s="1">
        <v>44806</v>
      </c>
      <c r="L1346" t="s">
        <v>29</v>
      </c>
      <c r="M1346" t="s">
        <v>6412</v>
      </c>
      <c r="N1346" t="s">
        <v>6413</v>
      </c>
      <c r="O1346" t="s">
        <v>473</v>
      </c>
      <c r="P1346" t="s">
        <v>474</v>
      </c>
      <c r="Q1346" t="s">
        <v>321</v>
      </c>
      <c r="R1346" t="s">
        <v>475</v>
      </c>
      <c r="S1346" t="s">
        <v>241</v>
      </c>
      <c r="T1346" t="s">
        <v>476</v>
      </c>
      <c r="U1346" t="s">
        <v>477</v>
      </c>
      <c r="V1346" t="s">
        <v>4635</v>
      </c>
      <c r="W1346" t="s">
        <v>4636</v>
      </c>
    </row>
    <row r="1347" spans="1:23" x14ac:dyDescent="0.3">
      <c r="A1347">
        <v>2201664610084990</v>
      </c>
      <c r="B1347" t="s">
        <v>104</v>
      </c>
      <c r="C1347" t="s">
        <v>42</v>
      </c>
      <c r="D1347" t="s">
        <v>1350</v>
      </c>
      <c r="E1347" t="s">
        <v>936</v>
      </c>
      <c r="F1347" t="s">
        <v>937</v>
      </c>
      <c r="G1347">
        <v>23.684999999999999</v>
      </c>
      <c r="H1347">
        <v>90.356300000000005</v>
      </c>
      <c r="I1347" t="s">
        <v>62</v>
      </c>
      <c r="J1347">
        <v>55810</v>
      </c>
      <c r="K1347" s="1">
        <v>44781</v>
      </c>
      <c r="L1347" t="s">
        <v>63</v>
      </c>
      <c r="M1347" t="s">
        <v>6414</v>
      </c>
      <c r="N1347" t="s">
        <v>6415</v>
      </c>
      <c r="O1347" t="s">
        <v>1057</v>
      </c>
      <c r="P1347" t="s">
        <v>2891</v>
      </c>
      <c r="Q1347" t="s">
        <v>67</v>
      </c>
      <c r="R1347" t="s">
        <v>2892</v>
      </c>
      <c r="S1347" t="s">
        <v>198</v>
      </c>
      <c r="T1347" t="s">
        <v>2893</v>
      </c>
      <c r="U1347" t="s">
        <v>2894</v>
      </c>
      <c r="V1347" t="s">
        <v>1613</v>
      </c>
      <c r="W1347" t="s">
        <v>1614</v>
      </c>
    </row>
    <row r="1348" spans="1:23" x14ac:dyDescent="0.3">
      <c r="A1348">
        <v>1202458595517750</v>
      </c>
      <c r="B1348" t="s">
        <v>859</v>
      </c>
      <c r="C1348" t="s">
        <v>218</v>
      </c>
      <c r="D1348" t="s">
        <v>5140</v>
      </c>
      <c r="E1348" t="s">
        <v>326</v>
      </c>
      <c r="F1348" t="s">
        <v>327</v>
      </c>
      <c r="G1348">
        <v>-7.1094999999999997</v>
      </c>
      <c r="H1348">
        <v>177.64930000000001</v>
      </c>
      <c r="I1348" t="s">
        <v>78</v>
      </c>
      <c r="J1348">
        <v>102680</v>
      </c>
      <c r="K1348" s="1">
        <v>44685</v>
      </c>
      <c r="L1348" t="s">
        <v>123</v>
      </c>
      <c r="M1348" t="s">
        <v>6416</v>
      </c>
      <c r="N1348" t="s">
        <v>6417</v>
      </c>
      <c r="O1348" t="s">
        <v>2983</v>
      </c>
      <c r="P1348" t="s">
        <v>2984</v>
      </c>
      <c r="Q1348" t="s">
        <v>674</v>
      </c>
      <c r="R1348" t="s">
        <v>2985</v>
      </c>
      <c r="S1348" t="s">
        <v>69</v>
      </c>
      <c r="T1348" t="s">
        <v>2986</v>
      </c>
      <c r="U1348" t="s">
        <v>2987</v>
      </c>
      <c r="V1348" t="s">
        <v>5317</v>
      </c>
      <c r="W1348" t="s">
        <v>5318</v>
      </c>
    </row>
    <row r="1349" spans="1:23" x14ac:dyDescent="0.3">
      <c r="A1349">
        <v>1771695932468700</v>
      </c>
      <c r="B1349" t="s">
        <v>396</v>
      </c>
      <c r="C1349" t="s">
        <v>151</v>
      </c>
      <c r="D1349" t="s">
        <v>6418</v>
      </c>
      <c r="E1349" t="s">
        <v>482</v>
      </c>
      <c r="F1349" t="s">
        <v>483</v>
      </c>
      <c r="G1349">
        <v>-25.2744</v>
      </c>
      <c r="H1349">
        <v>133.77510000000001</v>
      </c>
      <c r="I1349" t="s">
        <v>78</v>
      </c>
      <c r="J1349">
        <v>22916</v>
      </c>
      <c r="K1349" s="1">
        <v>44824</v>
      </c>
      <c r="L1349" t="s">
        <v>123</v>
      </c>
      <c r="M1349" t="s">
        <v>6419</v>
      </c>
      <c r="N1349" t="s">
        <v>6420</v>
      </c>
      <c r="O1349" t="s">
        <v>2027</v>
      </c>
      <c r="P1349" t="s">
        <v>5661</v>
      </c>
      <c r="Q1349" t="s">
        <v>294</v>
      </c>
      <c r="R1349" t="s">
        <v>5662</v>
      </c>
      <c r="S1349" t="s">
        <v>334</v>
      </c>
      <c r="T1349" t="s">
        <v>5663</v>
      </c>
      <c r="U1349" t="s">
        <v>5664</v>
      </c>
      <c r="V1349" t="s">
        <v>1119</v>
      </c>
      <c r="W1349" t="s">
        <v>1120</v>
      </c>
    </row>
    <row r="1350" spans="1:23" x14ac:dyDescent="0.3">
      <c r="A1350">
        <v>1864944114636190</v>
      </c>
      <c r="B1350" t="s">
        <v>921</v>
      </c>
      <c r="C1350" t="s">
        <v>151</v>
      </c>
      <c r="D1350" t="s">
        <v>2551</v>
      </c>
      <c r="E1350" t="s">
        <v>2061</v>
      </c>
      <c r="F1350" t="s">
        <v>2062</v>
      </c>
      <c r="G1350">
        <v>21.007899999999999</v>
      </c>
      <c r="H1350">
        <v>-10.940799999999999</v>
      </c>
      <c r="I1350" t="s">
        <v>28</v>
      </c>
      <c r="J1350">
        <v>94609</v>
      </c>
      <c r="K1350" s="1">
        <v>44651</v>
      </c>
      <c r="L1350" t="s">
        <v>123</v>
      </c>
      <c r="M1350" t="s">
        <v>6421</v>
      </c>
      <c r="N1350">
        <f>1-239-271-3093</f>
        <v>-3602</v>
      </c>
      <c r="O1350" t="s">
        <v>560</v>
      </c>
      <c r="P1350" t="s">
        <v>561</v>
      </c>
      <c r="Q1350" t="s">
        <v>1047</v>
      </c>
      <c r="R1350" t="s">
        <v>562</v>
      </c>
      <c r="S1350" t="s">
        <v>69</v>
      </c>
      <c r="T1350" t="s">
        <v>563</v>
      </c>
      <c r="U1350" t="s">
        <v>564</v>
      </c>
      <c r="V1350" t="s">
        <v>6338</v>
      </c>
      <c r="W1350" t="s">
        <v>6339</v>
      </c>
    </row>
    <row r="1351" spans="1:23" x14ac:dyDescent="0.3">
      <c r="A1351">
        <v>661798062534366</v>
      </c>
      <c r="B1351" t="s">
        <v>272</v>
      </c>
      <c r="C1351" t="s">
        <v>24</v>
      </c>
      <c r="D1351" t="s">
        <v>3007</v>
      </c>
      <c r="E1351" t="s">
        <v>5053</v>
      </c>
      <c r="F1351" t="s">
        <v>5054</v>
      </c>
      <c r="G1351">
        <v>47.516199999999998</v>
      </c>
      <c r="H1351">
        <v>14.5501</v>
      </c>
      <c r="I1351" t="s">
        <v>28</v>
      </c>
      <c r="J1351">
        <v>66072</v>
      </c>
      <c r="K1351" s="1">
        <v>44503</v>
      </c>
      <c r="L1351" t="s">
        <v>29</v>
      </c>
      <c r="M1351" t="s">
        <v>6422</v>
      </c>
      <c r="N1351" t="s">
        <v>6423</v>
      </c>
      <c r="O1351" t="s">
        <v>237</v>
      </c>
      <c r="P1351" t="s">
        <v>238</v>
      </c>
      <c r="Q1351" t="s">
        <v>332</v>
      </c>
      <c r="R1351" t="s">
        <v>240</v>
      </c>
      <c r="S1351" t="s">
        <v>255</v>
      </c>
      <c r="T1351" t="s">
        <v>242</v>
      </c>
      <c r="U1351" t="s">
        <v>243</v>
      </c>
      <c r="V1351" t="s">
        <v>5529</v>
      </c>
      <c r="W1351" t="s">
        <v>5530</v>
      </c>
    </row>
    <row r="1352" spans="1:23" x14ac:dyDescent="0.3">
      <c r="A1352">
        <v>2290647723015720</v>
      </c>
      <c r="B1352" t="s">
        <v>74</v>
      </c>
      <c r="C1352" t="s">
        <v>105</v>
      </c>
      <c r="D1352" t="s">
        <v>3396</v>
      </c>
      <c r="E1352" t="s">
        <v>731</v>
      </c>
      <c r="F1352" t="s">
        <v>732</v>
      </c>
      <c r="G1352">
        <v>13.9094</v>
      </c>
      <c r="H1352">
        <v>-60.978900000000003</v>
      </c>
      <c r="I1352" t="s">
        <v>28</v>
      </c>
      <c r="J1352">
        <v>128998</v>
      </c>
      <c r="K1352" s="1">
        <v>44991</v>
      </c>
      <c r="L1352" t="s">
        <v>63</v>
      </c>
      <c r="M1352" t="s">
        <v>6424</v>
      </c>
      <c r="N1352" t="s">
        <v>6425</v>
      </c>
      <c r="O1352" t="s">
        <v>447</v>
      </c>
      <c r="P1352" t="s">
        <v>167</v>
      </c>
      <c r="Q1352" t="s">
        <v>332</v>
      </c>
      <c r="R1352" t="s">
        <v>3571</v>
      </c>
      <c r="S1352" t="s">
        <v>52</v>
      </c>
      <c r="T1352" t="s">
        <v>3572</v>
      </c>
      <c r="U1352" t="s">
        <v>3573</v>
      </c>
      <c r="V1352" t="s">
        <v>4889</v>
      </c>
      <c r="W1352" t="s">
        <v>4890</v>
      </c>
    </row>
    <row r="1353" spans="1:23" x14ac:dyDescent="0.3">
      <c r="A1353">
        <v>1656173635610800</v>
      </c>
      <c r="B1353" t="s">
        <v>150</v>
      </c>
      <c r="C1353" t="s">
        <v>189</v>
      </c>
      <c r="D1353" t="s">
        <v>6426</v>
      </c>
      <c r="E1353" t="s">
        <v>1555</v>
      </c>
      <c r="F1353" t="s">
        <v>1556</v>
      </c>
      <c r="G1353">
        <v>49.817500000000003</v>
      </c>
      <c r="H1353">
        <v>15.473000000000001</v>
      </c>
      <c r="I1353" t="s">
        <v>206</v>
      </c>
      <c r="J1353">
        <v>78846</v>
      </c>
      <c r="K1353" s="1">
        <v>44857</v>
      </c>
      <c r="L1353" t="s">
        <v>29</v>
      </c>
      <c r="M1353" t="s">
        <v>6427</v>
      </c>
      <c r="N1353">
        <v>5168910826</v>
      </c>
      <c r="O1353" t="s">
        <v>1735</v>
      </c>
      <c r="P1353" t="s">
        <v>2165</v>
      </c>
      <c r="Q1353" t="s">
        <v>253</v>
      </c>
      <c r="R1353" t="s">
        <v>2166</v>
      </c>
      <c r="S1353" t="s">
        <v>69</v>
      </c>
      <c r="T1353" t="s">
        <v>2167</v>
      </c>
      <c r="U1353" t="s">
        <v>2168</v>
      </c>
      <c r="V1353" t="s">
        <v>3719</v>
      </c>
      <c r="W1353" t="s">
        <v>3720</v>
      </c>
    </row>
    <row r="1354" spans="1:23" x14ac:dyDescent="0.3">
      <c r="A1354">
        <v>2723779867148070</v>
      </c>
      <c r="B1354" t="s">
        <v>417</v>
      </c>
      <c r="C1354" t="s">
        <v>189</v>
      </c>
      <c r="D1354" t="s">
        <v>3246</v>
      </c>
      <c r="E1354" t="s">
        <v>3080</v>
      </c>
      <c r="F1354" t="s">
        <v>3081</v>
      </c>
      <c r="G1354">
        <v>12.169600000000001</v>
      </c>
      <c r="H1354">
        <v>-68.989999999999995</v>
      </c>
      <c r="I1354" t="s">
        <v>206</v>
      </c>
      <c r="J1354">
        <v>45211</v>
      </c>
      <c r="K1354" s="1">
        <v>44817</v>
      </c>
      <c r="L1354" t="s">
        <v>29</v>
      </c>
      <c r="M1354" t="s">
        <v>6428</v>
      </c>
      <c r="N1354" t="s">
        <v>6429</v>
      </c>
      <c r="O1354" t="s">
        <v>560</v>
      </c>
      <c r="P1354" t="s">
        <v>585</v>
      </c>
      <c r="Q1354" t="s">
        <v>34</v>
      </c>
      <c r="R1354" t="s">
        <v>3125</v>
      </c>
      <c r="S1354" t="s">
        <v>145</v>
      </c>
      <c r="T1354" t="s">
        <v>3126</v>
      </c>
      <c r="U1354" t="s">
        <v>3127</v>
      </c>
      <c r="V1354" t="s">
        <v>4614</v>
      </c>
      <c r="W1354" t="s">
        <v>4615</v>
      </c>
    </row>
    <row r="1355" spans="1:23" x14ac:dyDescent="0.3">
      <c r="A1355">
        <v>408627249759324</v>
      </c>
      <c r="B1355" t="s">
        <v>792</v>
      </c>
      <c r="C1355" t="s">
        <v>134</v>
      </c>
      <c r="D1355" t="s">
        <v>5668</v>
      </c>
      <c r="E1355" t="s">
        <v>1555</v>
      </c>
      <c r="F1355" t="s">
        <v>1556</v>
      </c>
      <c r="G1355">
        <v>49.817500000000003</v>
      </c>
      <c r="H1355">
        <v>15.473000000000001</v>
      </c>
      <c r="I1355" t="s">
        <v>62</v>
      </c>
      <c r="J1355">
        <v>94671</v>
      </c>
      <c r="K1355" s="1">
        <v>44896</v>
      </c>
      <c r="L1355" t="s">
        <v>63</v>
      </c>
      <c r="M1355" t="s">
        <v>6430</v>
      </c>
      <c r="N1355" t="s">
        <v>6431</v>
      </c>
      <c r="O1355" t="s">
        <v>81</v>
      </c>
      <c r="P1355" t="s">
        <v>224</v>
      </c>
      <c r="Q1355" t="s">
        <v>321</v>
      </c>
      <c r="R1355" t="s">
        <v>2259</v>
      </c>
      <c r="S1355" t="s">
        <v>198</v>
      </c>
      <c r="T1355" t="s">
        <v>2260</v>
      </c>
      <c r="U1355" t="s">
        <v>2261</v>
      </c>
      <c r="V1355" t="s">
        <v>3421</v>
      </c>
      <c r="W1355" t="s">
        <v>3422</v>
      </c>
    </row>
    <row r="1356" spans="1:23" x14ac:dyDescent="0.3">
      <c r="A1356">
        <v>2333940201922160</v>
      </c>
      <c r="B1356" t="s">
        <v>1140</v>
      </c>
      <c r="C1356" t="s">
        <v>42</v>
      </c>
      <c r="D1356" t="s">
        <v>5005</v>
      </c>
      <c r="E1356" t="s">
        <v>883</v>
      </c>
      <c r="F1356" t="s">
        <v>884</v>
      </c>
      <c r="G1356">
        <v>31.791699999999999</v>
      </c>
      <c r="H1356">
        <v>-7.0926</v>
      </c>
      <c r="I1356" t="s">
        <v>28</v>
      </c>
      <c r="J1356">
        <v>121170</v>
      </c>
      <c r="K1356" s="1">
        <v>44952</v>
      </c>
      <c r="L1356" t="s">
        <v>63</v>
      </c>
      <c r="M1356" t="s">
        <v>6432</v>
      </c>
      <c r="N1356" t="s">
        <v>6433</v>
      </c>
      <c r="O1356" t="s">
        <v>508</v>
      </c>
      <c r="P1356" t="s">
        <v>1221</v>
      </c>
      <c r="Q1356" t="s">
        <v>34</v>
      </c>
      <c r="R1356" t="s">
        <v>1222</v>
      </c>
      <c r="S1356" t="s">
        <v>334</v>
      </c>
      <c r="T1356" t="s">
        <v>1223</v>
      </c>
      <c r="U1356" t="s">
        <v>1224</v>
      </c>
      <c r="V1356" t="s">
        <v>541</v>
      </c>
      <c r="W1356" t="s">
        <v>542</v>
      </c>
    </row>
    <row r="1357" spans="1:23" x14ac:dyDescent="0.3">
      <c r="A1357">
        <v>2369253633353720</v>
      </c>
      <c r="B1357" t="s">
        <v>41</v>
      </c>
      <c r="C1357" t="s">
        <v>151</v>
      </c>
      <c r="D1357" t="s">
        <v>4464</v>
      </c>
      <c r="E1357" t="s">
        <v>1986</v>
      </c>
      <c r="F1357" t="s">
        <v>1987</v>
      </c>
      <c r="G1357">
        <v>-1.2864</v>
      </c>
      <c r="H1357">
        <v>36.8172</v>
      </c>
      <c r="I1357" t="s">
        <v>62</v>
      </c>
      <c r="J1357">
        <v>119636</v>
      </c>
      <c r="K1357" s="1">
        <v>44847</v>
      </c>
      <c r="L1357" t="s">
        <v>29</v>
      </c>
      <c r="M1357" t="s">
        <v>6434</v>
      </c>
      <c r="N1357" t="s">
        <v>6435</v>
      </c>
      <c r="O1357" t="s">
        <v>111</v>
      </c>
      <c r="P1357" t="s">
        <v>112</v>
      </c>
      <c r="Q1357" t="s">
        <v>34</v>
      </c>
      <c r="R1357" t="s">
        <v>113</v>
      </c>
      <c r="S1357" t="s">
        <v>114</v>
      </c>
      <c r="T1357" t="s">
        <v>115</v>
      </c>
      <c r="U1357" t="s">
        <v>116</v>
      </c>
      <c r="V1357" t="s">
        <v>3446</v>
      </c>
      <c r="W1357" t="s">
        <v>3447</v>
      </c>
    </row>
    <row r="1358" spans="1:23" x14ac:dyDescent="0.3">
      <c r="A1358">
        <v>2103327969798050</v>
      </c>
      <c r="B1358" t="s">
        <v>667</v>
      </c>
      <c r="C1358" t="s">
        <v>91</v>
      </c>
      <c r="D1358" t="s">
        <v>6367</v>
      </c>
      <c r="E1358" t="s">
        <v>731</v>
      </c>
      <c r="F1358" t="s">
        <v>732</v>
      </c>
      <c r="G1358">
        <v>13.9094</v>
      </c>
      <c r="H1358">
        <v>-60.978900000000003</v>
      </c>
      <c r="I1358" t="s">
        <v>78</v>
      </c>
      <c r="J1358">
        <v>132359</v>
      </c>
      <c r="K1358" s="1">
        <v>44717</v>
      </c>
      <c r="L1358" t="s">
        <v>123</v>
      </c>
      <c r="M1358" t="s">
        <v>6436</v>
      </c>
      <c r="N1358">
        <f>1-720-231-4540</f>
        <v>-5490</v>
      </c>
      <c r="O1358" t="s">
        <v>508</v>
      </c>
      <c r="P1358" t="s">
        <v>886</v>
      </c>
      <c r="Q1358" t="s">
        <v>332</v>
      </c>
      <c r="R1358" t="s">
        <v>887</v>
      </c>
      <c r="S1358" t="s">
        <v>241</v>
      </c>
      <c r="T1358" t="s">
        <v>888</v>
      </c>
      <c r="U1358" t="s">
        <v>889</v>
      </c>
      <c r="V1358" t="s">
        <v>148</v>
      </c>
      <c r="W1358" t="s">
        <v>149</v>
      </c>
    </row>
    <row r="1359" spans="1:23" x14ac:dyDescent="0.3">
      <c r="A1359">
        <v>1180713298412280</v>
      </c>
      <c r="B1359" t="s">
        <v>133</v>
      </c>
      <c r="C1359" t="s">
        <v>24</v>
      </c>
      <c r="D1359" t="s">
        <v>1985</v>
      </c>
      <c r="E1359" t="s">
        <v>3022</v>
      </c>
      <c r="F1359" t="s">
        <v>3023</v>
      </c>
      <c r="G1359">
        <v>64.963099999999997</v>
      </c>
      <c r="H1359">
        <v>-19.020800000000001</v>
      </c>
      <c r="I1359" t="s">
        <v>78</v>
      </c>
      <c r="J1359">
        <v>29009</v>
      </c>
      <c r="K1359" s="1">
        <v>44785</v>
      </c>
      <c r="L1359" t="s">
        <v>123</v>
      </c>
      <c r="M1359" t="s">
        <v>6437</v>
      </c>
      <c r="N1359" t="s">
        <v>6438</v>
      </c>
      <c r="O1359" t="s">
        <v>909</v>
      </c>
      <c r="P1359" t="s">
        <v>910</v>
      </c>
      <c r="Q1359" t="s">
        <v>294</v>
      </c>
      <c r="R1359" t="s">
        <v>911</v>
      </c>
      <c r="S1359" t="s">
        <v>52</v>
      </c>
      <c r="T1359" t="s">
        <v>912</v>
      </c>
      <c r="U1359" t="s">
        <v>913</v>
      </c>
      <c r="V1359" t="s">
        <v>3800</v>
      </c>
      <c r="W1359" t="s">
        <v>3801</v>
      </c>
    </row>
    <row r="1360" spans="1:23" x14ac:dyDescent="0.3">
      <c r="A1360">
        <v>394012844577923</v>
      </c>
      <c r="B1360" t="s">
        <v>678</v>
      </c>
      <c r="C1360" t="s">
        <v>24</v>
      </c>
      <c r="D1360" t="s">
        <v>985</v>
      </c>
      <c r="E1360" t="s">
        <v>1217</v>
      </c>
      <c r="F1360" t="s">
        <v>1218</v>
      </c>
      <c r="G1360">
        <v>36.204799999999999</v>
      </c>
      <c r="H1360">
        <v>138.25290000000001</v>
      </c>
      <c r="I1360" t="s">
        <v>28</v>
      </c>
      <c r="J1360">
        <v>52771</v>
      </c>
      <c r="K1360" s="1">
        <v>45129</v>
      </c>
      <c r="L1360" t="s">
        <v>29</v>
      </c>
      <c r="M1360" t="s">
        <v>6439</v>
      </c>
      <c r="N1360" t="s">
        <v>6440</v>
      </c>
      <c r="O1360" t="s">
        <v>2602</v>
      </c>
      <c r="P1360" t="s">
        <v>4516</v>
      </c>
      <c r="Q1360" t="s">
        <v>358</v>
      </c>
      <c r="R1360" t="s">
        <v>4517</v>
      </c>
      <c r="S1360" t="s">
        <v>145</v>
      </c>
      <c r="T1360" t="s">
        <v>4518</v>
      </c>
      <c r="U1360" t="s">
        <v>4519</v>
      </c>
      <c r="V1360" t="s">
        <v>6441</v>
      </c>
      <c r="W1360" t="s">
        <v>6442</v>
      </c>
    </row>
    <row r="1361" spans="1:23" x14ac:dyDescent="0.3">
      <c r="A1361">
        <v>908477854590666</v>
      </c>
      <c r="B1361" t="s">
        <v>119</v>
      </c>
      <c r="C1361" t="s">
        <v>151</v>
      </c>
      <c r="D1361" t="s">
        <v>1200</v>
      </c>
      <c r="E1361" t="s">
        <v>5225</v>
      </c>
      <c r="F1361" t="s">
        <v>5226</v>
      </c>
      <c r="G1361">
        <v>7.1315</v>
      </c>
      <c r="H1361">
        <v>171.18450000000001</v>
      </c>
      <c r="I1361" t="s">
        <v>28</v>
      </c>
      <c r="J1361">
        <v>49961</v>
      </c>
      <c r="K1361" s="1">
        <v>44864</v>
      </c>
      <c r="L1361" t="s">
        <v>63</v>
      </c>
      <c r="M1361" t="s">
        <v>6443</v>
      </c>
      <c r="N1361" t="s">
        <v>6444</v>
      </c>
      <c r="O1361" t="s">
        <v>423</v>
      </c>
      <c r="P1361" t="s">
        <v>141</v>
      </c>
      <c r="Q1361" t="s">
        <v>239</v>
      </c>
      <c r="R1361" t="s">
        <v>3058</v>
      </c>
      <c r="S1361" t="s">
        <v>198</v>
      </c>
      <c r="T1361" t="s">
        <v>3059</v>
      </c>
      <c r="U1361" t="s">
        <v>3060</v>
      </c>
      <c r="V1361" t="s">
        <v>3354</v>
      </c>
      <c r="W1361" t="s">
        <v>3355</v>
      </c>
    </row>
    <row r="1362" spans="1:23" x14ac:dyDescent="0.3">
      <c r="A1362">
        <v>3000004678576050</v>
      </c>
      <c r="B1362" t="s">
        <v>792</v>
      </c>
      <c r="C1362" t="s">
        <v>24</v>
      </c>
      <c r="D1362" t="s">
        <v>1929</v>
      </c>
      <c r="E1362" t="s">
        <v>3138</v>
      </c>
      <c r="F1362" t="s">
        <v>3139</v>
      </c>
      <c r="G1362">
        <v>33.886899999999997</v>
      </c>
      <c r="H1362">
        <v>9.5374999999999996</v>
      </c>
      <c r="I1362" t="s">
        <v>138</v>
      </c>
      <c r="J1362">
        <v>58789</v>
      </c>
      <c r="K1362" s="1">
        <v>44870</v>
      </c>
      <c r="L1362" t="s">
        <v>29</v>
      </c>
      <c r="M1362" t="s">
        <v>6445</v>
      </c>
      <c r="N1362" t="s">
        <v>6446</v>
      </c>
      <c r="O1362" t="s">
        <v>330</v>
      </c>
      <c r="P1362" t="s">
        <v>1017</v>
      </c>
      <c r="Q1362" t="s">
        <v>83</v>
      </c>
      <c r="R1362" t="s">
        <v>1018</v>
      </c>
      <c r="S1362" t="s">
        <v>255</v>
      </c>
      <c r="T1362" t="s">
        <v>1019</v>
      </c>
      <c r="U1362" t="s">
        <v>1020</v>
      </c>
      <c r="V1362" t="s">
        <v>3259</v>
      </c>
      <c r="W1362" t="s">
        <v>3260</v>
      </c>
    </row>
    <row r="1363" spans="1:23" x14ac:dyDescent="0.3">
      <c r="A1363">
        <v>2831357047298440</v>
      </c>
      <c r="B1363" t="s">
        <v>973</v>
      </c>
      <c r="C1363" t="s">
        <v>24</v>
      </c>
      <c r="D1363" t="s">
        <v>6248</v>
      </c>
      <c r="E1363" t="s">
        <v>1342</v>
      </c>
      <c r="F1363" t="s">
        <v>1343</v>
      </c>
      <c r="G1363">
        <v>14.497400000000001</v>
      </c>
      <c r="H1363">
        <v>-14.452400000000001</v>
      </c>
      <c r="I1363" t="s">
        <v>78</v>
      </c>
      <c r="J1363">
        <v>112654</v>
      </c>
      <c r="K1363" s="1">
        <v>45128</v>
      </c>
      <c r="L1363" t="s">
        <v>63</v>
      </c>
      <c r="M1363" t="s">
        <v>6447</v>
      </c>
      <c r="N1363" t="s">
        <v>6448</v>
      </c>
      <c r="O1363" t="s">
        <v>1429</v>
      </c>
      <c r="P1363" t="s">
        <v>4198</v>
      </c>
      <c r="Q1363" t="s">
        <v>358</v>
      </c>
      <c r="R1363" t="s">
        <v>4199</v>
      </c>
      <c r="S1363" t="s">
        <v>241</v>
      </c>
      <c r="T1363" t="s">
        <v>4200</v>
      </c>
      <c r="U1363" t="s">
        <v>4201</v>
      </c>
      <c r="V1363" t="s">
        <v>6449</v>
      </c>
      <c r="W1363" t="s">
        <v>6450</v>
      </c>
    </row>
    <row r="1364" spans="1:23" x14ac:dyDescent="0.3">
      <c r="A1364">
        <v>1908149344622680</v>
      </c>
      <c r="B1364" t="s">
        <v>1636</v>
      </c>
      <c r="C1364" t="s">
        <v>42</v>
      </c>
      <c r="D1364" t="s">
        <v>1076</v>
      </c>
      <c r="E1364" t="s">
        <v>204</v>
      </c>
      <c r="F1364" t="s">
        <v>205</v>
      </c>
      <c r="G1364">
        <v>18.1096</v>
      </c>
      <c r="H1364">
        <v>-77.297499999999999</v>
      </c>
      <c r="I1364" t="s">
        <v>28</v>
      </c>
      <c r="J1364">
        <v>27260</v>
      </c>
      <c r="K1364" s="1">
        <v>45087</v>
      </c>
      <c r="L1364" t="s">
        <v>123</v>
      </c>
      <c r="M1364" t="s">
        <v>6451</v>
      </c>
      <c r="N1364" t="s">
        <v>6452</v>
      </c>
      <c r="O1364" t="s">
        <v>307</v>
      </c>
      <c r="P1364" t="s">
        <v>1417</v>
      </c>
      <c r="Q1364" t="s">
        <v>332</v>
      </c>
      <c r="R1364" t="s">
        <v>1418</v>
      </c>
      <c r="S1364" t="s">
        <v>212</v>
      </c>
      <c r="T1364" t="s">
        <v>1419</v>
      </c>
      <c r="U1364" t="s">
        <v>1420</v>
      </c>
      <c r="V1364" t="s">
        <v>2262</v>
      </c>
      <c r="W1364" t="s">
        <v>2263</v>
      </c>
    </row>
    <row r="1365" spans="1:23" x14ac:dyDescent="0.3">
      <c r="A1365">
        <v>2026385117968750</v>
      </c>
      <c r="B1365" t="s">
        <v>779</v>
      </c>
      <c r="C1365" t="s">
        <v>218</v>
      </c>
      <c r="D1365" t="s">
        <v>3451</v>
      </c>
      <c r="E1365" t="s">
        <v>44</v>
      </c>
      <c r="F1365" t="s">
        <v>45</v>
      </c>
      <c r="G1365">
        <v>38.969700000000003</v>
      </c>
      <c r="H1365">
        <v>59.5563</v>
      </c>
      <c r="I1365" t="s">
        <v>78</v>
      </c>
      <c r="J1365">
        <v>57305</v>
      </c>
      <c r="K1365" s="1">
        <v>45128</v>
      </c>
      <c r="L1365" t="s">
        <v>123</v>
      </c>
      <c r="M1365" t="s">
        <v>6453</v>
      </c>
      <c r="N1365" t="s">
        <v>6454</v>
      </c>
      <c r="O1365" t="s">
        <v>237</v>
      </c>
      <c r="P1365" t="s">
        <v>1797</v>
      </c>
      <c r="Q1365" t="s">
        <v>358</v>
      </c>
      <c r="R1365" t="s">
        <v>1798</v>
      </c>
      <c r="S1365" t="s">
        <v>85</v>
      </c>
      <c r="T1365" t="s">
        <v>1799</v>
      </c>
      <c r="U1365" t="s">
        <v>1800</v>
      </c>
      <c r="V1365" t="s">
        <v>6455</v>
      </c>
      <c r="W1365" t="s">
        <v>6456</v>
      </c>
    </row>
    <row r="1366" spans="1:23" x14ac:dyDescent="0.3">
      <c r="A1366">
        <v>2068826598425460</v>
      </c>
      <c r="B1366" t="s">
        <v>859</v>
      </c>
      <c r="C1366" t="s">
        <v>91</v>
      </c>
      <c r="D1366" t="s">
        <v>1906</v>
      </c>
      <c r="E1366" t="s">
        <v>191</v>
      </c>
      <c r="F1366" t="s">
        <v>192</v>
      </c>
      <c r="G1366">
        <v>32.3078</v>
      </c>
      <c r="H1366">
        <v>-64.750500000000002</v>
      </c>
      <c r="I1366" t="s">
        <v>28</v>
      </c>
      <c r="J1366">
        <v>124397</v>
      </c>
      <c r="K1366" s="1">
        <v>45130</v>
      </c>
      <c r="L1366" t="s">
        <v>29</v>
      </c>
      <c r="M1366" t="s">
        <v>6457</v>
      </c>
      <c r="N1366" t="s">
        <v>6458</v>
      </c>
      <c r="O1366" t="s">
        <v>423</v>
      </c>
      <c r="P1366" t="s">
        <v>424</v>
      </c>
      <c r="Q1366" t="s">
        <v>34</v>
      </c>
      <c r="R1366" t="s">
        <v>425</v>
      </c>
      <c r="S1366" t="s">
        <v>69</v>
      </c>
      <c r="T1366" t="s">
        <v>426</v>
      </c>
      <c r="U1366" t="s">
        <v>427</v>
      </c>
      <c r="V1366" t="s">
        <v>1531</v>
      </c>
      <c r="W1366" t="s">
        <v>1532</v>
      </c>
    </row>
    <row r="1367" spans="1:23" x14ac:dyDescent="0.3">
      <c r="A1367">
        <v>490808575915451</v>
      </c>
      <c r="B1367" t="s">
        <v>533</v>
      </c>
      <c r="C1367" t="s">
        <v>105</v>
      </c>
      <c r="D1367" t="s">
        <v>503</v>
      </c>
      <c r="E1367" t="s">
        <v>961</v>
      </c>
      <c r="F1367" t="s">
        <v>962</v>
      </c>
      <c r="G1367">
        <v>41.2044</v>
      </c>
      <c r="H1367">
        <v>74.766099999999994</v>
      </c>
      <c r="I1367" t="s">
        <v>78</v>
      </c>
      <c r="J1367">
        <v>72568</v>
      </c>
      <c r="K1367" s="1">
        <v>44563</v>
      </c>
      <c r="L1367" t="s">
        <v>29</v>
      </c>
      <c r="M1367" t="s">
        <v>6459</v>
      </c>
      <c r="N1367" t="s">
        <v>6460</v>
      </c>
      <c r="O1367" t="s">
        <v>32</v>
      </c>
      <c r="P1367" t="s">
        <v>33</v>
      </c>
      <c r="Q1367" t="s">
        <v>50</v>
      </c>
      <c r="R1367" t="s">
        <v>35</v>
      </c>
      <c r="S1367" t="s">
        <v>241</v>
      </c>
      <c r="T1367" t="s">
        <v>37</v>
      </c>
      <c r="U1367" t="s">
        <v>38</v>
      </c>
      <c r="V1367" t="s">
        <v>3810</v>
      </c>
      <c r="W1367" t="s">
        <v>3811</v>
      </c>
    </row>
    <row r="1368" spans="1:23" x14ac:dyDescent="0.3">
      <c r="A1368">
        <v>130971340801932</v>
      </c>
      <c r="B1368" t="s">
        <v>1008</v>
      </c>
      <c r="C1368" t="s">
        <v>105</v>
      </c>
      <c r="D1368" t="s">
        <v>135</v>
      </c>
      <c r="E1368" t="s">
        <v>1997</v>
      </c>
      <c r="F1368" t="s">
        <v>1998</v>
      </c>
      <c r="G1368">
        <v>45.943199999999997</v>
      </c>
      <c r="H1368">
        <v>24.966799999999999</v>
      </c>
      <c r="I1368" t="s">
        <v>206</v>
      </c>
      <c r="J1368">
        <v>67713</v>
      </c>
      <c r="K1368" s="1">
        <v>44477</v>
      </c>
      <c r="L1368" t="s">
        <v>123</v>
      </c>
      <c r="M1368" t="s">
        <v>6461</v>
      </c>
      <c r="N1368" t="s">
        <v>6462</v>
      </c>
      <c r="O1368" t="s">
        <v>2453</v>
      </c>
      <c r="P1368" t="s">
        <v>6463</v>
      </c>
      <c r="Q1368" t="s">
        <v>183</v>
      </c>
      <c r="R1368" t="s">
        <v>6464</v>
      </c>
      <c r="S1368" t="s">
        <v>241</v>
      </c>
      <c r="T1368" t="s">
        <v>6465</v>
      </c>
      <c r="U1368" t="s">
        <v>6466</v>
      </c>
      <c r="V1368" t="s">
        <v>102</v>
      </c>
      <c r="W1368" t="s">
        <v>103</v>
      </c>
    </row>
    <row r="1369" spans="1:23" x14ac:dyDescent="0.3">
      <c r="A1369">
        <v>2665779018784020</v>
      </c>
      <c r="B1369" t="s">
        <v>678</v>
      </c>
      <c r="C1369" t="s">
        <v>105</v>
      </c>
      <c r="D1369" t="s">
        <v>2686</v>
      </c>
      <c r="E1369" t="s">
        <v>2649</v>
      </c>
      <c r="F1369" t="s">
        <v>2650</v>
      </c>
      <c r="G1369">
        <v>42.506300000000003</v>
      </c>
      <c r="H1369">
        <v>1.5218</v>
      </c>
      <c r="I1369" t="s">
        <v>206</v>
      </c>
      <c r="J1369">
        <v>40013</v>
      </c>
      <c r="K1369" s="1">
        <v>45121</v>
      </c>
      <c r="L1369" t="s">
        <v>29</v>
      </c>
      <c r="M1369" t="s">
        <v>6467</v>
      </c>
      <c r="N1369" t="s">
        <v>6468</v>
      </c>
      <c r="O1369" t="s">
        <v>330</v>
      </c>
      <c r="P1369" t="s">
        <v>2993</v>
      </c>
      <c r="Q1369" t="s">
        <v>50</v>
      </c>
      <c r="R1369" t="s">
        <v>2994</v>
      </c>
      <c r="S1369" t="s">
        <v>241</v>
      </c>
      <c r="T1369" t="s">
        <v>2995</v>
      </c>
      <c r="U1369" t="s">
        <v>2996</v>
      </c>
      <c r="V1369" t="s">
        <v>4423</v>
      </c>
      <c r="W1369" t="s">
        <v>4424</v>
      </c>
    </row>
    <row r="1370" spans="1:23" x14ac:dyDescent="0.3">
      <c r="A1370">
        <v>719164054148353</v>
      </c>
      <c r="B1370" t="s">
        <v>792</v>
      </c>
      <c r="C1370" t="s">
        <v>189</v>
      </c>
      <c r="D1370" t="s">
        <v>5524</v>
      </c>
      <c r="E1370" t="s">
        <v>3591</v>
      </c>
      <c r="F1370" t="s">
        <v>3592</v>
      </c>
      <c r="G1370">
        <v>41.871899999999997</v>
      </c>
      <c r="H1370">
        <v>12.567399999999999</v>
      </c>
      <c r="I1370" t="s">
        <v>138</v>
      </c>
      <c r="J1370">
        <v>59616</v>
      </c>
      <c r="K1370" s="1">
        <v>44459</v>
      </c>
      <c r="L1370" t="s">
        <v>29</v>
      </c>
      <c r="M1370" t="s">
        <v>6469</v>
      </c>
      <c r="N1370" t="s">
        <v>6470</v>
      </c>
      <c r="O1370" t="s">
        <v>32</v>
      </c>
      <c r="P1370" t="s">
        <v>33</v>
      </c>
      <c r="Q1370" t="s">
        <v>294</v>
      </c>
      <c r="R1370" t="s">
        <v>35</v>
      </c>
      <c r="S1370" t="s">
        <v>145</v>
      </c>
      <c r="T1370" t="s">
        <v>37</v>
      </c>
      <c r="U1370" t="s">
        <v>38</v>
      </c>
      <c r="V1370" t="s">
        <v>6471</v>
      </c>
      <c r="W1370" t="s">
        <v>6472</v>
      </c>
    </row>
    <row r="1371" spans="1:23" x14ac:dyDescent="0.3">
      <c r="A1371">
        <v>1050033657530620</v>
      </c>
      <c r="B1371" t="s">
        <v>686</v>
      </c>
      <c r="C1371" t="s">
        <v>91</v>
      </c>
      <c r="D1371" t="s">
        <v>6473</v>
      </c>
      <c r="E1371" t="s">
        <v>1986</v>
      </c>
      <c r="F1371" t="s">
        <v>1987</v>
      </c>
      <c r="G1371">
        <v>-1.2864</v>
      </c>
      <c r="H1371">
        <v>36.8172</v>
      </c>
      <c r="I1371" t="s">
        <v>206</v>
      </c>
      <c r="J1371">
        <v>40817</v>
      </c>
      <c r="K1371" s="1">
        <v>44803</v>
      </c>
      <c r="L1371" t="s">
        <v>29</v>
      </c>
      <c r="M1371" t="s">
        <v>6474</v>
      </c>
      <c r="N1371" t="s">
        <v>6475</v>
      </c>
      <c r="O1371" t="s">
        <v>1373</v>
      </c>
      <c r="P1371" t="s">
        <v>1513</v>
      </c>
      <c r="Q1371" t="s">
        <v>253</v>
      </c>
      <c r="R1371" t="s">
        <v>4950</v>
      </c>
      <c r="S1371" t="s">
        <v>241</v>
      </c>
      <c r="T1371" t="s">
        <v>4951</v>
      </c>
      <c r="U1371" t="s">
        <v>4952</v>
      </c>
      <c r="V1371" t="s">
        <v>311</v>
      </c>
      <c r="W1371" t="s">
        <v>312</v>
      </c>
    </row>
    <row r="1372" spans="1:23" x14ac:dyDescent="0.3">
      <c r="A1372">
        <v>2615017215357260</v>
      </c>
      <c r="B1372" t="s">
        <v>325</v>
      </c>
      <c r="C1372" t="s">
        <v>91</v>
      </c>
      <c r="D1372" t="s">
        <v>1540</v>
      </c>
      <c r="E1372" t="s">
        <v>1268</v>
      </c>
      <c r="F1372" t="s">
        <v>1269</v>
      </c>
      <c r="G1372">
        <v>12.879721</v>
      </c>
      <c r="H1372">
        <v>121.774017</v>
      </c>
      <c r="I1372" t="s">
        <v>138</v>
      </c>
      <c r="J1372">
        <v>130393</v>
      </c>
      <c r="K1372" s="1">
        <v>44861</v>
      </c>
      <c r="L1372" t="s">
        <v>123</v>
      </c>
      <c r="M1372" t="s">
        <v>6476</v>
      </c>
      <c r="N1372" t="s">
        <v>6477</v>
      </c>
      <c r="O1372" t="s">
        <v>1088</v>
      </c>
      <c r="P1372" t="s">
        <v>1089</v>
      </c>
      <c r="Q1372" t="s">
        <v>67</v>
      </c>
      <c r="R1372" t="s">
        <v>1090</v>
      </c>
      <c r="S1372" t="s">
        <v>114</v>
      </c>
      <c r="T1372" t="s">
        <v>1091</v>
      </c>
      <c r="U1372" t="s">
        <v>1092</v>
      </c>
      <c r="V1372" t="s">
        <v>1947</v>
      </c>
      <c r="W1372" t="s">
        <v>1948</v>
      </c>
    </row>
    <row r="1373" spans="1:23" x14ac:dyDescent="0.3">
      <c r="A1373">
        <v>455438146237364</v>
      </c>
      <c r="B1373" t="s">
        <v>555</v>
      </c>
      <c r="C1373" t="s">
        <v>24</v>
      </c>
      <c r="D1373" t="s">
        <v>3046</v>
      </c>
      <c r="E1373" t="s">
        <v>853</v>
      </c>
      <c r="F1373" t="s">
        <v>854</v>
      </c>
      <c r="G1373">
        <v>33.939100000000003</v>
      </c>
      <c r="H1373">
        <v>67.709999999999994</v>
      </c>
      <c r="I1373" t="s">
        <v>138</v>
      </c>
      <c r="J1373">
        <v>60667</v>
      </c>
      <c r="K1373" s="1">
        <v>44639</v>
      </c>
      <c r="L1373" t="s">
        <v>123</v>
      </c>
      <c r="M1373" t="s">
        <v>6478</v>
      </c>
      <c r="N1373" t="s">
        <v>6479</v>
      </c>
      <c r="O1373" t="s">
        <v>2575</v>
      </c>
      <c r="P1373" t="s">
        <v>32</v>
      </c>
      <c r="Q1373" t="s">
        <v>50</v>
      </c>
      <c r="R1373" t="s">
        <v>3660</v>
      </c>
      <c r="S1373" t="s">
        <v>198</v>
      </c>
      <c r="T1373" t="s">
        <v>3661</v>
      </c>
      <c r="U1373" t="s">
        <v>3662</v>
      </c>
      <c r="V1373" t="s">
        <v>1450</v>
      </c>
      <c r="W1373" t="s">
        <v>1451</v>
      </c>
    </row>
    <row r="1374" spans="1:23" x14ac:dyDescent="0.3">
      <c r="A1374">
        <v>474173095970141</v>
      </c>
      <c r="B1374" t="s">
        <v>430</v>
      </c>
      <c r="C1374" t="s">
        <v>24</v>
      </c>
      <c r="D1374" t="s">
        <v>953</v>
      </c>
      <c r="E1374" t="s">
        <v>768</v>
      </c>
      <c r="F1374" t="s">
        <v>769</v>
      </c>
      <c r="G1374">
        <v>5.1520999999999999</v>
      </c>
      <c r="H1374">
        <v>46.199599999999997</v>
      </c>
      <c r="I1374" t="s">
        <v>62</v>
      </c>
      <c r="J1374">
        <v>14034</v>
      </c>
      <c r="K1374" s="1">
        <v>45071</v>
      </c>
      <c r="L1374" t="s">
        <v>63</v>
      </c>
      <c r="M1374" t="s">
        <v>6480</v>
      </c>
      <c r="N1374">
        <f>1-240-487-5528</f>
        <v>-6254</v>
      </c>
      <c r="O1374" t="s">
        <v>181</v>
      </c>
      <c r="P1374" t="s">
        <v>4699</v>
      </c>
      <c r="Q1374" t="s">
        <v>34</v>
      </c>
      <c r="R1374" t="s">
        <v>4700</v>
      </c>
      <c r="S1374" t="s">
        <v>69</v>
      </c>
      <c r="T1374" t="s">
        <v>4701</v>
      </c>
      <c r="U1374" t="s">
        <v>4702</v>
      </c>
      <c r="V1374" t="s">
        <v>6481</v>
      </c>
      <c r="W1374" t="s">
        <v>6482</v>
      </c>
    </row>
    <row r="1375" spans="1:23" x14ac:dyDescent="0.3">
      <c r="A1375">
        <v>2725908514875320</v>
      </c>
      <c r="B1375" t="s">
        <v>533</v>
      </c>
      <c r="C1375" t="s">
        <v>58</v>
      </c>
      <c r="D1375" t="s">
        <v>6483</v>
      </c>
      <c r="E1375" t="s">
        <v>3331</v>
      </c>
      <c r="F1375" t="s">
        <v>3332</v>
      </c>
      <c r="G1375">
        <v>4.8604000000000003</v>
      </c>
      <c r="H1375">
        <v>-58.930199999999999</v>
      </c>
      <c r="I1375" t="s">
        <v>138</v>
      </c>
      <c r="J1375">
        <v>70685</v>
      </c>
      <c r="K1375" s="1">
        <v>44803</v>
      </c>
      <c r="L1375" t="s">
        <v>63</v>
      </c>
      <c r="M1375" t="s">
        <v>6484</v>
      </c>
      <c r="N1375" t="s">
        <v>6485</v>
      </c>
      <c r="O1375" t="s">
        <v>1735</v>
      </c>
      <c r="P1375" t="s">
        <v>2165</v>
      </c>
      <c r="Q1375" t="s">
        <v>183</v>
      </c>
      <c r="R1375" t="s">
        <v>2166</v>
      </c>
      <c r="S1375" t="s">
        <v>198</v>
      </c>
      <c r="T1375" t="s">
        <v>2167</v>
      </c>
      <c r="U1375" t="s">
        <v>2168</v>
      </c>
      <c r="V1375" t="s">
        <v>6486</v>
      </c>
      <c r="W1375" t="s">
        <v>6487</v>
      </c>
    </row>
    <row r="1376" spans="1:23" x14ac:dyDescent="0.3">
      <c r="A1376">
        <v>2038999041314240</v>
      </c>
      <c r="B1376" t="s">
        <v>272</v>
      </c>
      <c r="C1376" t="s">
        <v>58</v>
      </c>
      <c r="D1376" t="s">
        <v>3423</v>
      </c>
      <c r="E1376" t="s">
        <v>2843</v>
      </c>
      <c r="F1376" t="s">
        <v>2844</v>
      </c>
      <c r="G1376">
        <v>11.803699999999999</v>
      </c>
      <c r="H1376">
        <v>-15.180400000000001</v>
      </c>
      <c r="I1376" t="s">
        <v>78</v>
      </c>
      <c r="J1376">
        <v>15748</v>
      </c>
      <c r="K1376" s="1">
        <v>44612</v>
      </c>
      <c r="L1376" t="s">
        <v>63</v>
      </c>
      <c r="M1376" t="s">
        <v>6488</v>
      </c>
      <c r="N1376" t="s">
        <v>6489</v>
      </c>
      <c r="O1376" t="s">
        <v>1252</v>
      </c>
      <c r="P1376" t="s">
        <v>660</v>
      </c>
      <c r="Q1376" t="s">
        <v>67</v>
      </c>
      <c r="R1376" t="s">
        <v>3560</v>
      </c>
      <c r="S1376" t="s">
        <v>212</v>
      </c>
      <c r="T1376" t="s">
        <v>3561</v>
      </c>
      <c r="U1376" t="s">
        <v>3562</v>
      </c>
      <c r="V1376" t="s">
        <v>6490</v>
      </c>
      <c r="W1376" t="s">
        <v>6491</v>
      </c>
    </row>
    <row r="1377" spans="1:23" x14ac:dyDescent="0.3">
      <c r="A1377">
        <v>3026706015680870</v>
      </c>
      <c r="B1377" t="s">
        <v>667</v>
      </c>
      <c r="C1377" t="s">
        <v>24</v>
      </c>
      <c r="D1377" t="s">
        <v>2404</v>
      </c>
      <c r="E1377" t="s">
        <v>1096</v>
      </c>
      <c r="F1377" t="s">
        <v>1097</v>
      </c>
      <c r="G1377">
        <v>17.570699999999999</v>
      </c>
      <c r="H1377">
        <v>-3.9962</v>
      </c>
      <c r="I1377" t="s">
        <v>78</v>
      </c>
      <c r="J1377">
        <v>122058</v>
      </c>
      <c r="K1377" s="1">
        <v>44764</v>
      </c>
      <c r="L1377" t="s">
        <v>123</v>
      </c>
      <c r="M1377" t="s">
        <v>6492</v>
      </c>
      <c r="N1377">
        <v>7793292543</v>
      </c>
      <c r="O1377" t="s">
        <v>32</v>
      </c>
      <c r="P1377" t="s">
        <v>33</v>
      </c>
      <c r="Q1377" t="s">
        <v>1047</v>
      </c>
      <c r="R1377" t="s">
        <v>35</v>
      </c>
      <c r="S1377" t="s">
        <v>69</v>
      </c>
      <c r="T1377" t="s">
        <v>37</v>
      </c>
      <c r="U1377" t="s">
        <v>38</v>
      </c>
      <c r="V1377" t="s">
        <v>1942</v>
      </c>
      <c r="W1377" t="s">
        <v>1943</v>
      </c>
    </row>
    <row r="1378" spans="1:23" x14ac:dyDescent="0.3">
      <c r="A1378">
        <v>2915016505418270</v>
      </c>
      <c r="B1378" t="s">
        <v>567</v>
      </c>
      <c r="C1378" t="s">
        <v>218</v>
      </c>
      <c r="D1378" t="s">
        <v>1083</v>
      </c>
      <c r="E1378" t="s">
        <v>614</v>
      </c>
      <c r="F1378" t="s">
        <v>615</v>
      </c>
      <c r="G1378">
        <v>17.189900000000002</v>
      </c>
      <c r="H1378">
        <v>-88.497600000000006</v>
      </c>
      <c r="I1378" t="s">
        <v>206</v>
      </c>
      <c r="J1378">
        <v>119351</v>
      </c>
      <c r="K1378" s="1">
        <v>45010</v>
      </c>
      <c r="L1378" t="s">
        <v>63</v>
      </c>
      <c r="M1378" t="s">
        <v>6493</v>
      </c>
      <c r="N1378" t="s">
        <v>6494</v>
      </c>
      <c r="O1378" t="s">
        <v>48</v>
      </c>
      <c r="P1378" t="s">
        <v>4128</v>
      </c>
      <c r="Q1378" t="s">
        <v>1047</v>
      </c>
      <c r="R1378" t="s">
        <v>4129</v>
      </c>
      <c r="S1378" t="s">
        <v>198</v>
      </c>
      <c r="T1378" t="s">
        <v>4130</v>
      </c>
      <c r="U1378" t="s">
        <v>4131</v>
      </c>
      <c r="V1378" t="s">
        <v>5123</v>
      </c>
      <c r="W1378" t="s">
        <v>5124</v>
      </c>
    </row>
    <row r="1379" spans="1:23" x14ac:dyDescent="0.3">
      <c r="A1379">
        <v>1022954535819180</v>
      </c>
      <c r="B1379" t="s">
        <v>480</v>
      </c>
      <c r="C1379" t="s">
        <v>91</v>
      </c>
      <c r="D1379" t="s">
        <v>1359</v>
      </c>
      <c r="E1379" t="s">
        <v>4849</v>
      </c>
      <c r="F1379" t="s">
        <v>4850</v>
      </c>
      <c r="G1379">
        <v>28.033899999999999</v>
      </c>
      <c r="H1379">
        <v>1.6596</v>
      </c>
      <c r="I1379" t="s">
        <v>138</v>
      </c>
      <c r="J1379">
        <v>57674</v>
      </c>
      <c r="K1379" s="1">
        <v>45037</v>
      </c>
      <c r="L1379" t="s">
        <v>63</v>
      </c>
      <c r="M1379" t="s">
        <v>6495</v>
      </c>
      <c r="N1379" t="s">
        <v>6496</v>
      </c>
      <c r="O1379" t="s">
        <v>1513</v>
      </c>
      <c r="P1379" t="s">
        <v>3565</v>
      </c>
      <c r="Q1379" t="s">
        <v>169</v>
      </c>
      <c r="R1379" t="s">
        <v>3566</v>
      </c>
      <c r="S1379" t="s">
        <v>255</v>
      </c>
      <c r="T1379" t="s">
        <v>3567</v>
      </c>
      <c r="U1379" t="s">
        <v>3568</v>
      </c>
      <c r="V1379" t="s">
        <v>6164</v>
      </c>
      <c r="W1379" t="s">
        <v>6165</v>
      </c>
    </row>
    <row r="1380" spans="1:23" x14ac:dyDescent="0.3">
      <c r="A1380">
        <v>1076595282574190</v>
      </c>
      <c r="B1380" t="s">
        <v>1683</v>
      </c>
      <c r="C1380" t="s">
        <v>189</v>
      </c>
      <c r="D1380" t="s">
        <v>2220</v>
      </c>
      <c r="E1380" t="s">
        <v>2249</v>
      </c>
      <c r="F1380" t="s">
        <v>2250</v>
      </c>
      <c r="G1380">
        <v>15.87</v>
      </c>
      <c r="H1380">
        <v>100.99250000000001</v>
      </c>
      <c r="I1380" t="s">
        <v>78</v>
      </c>
      <c r="J1380">
        <v>127788</v>
      </c>
      <c r="K1380" s="1">
        <v>44537</v>
      </c>
      <c r="L1380" t="s">
        <v>63</v>
      </c>
      <c r="M1380" t="s">
        <v>6497</v>
      </c>
      <c r="N1380" t="s">
        <v>6498</v>
      </c>
      <c r="O1380" t="s">
        <v>251</v>
      </c>
      <c r="P1380" t="s">
        <v>1002</v>
      </c>
      <c r="Q1380" t="s">
        <v>83</v>
      </c>
      <c r="R1380" t="s">
        <v>1003</v>
      </c>
      <c r="S1380" t="s">
        <v>334</v>
      </c>
      <c r="T1380" t="s">
        <v>1004</v>
      </c>
      <c r="U1380" t="s">
        <v>1005</v>
      </c>
      <c r="V1380" t="s">
        <v>6499</v>
      </c>
      <c r="W1380" t="s">
        <v>6500</v>
      </c>
    </row>
    <row r="1381" spans="1:23" x14ac:dyDescent="0.3">
      <c r="A1381">
        <v>2376384004793290</v>
      </c>
      <c r="B1381" t="s">
        <v>839</v>
      </c>
      <c r="C1381" t="s">
        <v>218</v>
      </c>
      <c r="D1381" t="s">
        <v>1955</v>
      </c>
      <c r="E1381" t="s">
        <v>781</v>
      </c>
      <c r="F1381" t="s">
        <v>782</v>
      </c>
      <c r="G1381">
        <v>30.375299999999999</v>
      </c>
      <c r="H1381">
        <v>69.345100000000002</v>
      </c>
      <c r="I1381" t="s">
        <v>28</v>
      </c>
      <c r="J1381">
        <v>115713</v>
      </c>
      <c r="K1381" s="1">
        <v>45168</v>
      </c>
      <c r="L1381" t="s">
        <v>29</v>
      </c>
      <c r="M1381" t="s">
        <v>6501</v>
      </c>
      <c r="N1381" t="s">
        <v>6502</v>
      </c>
      <c r="O1381" t="s">
        <v>356</v>
      </c>
      <c r="P1381" t="s">
        <v>357</v>
      </c>
      <c r="Q1381" t="s">
        <v>183</v>
      </c>
      <c r="R1381" t="s">
        <v>359</v>
      </c>
      <c r="S1381" t="s">
        <v>69</v>
      </c>
      <c r="T1381" t="s">
        <v>360</v>
      </c>
      <c r="U1381" t="s">
        <v>361</v>
      </c>
      <c r="V1381" t="s">
        <v>1562</v>
      </c>
      <c r="W1381" t="s">
        <v>1563</v>
      </c>
    </row>
    <row r="1382" spans="1:23" x14ac:dyDescent="0.3">
      <c r="A1382">
        <v>1730465209338690</v>
      </c>
      <c r="B1382" t="s">
        <v>23</v>
      </c>
      <c r="C1382" t="s">
        <v>42</v>
      </c>
      <c r="D1382" t="s">
        <v>6503</v>
      </c>
      <c r="E1382" t="s">
        <v>2436</v>
      </c>
      <c r="F1382" t="s">
        <v>2437</v>
      </c>
      <c r="G1382">
        <v>46.818199999999997</v>
      </c>
      <c r="H1382">
        <v>8.2274999999999991</v>
      </c>
      <c r="I1382" t="s">
        <v>138</v>
      </c>
      <c r="J1382">
        <v>79571</v>
      </c>
      <c r="K1382" s="1">
        <v>44470</v>
      </c>
      <c r="L1382" t="s">
        <v>63</v>
      </c>
      <c r="M1382" t="s">
        <v>6504</v>
      </c>
      <c r="N1382" t="s">
        <v>6505</v>
      </c>
      <c r="O1382" t="s">
        <v>370</v>
      </c>
      <c r="P1382" t="s">
        <v>371</v>
      </c>
      <c r="Q1382" t="s">
        <v>321</v>
      </c>
      <c r="R1382" t="s">
        <v>372</v>
      </c>
      <c r="S1382" t="s">
        <v>241</v>
      </c>
      <c r="T1382" t="s">
        <v>373</v>
      </c>
      <c r="U1382" t="s">
        <v>374</v>
      </c>
      <c r="V1382" t="s">
        <v>6506</v>
      </c>
      <c r="W1382" t="s">
        <v>6507</v>
      </c>
    </row>
    <row r="1383" spans="1:23" x14ac:dyDescent="0.3">
      <c r="A1383">
        <v>1559465020865520</v>
      </c>
      <c r="B1383" t="s">
        <v>555</v>
      </c>
      <c r="C1383" t="s">
        <v>189</v>
      </c>
      <c r="D1383" t="s">
        <v>4366</v>
      </c>
      <c r="E1383" t="s">
        <v>1935</v>
      </c>
      <c r="F1383" t="s">
        <v>1935</v>
      </c>
      <c r="G1383">
        <v>36.140799999999999</v>
      </c>
      <c r="H1383">
        <v>-5.3536000000000001</v>
      </c>
      <c r="I1383" t="s">
        <v>138</v>
      </c>
      <c r="J1383">
        <v>133514</v>
      </c>
      <c r="K1383" s="1">
        <v>44746</v>
      </c>
      <c r="L1383" t="s">
        <v>29</v>
      </c>
      <c r="M1383" t="s">
        <v>6508</v>
      </c>
      <c r="N1383" t="s">
        <v>6509</v>
      </c>
      <c r="O1383" t="s">
        <v>597</v>
      </c>
      <c r="P1383" t="s">
        <v>5454</v>
      </c>
      <c r="Q1383" t="s">
        <v>183</v>
      </c>
      <c r="R1383" t="s">
        <v>5455</v>
      </c>
      <c r="S1383" t="s">
        <v>198</v>
      </c>
      <c r="T1383" t="s">
        <v>5456</v>
      </c>
      <c r="U1383" t="s">
        <v>5457</v>
      </c>
      <c r="V1383" t="s">
        <v>4861</v>
      </c>
      <c r="W1383" t="s">
        <v>4862</v>
      </c>
    </row>
    <row r="1384" spans="1:23" x14ac:dyDescent="0.3">
      <c r="A1384">
        <v>2000676701807580</v>
      </c>
      <c r="B1384" t="s">
        <v>1008</v>
      </c>
      <c r="C1384" t="s">
        <v>58</v>
      </c>
      <c r="D1384" t="s">
        <v>6510</v>
      </c>
      <c r="E1384" t="s">
        <v>93</v>
      </c>
      <c r="F1384" t="s">
        <v>94</v>
      </c>
      <c r="G1384">
        <v>-35.6751</v>
      </c>
      <c r="H1384">
        <v>-71.542900000000003</v>
      </c>
      <c r="I1384" t="s">
        <v>206</v>
      </c>
      <c r="J1384">
        <v>125901</v>
      </c>
      <c r="K1384" s="1">
        <v>44944</v>
      </c>
      <c r="L1384" t="s">
        <v>123</v>
      </c>
      <c r="M1384" t="s">
        <v>6511</v>
      </c>
      <c r="N1384" t="s">
        <v>6512</v>
      </c>
      <c r="O1384" t="s">
        <v>735</v>
      </c>
      <c r="P1384" t="s">
        <v>736</v>
      </c>
      <c r="Q1384" t="s">
        <v>67</v>
      </c>
      <c r="R1384" t="s">
        <v>737</v>
      </c>
      <c r="S1384" t="s">
        <v>212</v>
      </c>
      <c r="T1384" t="s">
        <v>738</v>
      </c>
      <c r="U1384" t="s">
        <v>739</v>
      </c>
      <c r="V1384" t="s">
        <v>6513</v>
      </c>
      <c r="W1384" t="s">
        <v>6514</v>
      </c>
    </row>
    <row r="1385" spans="1:23" x14ac:dyDescent="0.3">
      <c r="A1385">
        <v>2173870750098030</v>
      </c>
      <c r="B1385" t="s">
        <v>779</v>
      </c>
      <c r="C1385" t="s">
        <v>91</v>
      </c>
      <c r="D1385" t="s">
        <v>2551</v>
      </c>
      <c r="E1385" t="s">
        <v>3331</v>
      </c>
      <c r="F1385" t="s">
        <v>3332</v>
      </c>
      <c r="G1385">
        <v>4.8604000000000003</v>
      </c>
      <c r="H1385">
        <v>-58.930199999999999</v>
      </c>
      <c r="I1385" t="s">
        <v>28</v>
      </c>
      <c r="J1385">
        <v>100509</v>
      </c>
      <c r="K1385" s="1">
        <v>44496</v>
      </c>
      <c r="L1385" t="s">
        <v>63</v>
      </c>
      <c r="M1385" t="s">
        <v>6515</v>
      </c>
      <c r="N1385" t="s">
        <v>6516</v>
      </c>
      <c r="O1385" t="s">
        <v>586</v>
      </c>
      <c r="P1385" t="s">
        <v>1106</v>
      </c>
      <c r="Q1385" t="s">
        <v>967</v>
      </c>
      <c r="R1385" t="s">
        <v>1107</v>
      </c>
      <c r="S1385" t="s">
        <v>145</v>
      </c>
      <c r="T1385" t="s">
        <v>1108</v>
      </c>
      <c r="U1385" t="s">
        <v>1109</v>
      </c>
      <c r="V1385" t="s">
        <v>4592</v>
      </c>
      <c r="W1385" t="s">
        <v>4593</v>
      </c>
    </row>
    <row r="1386" spans="1:23" x14ac:dyDescent="0.3">
      <c r="A1386">
        <v>3081214754156220</v>
      </c>
      <c r="B1386" t="s">
        <v>23</v>
      </c>
      <c r="C1386" t="s">
        <v>134</v>
      </c>
      <c r="D1386" t="s">
        <v>3055</v>
      </c>
      <c r="E1386" t="s">
        <v>3138</v>
      </c>
      <c r="F1386" t="s">
        <v>3139</v>
      </c>
      <c r="G1386">
        <v>33.886899999999997</v>
      </c>
      <c r="H1386">
        <v>9.5374999999999996</v>
      </c>
      <c r="I1386" t="s">
        <v>62</v>
      </c>
      <c r="J1386">
        <v>102604</v>
      </c>
      <c r="K1386" s="1">
        <v>44736</v>
      </c>
      <c r="L1386" t="s">
        <v>29</v>
      </c>
      <c r="M1386" t="s">
        <v>6517</v>
      </c>
      <c r="N1386" t="s">
        <v>6518</v>
      </c>
      <c r="O1386" t="s">
        <v>1373</v>
      </c>
      <c r="P1386" t="s">
        <v>1513</v>
      </c>
      <c r="Q1386" t="s">
        <v>169</v>
      </c>
      <c r="R1386" t="s">
        <v>4950</v>
      </c>
      <c r="S1386" t="s">
        <v>212</v>
      </c>
      <c r="T1386" t="s">
        <v>4951</v>
      </c>
      <c r="U1386" t="s">
        <v>4952</v>
      </c>
      <c r="V1386" t="s">
        <v>5458</v>
      </c>
      <c r="W1386" t="s">
        <v>5459</v>
      </c>
    </row>
    <row r="1387" spans="1:23" x14ac:dyDescent="0.3">
      <c r="A1387">
        <v>189739766301762</v>
      </c>
      <c r="B1387" t="s">
        <v>260</v>
      </c>
      <c r="C1387" t="s">
        <v>273</v>
      </c>
      <c r="D1387" t="s">
        <v>780</v>
      </c>
      <c r="E1387" t="s">
        <v>712</v>
      </c>
      <c r="F1387" t="s">
        <v>713</v>
      </c>
      <c r="G1387">
        <v>40.069099999999999</v>
      </c>
      <c r="H1387">
        <v>45.038200000000003</v>
      </c>
      <c r="I1387" t="s">
        <v>62</v>
      </c>
      <c r="J1387">
        <v>58391</v>
      </c>
      <c r="K1387" s="1">
        <v>45184</v>
      </c>
      <c r="L1387" t="s">
        <v>63</v>
      </c>
      <c r="M1387" t="s">
        <v>6519</v>
      </c>
      <c r="N1387">
        <v>2878960431</v>
      </c>
      <c r="O1387" t="s">
        <v>356</v>
      </c>
      <c r="P1387" t="s">
        <v>357</v>
      </c>
      <c r="Q1387" t="s">
        <v>50</v>
      </c>
      <c r="R1387" t="s">
        <v>359</v>
      </c>
      <c r="S1387" t="s">
        <v>69</v>
      </c>
      <c r="T1387" t="s">
        <v>360</v>
      </c>
      <c r="U1387" t="s">
        <v>361</v>
      </c>
      <c r="V1387" t="s">
        <v>6520</v>
      </c>
      <c r="W1387" t="s">
        <v>6521</v>
      </c>
    </row>
    <row r="1388" spans="1:23" x14ac:dyDescent="0.3">
      <c r="A1388">
        <v>1364873721340740</v>
      </c>
      <c r="B1388" t="s">
        <v>1249</v>
      </c>
      <c r="C1388" t="s">
        <v>151</v>
      </c>
      <c r="D1388" t="s">
        <v>1976</v>
      </c>
      <c r="E1388" t="s">
        <v>247</v>
      </c>
      <c r="F1388" t="s">
        <v>248</v>
      </c>
      <c r="G1388">
        <v>15.5527</v>
      </c>
      <c r="H1388">
        <v>48.516399999999997</v>
      </c>
      <c r="I1388" t="s">
        <v>62</v>
      </c>
      <c r="J1388">
        <v>33667</v>
      </c>
      <c r="K1388" s="1">
        <v>45078</v>
      </c>
      <c r="L1388" t="s">
        <v>123</v>
      </c>
      <c r="M1388" t="s">
        <v>6522</v>
      </c>
      <c r="N1388" t="s">
        <v>6523</v>
      </c>
      <c r="O1388" t="s">
        <v>2470</v>
      </c>
      <c r="P1388" t="s">
        <v>2471</v>
      </c>
      <c r="Q1388" t="s">
        <v>358</v>
      </c>
      <c r="R1388" t="s">
        <v>2472</v>
      </c>
      <c r="S1388" t="s">
        <v>69</v>
      </c>
      <c r="T1388" t="s">
        <v>2473</v>
      </c>
      <c r="U1388" t="s">
        <v>2474</v>
      </c>
      <c r="V1388" t="s">
        <v>2841</v>
      </c>
      <c r="W1388" t="s">
        <v>2842</v>
      </c>
    </row>
    <row r="1389" spans="1:23" x14ac:dyDescent="0.3">
      <c r="A1389">
        <v>226314616173073</v>
      </c>
      <c r="B1389" t="s">
        <v>41</v>
      </c>
      <c r="C1389" t="s">
        <v>189</v>
      </c>
      <c r="D1389" t="s">
        <v>1955</v>
      </c>
      <c r="E1389" t="s">
        <v>3715</v>
      </c>
      <c r="F1389" t="s">
        <v>3716</v>
      </c>
      <c r="G1389">
        <v>-3.3704000000000001</v>
      </c>
      <c r="H1389">
        <v>-168.73400000000001</v>
      </c>
      <c r="I1389" t="s">
        <v>62</v>
      </c>
      <c r="J1389">
        <v>16321</v>
      </c>
      <c r="K1389" s="1">
        <v>44894</v>
      </c>
      <c r="L1389" t="s">
        <v>63</v>
      </c>
      <c r="M1389" t="s">
        <v>6524</v>
      </c>
      <c r="N1389" t="s">
        <v>6525</v>
      </c>
      <c r="O1389" t="s">
        <v>1764</v>
      </c>
      <c r="P1389" t="s">
        <v>1765</v>
      </c>
      <c r="Q1389" t="s">
        <v>83</v>
      </c>
      <c r="R1389" t="s">
        <v>1766</v>
      </c>
      <c r="S1389" t="s">
        <v>85</v>
      </c>
      <c r="T1389" t="s">
        <v>1767</v>
      </c>
      <c r="U1389" t="s">
        <v>1768</v>
      </c>
      <c r="V1389" t="s">
        <v>5650</v>
      </c>
      <c r="W1389" t="s">
        <v>5651</v>
      </c>
    </row>
    <row r="1390" spans="1:23" x14ac:dyDescent="0.3">
      <c r="A1390">
        <v>2939931219948380</v>
      </c>
      <c r="B1390" t="s">
        <v>430</v>
      </c>
      <c r="C1390" t="s">
        <v>91</v>
      </c>
      <c r="D1390" t="s">
        <v>5485</v>
      </c>
      <c r="E1390" t="s">
        <v>1997</v>
      </c>
      <c r="F1390" t="s">
        <v>1998</v>
      </c>
      <c r="G1390">
        <v>45.943199999999997</v>
      </c>
      <c r="H1390">
        <v>24.966799999999999</v>
      </c>
      <c r="I1390" t="s">
        <v>78</v>
      </c>
      <c r="J1390">
        <v>120419</v>
      </c>
      <c r="K1390" s="1">
        <v>44616</v>
      </c>
      <c r="L1390" t="s">
        <v>29</v>
      </c>
      <c r="M1390" t="s">
        <v>6526</v>
      </c>
      <c r="N1390" t="s">
        <v>6527</v>
      </c>
      <c r="O1390" t="s">
        <v>237</v>
      </c>
      <c r="P1390" t="s">
        <v>238</v>
      </c>
      <c r="Q1390" t="s">
        <v>321</v>
      </c>
      <c r="R1390" t="s">
        <v>240</v>
      </c>
      <c r="S1390" t="s">
        <v>52</v>
      </c>
      <c r="T1390" t="s">
        <v>242</v>
      </c>
      <c r="U1390" t="s">
        <v>243</v>
      </c>
      <c r="V1390" t="s">
        <v>3457</v>
      </c>
      <c r="W1390" t="s">
        <v>3458</v>
      </c>
    </row>
    <row r="1391" spans="1:23" x14ac:dyDescent="0.3">
      <c r="A1391">
        <v>1151922116837380</v>
      </c>
      <c r="B1391" t="s">
        <v>430</v>
      </c>
      <c r="C1391" t="s">
        <v>105</v>
      </c>
      <c r="D1391" t="s">
        <v>3602</v>
      </c>
      <c r="E1391" t="s">
        <v>2094</v>
      </c>
      <c r="F1391" t="s">
        <v>2733</v>
      </c>
      <c r="G1391">
        <v>-13.759</v>
      </c>
      <c r="H1391">
        <v>-172.1046</v>
      </c>
      <c r="I1391" t="s">
        <v>28</v>
      </c>
      <c r="J1391">
        <v>100995</v>
      </c>
      <c r="K1391" s="1">
        <v>45022</v>
      </c>
      <c r="L1391" t="s">
        <v>123</v>
      </c>
      <c r="M1391" t="s">
        <v>6528</v>
      </c>
      <c r="N1391" t="s">
        <v>6529</v>
      </c>
      <c r="O1391" t="s">
        <v>81</v>
      </c>
      <c r="P1391" t="s">
        <v>224</v>
      </c>
      <c r="Q1391" t="s">
        <v>967</v>
      </c>
      <c r="R1391" t="s">
        <v>2259</v>
      </c>
      <c r="S1391" t="s">
        <v>198</v>
      </c>
      <c r="T1391" t="s">
        <v>2260</v>
      </c>
      <c r="U1391" t="s">
        <v>2261</v>
      </c>
      <c r="V1391" t="s">
        <v>3719</v>
      </c>
      <c r="W1391" t="s">
        <v>3720</v>
      </c>
    </row>
    <row r="1392" spans="1:23" x14ac:dyDescent="0.3">
      <c r="A1392">
        <v>2204478435697220</v>
      </c>
      <c r="B1392" t="s">
        <v>119</v>
      </c>
      <c r="C1392" t="s">
        <v>105</v>
      </c>
      <c r="D1392" t="s">
        <v>6011</v>
      </c>
      <c r="E1392" t="s">
        <v>925</v>
      </c>
      <c r="F1392" t="s">
        <v>926</v>
      </c>
      <c r="G1392">
        <v>23.885899999999999</v>
      </c>
      <c r="H1392">
        <v>45.0792</v>
      </c>
      <c r="I1392" t="s">
        <v>28</v>
      </c>
      <c r="J1392">
        <v>95761</v>
      </c>
      <c r="K1392" s="1">
        <v>45174</v>
      </c>
      <c r="L1392" t="s">
        <v>29</v>
      </c>
      <c r="M1392" t="s">
        <v>6530</v>
      </c>
      <c r="N1392" t="s">
        <v>6531</v>
      </c>
      <c r="O1392" t="s">
        <v>2231</v>
      </c>
      <c r="P1392" t="s">
        <v>2508</v>
      </c>
      <c r="Q1392" t="s">
        <v>50</v>
      </c>
      <c r="R1392" t="s">
        <v>2509</v>
      </c>
      <c r="S1392" t="s">
        <v>85</v>
      </c>
      <c r="T1392" t="s">
        <v>2510</v>
      </c>
      <c r="U1392" t="s">
        <v>2511</v>
      </c>
      <c r="V1392" t="s">
        <v>4676</v>
      </c>
      <c r="W1392" t="s">
        <v>4677</v>
      </c>
    </row>
    <row r="1393" spans="1:23" x14ac:dyDescent="0.3">
      <c r="A1393">
        <v>449670746455462</v>
      </c>
      <c r="B1393" t="s">
        <v>467</v>
      </c>
      <c r="C1393" t="s">
        <v>58</v>
      </c>
      <c r="D1393" t="s">
        <v>5052</v>
      </c>
      <c r="E1393" t="s">
        <v>2873</v>
      </c>
      <c r="F1393" t="s">
        <v>2874</v>
      </c>
      <c r="G1393">
        <v>8.6195000000000004</v>
      </c>
      <c r="H1393">
        <v>0.82479999999999998</v>
      </c>
      <c r="I1393" t="s">
        <v>28</v>
      </c>
      <c r="J1393">
        <v>132637</v>
      </c>
      <c r="K1393" s="1">
        <v>44572</v>
      </c>
      <c r="L1393" t="s">
        <v>29</v>
      </c>
      <c r="M1393" t="s">
        <v>6532</v>
      </c>
      <c r="N1393">
        <f>1-920-814-2075</f>
        <v>-3808</v>
      </c>
      <c r="O1393" t="s">
        <v>845</v>
      </c>
      <c r="P1393" t="s">
        <v>846</v>
      </c>
      <c r="Q1393" t="s">
        <v>239</v>
      </c>
      <c r="R1393" t="s">
        <v>847</v>
      </c>
      <c r="S1393" t="s">
        <v>212</v>
      </c>
      <c r="T1393" t="s">
        <v>848</v>
      </c>
      <c r="U1393" t="s">
        <v>849</v>
      </c>
      <c r="V1393" t="s">
        <v>1894</v>
      </c>
      <c r="W1393" t="s">
        <v>1895</v>
      </c>
    </row>
    <row r="1394" spans="1:23" x14ac:dyDescent="0.3">
      <c r="A1394">
        <v>2843948969412400</v>
      </c>
      <c r="B1394" t="s">
        <v>119</v>
      </c>
      <c r="C1394" t="s">
        <v>273</v>
      </c>
      <c r="D1394" t="s">
        <v>1192</v>
      </c>
      <c r="E1394" t="s">
        <v>1849</v>
      </c>
      <c r="F1394" t="s">
        <v>1850</v>
      </c>
      <c r="G1394">
        <v>32.427900000000001</v>
      </c>
      <c r="H1394">
        <v>53.688000000000002</v>
      </c>
      <c r="I1394" t="s">
        <v>78</v>
      </c>
      <c r="J1394">
        <v>35449</v>
      </c>
      <c r="K1394" s="1">
        <v>44575</v>
      </c>
      <c r="L1394" t="s">
        <v>63</v>
      </c>
      <c r="M1394" t="s">
        <v>6533</v>
      </c>
      <c r="N1394">
        <v>5569613650</v>
      </c>
      <c r="O1394" t="s">
        <v>735</v>
      </c>
      <c r="P1394" t="s">
        <v>2717</v>
      </c>
      <c r="Q1394" t="s">
        <v>83</v>
      </c>
      <c r="R1394" t="s">
        <v>2718</v>
      </c>
      <c r="S1394" t="s">
        <v>145</v>
      </c>
      <c r="T1394" t="s">
        <v>2719</v>
      </c>
      <c r="U1394" t="s">
        <v>2720</v>
      </c>
      <c r="V1394" t="s">
        <v>298</v>
      </c>
      <c r="W1394" t="s">
        <v>299</v>
      </c>
    </row>
    <row r="1395" spans="1:23" x14ac:dyDescent="0.3">
      <c r="A1395">
        <v>543907351439193</v>
      </c>
      <c r="B1395" t="s">
        <v>231</v>
      </c>
      <c r="C1395" t="s">
        <v>134</v>
      </c>
      <c r="D1395" t="s">
        <v>6483</v>
      </c>
      <c r="E1395" t="s">
        <v>385</v>
      </c>
      <c r="F1395" t="s">
        <v>386</v>
      </c>
      <c r="G1395">
        <v>47.162500000000001</v>
      </c>
      <c r="H1395">
        <v>19.503299999999999</v>
      </c>
      <c r="I1395" t="s">
        <v>206</v>
      </c>
      <c r="J1395">
        <v>51878</v>
      </c>
      <c r="K1395" s="1">
        <v>44621</v>
      </c>
      <c r="L1395" t="s">
        <v>123</v>
      </c>
      <c r="M1395" t="s">
        <v>6534</v>
      </c>
      <c r="N1395" t="s">
        <v>6535</v>
      </c>
      <c r="O1395" t="s">
        <v>640</v>
      </c>
      <c r="P1395" t="s">
        <v>1346</v>
      </c>
      <c r="Q1395" t="s">
        <v>967</v>
      </c>
      <c r="R1395" t="s">
        <v>1347</v>
      </c>
      <c r="S1395" t="s">
        <v>198</v>
      </c>
      <c r="T1395" t="s">
        <v>1348</v>
      </c>
      <c r="U1395" t="s">
        <v>1349</v>
      </c>
      <c r="V1395" t="s">
        <v>3075</v>
      </c>
      <c r="W1395" t="s">
        <v>3076</v>
      </c>
    </row>
    <row r="1396" spans="1:23" x14ac:dyDescent="0.3">
      <c r="A1396">
        <v>282830353997843</v>
      </c>
      <c r="B1396" t="s">
        <v>839</v>
      </c>
      <c r="C1396" t="s">
        <v>91</v>
      </c>
      <c r="D1396" t="s">
        <v>261</v>
      </c>
      <c r="E1396" t="s">
        <v>1084</v>
      </c>
      <c r="F1396" t="s">
        <v>1085</v>
      </c>
      <c r="G1396">
        <v>-20.348400000000002</v>
      </c>
      <c r="H1396">
        <v>57.552199999999999</v>
      </c>
      <c r="I1396" t="s">
        <v>62</v>
      </c>
      <c r="J1396">
        <v>52736</v>
      </c>
      <c r="K1396" s="1">
        <v>44760</v>
      </c>
      <c r="L1396" t="s">
        <v>29</v>
      </c>
      <c r="M1396" t="s">
        <v>6536</v>
      </c>
      <c r="N1396" t="s">
        <v>6537</v>
      </c>
      <c r="O1396" t="s">
        <v>48</v>
      </c>
      <c r="P1396" t="s">
        <v>49</v>
      </c>
      <c r="Q1396" t="s">
        <v>253</v>
      </c>
      <c r="R1396" t="s">
        <v>51</v>
      </c>
      <c r="S1396" t="s">
        <v>198</v>
      </c>
      <c r="T1396" t="s">
        <v>53</v>
      </c>
      <c r="U1396" t="s">
        <v>54</v>
      </c>
      <c r="V1396" t="s">
        <v>5745</v>
      </c>
      <c r="W1396" t="s">
        <v>5746</v>
      </c>
    </row>
    <row r="1397" spans="1:23" x14ac:dyDescent="0.3">
      <c r="A1397">
        <v>2601717137366390</v>
      </c>
      <c r="B1397" t="s">
        <v>364</v>
      </c>
      <c r="C1397" t="s">
        <v>273</v>
      </c>
      <c r="D1397" t="s">
        <v>4306</v>
      </c>
      <c r="E1397" t="s">
        <v>1377</v>
      </c>
      <c r="F1397" t="s">
        <v>1378</v>
      </c>
      <c r="G1397">
        <v>-29.6099</v>
      </c>
      <c r="H1397">
        <v>28.233599999999999</v>
      </c>
      <c r="I1397" t="s">
        <v>206</v>
      </c>
      <c r="J1397">
        <v>131879</v>
      </c>
      <c r="K1397" s="1">
        <v>44662</v>
      </c>
      <c r="L1397" t="s">
        <v>123</v>
      </c>
      <c r="M1397" t="s">
        <v>6538</v>
      </c>
      <c r="N1397">
        <f>1-602-512-8037</f>
        <v>-9150</v>
      </c>
      <c r="O1397" t="s">
        <v>48</v>
      </c>
      <c r="P1397" t="s">
        <v>49</v>
      </c>
      <c r="Q1397" t="s">
        <v>34</v>
      </c>
      <c r="R1397" t="s">
        <v>51</v>
      </c>
      <c r="S1397" t="s">
        <v>198</v>
      </c>
      <c r="T1397" t="s">
        <v>53</v>
      </c>
      <c r="U1397" t="s">
        <v>54</v>
      </c>
      <c r="V1397" t="s">
        <v>5282</v>
      </c>
      <c r="W1397" t="s">
        <v>5283</v>
      </c>
    </row>
    <row r="1398" spans="1:23" x14ac:dyDescent="0.3">
      <c r="A1398">
        <v>1575499069161500</v>
      </c>
      <c r="B1398" t="s">
        <v>57</v>
      </c>
      <c r="C1398" t="s">
        <v>134</v>
      </c>
      <c r="D1398" t="s">
        <v>5564</v>
      </c>
      <c r="E1398" t="s">
        <v>1462</v>
      </c>
      <c r="F1398" t="s">
        <v>1463</v>
      </c>
      <c r="G1398">
        <v>-13.133900000000001</v>
      </c>
      <c r="H1398">
        <v>27.849299999999999</v>
      </c>
      <c r="I1398" t="s">
        <v>138</v>
      </c>
      <c r="J1398">
        <v>33077</v>
      </c>
      <c r="K1398" s="1">
        <v>44767</v>
      </c>
      <c r="L1398" t="s">
        <v>29</v>
      </c>
      <c r="M1398" t="s">
        <v>6539</v>
      </c>
      <c r="N1398" t="s">
        <v>6540</v>
      </c>
      <c r="O1398" t="s">
        <v>167</v>
      </c>
      <c r="P1398" t="s">
        <v>168</v>
      </c>
      <c r="Q1398" t="s">
        <v>67</v>
      </c>
      <c r="R1398" t="s">
        <v>170</v>
      </c>
      <c r="S1398" t="s">
        <v>145</v>
      </c>
      <c r="T1398" t="s">
        <v>171</v>
      </c>
      <c r="U1398" t="s">
        <v>172</v>
      </c>
      <c r="V1398" t="s">
        <v>2944</v>
      </c>
      <c r="W1398" t="s">
        <v>2945</v>
      </c>
    </row>
    <row r="1399" spans="1:23" x14ac:dyDescent="0.3">
      <c r="A1399">
        <v>1849320532473530</v>
      </c>
      <c r="B1399" t="s">
        <v>839</v>
      </c>
      <c r="C1399" t="s">
        <v>218</v>
      </c>
      <c r="D1399" t="s">
        <v>4691</v>
      </c>
      <c r="E1399" t="s">
        <v>1010</v>
      </c>
      <c r="F1399" t="s">
        <v>1011</v>
      </c>
      <c r="G1399">
        <v>15.7835</v>
      </c>
      <c r="H1399">
        <v>-90.230800000000002</v>
      </c>
      <c r="I1399" t="s">
        <v>62</v>
      </c>
      <c r="J1399">
        <v>97351</v>
      </c>
      <c r="K1399" s="1">
        <v>44597</v>
      </c>
      <c r="L1399" t="s">
        <v>123</v>
      </c>
      <c r="M1399" t="s">
        <v>6541</v>
      </c>
      <c r="N1399" t="s">
        <v>6542</v>
      </c>
      <c r="O1399" t="s">
        <v>496</v>
      </c>
      <c r="P1399" t="s">
        <v>1990</v>
      </c>
      <c r="Q1399" t="s">
        <v>183</v>
      </c>
      <c r="R1399" t="s">
        <v>1991</v>
      </c>
      <c r="S1399" t="s">
        <v>85</v>
      </c>
      <c r="T1399" t="s">
        <v>1992</v>
      </c>
      <c r="U1399" t="s">
        <v>1993</v>
      </c>
      <c r="V1399" t="s">
        <v>4279</v>
      </c>
      <c r="W1399" t="s">
        <v>4280</v>
      </c>
    </row>
    <row r="1400" spans="1:23" x14ac:dyDescent="0.3">
      <c r="A1400">
        <v>277551489123330</v>
      </c>
      <c r="B1400" t="s">
        <v>678</v>
      </c>
      <c r="C1400" t="s">
        <v>42</v>
      </c>
      <c r="D1400" t="s">
        <v>431</v>
      </c>
      <c r="E1400" t="s">
        <v>3138</v>
      </c>
      <c r="F1400" t="s">
        <v>3139</v>
      </c>
      <c r="G1400">
        <v>33.886899999999997</v>
      </c>
      <c r="H1400">
        <v>9.5374999999999996</v>
      </c>
      <c r="I1400" t="s">
        <v>206</v>
      </c>
      <c r="J1400">
        <v>96655</v>
      </c>
      <c r="K1400" s="1">
        <v>45097</v>
      </c>
      <c r="L1400" t="s">
        <v>29</v>
      </c>
      <c r="M1400" t="s">
        <v>6543</v>
      </c>
      <c r="N1400" t="s">
        <v>6544</v>
      </c>
      <c r="O1400" t="s">
        <v>897</v>
      </c>
      <c r="P1400" t="s">
        <v>898</v>
      </c>
      <c r="Q1400" t="s">
        <v>967</v>
      </c>
      <c r="R1400" t="s">
        <v>899</v>
      </c>
      <c r="S1400" t="s">
        <v>114</v>
      </c>
      <c r="T1400" t="s">
        <v>900</v>
      </c>
      <c r="U1400" t="s">
        <v>901</v>
      </c>
      <c r="V1400" t="s">
        <v>3728</v>
      </c>
      <c r="W1400" t="s">
        <v>3729</v>
      </c>
    </row>
    <row r="1401" spans="1:23" x14ac:dyDescent="0.3">
      <c r="A1401">
        <v>3080342184275330</v>
      </c>
      <c r="B1401" t="s">
        <v>57</v>
      </c>
      <c r="C1401" t="s">
        <v>58</v>
      </c>
      <c r="D1401" t="s">
        <v>2707</v>
      </c>
      <c r="E1401" t="s">
        <v>1668</v>
      </c>
      <c r="F1401" t="s">
        <v>1669</v>
      </c>
      <c r="G1401">
        <v>1.6508</v>
      </c>
      <c r="H1401">
        <v>10.267899999999999</v>
      </c>
      <c r="I1401" t="s">
        <v>62</v>
      </c>
      <c r="J1401">
        <v>95583</v>
      </c>
      <c r="K1401" s="1">
        <v>44968</v>
      </c>
      <c r="L1401" t="s">
        <v>29</v>
      </c>
      <c r="M1401" t="s">
        <v>6545</v>
      </c>
      <c r="N1401" t="s">
        <v>6546</v>
      </c>
      <c r="O1401" t="s">
        <v>2602</v>
      </c>
      <c r="P1401" t="s">
        <v>2603</v>
      </c>
      <c r="Q1401" t="s">
        <v>332</v>
      </c>
      <c r="R1401" t="s">
        <v>2604</v>
      </c>
      <c r="S1401" t="s">
        <v>69</v>
      </c>
      <c r="T1401" t="s">
        <v>2605</v>
      </c>
      <c r="U1401" t="s">
        <v>2606</v>
      </c>
      <c r="V1401" t="s">
        <v>4868</v>
      </c>
      <c r="W1401" t="s">
        <v>4869</v>
      </c>
    </row>
    <row r="1402" spans="1:23" x14ac:dyDescent="0.3">
      <c r="A1402">
        <v>1746841096304750</v>
      </c>
      <c r="B1402" t="s">
        <v>555</v>
      </c>
      <c r="C1402" t="s">
        <v>189</v>
      </c>
      <c r="D1402" t="s">
        <v>3360</v>
      </c>
      <c r="E1402" t="s">
        <v>556</v>
      </c>
      <c r="F1402" t="s">
        <v>557</v>
      </c>
      <c r="G1402">
        <v>-1.8311999999999999</v>
      </c>
      <c r="H1402">
        <v>-78.183400000000006</v>
      </c>
      <c r="I1402" t="s">
        <v>206</v>
      </c>
      <c r="J1402">
        <v>39108</v>
      </c>
      <c r="K1402" s="1">
        <v>44479</v>
      </c>
      <c r="L1402" t="s">
        <v>123</v>
      </c>
      <c r="M1402" t="s">
        <v>6547</v>
      </c>
      <c r="N1402" t="s">
        <v>6548</v>
      </c>
      <c r="O1402" t="s">
        <v>330</v>
      </c>
      <c r="P1402" t="s">
        <v>1017</v>
      </c>
      <c r="Q1402" t="s">
        <v>253</v>
      </c>
      <c r="R1402" t="s">
        <v>1018</v>
      </c>
      <c r="S1402" t="s">
        <v>334</v>
      </c>
      <c r="T1402" t="s">
        <v>1019</v>
      </c>
      <c r="U1402" t="s">
        <v>1020</v>
      </c>
      <c r="V1402" t="s">
        <v>5517</v>
      </c>
      <c r="W1402" t="s">
        <v>5518</v>
      </c>
    </row>
    <row r="1403" spans="1:23" x14ac:dyDescent="0.3">
      <c r="A1403">
        <v>121551860185910</v>
      </c>
      <c r="B1403" t="s">
        <v>57</v>
      </c>
      <c r="C1403" t="s">
        <v>218</v>
      </c>
      <c r="D1403" t="s">
        <v>4306</v>
      </c>
      <c r="E1403" t="s">
        <v>1178</v>
      </c>
      <c r="F1403" t="s">
        <v>1179</v>
      </c>
      <c r="G1403">
        <v>19.856300000000001</v>
      </c>
      <c r="H1403">
        <v>102.49550000000001</v>
      </c>
      <c r="I1403" t="s">
        <v>28</v>
      </c>
      <c r="J1403">
        <v>33300</v>
      </c>
      <c r="K1403" s="1">
        <v>44638</v>
      </c>
      <c r="L1403" t="s">
        <v>29</v>
      </c>
      <c r="M1403" t="s">
        <v>6549</v>
      </c>
      <c r="N1403">
        <v>9703797061</v>
      </c>
      <c r="O1403" t="s">
        <v>195</v>
      </c>
      <c r="P1403" t="s">
        <v>1026</v>
      </c>
      <c r="Q1403" t="s">
        <v>321</v>
      </c>
      <c r="R1403" t="s">
        <v>1027</v>
      </c>
      <c r="S1403" t="s">
        <v>69</v>
      </c>
      <c r="T1403" t="s">
        <v>1028</v>
      </c>
      <c r="U1403" t="s">
        <v>1029</v>
      </c>
      <c r="V1403" t="s">
        <v>3605</v>
      </c>
      <c r="W1403" t="s">
        <v>3606</v>
      </c>
    </row>
    <row r="1404" spans="1:23" x14ac:dyDescent="0.3">
      <c r="A1404">
        <v>667513550274021</v>
      </c>
      <c r="B1404" t="s">
        <v>454</v>
      </c>
      <c r="C1404" t="s">
        <v>58</v>
      </c>
      <c r="D1404" t="s">
        <v>3137</v>
      </c>
      <c r="E1404" t="s">
        <v>569</v>
      </c>
      <c r="F1404" t="s">
        <v>570</v>
      </c>
      <c r="G1404">
        <v>18.335799999999999</v>
      </c>
      <c r="H1404">
        <v>-64.896299999999997</v>
      </c>
      <c r="I1404" t="s">
        <v>138</v>
      </c>
      <c r="J1404">
        <v>132375</v>
      </c>
      <c r="K1404" s="1">
        <v>44709</v>
      </c>
      <c r="L1404" t="s">
        <v>63</v>
      </c>
      <c r="M1404" t="s">
        <v>6550</v>
      </c>
      <c r="N1404" t="s">
        <v>6551</v>
      </c>
      <c r="O1404" t="s">
        <v>330</v>
      </c>
      <c r="P1404" t="s">
        <v>1017</v>
      </c>
      <c r="Q1404" t="s">
        <v>253</v>
      </c>
      <c r="R1404" t="s">
        <v>1018</v>
      </c>
      <c r="S1404" t="s">
        <v>198</v>
      </c>
      <c r="T1404" t="s">
        <v>1019</v>
      </c>
      <c r="U1404" t="s">
        <v>1020</v>
      </c>
      <c r="V1404" t="s">
        <v>5849</v>
      </c>
      <c r="W1404" t="s">
        <v>5850</v>
      </c>
    </row>
    <row r="1405" spans="1:23" x14ac:dyDescent="0.3">
      <c r="A1405">
        <v>2110967034846600</v>
      </c>
      <c r="B1405" t="s">
        <v>454</v>
      </c>
      <c r="C1405" t="s">
        <v>189</v>
      </c>
      <c r="D1405" t="s">
        <v>4942</v>
      </c>
      <c r="E1405" t="s">
        <v>2466</v>
      </c>
      <c r="F1405" t="s">
        <v>2467</v>
      </c>
      <c r="G1405">
        <v>-38.4161</v>
      </c>
      <c r="H1405">
        <v>-63.616700000000002</v>
      </c>
      <c r="I1405" t="s">
        <v>28</v>
      </c>
      <c r="J1405">
        <v>58821</v>
      </c>
      <c r="K1405" s="1">
        <v>44845</v>
      </c>
      <c r="L1405" t="s">
        <v>63</v>
      </c>
      <c r="M1405" t="s">
        <v>6552</v>
      </c>
      <c r="N1405" t="s">
        <v>6553</v>
      </c>
      <c r="O1405" t="s">
        <v>1493</v>
      </c>
      <c r="P1405" t="s">
        <v>1494</v>
      </c>
      <c r="Q1405" t="s">
        <v>1047</v>
      </c>
      <c r="R1405" t="s">
        <v>1495</v>
      </c>
      <c r="S1405" t="s">
        <v>145</v>
      </c>
      <c r="T1405" t="s">
        <v>1496</v>
      </c>
      <c r="U1405" t="s">
        <v>1497</v>
      </c>
      <c r="V1405" t="s">
        <v>6554</v>
      </c>
      <c r="W1405" t="s">
        <v>6555</v>
      </c>
    </row>
    <row r="1406" spans="1:23" x14ac:dyDescent="0.3">
      <c r="A1406">
        <v>30191487248865</v>
      </c>
      <c r="B1406" t="s">
        <v>678</v>
      </c>
      <c r="C1406" t="s">
        <v>151</v>
      </c>
      <c r="D1406" t="s">
        <v>5016</v>
      </c>
      <c r="E1406" t="s">
        <v>2296</v>
      </c>
      <c r="F1406" t="s">
        <v>2297</v>
      </c>
      <c r="G1406">
        <v>21.9162</v>
      </c>
      <c r="H1406">
        <v>95.956000000000003</v>
      </c>
      <c r="I1406" t="s">
        <v>28</v>
      </c>
      <c r="J1406">
        <v>39890</v>
      </c>
      <c r="K1406" s="1">
        <v>44657</v>
      </c>
      <c r="L1406" t="s">
        <v>123</v>
      </c>
      <c r="M1406" t="s">
        <v>6556</v>
      </c>
      <c r="N1406">
        <v>5312376982</v>
      </c>
      <c r="O1406" t="s">
        <v>265</v>
      </c>
      <c r="P1406" t="s">
        <v>2528</v>
      </c>
      <c r="Q1406" t="s">
        <v>143</v>
      </c>
      <c r="R1406" t="s">
        <v>2529</v>
      </c>
      <c r="S1406" t="s">
        <v>36</v>
      </c>
      <c r="T1406" t="s">
        <v>2530</v>
      </c>
      <c r="U1406" t="s">
        <v>2531</v>
      </c>
      <c r="V1406" t="s">
        <v>5458</v>
      </c>
      <c r="W1406" t="s">
        <v>5459</v>
      </c>
    </row>
    <row r="1407" spans="1:23" x14ac:dyDescent="0.3">
      <c r="A1407">
        <v>2603136773876250</v>
      </c>
      <c r="B1407" t="s">
        <v>454</v>
      </c>
      <c r="C1407" t="s">
        <v>134</v>
      </c>
      <c r="D1407" t="s">
        <v>135</v>
      </c>
      <c r="E1407" t="s">
        <v>3625</v>
      </c>
      <c r="F1407" t="s">
        <v>3626</v>
      </c>
      <c r="G1407">
        <v>-11.2027</v>
      </c>
      <c r="H1407">
        <v>17.873899999999999</v>
      </c>
      <c r="I1407" t="s">
        <v>62</v>
      </c>
      <c r="J1407">
        <v>106903</v>
      </c>
      <c r="K1407" s="1">
        <v>44664</v>
      </c>
      <c r="L1407" t="s">
        <v>63</v>
      </c>
      <c r="M1407" t="s">
        <v>6557</v>
      </c>
      <c r="N1407">
        <v>3709960426</v>
      </c>
      <c r="O1407" t="s">
        <v>1069</v>
      </c>
      <c r="P1407" t="s">
        <v>1070</v>
      </c>
      <c r="Q1407" t="s">
        <v>67</v>
      </c>
      <c r="R1407" t="s">
        <v>1071</v>
      </c>
      <c r="S1407" t="s">
        <v>334</v>
      </c>
      <c r="T1407" t="s">
        <v>1072</v>
      </c>
      <c r="U1407" t="s">
        <v>1073</v>
      </c>
      <c r="V1407" t="s">
        <v>5822</v>
      </c>
      <c r="W1407" t="s">
        <v>5823</v>
      </c>
    </row>
    <row r="1408" spans="1:23" x14ac:dyDescent="0.3">
      <c r="A1408">
        <v>1461443769532520</v>
      </c>
      <c r="B1408" t="s">
        <v>286</v>
      </c>
      <c r="C1408" t="s">
        <v>24</v>
      </c>
      <c r="D1408" t="s">
        <v>5792</v>
      </c>
      <c r="E1408" t="s">
        <v>482</v>
      </c>
      <c r="F1408" t="s">
        <v>483</v>
      </c>
      <c r="G1408">
        <v>-25.2744</v>
      </c>
      <c r="H1408">
        <v>133.77510000000001</v>
      </c>
      <c r="I1408" t="s">
        <v>78</v>
      </c>
      <c r="J1408">
        <v>68349</v>
      </c>
      <c r="K1408" s="1">
        <v>45127</v>
      </c>
      <c r="L1408" t="s">
        <v>63</v>
      </c>
      <c r="M1408" t="s">
        <v>6558</v>
      </c>
      <c r="N1408" t="s">
        <v>6559</v>
      </c>
      <c r="O1408" t="s">
        <v>81</v>
      </c>
      <c r="P1408" t="s">
        <v>224</v>
      </c>
      <c r="Q1408" t="s">
        <v>253</v>
      </c>
      <c r="R1408" t="s">
        <v>2259</v>
      </c>
      <c r="S1408" t="s">
        <v>36</v>
      </c>
      <c r="T1408" t="s">
        <v>2260</v>
      </c>
      <c r="U1408" t="s">
        <v>2261</v>
      </c>
      <c r="V1408" t="s">
        <v>4374</v>
      </c>
      <c r="W1408" t="s">
        <v>4375</v>
      </c>
    </row>
    <row r="1409" spans="1:23" x14ac:dyDescent="0.3">
      <c r="A1409">
        <v>1312616072375870</v>
      </c>
      <c r="B1409" t="s">
        <v>1636</v>
      </c>
      <c r="C1409" t="s">
        <v>218</v>
      </c>
      <c r="D1409" t="s">
        <v>6483</v>
      </c>
      <c r="E1409" t="s">
        <v>4202</v>
      </c>
      <c r="F1409" t="s">
        <v>4203</v>
      </c>
      <c r="G1409">
        <v>-22.957599999999999</v>
      </c>
      <c r="H1409">
        <v>18.490400000000001</v>
      </c>
      <c r="I1409" t="s">
        <v>62</v>
      </c>
      <c r="J1409">
        <v>23266</v>
      </c>
      <c r="K1409" s="1">
        <v>44457</v>
      </c>
      <c r="L1409" t="s">
        <v>123</v>
      </c>
      <c r="M1409" t="s">
        <v>5257</v>
      </c>
      <c r="N1409" t="s">
        <v>6560</v>
      </c>
      <c r="O1409" t="s">
        <v>660</v>
      </c>
      <c r="P1409" t="s">
        <v>1271</v>
      </c>
      <c r="Q1409" t="s">
        <v>294</v>
      </c>
      <c r="R1409" t="s">
        <v>1272</v>
      </c>
      <c r="S1409" t="s">
        <v>241</v>
      </c>
      <c r="T1409" t="s">
        <v>1273</v>
      </c>
      <c r="U1409" t="s">
        <v>1274</v>
      </c>
      <c r="V1409" t="s">
        <v>5500</v>
      </c>
      <c r="W1409" t="s">
        <v>5501</v>
      </c>
    </row>
    <row r="1410" spans="1:23" x14ac:dyDescent="0.3">
      <c r="A1410">
        <v>2477227733566600</v>
      </c>
      <c r="B1410" t="s">
        <v>480</v>
      </c>
      <c r="C1410" t="s">
        <v>58</v>
      </c>
      <c r="D1410" t="s">
        <v>6561</v>
      </c>
      <c r="E1410" t="s">
        <v>626</v>
      </c>
      <c r="F1410" t="s">
        <v>627</v>
      </c>
      <c r="G1410">
        <v>35.9375</v>
      </c>
      <c r="H1410">
        <v>14.375400000000001</v>
      </c>
      <c r="I1410" t="s">
        <v>62</v>
      </c>
      <c r="J1410">
        <v>94078</v>
      </c>
      <c r="K1410" s="1">
        <v>44674</v>
      </c>
      <c r="L1410" t="s">
        <v>123</v>
      </c>
      <c r="M1410" t="s">
        <v>6562</v>
      </c>
      <c r="N1410" t="s">
        <v>6563</v>
      </c>
      <c r="O1410" t="s">
        <v>1629</v>
      </c>
      <c r="P1410" t="s">
        <v>6088</v>
      </c>
      <c r="Q1410" t="s">
        <v>239</v>
      </c>
      <c r="R1410" t="s">
        <v>6089</v>
      </c>
      <c r="S1410" t="s">
        <v>255</v>
      </c>
      <c r="T1410" t="s">
        <v>6090</v>
      </c>
      <c r="U1410" t="s">
        <v>6091</v>
      </c>
      <c r="V1410" t="s">
        <v>573</v>
      </c>
      <c r="W1410" t="s">
        <v>574</v>
      </c>
    </row>
    <row r="1411" spans="1:23" x14ac:dyDescent="0.3">
      <c r="A1411">
        <v>1291651722803590</v>
      </c>
      <c r="B1411" t="s">
        <v>779</v>
      </c>
      <c r="C1411" t="s">
        <v>105</v>
      </c>
      <c r="D1411" t="s">
        <v>4640</v>
      </c>
      <c r="E1411" t="s">
        <v>44</v>
      </c>
      <c r="F1411" t="s">
        <v>45</v>
      </c>
      <c r="G1411">
        <v>38.969700000000003</v>
      </c>
      <c r="H1411">
        <v>59.5563</v>
      </c>
      <c r="I1411" t="s">
        <v>206</v>
      </c>
      <c r="J1411">
        <v>95468</v>
      </c>
      <c r="K1411" s="1">
        <v>44860</v>
      </c>
      <c r="L1411" t="s">
        <v>63</v>
      </c>
      <c r="M1411" t="s">
        <v>6564</v>
      </c>
      <c r="N1411" t="s">
        <v>6565</v>
      </c>
      <c r="O1411" t="s">
        <v>1454</v>
      </c>
      <c r="P1411" t="s">
        <v>1455</v>
      </c>
      <c r="Q1411" t="s">
        <v>967</v>
      </c>
      <c r="R1411" t="s">
        <v>1456</v>
      </c>
      <c r="S1411" t="s">
        <v>198</v>
      </c>
      <c r="T1411" t="s">
        <v>1457</v>
      </c>
      <c r="U1411" t="s">
        <v>1458</v>
      </c>
      <c r="V1411" t="s">
        <v>6566</v>
      </c>
      <c r="W1411" t="s">
        <v>6567</v>
      </c>
    </row>
    <row r="1412" spans="1:23" x14ac:dyDescent="0.3">
      <c r="A1412">
        <v>1169058343408170</v>
      </c>
      <c r="B1412" t="s">
        <v>710</v>
      </c>
      <c r="C1412" t="s">
        <v>151</v>
      </c>
      <c r="D1412" t="s">
        <v>635</v>
      </c>
      <c r="E1412" t="s">
        <v>482</v>
      </c>
      <c r="F1412" t="s">
        <v>483</v>
      </c>
      <c r="G1412">
        <v>-25.2744</v>
      </c>
      <c r="H1412">
        <v>133.77510000000001</v>
      </c>
      <c r="I1412" t="s">
        <v>206</v>
      </c>
      <c r="J1412">
        <v>31023</v>
      </c>
      <c r="K1412" s="1">
        <v>44961</v>
      </c>
      <c r="L1412" t="s">
        <v>123</v>
      </c>
      <c r="M1412" t="s">
        <v>6568</v>
      </c>
      <c r="N1412">
        <v>2045594046</v>
      </c>
      <c r="O1412" t="s">
        <v>2653</v>
      </c>
      <c r="P1412" t="s">
        <v>3619</v>
      </c>
      <c r="Q1412" t="s">
        <v>321</v>
      </c>
      <c r="R1412" t="s">
        <v>3620</v>
      </c>
      <c r="S1412" t="s">
        <v>85</v>
      </c>
      <c r="T1412" t="s">
        <v>3621</v>
      </c>
      <c r="U1412" t="s">
        <v>3622</v>
      </c>
      <c r="V1412" t="s">
        <v>3687</v>
      </c>
      <c r="W1412" t="s">
        <v>3688</v>
      </c>
    </row>
    <row r="1413" spans="1:23" x14ac:dyDescent="0.3">
      <c r="A1413">
        <v>1711851181331210</v>
      </c>
      <c r="B1413" t="s">
        <v>859</v>
      </c>
      <c r="C1413" t="s">
        <v>273</v>
      </c>
      <c r="D1413" t="s">
        <v>2941</v>
      </c>
      <c r="E1413" t="s">
        <v>2858</v>
      </c>
      <c r="F1413" t="s">
        <v>2859</v>
      </c>
      <c r="G1413">
        <v>23.424099999999999</v>
      </c>
      <c r="H1413">
        <v>53.847799999999999</v>
      </c>
      <c r="I1413" t="s">
        <v>28</v>
      </c>
      <c r="J1413">
        <v>110234</v>
      </c>
      <c r="K1413" s="1">
        <v>44472</v>
      </c>
      <c r="L1413" t="s">
        <v>63</v>
      </c>
      <c r="M1413" t="s">
        <v>6569</v>
      </c>
      <c r="N1413" t="s">
        <v>6570</v>
      </c>
      <c r="O1413" t="s">
        <v>1252</v>
      </c>
      <c r="P1413" t="s">
        <v>1253</v>
      </c>
      <c r="Q1413" t="s">
        <v>253</v>
      </c>
      <c r="R1413" t="s">
        <v>1254</v>
      </c>
      <c r="S1413" t="s">
        <v>241</v>
      </c>
      <c r="T1413" t="s">
        <v>1255</v>
      </c>
      <c r="U1413" t="s">
        <v>1256</v>
      </c>
      <c r="V1413" t="s">
        <v>3890</v>
      </c>
      <c r="W1413" t="s">
        <v>3891</v>
      </c>
    </row>
    <row r="1414" spans="1:23" x14ac:dyDescent="0.3">
      <c r="A1414">
        <v>1580462897224450</v>
      </c>
      <c r="B1414" t="s">
        <v>1249</v>
      </c>
      <c r="C1414" t="s">
        <v>105</v>
      </c>
      <c r="D1414" t="s">
        <v>6571</v>
      </c>
      <c r="E1414" t="s">
        <v>2843</v>
      </c>
      <c r="F1414" t="s">
        <v>2844</v>
      </c>
      <c r="G1414">
        <v>11.803699999999999</v>
      </c>
      <c r="H1414">
        <v>-15.180400000000001</v>
      </c>
      <c r="I1414" t="s">
        <v>138</v>
      </c>
      <c r="J1414">
        <v>26452</v>
      </c>
      <c r="K1414" s="1">
        <v>44783</v>
      </c>
      <c r="L1414" t="s">
        <v>63</v>
      </c>
      <c r="M1414" t="s">
        <v>6572</v>
      </c>
      <c r="N1414" t="s">
        <v>6573</v>
      </c>
      <c r="O1414" t="s">
        <v>496</v>
      </c>
      <c r="P1414" t="s">
        <v>1591</v>
      </c>
      <c r="Q1414" t="s">
        <v>253</v>
      </c>
      <c r="R1414" t="s">
        <v>1592</v>
      </c>
      <c r="S1414" t="s">
        <v>145</v>
      </c>
      <c r="T1414" t="s">
        <v>1593</v>
      </c>
      <c r="U1414" t="s">
        <v>1594</v>
      </c>
      <c r="V1414" t="s">
        <v>6574</v>
      </c>
      <c r="W1414" t="s">
        <v>6575</v>
      </c>
    </row>
    <row r="1415" spans="1:23" x14ac:dyDescent="0.3">
      <c r="A1415">
        <v>376436118078537</v>
      </c>
      <c r="B1415" t="s">
        <v>454</v>
      </c>
      <c r="C1415" t="s">
        <v>134</v>
      </c>
      <c r="D1415" t="s">
        <v>6248</v>
      </c>
      <c r="E1415" t="s">
        <v>5061</v>
      </c>
      <c r="F1415" t="s">
        <v>5062</v>
      </c>
      <c r="G1415">
        <v>48.379399999999997</v>
      </c>
      <c r="H1415">
        <v>31.165600000000001</v>
      </c>
      <c r="I1415" t="s">
        <v>28</v>
      </c>
      <c r="J1415">
        <v>77628</v>
      </c>
      <c r="K1415" s="1">
        <v>44719</v>
      </c>
      <c r="L1415" t="s">
        <v>29</v>
      </c>
      <c r="M1415" t="s">
        <v>6576</v>
      </c>
      <c r="N1415" t="s">
        <v>6577</v>
      </c>
      <c r="O1415" t="s">
        <v>597</v>
      </c>
      <c r="P1415" t="s">
        <v>1493</v>
      </c>
      <c r="Q1415" t="s">
        <v>321</v>
      </c>
      <c r="R1415" t="s">
        <v>1755</v>
      </c>
      <c r="S1415" t="s">
        <v>255</v>
      </c>
      <c r="T1415" t="s">
        <v>1756</v>
      </c>
      <c r="U1415" t="s">
        <v>1757</v>
      </c>
      <c r="V1415" t="s">
        <v>5458</v>
      </c>
      <c r="W1415" t="s">
        <v>5459</v>
      </c>
    </row>
    <row r="1416" spans="1:23" x14ac:dyDescent="0.3">
      <c r="A1416">
        <v>895163721098027</v>
      </c>
      <c r="B1416" t="s">
        <v>555</v>
      </c>
      <c r="C1416" t="s">
        <v>189</v>
      </c>
      <c r="D1416" t="s">
        <v>3173</v>
      </c>
      <c r="E1416" t="s">
        <v>3964</v>
      </c>
      <c r="F1416" t="s">
        <v>3965</v>
      </c>
      <c r="G1416">
        <v>42.315399999999997</v>
      </c>
      <c r="H1416">
        <v>43.356900000000003</v>
      </c>
      <c r="I1416" t="s">
        <v>78</v>
      </c>
      <c r="J1416">
        <v>68439</v>
      </c>
      <c r="K1416" s="1">
        <v>44734</v>
      </c>
      <c r="L1416" t="s">
        <v>29</v>
      </c>
      <c r="M1416" t="s">
        <v>6578</v>
      </c>
      <c r="N1416" t="s">
        <v>6579</v>
      </c>
      <c r="O1416" t="s">
        <v>356</v>
      </c>
      <c r="P1416" t="s">
        <v>357</v>
      </c>
      <c r="Q1416" t="s">
        <v>83</v>
      </c>
      <c r="R1416" t="s">
        <v>359</v>
      </c>
      <c r="S1416" t="s">
        <v>198</v>
      </c>
      <c r="T1416" t="s">
        <v>360</v>
      </c>
      <c r="U1416" t="s">
        <v>361</v>
      </c>
      <c r="V1416" t="s">
        <v>6580</v>
      </c>
      <c r="W1416" t="s">
        <v>6581</v>
      </c>
    </row>
    <row r="1417" spans="1:23" x14ac:dyDescent="0.3">
      <c r="A1417">
        <v>514756289800385</v>
      </c>
      <c r="B1417" t="s">
        <v>272</v>
      </c>
      <c r="C1417" t="s">
        <v>24</v>
      </c>
      <c r="D1417" t="s">
        <v>5972</v>
      </c>
      <c r="E1417" t="s">
        <v>569</v>
      </c>
      <c r="F1417" t="s">
        <v>570</v>
      </c>
      <c r="G1417">
        <v>18.335799999999999</v>
      </c>
      <c r="H1417">
        <v>-64.896299999999997</v>
      </c>
      <c r="I1417" t="s">
        <v>78</v>
      </c>
      <c r="J1417">
        <v>113952</v>
      </c>
      <c r="K1417" s="1">
        <v>44593</v>
      </c>
      <c r="L1417" t="s">
        <v>63</v>
      </c>
      <c r="M1417" t="s">
        <v>6582</v>
      </c>
      <c r="N1417" t="s">
        <v>6583</v>
      </c>
      <c r="O1417" t="s">
        <v>112</v>
      </c>
      <c r="P1417" t="s">
        <v>1774</v>
      </c>
      <c r="Q1417" t="s">
        <v>253</v>
      </c>
      <c r="R1417" t="s">
        <v>1775</v>
      </c>
      <c r="S1417" t="s">
        <v>198</v>
      </c>
      <c r="T1417" t="s">
        <v>1776</v>
      </c>
      <c r="U1417" t="s">
        <v>1777</v>
      </c>
      <c r="V1417" t="s">
        <v>3877</v>
      </c>
      <c r="W1417" t="s">
        <v>3878</v>
      </c>
    </row>
    <row r="1418" spans="1:23" x14ac:dyDescent="0.3">
      <c r="A1418">
        <v>87450091858595</v>
      </c>
      <c r="B1418" t="s">
        <v>396</v>
      </c>
      <c r="C1418" t="s">
        <v>91</v>
      </c>
      <c r="D1418" t="s">
        <v>3096</v>
      </c>
      <c r="E1418" t="s">
        <v>2094</v>
      </c>
      <c r="F1418" t="s">
        <v>2095</v>
      </c>
      <c r="G1418">
        <v>-14.271000000000001</v>
      </c>
      <c r="H1418">
        <v>-170.13220000000001</v>
      </c>
      <c r="I1418" t="s">
        <v>206</v>
      </c>
      <c r="J1418">
        <v>91820</v>
      </c>
      <c r="K1418" s="1">
        <v>44614</v>
      </c>
      <c r="L1418" t="s">
        <v>123</v>
      </c>
      <c r="M1418" t="s">
        <v>6584</v>
      </c>
      <c r="N1418" t="s">
        <v>6585</v>
      </c>
      <c r="O1418" t="s">
        <v>320</v>
      </c>
      <c r="P1418" t="s">
        <v>319</v>
      </c>
      <c r="Q1418" t="s">
        <v>67</v>
      </c>
      <c r="R1418" t="s">
        <v>6101</v>
      </c>
      <c r="S1418" t="s">
        <v>114</v>
      </c>
      <c r="T1418" t="s">
        <v>6102</v>
      </c>
      <c r="U1418" t="s">
        <v>6103</v>
      </c>
      <c r="V1418" t="s">
        <v>3793</v>
      </c>
      <c r="W1418" t="s">
        <v>3794</v>
      </c>
    </row>
    <row r="1419" spans="1:23" x14ac:dyDescent="0.3">
      <c r="A1419">
        <v>1764098153216600</v>
      </c>
      <c r="B1419" t="s">
        <v>417</v>
      </c>
      <c r="C1419" t="s">
        <v>91</v>
      </c>
      <c r="D1419" t="s">
        <v>3018</v>
      </c>
      <c r="E1419" t="s">
        <v>93</v>
      </c>
      <c r="F1419" t="s">
        <v>94</v>
      </c>
      <c r="G1419">
        <v>-35.6751</v>
      </c>
      <c r="H1419">
        <v>-71.542900000000003</v>
      </c>
      <c r="I1419" t="s">
        <v>62</v>
      </c>
      <c r="J1419">
        <v>125775</v>
      </c>
      <c r="K1419" s="1">
        <v>44545</v>
      </c>
      <c r="L1419" t="s">
        <v>63</v>
      </c>
      <c r="M1419" t="s">
        <v>6586</v>
      </c>
      <c r="N1419" t="s">
        <v>6587</v>
      </c>
      <c r="O1419" t="s">
        <v>3723</v>
      </c>
      <c r="P1419" t="s">
        <v>3724</v>
      </c>
      <c r="Q1419" t="s">
        <v>239</v>
      </c>
      <c r="R1419" t="s">
        <v>3725</v>
      </c>
      <c r="S1419" t="s">
        <v>212</v>
      </c>
      <c r="T1419" t="s">
        <v>3726</v>
      </c>
      <c r="U1419" t="s">
        <v>3727</v>
      </c>
      <c r="V1419" t="s">
        <v>6588</v>
      </c>
      <c r="W1419" t="s">
        <v>6589</v>
      </c>
    </row>
    <row r="1420" spans="1:23" x14ac:dyDescent="0.3">
      <c r="A1420">
        <v>1259883600626320</v>
      </c>
      <c r="B1420" t="s">
        <v>74</v>
      </c>
      <c r="C1420" t="s">
        <v>24</v>
      </c>
      <c r="D1420" t="s">
        <v>5029</v>
      </c>
      <c r="E1420" t="s">
        <v>1849</v>
      </c>
      <c r="F1420" t="s">
        <v>1850</v>
      </c>
      <c r="G1420">
        <v>32.427900000000001</v>
      </c>
      <c r="H1420">
        <v>53.688000000000002</v>
      </c>
      <c r="I1420" t="s">
        <v>138</v>
      </c>
      <c r="J1420">
        <v>107897</v>
      </c>
      <c r="K1420" s="1">
        <v>44489</v>
      </c>
      <c r="L1420" t="s">
        <v>63</v>
      </c>
      <c r="M1420" t="s">
        <v>6590</v>
      </c>
      <c r="N1420" t="s">
        <v>6591</v>
      </c>
      <c r="O1420" t="s">
        <v>560</v>
      </c>
      <c r="P1420" t="s">
        <v>585</v>
      </c>
      <c r="Q1420" t="s">
        <v>239</v>
      </c>
      <c r="R1420" t="s">
        <v>3125</v>
      </c>
      <c r="S1420" t="s">
        <v>69</v>
      </c>
      <c r="T1420" t="s">
        <v>3126</v>
      </c>
      <c r="U1420" t="s">
        <v>3127</v>
      </c>
      <c r="V1420" t="s">
        <v>2833</v>
      </c>
      <c r="W1420" t="s">
        <v>2834</v>
      </c>
    </row>
    <row r="1421" spans="1:23" x14ac:dyDescent="0.3">
      <c r="A1421">
        <v>694714567060732</v>
      </c>
      <c r="B1421" t="s">
        <v>555</v>
      </c>
      <c r="C1421" t="s">
        <v>218</v>
      </c>
      <c r="D1421" t="s">
        <v>4146</v>
      </c>
      <c r="E1421" t="s">
        <v>1949</v>
      </c>
      <c r="F1421" t="s">
        <v>1950</v>
      </c>
      <c r="G1421">
        <v>-4.6795999999999998</v>
      </c>
      <c r="H1421">
        <v>55.491999999999997</v>
      </c>
      <c r="I1421" t="s">
        <v>28</v>
      </c>
      <c r="J1421">
        <v>13144</v>
      </c>
      <c r="K1421" s="1">
        <v>45076</v>
      </c>
      <c r="L1421" t="s">
        <v>63</v>
      </c>
      <c r="M1421" t="s">
        <v>6592</v>
      </c>
      <c r="N1421" t="s">
        <v>6593</v>
      </c>
      <c r="O1421" t="s">
        <v>356</v>
      </c>
      <c r="P1421" t="s">
        <v>2829</v>
      </c>
      <c r="Q1421" t="s">
        <v>294</v>
      </c>
      <c r="R1421" t="s">
        <v>2830</v>
      </c>
      <c r="S1421" t="s">
        <v>212</v>
      </c>
      <c r="T1421" t="s">
        <v>2831</v>
      </c>
      <c r="U1421" t="s">
        <v>2832</v>
      </c>
      <c r="V1421" t="s">
        <v>3940</v>
      </c>
      <c r="W1421" t="s">
        <v>3941</v>
      </c>
    </row>
    <row r="1422" spans="1:23" x14ac:dyDescent="0.3">
      <c r="A1422">
        <v>595949827561766</v>
      </c>
      <c r="B1422" t="s">
        <v>792</v>
      </c>
      <c r="C1422" t="s">
        <v>189</v>
      </c>
      <c r="D1422" t="s">
        <v>6594</v>
      </c>
      <c r="E1422" t="s">
        <v>761</v>
      </c>
      <c r="F1422" t="s">
        <v>762</v>
      </c>
      <c r="G1422">
        <v>20.593699999999998</v>
      </c>
      <c r="H1422">
        <v>78.962900000000005</v>
      </c>
      <c r="I1422" t="s">
        <v>78</v>
      </c>
      <c r="J1422">
        <v>33975</v>
      </c>
      <c r="K1422" s="1">
        <v>44647</v>
      </c>
      <c r="L1422" t="s">
        <v>29</v>
      </c>
      <c r="M1422" t="s">
        <v>6595</v>
      </c>
      <c r="N1422" t="s">
        <v>6596</v>
      </c>
      <c r="O1422" t="s">
        <v>401</v>
      </c>
      <c r="P1422" t="s">
        <v>1484</v>
      </c>
      <c r="Q1422" t="s">
        <v>321</v>
      </c>
      <c r="R1422" t="s">
        <v>1485</v>
      </c>
      <c r="S1422" t="s">
        <v>241</v>
      </c>
      <c r="T1422" t="s">
        <v>1486</v>
      </c>
      <c r="U1422" t="s">
        <v>1487</v>
      </c>
      <c r="V1422" t="s">
        <v>5458</v>
      </c>
      <c r="W1422" t="s">
        <v>5459</v>
      </c>
    </row>
    <row r="1423" spans="1:23" x14ac:dyDescent="0.3">
      <c r="A1423">
        <v>2889852632482350</v>
      </c>
      <c r="B1423" t="s">
        <v>667</v>
      </c>
      <c r="C1423" t="s">
        <v>134</v>
      </c>
      <c r="D1423" t="s">
        <v>3663</v>
      </c>
      <c r="E1423" t="s">
        <v>107</v>
      </c>
      <c r="F1423" t="s">
        <v>108</v>
      </c>
      <c r="G1423">
        <v>50.503900000000002</v>
      </c>
      <c r="H1423">
        <v>4.4699</v>
      </c>
      <c r="I1423" t="s">
        <v>62</v>
      </c>
      <c r="J1423">
        <v>74941</v>
      </c>
      <c r="K1423" s="1">
        <v>44460</v>
      </c>
      <c r="L1423" t="s">
        <v>29</v>
      </c>
      <c r="M1423" t="s">
        <v>6597</v>
      </c>
      <c r="N1423" t="s">
        <v>6598</v>
      </c>
      <c r="O1423" t="s">
        <v>2602</v>
      </c>
      <c r="P1423" t="s">
        <v>4516</v>
      </c>
      <c r="Q1423" t="s">
        <v>34</v>
      </c>
      <c r="R1423" t="s">
        <v>4517</v>
      </c>
      <c r="S1423" t="s">
        <v>198</v>
      </c>
      <c r="T1423" t="s">
        <v>4518</v>
      </c>
      <c r="U1423" t="s">
        <v>4519</v>
      </c>
      <c r="V1423" t="s">
        <v>6599</v>
      </c>
      <c r="W1423" t="s">
        <v>6600</v>
      </c>
    </row>
    <row r="1424" spans="1:23" x14ac:dyDescent="0.3">
      <c r="A1424">
        <v>2977877135916550</v>
      </c>
      <c r="B1424" t="s">
        <v>792</v>
      </c>
      <c r="C1424" t="s">
        <v>105</v>
      </c>
      <c r="D1424" t="s">
        <v>5134</v>
      </c>
      <c r="E1424" t="s">
        <v>5053</v>
      </c>
      <c r="F1424" t="s">
        <v>5054</v>
      </c>
      <c r="G1424">
        <v>47.516199999999998</v>
      </c>
      <c r="H1424">
        <v>14.5501</v>
      </c>
      <c r="I1424" t="s">
        <v>206</v>
      </c>
      <c r="J1424">
        <v>28401</v>
      </c>
      <c r="K1424" s="1">
        <v>44875</v>
      </c>
      <c r="L1424" t="s">
        <v>123</v>
      </c>
      <c r="M1424" t="s">
        <v>6601</v>
      </c>
      <c r="N1424" t="s">
        <v>6602</v>
      </c>
      <c r="O1424" t="s">
        <v>735</v>
      </c>
      <c r="P1424" t="s">
        <v>736</v>
      </c>
      <c r="Q1424" t="s">
        <v>1047</v>
      </c>
      <c r="R1424" t="s">
        <v>737</v>
      </c>
      <c r="S1424" t="s">
        <v>36</v>
      </c>
      <c r="T1424" t="s">
        <v>738</v>
      </c>
      <c r="U1424" t="s">
        <v>739</v>
      </c>
      <c r="V1424" t="s">
        <v>6603</v>
      </c>
      <c r="W1424" t="s">
        <v>6604</v>
      </c>
    </row>
    <row r="1425" spans="1:23" x14ac:dyDescent="0.3">
      <c r="A1425">
        <v>1194438099280010</v>
      </c>
      <c r="B1425" t="s">
        <v>567</v>
      </c>
      <c r="C1425" t="s">
        <v>189</v>
      </c>
      <c r="D1425" t="s">
        <v>5757</v>
      </c>
      <c r="E1425" t="s">
        <v>3116</v>
      </c>
      <c r="F1425" t="s">
        <v>3117</v>
      </c>
      <c r="G1425">
        <v>25.354800000000001</v>
      </c>
      <c r="H1425">
        <v>51.183900000000001</v>
      </c>
      <c r="I1425" t="s">
        <v>62</v>
      </c>
      <c r="J1425">
        <v>117670</v>
      </c>
      <c r="K1425" s="1">
        <v>44892</v>
      </c>
      <c r="L1425" t="s">
        <v>63</v>
      </c>
      <c r="M1425" t="s">
        <v>6605</v>
      </c>
      <c r="N1425" t="s">
        <v>6606</v>
      </c>
      <c r="O1425" t="s">
        <v>1057</v>
      </c>
      <c r="P1425" t="s">
        <v>1058</v>
      </c>
      <c r="Q1425" t="s">
        <v>67</v>
      </c>
      <c r="R1425" t="s">
        <v>1059</v>
      </c>
      <c r="S1425" t="s">
        <v>85</v>
      </c>
      <c r="T1425" t="s">
        <v>1060</v>
      </c>
      <c r="U1425" t="s">
        <v>1061</v>
      </c>
      <c r="V1425" t="s">
        <v>6607</v>
      </c>
      <c r="W1425" t="s">
        <v>6608</v>
      </c>
    </row>
    <row r="1426" spans="1:23" x14ac:dyDescent="0.3">
      <c r="A1426">
        <v>596748122548409</v>
      </c>
      <c r="B1426" t="s">
        <v>217</v>
      </c>
      <c r="C1426" t="s">
        <v>134</v>
      </c>
      <c r="D1426" t="s">
        <v>3497</v>
      </c>
      <c r="E1426" t="s">
        <v>5862</v>
      </c>
      <c r="F1426" t="s">
        <v>5863</v>
      </c>
      <c r="G1426">
        <v>46.151200000000003</v>
      </c>
      <c r="H1426">
        <v>14.9955</v>
      </c>
      <c r="I1426" t="s">
        <v>28</v>
      </c>
      <c r="J1426">
        <v>124199</v>
      </c>
      <c r="K1426" s="1">
        <v>44784</v>
      </c>
      <c r="L1426" t="s">
        <v>29</v>
      </c>
      <c r="M1426" t="s">
        <v>6609</v>
      </c>
      <c r="N1426">
        <v>5585244186</v>
      </c>
      <c r="O1426" t="s">
        <v>424</v>
      </c>
      <c r="P1426" t="s">
        <v>2453</v>
      </c>
      <c r="Q1426" t="s">
        <v>34</v>
      </c>
      <c r="R1426" t="s">
        <v>4108</v>
      </c>
      <c r="S1426" t="s">
        <v>198</v>
      </c>
      <c r="T1426" t="s">
        <v>4109</v>
      </c>
      <c r="U1426" t="s">
        <v>4110</v>
      </c>
      <c r="V1426" t="s">
        <v>6513</v>
      </c>
      <c r="W1426" t="s">
        <v>6514</v>
      </c>
    </row>
    <row r="1427" spans="1:23" x14ac:dyDescent="0.3">
      <c r="A1427">
        <v>1378664907941930</v>
      </c>
      <c r="B1427" t="s">
        <v>555</v>
      </c>
      <c r="C1427" t="s">
        <v>218</v>
      </c>
      <c r="D1427" t="s">
        <v>6367</v>
      </c>
      <c r="E1427" t="s">
        <v>1668</v>
      </c>
      <c r="F1427" t="s">
        <v>1669</v>
      </c>
      <c r="G1427">
        <v>1.6508</v>
      </c>
      <c r="H1427">
        <v>10.267899999999999</v>
      </c>
      <c r="I1427" t="s">
        <v>206</v>
      </c>
      <c r="J1427">
        <v>54070</v>
      </c>
      <c r="K1427" s="1">
        <v>44530</v>
      </c>
      <c r="L1427" t="s">
        <v>29</v>
      </c>
      <c r="M1427" t="s">
        <v>6610</v>
      </c>
      <c r="N1427">
        <f>1-920-773-2219</f>
        <v>-3911</v>
      </c>
      <c r="O1427" t="s">
        <v>48</v>
      </c>
      <c r="P1427" t="s">
        <v>4128</v>
      </c>
      <c r="Q1427" t="s">
        <v>253</v>
      </c>
      <c r="R1427" t="s">
        <v>4129</v>
      </c>
      <c r="S1427" t="s">
        <v>212</v>
      </c>
      <c r="T1427" t="s">
        <v>4130</v>
      </c>
      <c r="U1427" t="s">
        <v>4131</v>
      </c>
      <c r="V1427" t="s">
        <v>5730</v>
      </c>
      <c r="W1427" t="s">
        <v>5731</v>
      </c>
    </row>
    <row r="1428" spans="1:23" x14ac:dyDescent="0.3">
      <c r="A1428">
        <v>1046437606461700</v>
      </c>
      <c r="B1428" t="s">
        <v>74</v>
      </c>
      <c r="C1428" t="s">
        <v>151</v>
      </c>
      <c r="D1428" t="s">
        <v>6503</v>
      </c>
      <c r="E1428" t="s">
        <v>2649</v>
      </c>
      <c r="F1428" t="s">
        <v>2650</v>
      </c>
      <c r="G1428">
        <v>42.506300000000003</v>
      </c>
      <c r="H1428">
        <v>1.5218</v>
      </c>
      <c r="I1428" t="s">
        <v>138</v>
      </c>
      <c r="J1428">
        <v>118163</v>
      </c>
      <c r="K1428" s="1">
        <v>44801</v>
      </c>
      <c r="L1428" t="s">
        <v>29</v>
      </c>
      <c r="M1428" t="s">
        <v>6611</v>
      </c>
      <c r="N1428" t="s">
        <v>6612</v>
      </c>
      <c r="O1428" t="s">
        <v>2111</v>
      </c>
      <c r="P1428" t="s">
        <v>1832</v>
      </c>
      <c r="Q1428" t="s">
        <v>1047</v>
      </c>
      <c r="R1428" t="s">
        <v>2112</v>
      </c>
      <c r="S1428" t="s">
        <v>52</v>
      </c>
      <c r="T1428" t="s">
        <v>2113</v>
      </c>
      <c r="U1428" t="s">
        <v>2114</v>
      </c>
      <c r="V1428" t="s">
        <v>1953</v>
      </c>
      <c r="W1428" t="s">
        <v>1954</v>
      </c>
    </row>
    <row r="1429" spans="1:23" x14ac:dyDescent="0.3">
      <c r="A1429">
        <v>1522027958355050</v>
      </c>
      <c r="B1429" t="s">
        <v>260</v>
      </c>
      <c r="C1429" t="s">
        <v>42</v>
      </c>
      <c r="D1429" t="s">
        <v>4058</v>
      </c>
      <c r="E1429" t="s">
        <v>3498</v>
      </c>
      <c r="F1429" t="s">
        <v>3499</v>
      </c>
      <c r="G1429">
        <v>-3.3731</v>
      </c>
      <c r="H1429">
        <v>29.918900000000001</v>
      </c>
      <c r="I1429" t="s">
        <v>78</v>
      </c>
      <c r="J1429">
        <v>90455</v>
      </c>
      <c r="K1429" s="1">
        <v>44836</v>
      </c>
      <c r="L1429" t="s">
        <v>123</v>
      </c>
      <c r="M1429" t="s">
        <v>6613</v>
      </c>
      <c r="N1429" t="s">
        <v>6614</v>
      </c>
      <c r="O1429" t="s">
        <v>81</v>
      </c>
      <c r="P1429" t="s">
        <v>224</v>
      </c>
      <c r="Q1429" t="s">
        <v>67</v>
      </c>
      <c r="R1429" t="s">
        <v>2259</v>
      </c>
      <c r="S1429" t="s">
        <v>36</v>
      </c>
      <c r="T1429" t="s">
        <v>2260</v>
      </c>
      <c r="U1429" t="s">
        <v>2261</v>
      </c>
      <c r="V1429" t="s">
        <v>3104</v>
      </c>
      <c r="W1429" t="s">
        <v>3105</v>
      </c>
    </row>
    <row r="1430" spans="1:23" x14ac:dyDescent="0.3">
      <c r="A1430">
        <v>2511481613210720</v>
      </c>
      <c r="B1430" t="s">
        <v>417</v>
      </c>
      <c r="C1430" t="s">
        <v>42</v>
      </c>
      <c r="D1430" t="s">
        <v>2067</v>
      </c>
      <c r="E1430" t="s">
        <v>2610</v>
      </c>
      <c r="F1430" t="s">
        <v>2611</v>
      </c>
      <c r="G1430">
        <v>27.514199999999999</v>
      </c>
      <c r="H1430">
        <v>90.433599999999998</v>
      </c>
      <c r="I1430" t="s">
        <v>62</v>
      </c>
      <c r="J1430">
        <v>34049</v>
      </c>
      <c r="K1430" s="1">
        <v>45174</v>
      </c>
      <c r="L1430" t="s">
        <v>123</v>
      </c>
      <c r="M1430" t="s">
        <v>6615</v>
      </c>
      <c r="N1430" t="s">
        <v>6616</v>
      </c>
      <c r="O1430" t="s">
        <v>803</v>
      </c>
      <c r="P1430" t="s">
        <v>804</v>
      </c>
      <c r="Q1430" t="s">
        <v>321</v>
      </c>
      <c r="R1430" t="s">
        <v>805</v>
      </c>
      <c r="S1430" t="s">
        <v>334</v>
      </c>
      <c r="T1430" t="s">
        <v>806</v>
      </c>
      <c r="U1430" t="s">
        <v>807</v>
      </c>
      <c r="V1430" t="s">
        <v>4481</v>
      </c>
      <c r="W1430" t="s">
        <v>4482</v>
      </c>
    </row>
    <row r="1431" spans="1:23" x14ac:dyDescent="0.3">
      <c r="A1431">
        <v>2017866586177250</v>
      </c>
      <c r="B1431" t="s">
        <v>480</v>
      </c>
      <c r="C1431" t="s">
        <v>218</v>
      </c>
      <c r="D1431" t="s">
        <v>3423</v>
      </c>
      <c r="E1431" t="s">
        <v>936</v>
      </c>
      <c r="F1431" t="s">
        <v>937</v>
      </c>
      <c r="G1431">
        <v>23.684999999999999</v>
      </c>
      <c r="H1431">
        <v>90.356300000000005</v>
      </c>
      <c r="I1431" t="s">
        <v>62</v>
      </c>
      <c r="J1431">
        <v>121200</v>
      </c>
      <c r="K1431" s="1">
        <v>44708</v>
      </c>
      <c r="L1431" t="s">
        <v>123</v>
      </c>
      <c r="M1431" t="s">
        <v>6617</v>
      </c>
      <c r="N1431" t="s">
        <v>6618</v>
      </c>
      <c r="O1431" t="s">
        <v>370</v>
      </c>
      <c r="P1431" t="s">
        <v>1115</v>
      </c>
      <c r="Q1431" t="s">
        <v>143</v>
      </c>
      <c r="R1431" t="s">
        <v>3230</v>
      </c>
      <c r="S1431" t="s">
        <v>198</v>
      </c>
      <c r="T1431" t="s">
        <v>3231</v>
      </c>
      <c r="U1431" t="s">
        <v>3232</v>
      </c>
      <c r="V1431" t="s">
        <v>6619</v>
      </c>
      <c r="W1431" t="s">
        <v>6620</v>
      </c>
    </row>
    <row r="1432" spans="1:23" x14ac:dyDescent="0.3">
      <c r="A1432">
        <v>2257288161512650</v>
      </c>
      <c r="B1432" t="s">
        <v>364</v>
      </c>
      <c r="C1432" t="s">
        <v>189</v>
      </c>
      <c r="D1432" t="s">
        <v>1573</v>
      </c>
      <c r="E1432" t="s">
        <v>1010</v>
      </c>
      <c r="F1432" t="s">
        <v>1011</v>
      </c>
      <c r="G1432">
        <v>15.7835</v>
      </c>
      <c r="H1432">
        <v>-90.230800000000002</v>
      </c>
      <c r="I1432" t="s">
        <v>78</v>
      </c>
      <c r="J1432">
        <v>97852</v>
      </c>
      <c r="K1432" s="1">
        <v>45109</v>
      </c>
      <c r="L1432" t="s">
        <v>123</v>
      </c>
      <c r="M1432" t="s">
        <v>6621</v>
      </c>
      <c r="N1432" t="s">
        <v>6622</v>
      </c>
      <c r="O1432" t="s">
        <v>845</v>
      </c>
      <c r="P1432" t="s">
        <v>2898</v>
      </c>
      <c r="Q1432" t="s">
        <v>83</v>
      </c>
      <c r="R1432" t="s">
        <v>2899</v>
      </c>
      <c r="S1432" t="s">
        <v>334</v>
      </c>
      <c r="T1432" t="s">
        <v>2900</v>
      </c>
      <c r="U1432" t="s">
        <v>2901</v>
      </c>
      <c r="V1432" t="s">
        <v>5458</v>
      </c>
      <c r="W1432" t="s">
        <v>5459</v>
      </c>
    </row>
    <row r="1433" spans="1:23" x14ac:dyDescent="0.3">
      <c r="A1433">
        <v>401881389651443</v>
      </c>
      <c r="B1433" t="s">
        <v>1249</v>
      </c>
      <c r="C1433" t="s">
        <v>273</v>
      </c>
      <c r="D1433" t="s">
        <v>4740</v>
      </c>
      <c r="E1433" t="s">
        <v>469</v>
      </c>
      <c r="F1433" t="s">
        <v>470</v>
      </c>
      <c r="G1433">
        <v>26.335100000000001</v>
      </c>
      <c r="H1433">
        <v>17.228300000000001</v>
      </c>
      <c r="I1433" t="s">
        <v>62</v>
      </c>
      <c r="J1433">
        <v>81860</v>
      </c>
      <c r="K1433" s="1">
        <v>45088</v>
      </c>
      <c r="L1433" t="s">
        <v>123</v>
      </c>
      <c r="M1433" t="s">
        <v>6623</v>
      </c>
      <c r="N1433" t="s">
        <v>6624</v>
      </c>
      <c r="O1433" t="s">
        <v>265</v>
      </c>
      <c r="P1433" t="s">
        <v>266</v>
      </c>
      <c r="Q1433" t="s">
        <v>183</v>
      </c>
      <c r="R1433" t="s">
        <v>267</v>
      </c>
      <c r="S1433" t="s">
        <v>334</v>
      </c>
      <c r="T1433" t="s">
        <v>268</v>
      </c>
      <c r="U1433" t="s">
        <v>269</v>
      </c>
      <c r="V1433" t="s">
        <v>2227</v>
      </c>
      <c r="W1433" t="s">
        <v>2228</v>
      </c>
    </row>
    <row r="1434" spans="1:23" x14ac:dyDescent="0.3">
      <c r="A1434">
        <v>455047042412481</v>
      </c>
      <c r="B1434" t="s">
        <v>150</v>
      </c>
      <c r="C1434" t="s">
        <v>91</v>
      </c>
      <c r="D1434" t="s">
        <v>6265</v>
      </c>
      <c r="E1434" t="s">
        <v>4011</v>
      </c>
      <c r="F1434" t="s">
        <v>4012</v>
      </c>
      <c r="G1434">
        <v>38.860999999999997</v>
      </c>
      <c r="H1434">
        <v>71.2761</v>
      </c>
      <c r="I1434" t="s">
        <v>28</v>
      </c>
      <c r="J1434">
        <v>73685</v>
      </c>
      <c r="K1434" s="1">
        <v>44994</v>
      </c>
      <c r="L1434" t="s">
        <v>29</v>
      </c>
      <c r="M1434" t="s">
        <v>6625</v>
      </c>
      <c r="N1434" t="s">
        <v>6626</v>
      </c>
      <c r="O1434" t="s">
        <v>356</v>
      </c>
      <c r="P1434" t="s">
        <v>2829</v>
      </c>
      <c r="Q1434" t="s">
        <v>321</v>
      </c>
      <c r="R1434" t="s">
        <v>2830</v>
      </c>
      <c r="S1434" t="s">
        <v>255</v>
      </c>
      <c r="T1434" t="s">
        <v>2831</v>
      </c>
      <c r="U1434" t="s">
        <v>2832</v>
      </c>
      <c r="V1434" t="s">
        <v>173</v>
      </c>
      <c r="W1434" t="s">
        <v>174</v>
      </c>
    </row>
    <row r="1435" spans="1:23" x14ac:dyDescent="0.3">
      <c r="A1435">
        <v>2502370343525790</v>
      </c>
      <c r="B1435" t="s">
        <v>364</v>
      </c>
      <c r="C1435" t="s">
        <v>42</v>
      </c>
      <c r="D1435" t="s">
        <v>2388</v>
      </c>
      <c r="E1435" t="s">
        <v>3591</v>
      </c>
      <c r="F1435" t="s">
        <v>3592</v>
      </c>
      <c r="G1435">
        <v>41.871899999999997</v>
      </c>
      <c r="H1435">
        <v>12.567399999999999</v>
      </c>
      <c r="I1435" t="s">
        <v>206</v>
      </c>
      <c r="J1435">
        <v>129996</v>
      </c>
      <c r="K1435" s="1">
        <v>45171</v>
      </c>
      <c r="L1435" t="s">
        <v>123</v>
      </c>
      <c r="M1435" t="s">
        <v>6627</v>
      </c>
      <c r="N1435">
        <f>1-402-384-1895</f>
        <v>-2680</v>
      </c>
      <c r="O1435" t="s">
        <v>965</v>
      </c>
      <c r="P1435" t="s">
        <v>2266</v>
      </c>
      <c r="Q1435" t="s">
        <v>294</v>
      </c>
      <c r="R1435" t="s">
        <v>2267</v>
      </c>
      <c r="S1435" t="s">
        <v>69</v>
      </c>
      <c r="T1435" t="s">
        <v>2268</v>
      </c>
      <c r="U1435" t="s">
        <v>2269</v>
      </c>
      <c r="V1435" t="s">
        <v>1758</v>
      </c>
      <c r="W1435" t="s">
        <v>1759</v>
      </c>
    </row>
    <row r="1436" spans="1:23" x14ac:dyDescent="0.3">
      <c r="A1436">
        <v>3027857851314490</v>
      </c>
      <c r="B1436" t="s">
        <v>286</v>
      </c>
      <c r="C1436" t="s">
        <v>58</v>
      </c>
      <c r="D1436" t="s">
        <v>2460</v>
      </c>
      <c r="E1436" t="s">
        <v>3138</v>
      </c>
      <c r="F1436" t="s">
        <v>3139</v>
      </c>
      <c r="G1436">
        <v>33.886899999999997</v>
      </c>
      <c r="H1436">
        <v>9.5374999999999996</v>
      </c>
      <c r="I1436" t="s">
        <v>62</v>
      </c>
      <c r="J1436">
        <v>12914</v>
      </c>
      <c r="K1436" s="1">
        <v>45083</v>
      </c>
      <c r="L1436" t="s">
        <v>63</v>
      </c>
      <c r="M1436" t="s">
        <v>6628</v>
      </c>
      <c r="N1436">
        <v>2395574524</v>
      </c>
      <c r="O1436" t="s">
        <v>1661</v>
      </c>
      <c r="P1436" t="s">
        <v>410</v>
      </c>
      <c r="Q1436" t="s">
        <v>143</v>
      </c>
      <c r="R1436" t="s">
        <v>1662</v>
      </c>
      <c r="S1436" t="s">
        <v>198</v>
      </c>
      <c r="T1436" t="s">
        <v>1663</v>
      </c>
      <c r="U1436" t="s">
        <v>1664</v>
      </c>
      <c r="V1436" t="s">
        <v>6629</v>
      </c>
      <c r="W1436" t="s">
        <v>6630</v>
      </c>
    </row>
    <row r="1437" spans="1:23" x14ac:dyDescent="0.3">
      <c r="A1437">
        <v>1734484168188570</v>
      </c>
      <c r="B1437" t="s">
        <v>921</v>
      </c>
      <c r="C1437" t="s">
        <v>273</v>
      </c>
      <c r="D1437" t="s">
        <v>5665</v>
      </c>
      <c r="E1437" t="s">
        <v>2367</v>
      </c>
      <c r="F1437" t="s">
        <v>2368</v>
      </c>
      <c r="G1437">
        <v>43.915900000000001</v>
      </c>
      <c r="H1437">
        <v>17.679099999999998</v>
      </c>
      <c r="I1437" t="s">
        <v>62</v>
      </c>
      <c r="J1437">
        <v>16310</v>
      </c>
      <c r="K1437" s="1">
        <v>44835</v>
      </c>
      <c r="L1437" t="s">
        <v>29</v>
      </c>
      <c r="M1437" t="s">
        <v>6631</v>
      </c>
      <c r="N1437" t="s">
        <v>6632</v>
      </c>
      <c r="O1437" t="s">
        <v>1100</v>
      </c>
      <c r="P1437" t="s">
        <v>2877</v>
      </c>
      <c r="Q1437" t="s">
        <v>294</v>
      </c>
      <c r="R1437" t="s">
        <v>2878</v>
      </c>
      <c r="S1437" t="s">
        <v>255</v>
      </c>
      <c r="T1437" t="s">
        <v>2879</v>
      </c>
      <c r="U1437" t="s">
        <v>2880</v>
      </c>
      <c r="V1437" t="s">
        <v>6633</v>
      </c>
      <c r="W1437" t="s">
        <v>6634</v>
      </c>
    </row>
    <row r="1438" spans="1:23" x14ac:dyDescent="0.3">
      <c r="A1438">
        <v>706330901792849</v>
      </c>
      <c r="B1438" t="s">
        <v>364</v>
      </c>
      <c r="C1438" t="s">
        <v>91</v>
      </c>
      <c r="D1438" t="s">
        <v>5970</v>
      </c>
      <c r="E1438" t="s">
        <v>2466</v>
      </c>
      <c r="F1438" t="s">
        <v>2467</v>
      </c>
      <c r="G1438">
        <v>-38.4161</v>
      </c>
      <c r="H1438">
        <v>-63.616700000000002</v>
      </c>
      <c r="I1438" t="s">
        <v>62</v>
      </c>
      <c r="J1438">
        <v>56289</v>
      </c>
      <c r="K1438" s="1">
        <v>45079</v>
      </c>
      <c r="L1438" t="s">
        <v>63</v>
      </c>
      <c r="M1438" t="s">
        <v>6635</v>
      </c>
      <c r="N1438" t="s">
        <v>6636</v>
      </c>
      <c r="O1438" t="s">
        <v>4051</v>
      </c>
      <c r="P1438" t="s">
        <v>4052</v>
      </c>
      <c r="Q1438" t="s">
        <v>967</v>
      </c>
      <c r="R1438" t="s">
        <v>4053</v>
      </c>
      <c r="S1438" t="s">
        <v>145</v>
      </c>
      <c r="T1438" t="s">
        <v>4054</v>
      </c>
      <c r="U1438" t="s">
        <v>4055</v>
      </c>
      <c r="V1438" t="s">
        <v>4075</v>
      </c>
      <c r="W1438" t="s">
        <v>4076</v>
      </c>
    </row>
    <row r="1439" spans="1:23" x14ac:dyDescent="0.3">
      <c r="A1439">
        <v>489107474271708</v>
      </c>
      <c r="B1439" t="s">
        <v>567</v>
      </c>
      <c r="C1439" t="s">
        <v>58</v>
      </c>
      <c r="D1439" t="s">
        <v>135</v>
      </c>
      <c r="E1439" t="s">
        <v>2858</v>
      </c>
      <c r="F1439" t="s">
        <v>2859</v>
      </c>
      <c r="G1439">
        <v>23.424099999999999</v>
      </c>
      <c r="H1439">
        <v>53.847799999999999</v>
      </c>
      <c r="I1439" t="s">
        <v>78</v>
      </c>
      <c r="J1439">
        <v>19370</v>
      </c>
      <c r="K1439" s="1">
        <v>45051</v>
      </c>
      <c r="L1439" t="s">
        <v>29</v>
      </c>
      <c r="M1439" t="s">
        <v>6637</v>
      </c>
      <c r="N1439" t="s">
        <v>6638</v>
      </c>
      <c r="O1439" t="s">
        <v>251</v>
      </c>
      <c r="P1439" t="s">
        <v>1002</v>
      </c>
      <c r="Q1439" t="s">
        <v>321</v>
      </c>
      <c r="R1439" t="s">
        <v>1003</v>
      </c>
      <c r="S1439" t="s">
        <v>52</v>
      </c>
      <c r="T1439" t="s">
        <v>1004</v>
      </c>
      <c r="U1439" t="s">
        <v>1005</v>
      </c>
      <c r="V1439" t="s">
        <v>1932</v>
      </c>
      <c r="W1439" t="s">
        <v>1933</v>
      </c>
    </row>
    <row r="1440" spans="1:23" x14ac:dyDescent="0.3">
      <c r="A1440">
        <v>897798525673924</v>
      </c>
      <c r="B1440" t="s">
        <v>286</v>
      </c>
      <c r="C1440" t="s">
        <v>134</v>
      </c>
      <c r="D1440" t="s">
        <v>431</v>
      </c>
      <c r="E1440" t="s">
        <v>3080</v>
      </c>
      <c r="F1440" t="s">
        <v>3081</v>
      </c>
      <c r="G1440">
        <v>12.169600000000001</v>
      </c>
      <c r="H1440">
        <v>-68.989999999999995</v>
      </c>
      <c r="I1440" t="s">
        <v>28</v>
      </c>
      <c r="J1440">
        <v>50757</v>
      </c>
      <c r="K1440" s="1">
        <v>44953</v>
      </c>
      <c r="L1440" t="s">
        <v>29</v>
      </c>
      <c r="M1440" t="s">
        <v>6639</v>
      </c>
      <c r="N1440" t="s">
        <v>6640</v>
      </c>
      <c r="O1440" t="s">
        <v>1979</v>
      </c>
      <c r="P1440" t="s">
        <v>2111</v>
      </c>
      <c r="Q1440" t="s">
        <v>294</v>
      </c>
      <c r="R1440" t="s">
        <v>3837</v>
      </c>
      <c r="S1440" t="s">
        <v>198</v>
      </c>
      <c r="T1440" t="s">
        <v>3838</v>
      </c>
      <c r="U1440" t="s">
        <v>3839</v>
      </c>
      <c r="V1440" t="s">
        <v>6297</v>
      </c>
      <c r="W1440" t="s">
        <v>6298</v>
      </c>
    </row>
    <row r="1441" spans="1:23" x14ac:dyDescent="0.3">
      <c r="A1441">
        <v>1520413430433270</v>
      </c>
      <c r="B1441" t="s">
        <v>313</v>
      </c>
      <c r="C1441" t="s">
        <v>189</v>
      </c>
      <c r="D1441" t="s">
        <v>3299</v>
      </c>
      <c r="E1441" t="s">
        <v>2430</v>
      </c>
      <c r="F1441" t="s">
        <v>2431</v>
      </c>
      <c r="G1441">
        <v>51.919400000000003</v>
      </c>
      <c r="H1441">
        <v>19.145099999999999</v>
      </c>
      <c r="I1441" t="s">
        <v>62</v>
      </c>
      <c r="J1441">
        <v>84818</v>
      </c>
      <c r="K1441" s="1">
        <v>44705</v>
      </c>
      <c r="L1441" t="s">
        <v>123</v>
      </c>
      <c r="M1441" t="s">
        <v>5837</v>
      </c>
      <c r="N1441" t="s">
        <v>6641</v>
      </c>
      <c r="O1441" t="s">
        <v>811</v>
      </c>
      <c r="P1441" t="s">
        <v>3997</v>
      </c>
      <c r="Q1441" t="s">
        <v>967</v>
      </c>
      <c r="R1441" t="s">
        <v>3998</v>
      </c>
      <c r="S1441" t="s">
        <v>52</v>
      </c>
      <c r="T1441" t="s">
        <v>3999</v>
      </c>
      <c r="U1441" t="s">
        <v>4000</v>
      </c>
      <c r="V1441" t="s">
        <v>1919</v>
      </c>
      <c r="W1441" t="s">
        <v>1920</v>
      </c>
    </row>
    <row r="1442" spans="1:23" x14ac:dyDescent="0.3">
      <c r="A1442">
        <v>107487300525719</v>
      </c>
      <c r="B1442" t="s">
        <v>1803</v>
      </c>
      <c r="C1442" t="s">
        <v>189</v>
      </c>
      <c r="D1442" t="s">
        <v>5308</v>
      </c>
      <c r="E1442" t="s">
        <v>1598</v>
      </c>
      <c r="F1442" t="s">
        <v>1599</v>
      </c>
      <c r="G1442">
        <v>-32.522799999999997</v>
      </c>
      <c r="H1442">
        <v>-55.765799999999999</v>
      </c>
      <c r="I1442" t="s">
        <v>206</v>
      </c>
      <c r="J1442">
        <v>130351</v>
      </c>
      <c r="K1442" s="1">
        <v>44922</v>
      </c>
      <c r="L1442" t="s">
        <v>123</v>
      </c>
      <c r="M1442" t="s">
        <v>6642</v>
      </c>
      <c r="N1442" t="s">
        <v>6643</v>
      </c>
      <c r="O1442" t="s">
        <v>356</v>
      </c>
      <c r="P1442" t="s">
        <v>2829</v>
      </c>
      <c r="Q1442" t="s">
        <v>294</v>
      </c>
      <c r="R1442" t="s">
        <v>2830</v>
      </c>
      <c r="S1442" t="s">
        <v>114</v>
      </c>
      <c r="T1442" t="s">
        <v>2831</v>
      </c>
      <c r="U1442" t="s">
        <v>2832</v>
      </c>
      <c r="V1442" t="s">
        <v>3759</v>
      </c>
      <c r="W1442" t="s">
        <v>3760</v>
      </c>
    </row>
    <row r="1443" spans="1:23" x14ac:dyDescent="0.3">
      <c r="A1443">
        <v>30143087914831</v>
      </c>
      <c r="B1443" t="s">
        <v>443</v>
      </c>
      <c r="C1443" t="s">
        <v>218</v>
      </c>
      <c r="D1443" t="s">
        <v>3170</v>
      </c>
      <c r="E1443" t="s">
        <v>1986</v>
      </c>
      <c r="F1443" t="s">
        <v>1987</v>
      </c>
      <c r="G1443">
        <v>-1.2864</v>
      </c>
      <c r="H1443">
        <v>36.8172</v>
      </c>
      <c r="I1443" t="s">
        <v>138</v>
      </c>
      <c r="J1443">
        <v>79854</v>
      </c>
      <c r="K1443" s="1">
        <v>44966</v>
      </c>
      <c r="L1443" t="s">
        <v>63</v>
      </c>
      <c r="M1443" t="s">
        <v>6644</v>
      </c>
      <c r="N1443" t="s">
        <v>6645</v>
      </c>
      <c r="O1443" t="s">
        <v>811</v>
      </c>
      <c r="P1443" t="s">
        <v>3997</v>
      </c>
      <c r="Q1443" t="s">
        <v>294</v>
      </c>
      <c r="R1443" t="s">
        <v>3998</v>
      </c>
      <c r="S1443" t="s">
        <v>36</v>
      </c>
      <c r="T1443" t="s">
        <v>3999</v>
      </c>
      <c r="U1443" t="s">
        <v>4000</v>
      </c>
      <c r="V1443" t="s">
        <v>5650</v>
      </c>
      <c r="W1443" t="s">
        <v>5651</v>
      </c>
    </row>
    <row r="1444" spans="1:23" x14ac:dyDescent="0.3">
      <c r="A1444">
        <v>360775924046834</v>
      </c>
      <c r="B1444" t="s">
        <v>23</v>
      </c>
      <c r="C1444" t="s">
        <v>105</v>
      </c>
      <c r="D1444" t="s">
        <v>4412</v>
      </c>
      <c r="E1444" t="s">
        <v>1555</v>
      </c>
      <c r="F1444" t="s">
        <v>1556</v>
      </c>
      <c r="G1444">
        <v>49.817500000000003</v>
      </c>
      <c r="H1444">
        <v>15.473000000000001</v>
      </c>
      <c r="I1444" t="s">
        <v>62</v>
      </c>
      <c r="J1444">
        <v>51807</v>
      </c>
      <c r="K1444" s="1">
        <v>45089</v>
      </c>
      <c r="L1444" t="s">
        <v>29</v>
      </c>
      <c r="M1444" t="s">
        <v>6646</v>
      </c>
      <c r="N1444" t="s">
        <v>6647</v>
      </c>
      <c r="O1444" t="s">
        <v>811</v>
      </c>
      <c r="P1444" t="s">
        <v>3997</v>
      </c>
      <c r="Q1444" t="s">
        <v>50</v>
      </c>
      <c r="R1444" t="s">
        <v>3998</v>
      </c>
      <c r="S1444" t="s">
        <v>85</v>
      </c>
      <c r="T1444" t="s">
        <v>3999</v>
      </c>
      <c r="U1444" t="s">
        <v>4000</v>
      </c>
      <c r="V1444" t="s">
        <v>1265</v>
      </c>
      <c r="W1444" t="s">
        <v>1266</v>
      </c>
    </row>
    <row r="1445" spans="1:23" x14ac:dyDescent="0.3">
      <c r="A1445">
        <v>501479651473413</v>
      </c>
      <c r="B1445" t="s">
        <v>1249</v>
      </c>
      <c r="C1445" t="s">
        <v>24</v>
      </c>
      <c r="D1445" t="s">
        <v>6648</v>
      </c>
      <c r="E1445" t="s">
        <v>4329</v>
      </c>
      <c r="F1445" t="s">
        <v>4330</v>
      </c>
      <c r="G1445">
        <v>-13.254300000000001</v>
      </c>
      <c r="H1445">
        <v>34.301499999999997</v>
      </c>
      <c r="I1445" t="s">
        <v>62</v>
      </c>
      <c r="J1445">
        <v>100592</v>
      </c>
      <c r="K1445" s="1">
        <v>44953</v>
      </c>
      <c r="L1445" t="s">
        <v>29</v>
      </c>
      <c r="M1445" t="s">
        <v>6649</v>
      </c>
      <c r="N1445" t="s">
        <v>6650</v>
      </c>
      <c r="O1445" t="s">
        <v>496</v>
      </c>
      <c r="P1445" t="s">
        <v>497</v>
      </c>
      <c r="Q1445" t="s">
        <v>143</v>
      </c>
      <c r="R1445" t="s">
        <v>498</v>
      </c>
      <c r="S1445" t="s">
        <v>145</v>
      </c>
      <c r="T1445" t="s">
        <v>499</v>
      </c>
      <c r="U1445" t="s">
        <v>500</v>
      </c>
      <c r="V1445" t="s">
        <v>2684</v>
      </c>
      <c r="W1445" t="s">
        <v>2685</v>
      </c>
    </row>
    <row r="1446" spans="1:23" x14ac:dyDescent="0.3">
      <c r="A1446">
        <v>289384114175653</v>
      </c>
      <c r="B1446" t="s">
        <v>133</v>
      </c>
      <c r="C1446" t="s">
        <v>42</v>
      </c>
      <c r="D1446" t="s">
        <v>3289</v>
      </c>
      <c r="E1446" t="s">
        <v>516</v>
      </c>
      <c r="F1446" t="s">
        <v>517</v>
      </c>
      <c r="G1446">
        <v>31.952200000000001</v>
      </c>
      <c r="H1446">
        <v>35.233199999999997</v>
      </c>
      <c r="I1446" t="s">
        <v>28</v>
      </c>
      <c r="J1446">
        <v>77334</v>
      </c>
      <c r="K1446" s="1">
        <v>44905</v>
      </c>
      <c r="L1446" t="s">
        <v>29</v>
      </c>
      <c r="M1446" t="s">
        <v>6651</v>
      </c>
      <c r="N1446" t="s">
        <v>6652</v>
      </c>
      <c r="O1446" t="s">
        <v>1381</v>
      </c>
      <c r="P1446" t="s">
        <v>1382</v>
      </c>
      <c r="Q1446" t="s">
        <v>674</v>
      </c>
      <c r="R1446" t="s">
        <v>1383</v>
      </c>
      <c r="S1446" t="s">
        <v>255</v>
      </c>
      <c r="T1446" t="s">
        <v>1384</v>
      </c>
      <c r="U1446" t="s">
        <v>1385</v>
      </c>
      <c r="V1446" t="s">
        <v>995</v>
      </c>
      <c r="W1446" t="s">
        <v>996</v>
      </c>
    </row>
    <row r="1447" spans="1:23" x14ac:dyDescent="0.3">
      <c r="A1447">
        <v>2114364402588780</v>
      </c>
      <c r="B1447" t="s">
        <v>90</v>
      </c>
      <c r="C1447" t="s">
        <v>218</v>
      </c>
      <c r="D1447" t="s">
        <v>2152</v>
      </c>
      <c r="E1447" t="s">
        <v>768</v>
      </c>
      <c r="F1447" t="s">
        <v>769</v>
      </c>
      <c r="G1447">
        <v>5.1520999999999999</v>
      </c>
      <c r="H1447">
        <v>46.199599999999997</v>
      </c>
      <c r="I1447" t="s">
        <v>78</v>
      </c>
      <c r="J1447">
        <v>47140</v>
      </c>
      <c r="K1447" s="1">
        <v>44730</v>
      </c>
      <c r="L1447" t="s">
        <v>63</v>
      </c>
      <c r="M1447" t="s">
        <v>6653</v>
      </c>
      <c r="N1447" t="s">
        <v>6654</v>
      </c>
      <c r="O1447" t="s">
        <v>822</v>
      </c>
      <c r="P1447" t="s">
        <v>4349</v>
      </c>
      <c r="Q1447" t="s">
        <v>294</v>
      </c>
      <c r="R1447" t="s">
        <v>4350</v>
      </c>
      <c r="S1447" t="s">
        <v>114</v>
      </c>
      <c r="T1447" t="s">
        <v>4351</v>
      </c>
      <c r="U1447" t="s">
        <v>4352</v>
      </c>
      <c r="V1447" t="s">
        <v>4703</v>
      </c>
      <c r="W1447" t="s">
        <v>4704</v>
      </c>
    </row>
    <row r="1448" spans="1:23" x14ac:dyDescent="0.3">
      <c r="A1448">
        <v>1627427793520160</v>
      </c>
      <c r="B1448" t="s">
        <v>1683</v>
      </c>
      <c r="C1448" t="s">
        <v>42</v>
      </c>
      <c r="D1448" t="s">
        <v>6655</v>
      </c>
      <c r="E1448" t="s">
        <v>2061</v>
      </c>
      <c r="F1448" t="s">
        <v>2062</v>
      </c>
      <c r="G1448">
        <v>21.007899999999999</v>
      </c>
      <c r="H1448">
        <v>-10.940799999999999</v>
      </c>
      <c r="I1448" t="s">
        <v>206</v>
      </c>
      <c r="J1448">
        <v>23442</v>
      </c>
      <c r="K1448" s="1">
        <v>44627</v>
      </c>
      <c r="L1448" t="s">
        <v>63</v>
      </c>
      <c r="M1448" t="s">
        <v>6656</v>
      </c>
      <c r="N1448" t="s">
        <v>6657</v>
      </c>
      <c r="O1448" t="s">
        <v>141</v>
      </c>
      <c r="P1448" t="s">
        <v>142</v>
      </c>
      <c r="Q1448" t="s">
        <v>67</v>
      </c>
      <c r="R1448" t="s">
        <v>144</v>
      </c>
      <c r="S1448" t="s">
        <v>334</v>
      </c>
      <c r="T1448" t="s">
        <v>146</v>
      </c>
      <c r="U1448" t="s">
        <v>147</v>
      </c>
      <c r="V1448" t="s">
        <v>870</v>
      </c>
      <c r="W1448" t="s">
        <v>871</v>
      </c>
    </row>
    <row r="1449" spans="1:23" x14ac:dyDescent="0.3">
      <c r="A1449">
        <v>770763563920906</v>
      </c>
      <c r="B1449" t="s">
        <v>300</v>
      </c>
      <c r="C1449" t="s">
        <v>134</v>
      </c>
      <c r="D1449" t="s">
        <v>4488</v>
      </c>
      <c r="E1449" t="s">
        <v>456</v>
      </c>
      <c r="F1449" t="s">
        <v>457</v>
      </c>
      <c r="G1449">
        <v>9.0820000000000007</v>
      </c>
      <c r="H1449">
        <v>8.6753</v>
      </c>
      <c r="I1449" t="s">
        <v>28</v>
      </c>
      <c r="J1449">
        <v>65855</v>
      </c>
      <c r="K1449" s="1">
        <v>44517</v>
      </c>
      <c r="L1449" t="s">
        <v>29</v>
      </c>
      <c r="M1449" t="s">
        <v>6658</v>
      </c>
      <c r="N1449">
        <v>7809039073</v>
      </c>
      <c r="O1449" t="s">
        <v>1543</v>
      </c>
      <c r="P1449" t="s">
        <v>1544</v>
      </c>
      <c r="Q1449" t="s">
        <v>321</v>
      </c>
      <c r="R1449" t="s">
        <v>1545</v>
      </c>
      <c r="S1449" t="s">
        <v>241</v>
      </c>
      <c r="T1449" t="s">
        <v>1546</v>
      </c>
      <c r="U1449" t="s">
        <v>1547</v>
      </c>
      <c r="V1449" t="s">
        <v>1568</v>
      </c>
      <c r="W1449" t="s">
        <v>1569</v>
      </c>
    </row>
    <row r="1450" spans="1:23" x14ac:dyDescent="0.3">
      <c r="A1450">
        <v>2503040743267240</v>
      </c>
      <c r="B1450" t="s">
        <v>23</v>
      </c>
      <c r="C1450" t="s">
        <v>42</v>
      </c>
      <c r="D1450" t="s">
        <v>1519</v>
      </c>
      <c r="E1450" t="s">
        <v>4315</v>
      </c>
      <c r="F1450" t="s">
        <v>4316</v>
      </c>
      <c r="G1450">
        <v>-0.52280000000000004</v>
      </c>
      <c r="H1450">
        <v>166.9315</v>
      </c>
      <c r="I1450" t="s">
        <v>138</v>
      </c>
      <c r="J1450">
        <v>121396</v>
      </c>
      <c r="K1450" s="1">
        <v>44931</v>
      </c>
      <c r="L1450" t="s">
        <v>29</v>
      </c>
      <c r="M1450" t="s">
        <v>6659</v>
      </c>
      <c r="N1450">
        <f>1-838-964-3903</f>
        <v>-5704</v>
      </c>
      <c r="O1450" t="s">
        <v>1591</v>
      </c>
      <c r="P1450" t="s">
        <v>845</v>
      </c>
      <c r="Q1450" t="s">
        <v>294</v>
      </c>
      <c r="R1450" t="s">
        <v>4509</v>
      </c>
      <c r="S1450" t="s">
        <v>145</v>
      </c>
      <c r="T1450" t="s">
        <v>4510</v>
      </c>
      <c r="U1450" t="s">
        <v>4511</v>
      </c>
      <c r="V1450" t="s">
        <v>6660</v>
      </c>
      <c r="W1450" t="s">
        <v>6661</v>
      </c>
    </row>
    <row r="1451" spans="1:23" x14ac:dyDescent="0.3">
      <c r="A1451">
        <v>1223729234285160</v>
      </c>
      <c r="B1451" t="s">
        <v>41</v>
      </c>
      <c r="C1451" t="s">
        <v>42</v>
      </c>
      <c r="D1451" t="s">
        <v>4243</v>
      </c>
      <c r="E1451" t="s">
        <v>556</v>
      </c>
      <c r="F1451" t="s">
        <v>557</v>
      </c>
      <c r="G1451">
        <v>-1.8311999999999999</v>
      </c>
      <c r="H1451">
        <v>-78.183400000000006</v>
      </c>
      <c r="I1451" t="s">
        <v>28</v>
      </c>
      <c r="J1451">
        <v>21210</v>
      </c>
      <c r="K1451" s="1">
        <v>44678</v>
      </c>
      <c r="L1451" t="s">
        <v>29</v>
      </c>
      <c r="M1451" t="s">
        <v>6662</v>
      </c>
      <c r="N1451">
        <f>1-946-625-9626</f>
        <v>-11196</v>
      </c>
      <c r="O1451" t="s">
        <v>526</v>
      </c>
      <c r="P1451" t="s">
        <v>629</v>
      </c>
      <c r="Q1451" t="s">
        <v>50</v>
      </c>
      <c r="R1451" t="s">
        <v>630</v>
      </c>
      <c r="S1451" t="s">
        <v>85</v>
      </c>
      <c r="T1451" t="s">
        <v>631</v>
      </c>
      <c r="U1451" t="s">
        <v>632</v>
      </c>
      <c r="V1451" t="s">
        <v>1334</v>
      </c>
      <c r="W1451" t="s">
        <v>1335</v>
      </c>
    </row>
    <row r="1452" spans="1:23" x14ac:dyDescent="0.3">
      <c r="A1452">
        <v>2885239777858620</v>
      </c>
      <c r="B1452" t="s">
        <v>533</v>
      </c>
      <c r="C1452" t="s">
        <v>189</v>
      </c>
      <c r="D1452" t="s">
        <v>1855</v>
      </c>
      <c r="E1452" t="s">
        <v>781</v>
      </c>
      <c r="F1452" t="s">
        <v>782</v>
      </c>
      <c r="G1452">
        <v>30.375299999999999</v>
      </c>
      <c r="H1452">
        <v>69.345100000000002</v>
      </c>
      <c r="I1452" t="s">
        <v>62</v>
      </c>
      <c r="J1452">
        <v>107030</v>
      </c>
      <c r="K1452" s="1">
        <v>45115</v>
      </c>
      <c r="L1452" t="s">
        <v>29</v>
      </c>
      <c r="M1452" t="s">
        <v>6663</v>
      </c>
      <c r="N1452" t="s">
        <v>6664</v>
      </c>
      <c r="O1452" t="s">
        <v>3099</v>
      </c>
      <c r="P1452" t="s">
        <v>3100</v>
      </c>
      <c r="Q1452" t="s">
        <v>239</v>
      </c>
      <c r="R1452" t="s">
        <v>3101</v>
      </c>
      <c r="S1452" t="s">
        <v>241</v>
      </c>
      <c r="T1452" t="s">
        <v>3102</v>
      </c>
      <c r="U1452" t="s">
        <v>3103</v>
      </c>
      <c r="V1452" t="s">
        <v>3789</v>
      </c>
      <c r="W1452" t="s">
        <v>3790</v>
      </c>
    </row>
    <row r="1453" spans="1:23" x14ac:dyDescent="0.3">
      <c r="A1453">
        <v>1918926598326550</v>
      </c>
      <c r="B1453" t="s">
        <v>859</v>
      </c>
      <c r="C1453" t="s">
        <v>24</v>
      </c>
      <c r="D1453" t="s">
        <v>6665</v>
      </c>
      <c r="E1453" t="s">
        <v>1065</v>
      </c>
      <c r="F1453" t="s">
        <v>1066</v>
      </c>
      <c r="G1453">
        <v>11.825100000000001</v>
      </c>
      <c r="H1453">
        <v>42.590299999999999</v>
      </c>
      <c r="I1453" t="s">
        <v>138</v>
      </c>
      <c r="J1453">
        <v>78661</v>
      </c>
      <c r="K1453" s="1">
        <v>44578</v>
      </c>
      <c r="L1453" t="s">
        <v>63</v>
      </c>
      <c r="M1453" t="s">
        <v>6666</v>
      </c>
      <c r="N1453" t="s">
        <v>6667</v>
      </c>
      <c r="O1453" t="s">
        <v>237</v>
      </c>
      <c r="P1453" t="s">
        <v>1797</v>
      </c>
      <c r="Q1453" t="s">
        <v>143</v>
      </c>
      <c r="R1453" t="s">
        <v>1798</v>
      </c>
      <c r="S1453" t="s">
        <v>36</v>
      </c>
      <c r="T1453" t="s">
        <v>1799</v>
      </c>
      <c r="U1453" t="s">
        <v>1800</v>
      </c>
      <c r="V1453" t="s">
        <v>1369</v>
      </c>
      <c r="W1453" t="s">
        <v>1370</v>
      </c>
    </row>
    <row r="1454" spans="1:23" x14ac:dyDescent="0.3">
      <c r="A1454">
        <v>2931876177562740</v>
      </c>
      <c r="B1454" t="s">
        <v>859</v>
      </c>
      <c r="C1454" t="s">
        <v>218</v>
      </c>
      <c r="D1454" t="s">
        <v>3881</v>
      </c>
      <c r="E1454" t="s">
        <v>247</v>
      </c>
      <c r="F1454" t="s">
        <v>248</v>
      </c>
      <c r="G1454">
        <v>15.5527</v>
      </c>
      <c r="H1454">
        <v>48.516399999999997</v>
      </c>
      <c r="I1454" t="s">
        <v>206</v>
      </c>
      <c r="J1454">
        <v>22115</v>
      </c>
      <c r="K1454" s="1">
        <v>44898</v>
      </c>
      <c r="L1454" t="s">
        <v>29</v>
      </c>
      <c r="M1454" t="s">
        <v>6668</v>
      </c>
      <c r="N1454" t="s">
        <v>6669</v>
      </c>
      <c r="O1454" t="s">
        <v>3926</v>
      </c>
      <c r="P1454" t="s">
        <v>3927</v>
      </c>
      <c r="Q1454" t="s">
        <v>1047</v>
      </c>
      <c r="R1454" t="s">
        <v>3928</v>
      </c>
      <c r="S1454" t="s">
        <v>52</v>
      </c>
      <c r="T1454" t="s">
        <v>3929</v>
      </c>
      <c r="U1454" t="s">
        <v>3930</v>
      </c>
      <c r="V1454" t="s">
        <v>5073</v>
      </c>
      <c r="W1454" t="s">
        <v>5074</v>
      </c>
    </row>
    <row r="1455" spans="1:23" x14ac:dyDescent="0.3">
      <c r="A1455">
        <v>1241845179470250</v>
      </c>
      <c r="B1455" t="s">
        <v>792</v>
      </c>
      <c r="C1455" t="s">
        <v>24</v>
      </c>
      <c r="D1455" t="s">
        <v>521</v>
      </c>
      <c r="E1455" t="s">
        <v>493</v>
      </c>
      <c r="F1455" t="s">
        <v>494</v>
      </c>
      <c r="G1455">
        <v>-20.904299999999999</v>
      </c>
      <c r="H1455">
        <v>165.61799999999999</v>
      </c>
      <c r="I1455" t="s">
        <v>28</v>
      </c>
      <c r="J1455">
        <v>97319</v>
      </c>
      <c r="K1455" s="1">
        <v>44660</v>
      </c>
      <c r="L1455" t="s">
        <v>63</v>
      </c>
      <c r="M1455" t="s">
        <v>6670</v>
      </c>
      <c r="N1455">
        <v>2837869208</v>
      </c>
      <c r="O1455" t="s">
        <v>448</v>
      </c>
      <c r="P1455" t="s">
        <v>6370</v>
      </c>
      <c r="Q1455" t="s">
        <v>83</v>
      </c>
      <c r="R1455" t="s">
        <v>6371</v>
      </c>
      <c r="S1455" t="s">
        <v>145</v>
      </c>
      <c r="T1455" t="s">
        <v>6372</v>
      </c>
      <c r="U1455" t="s">
        <v>6373</v>
      </c>
      <c r="V1455" t="s">
        <v>6671</v>
      </c>
      <c r="W1455" t="s">
        <v>6672</v>
      </c>
    </row>
    <row r="1456" spans="1:23" x14ac:dyDescent="0.3">
      <c r="A1456">
        <v>1149497310787970</v>
      </c>
      <c r="B1456" t="s">
        <v>859</v>
      </c>
      <c r="C1456" t="s">
        <v>105</v>
      </c>
      <c r="D1456" t="s">
        <v>4314</v>
      </c>
      <c r="E1456" t="s">
        <v>1077</v>
      </c>
      <c r="F1456" t="s">
        <v>1078</v>
      </c>
      <c r="G1456">
        <v>3.9192999999999998</v>
      </c>
      <c r="H1456">
        <v>-56.027799999999999</v>
      </c>
      <c r="I1456" t="s">
        <v>28</v>
      </c>
      <c r="J1456">
        <v>96821</v>
      </c>
      <c r="K1456" s="1">
        <v>44519</v>
      </c>
      <c r="L1456" t="s">
        <v>29</v>
      </c>
      <c r="M1456" t="s">
        <v>6673</v>
      </c>
      <c r="N1456" t="s">
        <v>6674</v>
      </c>
      <c r="O1456" t="s">
        <v>2470</v>
      </c>
      <c r="P1456" t="s">
        <v>2471</v>
      </c>
      <c r="Q1456" t="s">
        <v>253</v>
      </c>
      <c r="R1456" t="s">
        <v>2472</v>
      </c>
      <c r="S1456" t="s">
        <v>334</v>
      </c>
      <c r="T1456" t="s">
        <v>2473</v>
      </c>
      <c r="U1456" t="s">
        <v>2474</v>
      </c>
      <c r="V1456" t="s">
        <v>6675</v>
      </c>
      <c r="W1456" t="s">
        <v>6676</v>
      </c>
    </row>
    <row r="1457" spans="1:23" x14ac:dyDescent="0.3">
      <c r="A1457">
        <v>2147232738761580</v>
      </c>
      <c r="B1457" t="s">
        <v>57</v>
      </c>
      <c r="C1457" t="s">
        <v>134</v>
      </c>
      <c r="D1457" t="s">
        <v>3894</v>
      </c>
      <c r="E1457" t="s">
        <v>3607</v>
      </c>
      <c r="F1457" t="s">
        <v>3608</v>
      </c>
      <c r="G1457">
        <v>39.074199999999998</v>
      </c>
      <c r="H1457">
        <v>21.824300000000001</v>
      </c>
      <c r="I1457" t="s">
        <v>28</v>
      </c>
      <c r="J1457">
        <v>56233</v>
      </c>
      <c r="K1457" s="1">
        <v>45024</v>
      </c>
      <c r="L1457" t="s">
        <v>29</v>
      </c>
      <c r="M1457" t="s">
        <v>6677</v>
      </c>
      <c r="N1457" t="s">
        <v>6678</v>
      </c>
      <c r="O1457" t="s">
        <v>1513</v>
      </c>
      <c r="P1457" t="s">
        <v>1373</v>
      </c>
      <c r="Q1457" t="s">
        <v>1047</v>
      </c>
      <c r="R1457" t="s">
        <v>1514</v>
      </c>
      <c r="S1457" t="s">
        <v>198</v>
      </c>
      <c r="T1457" t="s">
        <v>1515</v>
      </c>
      <c r="U1457" t="s">
        <v>1516</v>
      </c>
      <c r="V1457" t="s">
        <v>6679</v>
      </c>
      <c r="W1457" t="s">
        <v>6680</v>
      </c>
    </row>
    <row r="1458" spans="1:23" x14ac:dyDescent="0.3">
      <c r="A1458">
        <v>1245369087688920</v>
      </c>
      <c r="B1458" t="s">
        <v>1140</v>
      </c>
      <c r="C1458" t="s">
        <v>24</v>
      </c>
      <c r="D1458" t="s">
        <v>4029</v>
      </c>
      <c r="E1458" t="s">
        <v>5053</v>
      </c>
      <c r="F1458" t="s">
        <v>5054</v>
      </c>
      <c r="G1458">
        <v>47.516199999999998</v>
      </c>
      <c r="H1458">
        <v>14.5501</v>
      </c>
      <c r="I1458" t="s">
        <v>78</v>
      </c>
      <c r="J1458">
        <v>93095</v>
      </c>
      <c r="K1458" s="1">
        <v>44842</v>
      </c>
      <c r="L1458" t="s">
        <v>123</v>
      </c>
      <c r="M1458" t="s">
        <v>6681</v>
      </c>
      <c r="N1458" t="s">
        <v>6682</v>
      </c>
      <c r="O1458" t="s">
        <v>448</v>
      </c>
      <c r="P1458" t="s">
        <v>447</v>
      </c>
      <c r="Q1458" t="s">
        <v>83</v>
      </c>
      <c r="R1458" t="s">
        <v>1331</v>
      </c>
      <c r="S1458" t="s">
        <v>212</v>
      </c>
      <c r="T1458" t="s">
        <v>1332</v>
      </c>
      <c r="U1458" t="s">
        <v>1333</v>
      </c>
      <c r="V1458" t="s">
        <v>3793</v>
      </c>
      <c r="W1458" t="s">
        <v>3794</v>
      </c>
    </row>
    <row r="1459" spans="1:23" x14ac:dyDescent="0.3">
      <c r="A1459">
        <v>928582445592421</v>
      </c>
      <c r="B1459" t="s">
        <v>364</v>
      </c>
      <c r="C1459" t="s">
        <v>42</v>
      </c>
      <c r="D1459" t="s">
        <v>2922</v>
      </c>
      <c r="E1459" t="s">
        <v>44</v>
      </c>
      <c r="F1459" t="s">
        <v>45</v>
      </c>
      <c r="G1459">
        <v>38.969700000000003</v>
      </c>
      <c r="H1459">
        <v>59.5563</v>
      </c>
      <c r="I1459" t="s">
        <v>206</v>
      </c>
      <c r="J1459">
        <v>38114</v>
      </c>
      <c r="K1459" s="1">
        <v>44926</v>
      </c>
      <c r="L1459" t="s">
        <v>29</v>
      </c>
      <c r="M1459" t="s">
        <v>6683</v>
      </c>
      <c r="N1459" t="s">
        <v>6684</v>
      </c>
      <c r="O1459" t="s">
        <v>1152</v>
      </c>
      <c r="P1459" t="s">
        <v>6685</v>
      </c>
      <c r="Q1459" t="s">
        <v>67</v>
      </c>
      <c r="R1459" t="s">
        <v>6686</v>
      </c>
      <c r="S1459" t="s">
        <v>334</v>
      </c>
      <c r="T1459" t="s">
        <v>6687</v>
      </c>
      <c r="U1459" t="s">
        <v>6688</v>
      </c>
      <c r="V1459" t="s">
        <v>3084</v>
      </c>
      <c r="W1459" t="s">
        <v>3085</v>
      </c>
    </row>
    <row r="1460" spans="1:23" x14ac:dyDescent="0.3">
      <c r="A1460">
        <v>2850569292483660</v>
      </c>
      <c r="B1460" t="s">
        <v>1249</v>
      </c>
      <c r="C1460" t="s">
        <v>151</v>
      </c>
      <c r="D1460" t="s">
        <v>5308</v>
      </c>
      <c r="E1460" t="s">
        <v>233</v>
      </c>
      <c r="F1460" t="s">
        <v>234</v>
      </c>
      <c r="G1460">
        <v>34.802100000000003</v>
      </c>
      <c r="H1460">
        <v>38.9968</v>
      </c>
      <c r="I1460" t="s">
        <v>138</v>
      </c>
      <c r="J1460">
        <v>76010</v>
      </c>
      <c r="K1460" s="1">
        <v>44809</v>
      </c>
      <c r="L1460" t="s">
        <v>29</v>
      </c>
      <c r="M1460" t="s">
        <v>6689</v>
      </c>
      <c r="N1460" t="s">
        <v>6690</v>
      </c>
      <c r="O1460" t="s">
        <v>1252</v>
      </c>
      <c r="P1460" t="s">
        <v>6691</v>
      </c>
      <c r="Q1460" t="s">
        <v>253</v>
      </c>
      <c r="R1460" t="s">
        <v>6692</v>
      </c>
      <c r="S1460" t="s">
        <v>198</v>
      </c>
      <c r="T1460" t="s">
        <v>6693</v>
      </c>
      <c r="U1460" t="s">
        <v>6694</v>
      </c>
      <c r="V1460" t="s">
        <v>2679</v>
      </c>
      <c r="W1460" t="s">
        <v>2680</v>
      </c>
    </row>
    <row r="1461" spans="1:23" x14ac:dyDescent="0.3">
      <c r="A1461">
        <v>121515109649328</v>
      </c>
      <c r="B1461" t="s">
        <v>150</v>
      </c>
      <c r="C1461" t="s">
        <v>189</v>
      </c>
      <c r="D1461" t="s">
        <v>6695</v>
      </c>
      <c r="E1461" t="s">
        <v>3780</v>
      </c>
      <c r="F1461" t="s">
        <v>3781</v>
      </c>
      <c r="G1461">
        <v>53.709800000000001</v>
      </c>
      <c r="H1461">
        <v>27.953399999999998</v>
      </c>
      <c r="I1461" t="s">
        <v>28</v>
      </c>
      <c r="J1461">
        <v>102990</v>
      </c>
      <c r="K1461" s="1">
        <v>45058</v>
      </c>
      <c r="L1461" t="s">
        <v>63</v>
      </c>
      <c r="M1461" t="s">
        <v>6696</v>
      </c>
      <c r="N1461" t="s">
        <v>6697</v>
      </c>
      <c r="O1461" t="s">
        <v>1152</v>
      </c>
      <c r="P1461" t="s">
        <v>1153</v>
      </c>
      <c r="Q1461" t="s">
        <v>67</v>
      </c>
      <c r="R1461" t="s">
        <v>1154</v>
      </c>
      <c r="S1461" t="s">
        <v>212</v>
      </c>
      <c r="T1461" t="s">
        <v>1155</v>
      </c>
      <c r="U1461" t="s">
        <v>1156</v>
      </c>
      <c r="V1461" t="s">
        <v>708</v>
      </c>
      <c r="W1461" t="s">
        <v>709</v>
      </c>
    </row>
    <row r="1462" spans="1:23" x14ac:dyDescent="0.3">
      <c r="A1462">
        <v>993948527514231</v>
      </c>
      <c r="B1462" t="s">
        <v>582</v>
      </c>
      <c r="C1462" t="s">
        <v>218</v>
      </c>
      <c r="D1462" t="s">
        <v>377</v>
      </c>
      <c r="E1462" t="s">
        <v>1473</v>
      </c>
      <c r="F1462" t="s">
        <v>1474</v>
      </c>
      <c r="G1462">
        <v>-14.234999999999999</v>
      </c>
      <c r="H1462">
        <v>-51.9253</v>
      </c>
      <c r="I1462" t="s">
        <v>206</v>
      </c>
      <c r="J1462">
        <v>108072</v>
      </c>
      <c r="K1462" s="1">
        <v>44517</v>
      </c>
      <c r="L1462" t="s">
        <v>123</v>
      </c>
      <c r="M1462" t="s">
        <v>6698</v>
      </c>
      <c r="N1462" t="s">
        <v>6699</v>
      </c>
      <c r="O1462" t="s">
        <v>2132</v>
      </c>
      <c r="P1462" t="s">
        <v>2911</v>
      </c>
      <c r="Q1462" t="s">
        <v>967</v>
      </c>
      <c r="R1462" t="s">
        <v>2912</v>
      </c>
      <c r="S1462" t="s">
        <v>241</v>
      </c>
      <c r="T1462" t="s">
        <v>2913</v>
      </c>
      <c r="U1462" t="s">
        <v>2914</v>
      </c>
      <c r="V1462" t="s">
        <v>2270</v>
      </c>
      <c r="W1462" t="s">
        <v>2271</v>
      </c>
    </row>
    <row r="1463" spans="1:23" x14ac:dyDescent="0.3">
      <c r="A1463">
        <v>571679155152391</v>
      </c>
      <c r="B1463" t="s">
        <v>430</v>
      </c>
      <c r="C1463" t="s">
        <v>24</v>
      </c>
      <c r="D1463" t="s">
        <v>6155</v>
      </c>
      <c r="E1463" t="s">
        <v>1065</v>
      </c>
      <c r="F1463" t="s">
        <v>1066</v>
      </c>
      <c r="G1463">
        <v>11.825100000000001</v>
      </c>
      <c r="H1463">
        <v>42.590299999999999</v>
      </c>
      <c r="I1463" t="s">
        <v>62</v>
      </c>
      <c r="J1463">
        <v>54343</v>
      </c>
      <c r="K1463" s="1">
        <v>44709</v>
      </c>
      <c r="L1463" t="s">
        <v>123</v>
      </c>
      <c r="M1463" t="s">
        <v>6700</v>
      </c>
      <c r="N1463" t="s">
        <v>6701</v>
      </c>
      <c r="O1463" t="s">
        <v>141</v>
      </c>
      <c r="P1463" t="s">
        <v>155</v>
      </c>
      <c r="Q1463" t="s">
        <v>50</v>
      </c>
      <c r="R1463" t="s">
        <v>156</v>
      </c>
      <c r="S1463" t="s">
        <v>52</v>
      </c>
      <c r="T1463" t="s">
        <v>157</v>
      </c>
      <c r="U1463" t="s">
        <v>158</v>
      </c>
      <c r="V1463" t="s">
        <v>2962</v>
      </c>
      <c r="W1463" t="s">
        <v>2963</v>
      </c>
    </row>
    <row r="1464" spans="1:23" x14ac:dyDescent="0.3">
      <c r="A1464">
        <v>2110631931305730</v>
      </c>
      <c r="B1464" t="s">
        <v>104</v>
      </c>
      <c r="C1464" t="s">
        <v>42</v>
      </c>
      <c r="D1464" t="s">
        <v>3319</v>
      </c>
      <c r="E1464" t="s">
        <v>3625</v>
      </c>
      <c r="F1464" t="s">
        <v>3626</v>
      </c>
      <c r="G1464">
        <v>-11.2027</v>
      </c>
      <c r="H1464">
        <v>17.873899999999999</v>
      </c>
      <c r="I1464" t="s">
        <v>138</v>
      </c>
      <c r="J1464">
        <v>42977</v>
      </c>
      <c r="K1464" s="1">
        <v>44797</v>
      </c>
      <c r="L1464" t="s">
        <v>123</v>
      </c>
      <c r="M1464" t="s">
        <v>6702</v>
      </c>
      <c r="N1464" t="s">
        <v>6703</v>
      </c>
      <c r="O1464" t="s">
        <v>141</v>
      </c>
      <c r="P1464" t="s">
        <v>3092</v>
      </c>
      <c r="Q1464" t="s">
        <v>332</v>
      </c>
      <c r="R1464" t="s">
        <v>3093</v>
      </c>
      <c r="S1464" t="s">
        <v>145</v>
      </c>
      <c r="T1464" t="s">
        <v>3094</v>
      </c>
      <c r="U1464" t="s">
        <v>3095</v>
      </c>
      <c r="V1464" t="s">
        <v>3946</v>
      </c>
      <c r="W1464" t="s">
        <v>3947</v>
      </c>
    </row>
    <row r="1465" spans="1:23" x14ac:dyDescent="0.3">
      <c r="A1465">
        <v>996870810200256</v>
      </c>
      <c r="B1465" t="s">
        <v>74</v>
      </c>
      <c r="C1465" t="s">
        <v>105</v>
      </c>
      <c r="D1465" t="s">
        <v>1315</v>
      </c>
      <c r="E1465" t="s">
        <v>576</v>
      </c>
      <c r="F1465" t="s">
        <v>577</v>
      </c>
      <c r="G1465">
        <v>7.3696999999999999</v>
      </c>
      <c r="H1465">
        <v>12.354699999999999</v>
      </c>
      <c r="I1465" t="s">
        <v>78</v>
      </c>
      <c r="J1465">
        <v>15693</v>
      </c>
      <c r="K1465" s="1">
        <v>44619</v>
      </c>
      <c r="L1465" t="s">
        <v>123</v>
      </c>
      <c r="M1465" t="s">
        <v>6704</v>
      </c>
      <c r="N1465">
        <v>9062577925</v>
      </c>
      <c r="O1465" t="s">
        <v>1823</v>
      </c>
      <c r="P1465" t="s">
        <v>909</v>
      </c>
      <c r="Q1465" t="s">
        <v>674</v>
      </c>
      <c r="R1465" t="s">
        <v>2143</v>
      </c>
      <c r="S1465" t="s">
        <v>36</v>
      </c>
      <c r="T1465" t="s">
        <v>2144</v>
      </c>
      <c r="U1465" t="s">
        <v>2145</v>
      </c>
      <c r="V1465" t="s">
        <v>2762</v>
      </c>
      <c r="W1465" t="s">
        <v>2763</v>
      </c>
    </row>
    <row r="1466" spans="1:23" x14ac:dyDescent="0.3">
      <c r="A1466">
        <v>1043533622310140</v>
      </c>
      <c r="B1466" t="s">
        <v>364</v>
      </c>
      <c r="C1466" t="s">
        <v>189</v>
      </c>
      <c r="D1466" t="s">
        <v>1192</v>
      </c>
      <c r="E1466" t="s">
        <v>2532</v>
      </c>
      <c r="F1466" t="s">
        <v>2533</v>
      </c>
      <c r="G1466">
        <v>-6.3689999999999998</v>
      </c>
      <c r="H1466">
        <v>34.888800000000003</v>
      </c>
      <c r="I1466" t="s">
        <v>138</v>
      </c>
      <c r="J1466">
        <v>18153</v>
      </c>
      <c r="K1466" s="1">
        <v>44645</v>
      </c>
      <c r="L1466" t="s">
        <v>29</v>
      </c>
      <c r="M1466" t="s">
        <v>6705</v>
      </c>
      <c r="N1466" t="s">
        <v>6706</v>
      </c>
      <c r="O1466" t="s">
        <v>81</v>
      </c>
      <c r="P1466" t="s">
        <v>224</v>
      </c>
      <c r="Q1466" t="s">
        <v>50</v>
      </c>
      <c r="R1466" t="s">
        <v>2259</v>
      </c>
      <c r="S1466" t="s">
        <v>212</v>
      </c>
      <c r="T1466" t="s">
        <v>2260</v>
      </c>
      <c r="U1466" t="s">
        <v>2261</v>
      </c>
      <c r="V1466" t="s">
        <v>4441</v>
      </c>
      <c r="W1466" t="s">
        <v>4442</v>
      </c>
    </row>
    <row r="1467" spans="1:23" x14ac:dyDescent="0.3">
      <c r="A1467">
        <v>2146588294995270</v>
      </c>
      <c r="B1467" t="s">
        <v>161</v>
      </c>
      <c r="C1467" t="s">
        <v>91</v>
      </c>
      <c r="D1467" t="s">
        <v>6259</v>
      </c>
      <c r="E1467" t="s">
        <v>576</v>
      </c>
      <c r="F1467" t="s">
        <v>577</v>
      </c>
      <c r="G1467">
        <v>7.3696999999999999</v>
      </c>
      <c r="H1467">
        <v>12.354699999999999</v>
      </c>
      <c r="I1467" t="s">
        <v>28</v>
      </c>
      <c r="J1467">
        <v>104753</v>
      </c>
      <c r="K1467" s="1">
        <v>44490</v>
      </c>
      <c r="L1467" t="s">
        <v>63</v>
      </c>
      <c r="M1467" t="s">
        <v>6707</v>
      </c>
      <c r="N1467" t="s">
        <v>6708</v>
      </c>
      <c r="O1467" t="s">
        <v>251</v>
      </c>
      <c r="P1467" t="s">
        <v>3201</v>
      </c>
      <c r="Q1467" t="s">
        <v>143</v>
      </c>
      <c r="R1467" t="s">
        <v>3202</v>
      </c>
      <c r="S1467" t="s">
        <v>85</v>
      </c>
      <c r="T1467" t="s">
        <v>3203</v>
      </c>
      <c r="U1467" t="s">
        <v>3204</v>
      </c>
      <c r="V1467" t="s">
        <v>684</v>
      </c>
      <c r="W1467" t="s">
        <v>685</v>
      </c>
    </row>
    <row r="1468" spans="1:23" x14ac:dyDescent="0.3">
      <c r="A1468">
        <v>2976274009358920</v>
      </c>
      <c r="B1468" t="s">
        <v>859</v>
      </c>
      <c r="C1468" t="s">
        <v>189</v>
      </c>
      <c r="D1468" t="s">
        <v>3386</v>
      </c>
      <c r="E1468" t="s">
        <v>936</v>
      </c>
      <c r="F1468" t="s">
        <v>937</v>
      </c>
      <c r="G1468">
        <v>23.684999999999999</v>
      </c>
      <c r="H1468">
        <v>90.356300000000005</v>
      </c>
      <c r="I1468" t="s">
        <v>62</v>
      </c>
      <c r="J1468">
        <v>78261</v>
      </c>
      <c r="K1468" s="1">
        <v>45099</v>
      </c>
      <c r="L1468" t="s">
        <v>63</v>
      </c>
      <c r="M1468" t="s">
        <v>6709</v>
      </c>
      <c r="N1468" t="s">
        <v>6710</v>
      </c>
      <c r="O1468" t="s">
        <v>1698</v>
      </c>
      <c r="P1468" t="s">
        <v>6711</v>
      </c>
      <c r="Q1468" t="s">
        <v>674</v>
      </c>
      <c r="R1468" t="s">
        <v>6712</v>
      </c>
      <c r="S1468" t="s">
        <v>85</v>
      </c>
      <c r="T1468" t="s">
        <v>6713</v>
      </c>
      <c r="U1468" t="s">
        <v>6714</v>
      </c>
      <c r="V1468" t="s">
        <v>6603</v>
      </c>
      <c r="W1468" t="s">
        <v>6604</v>
      </c>
    </row>
    <row r="1469" spans="1:23" x14ac:dyDescent="0.3">
      <c r="A1469">
        <v>223029793523539</v>
      </c>
      <c r="B1469" t="s">
        <v>23</v>
      </c>
      <c r="C1469" t="s">
        <v>134</v>
      </c>
      <c r="D1469" t="s">
        <v>1209</v>
      </c>
      <c r="E1469" t="s">
        <v>2210</v>
      </c>
      <c r="F1469" t="s">
        <v>2211</v>
      </c>
      <c r="G1469">
        <v>4.5709</v>
      </c>
      <c r="H1469">
        <v>-74.297300000000007</v>
      </c>
      <c r="I1469" t="s">
        <v>62</v>
      </c>
      <c r="J1469">
        <v>73889</v>
      </c>
      <c r="K1469" s="1">
        <v>45054</v>
      </c>
      <c r="L1469" t="s">
        <v>123</v>
      </c>
      <c r="M1469" t="s">
        <v>6715</v>
      </c>
      <c r="N1469" t="s">
        <v>6716</v>
      </c>
      <c r="O1469" t="s">
        <v>606</v>
      </c>
      <c r="P1469" t="s">
        <v>607</v>
      </c>
      <c r="Q1469" t="s">
        <v>358</v>
      </c>
      <c r="R1469" t="s">
        <v>608</v>
      </c>
      <c r="S1469" t="s">
        <v>334</v>
      </c>
      <c r="T1469" t="s">
        <v>609</v>
      </c>
      <c r="U1469" t="s">
        <v>610</v>
      </c>
      <c r="V1469" t="s">
        <v>6717</v>
      </c>
      <c r="W1469" t="s">
        <v>6718</v>
      </c>
    </row>
    <row r="1470" spans="1:23" x14ac:dyDescent="0.3">
      <c r="A1470">
        <v>1596345031935560</v>
      </c>
      <c r="B1470" t="s">
        <v>175</v>
      </c>
      <c r="C1470" t="s">
        <v>42</v>
      </c>
      <c r="D1470" t="s">
        <v>418</v>
      </c>
      <c r="E1470" t="s">
        <v>326</v>
      </c>
      <c r="F1470" t="s">
        <v>327</v>
      </c>
      <c r="G1470">
        <v>-7.1094999999999997</v>
      </c>
      <c r="H1470">
        <v>177.64930000000001</v>
      </c>
      <c r="I1470" t="s">
        <v>78</v>
      </c>
      <c r="J1470">
        <v>102067</v>
      </c>
      <c r="K1470" s="1">
        <v>45087</v>
      </c>
      <c r="L1470" t="s">
        <v>123</v>
      </c>
      <c r="M1470" t="s">
        <v>6719</v>
      </c>
      <c r="N1470" t="s">
        <v>6720</v>
      </c>
      <c r="O1470" t="s">
        <v>447</v>
      </c>
      <c r="P1470" t="s">
        <v>167</v>
      </c>
      <c r="Q1470" t="s">
        <v>83</v>
      </c>
      <c r="R1470" t="s">
        <v>3571</v>
      </c>
      <c r="S1470" t="s">
        <v>198</v>
      </c>
      <c r="T1470" t="s">
        <v>3572</v>
      </c>
      <c r="U1470" t="s">
        <v>3573</v>
      </c>
      <c r="V1470" t="s">
        <v>816</v>
      </c>
      <c r="W1470" t="s">
        <v>817</v>
      </c>
    </row>
    <row r="1471" spans="1:23" x14ac:dyDescent="0.3">
      <c r="A1471">
        <v>1256591974515270</v>
      </c>
      <c r="B1471" t="s">
        <v>779</v>
      </c>
      <c r="C1471" t="s">
        <v>134</v>
      </c>
      <c r="D1471" t="s">
        <v>534</v>
      </c>
      <c r="E1471" t="s">
        <v>2476</v>
      </c>
      <c r="F1471" t="s">
        <v>2477</v>
      </c>
      <c r="G1471">
        <v>26.522500000000001</v>
      </c>
      <c r="H1471">
        <v>31.465900000000001</v>
      </c>
      <c r="I1471" t="s">
        <v>28</v>
      </c>
      <c r="J1471">
        <v>129637</v>
      </c>
      <c r="K1471" s="1">
        <v>44998</v>
      </c>
      <c r="L1471" t="s">
        <v>29</v>
      </c>
      <c r="M1471" t="s">
        <v>6721</v>
      </c>
      <c r="N1471" t="s">
        <v>6722</v>
      </c>
      <c r="O1471" t="s">
        <v>496</v>
      </c>
      <c r="P1471" t="s">
        <v>1591</v>
      </c>
      <c r="Q1471" t="s">
        <v>83</v>
      </c>
      <c r="R1471" t="s">
        <v>1592</v>
      </c>
      <c r="S1471" t="s">
        <v>52</v>
      </c>
      <c r="T1471" t="s">
        <v>1593</v>
      </c>
      <c r="U1471" t="s">
        <v>1594</v>
      </c>
      <c r="V1471" t="s">
        <v>541</v>
      </c>
      <c r="W1471" t="s">
        <v>542</v>
      </c>
    </row>
    <row r="1472" spans="1:23" x14ac:dyDescent="0.3">
      <c r="A1472">
        <v>1451669191868820</v>
      </c>
      <c r="B1472" t="s">
        <v>678</v>
      </c>
      <c r="C1472" t="s">
        <v>273</v>
      </c>
      <c r="D1472" t="s">
        <v>5488</v>
      </c>
      <c r="E1472" t="s">
        <v>576</v>
      </c>
      <c r="F1472" t="s">
        <v>577</v>
      </c>
      <c r="G1472">
        <v>7.3696999999999999</v>
      </c>
      <c r="H1472">
        <v>12.354699999999999</v>
      </c>
      <c r="I1472" t="s">
        <v>206</v>
      </c>
      <c r="J1472">
        <v>97993</v>
      </c>
      <c r="K1472" s="1">
        <v>44764</v>
      </c>
      <c r="L1472" t="s">
        <v>29</v>
      </c>
      <c r="M1472" t="s">
        <v>6723</v>
      </c>
      <c r="N1472" t="s">
        <v>6724</v>
      </c>
      <c r="O1472" t="s">
        <v>811</v>
      </c>
      <c r="P1472" t="s">
        <v>2356</v>
      </c>
      <c r="Q1472" t="s">
        <v>321</v>
      </c>
      <c r="R1472" t="s">
        <v>2357</v>
      </c>
      <c r="S1472" t="s">
        <v>212</v>
      </c>
      <c r="T1472" t="s">
        <v>2358</v>
      </c>
      <c r="U1472" t="s">
        <v>2359</v>
      </c>
      <c r="V1472" t="s">
        <v>3910</v>
      </c>
      <c r="W1472" t="s">
        <v>3911</v>
      </c>
    </row>
    <row r="1473" spans="1:23" x14ac:dyDescent="0.3">
      <c r="A1473">
        <v>275197600361173</v>
      </c>
      <c r="B1473" t="s">
        <v>175</v>
      </c>
      <c r="C1473" t="s">
        <v>42</v>
      </c>
      <c r="D1473" t="s">
        <v>2669</v>
      </c>
      <c r="E1473" t="s">
        <v>1935</v>
      </c>
      <c r="F1473" t="s">
        <v>1935</v>
      </c>
      <c r="G1473">
        <v>36.140799999999999</v>
      </c>
      <c r="H1473">
        <v>-5.3536000000000001</v>
      </c>
      <c r="I1473" t="s">
        <v>138</v>
      </c>
      <c r="J1473">
        <v>36583</v>
      </c>
      <c r="K1473" s="1">
        <v>44583</v>
      </c>
      <c r="L1473" t="s">
        <v>29</v>
      </c>
      <c r="M1473" t="s">
        <v>6725</v>
      </c>
      <c r="N1473">
        <v>7276594517</v>
      </c>
      <c r="O1473" t="s">
        <v>65</v>
      </c>
      <c r="P1473" t="s">
        <v>1308</v>
      </c>
      <c r="Q1473" t="s">
        <v>67</v>
      </c>
      <c r="R1473" t="s">
        <v>2323</v>
      </c>
      <c r="S1473" t="s">
        <v>145</v>
      </c>
      <c r="T1473" t="s">
        <v>2324</v>
      </c>
      <c r="U1473" t="s">
        <v>2325</v>
      </c>
      <c r="V1473" t="s">
        <v>6385</v>
      </c>
      <c r="W1473" t="s">
        <v>6386</v>
      </c>
    </row>
    <row r="1474" spans="1:23" x14ac:dyDescent="0.3">
      <c r="A1474">
        <v>2547767154780120</v>
      </c>
      <c r="B1474" t="s">
        <v>396</v>
      </c>
      <c r="C1474" t="s">
        <v>42</v>
      </c>
      <c r="D1474" t="s">
        <v>6726</v>
      </c>
      <c r="E1474" t="s">
        <v>1065</v>
      </c>
      <c r="F1474" t="s">
        <v>1066</v>
      </c>
      <c r="G1474">
        <v>11.825100000000001</v>
      </c>
      <c r="H1474">
        <v>42.590299999999999</v>
      </c>
      <c r="I1474" t="s">
        <v>206</v>
      </c>
      <c r="J1474">
        <v>30557</v>
      </c>
      <c r="K1474" s="1">
        <v>45063</v>
      </c>
      <c r="L1474" t="s">
        <v>123</v>
      </c>
      <c r="M1474" t="s">
        <v>4465</v>
      </c>
      <c r="N1474" t="s">
        <v>6727</v>
      </c>
      <c r="O1474" t="s">
        <v>2027</v>
      </c>
      <c r="P1474" t="s">
        <v>5661</v>
      </c>
      <c r="Q1474" t="s">
        <v>967</v>
      </c>
      <c r="R1474" t="s">
        <v>5662</v>
      </c>
      <c r="S1474" t="s">
        <v>52</v>
      </c>
      <c r="T1474" t="s">
        <v>5663</v>
      </c>
      <c r="U1474" t="s">
        <v>5664</v>
      </c>
      <c r="V1474" t="s">
        <v>5631</v>
      </c>
      <c r="W1474" t="s">
        <v>5632</v>
      </c>
    </row>
    <row r="1475" spans="1:23" x14ac:dyDescent="0.3">
      <c r="A1475">
        <v>1233058629237300</v>
      </c>
      <c r="B1475" t="s">
        <v>23</v>
      </c>
      <c r="C1475" t="s">
        <v>151</v>
      </c>
      <c r="D1475" t="s">
        <v>3574</v>
      </c>
      <c r="E1475" t="s">
        <v>315</v>
      </c>
      <c r="F1475" t="s">
        <v>316</v>
      </c>
      <c r="G1475">
        <v>40.143099999999997</v>
      </c>
      <c r="H1475">
        <v>47.576900000000002</v>
      </c>
      <c r="I1475" t="s">
        <v>28</v>
      </c>
      <c r="J1475">
        <v>20549</v>
      </c>
      <c r="K1475" s="1">
        <v>45018</v>
      </c>
      <c r="L1475" t="s">
        <v>123</v>
      </c>
      <c r="M1475" t="s">
        <v>6728</v>
      </c>
      <c r="N1475" t="s">
        <v>6729</v>
      </c>
      <c r="O1475" t="s">
        <v>448</v>
      </c>
      <c r="P1475" t="s">
        <v>447</v>
      </c>
      <c r="Q1475" t="s">
        <v>294</v>
      </c>
      <c r="R1475" t="s">
        <v>1331</v>
      </c>
      <c r="S1475" t="s">
        <v>334</v>
      </c>
      <c r="T1475" t="s">
        <v>1332</v>
      </c>
      <c r="U1475" t="s">
        <v>1333</v>
      </c>
      <c r="V1475" t="s">
        <v>4966</v>
      </c>
      <c r="W1475" t="s">
        <v>4967</v>
      </c>
    </row>
    <row r="1476" spans="1:23" x14ac:dyDescent="0.3">
      <c r="A1476">
        <v>360161529419938</v>
      </c>
      <c r="B1476" t="s">
        <v>467</v>
      </c>
      <c r="C1476" t="s">
        <v>134</v>
      </c>
      <c r="D1476" t="s">
        <v>6730</v>
      </c>
      <c r="E1476" t="s">
        <v>893</v>
      </c>
      <c r="F1476" t="s">
        <v>894</v>
      </c>
      <c r="G1476">
        <v>-30.5595</v>
      </c>
      <c r="H1476">
        <v>22.9375</v>
      </c>
      <c r="I1476" t="s">
        <v>206</v>
      </c>
      <c r="J1476">
        <v>74367</v>
      </c>
      <c r="K1476" s="1">
        <v>44861</v>
      </c>
      <c r="L1476" t="s">
        <v>123</v>
      </c>
      <c r="M1476" t="s">
        <v>6731</v>
      </c>
      <c r="N1476" t="s">
        <v>6732</v>
      </c>
      <c r="O1476" t="s">
        <v>1823</v>
      </c>
      <c r="P1476" t="s">
        <v>1824</v>
      </c>
      <c r="Q1476" t="s">
        <v>332</v>
      </c>
      <c r="R1476" t="s">
        <v>1825</v>
      </c>
      <c r="S1476" t="s">
        <v>85</v>
      </c>
      <c r="T1476" t="s">
        <v>1826</v>
      </c>
      <c r="U1476" t="s">
        <v>1827</v>
      </c>
      <c r="V1476" t="s">
        <v>645</v>
      </c>
      <c r="W1476" t="s">
        <v>646</v>
      </c>
    </row>
    <row r="1477" spans="1:23" x14ac:dyDescent="0.3">
      <c r="A1477">
        <v>2279538387568970</v>
      </c>
      <c r="B1477" t="s">
        <v>217</v>
      </c>
      <c r="C1477" t="s">
        <v>189</v>
      </c>
      <c r="D1477" t="s">
        <v>377</v>
      </c>
      <c r="E1477" t="s">
        <v>3116</v>
      </c>
      <c r="F1477" t="s">
        <v>3117</v>
      </c>
      <c r="G1477">
        <v>25.354800000000001</v>
      </c>
      <c r="H1477">
        <v>51.183900000000001</v>
      </c>
      <c r="I1477" t="s">
        <v>28</v>
      </c>
      <c r="J1477">
        <v>69961</v>
      </c>
      <c r="K1477" s="1">
        <v>44810</v>
      </c>
      <c r="L1477" t="s">
        <v>63</v>
      </c>
      <c r="M1477" t="s">
        <v>6733</v>
      </c>
      <c r="N1477">
        <f>1-528-601-8037</f>
        <v>-9165</v>
      </c>
      <c r="O1477" t="s">
        <v>560</v>
      </c>
      <c r="P1477" t="s">
        <v>585</v>
      </c>
      <c r="Q1477" t="s">
        <v>674</v>
      </c>
      <c r="R1477" t="s">
        <v>3125</v>
      </c>
      <c r="S1477" t="s">
        <v>114</v>
      </c>
      <c r="T1477" t="s">
        <v>3126</v>
      </c>
      <c r="U1477" t="s">
        <v>3127</v>
      </c>
      <c r="V1477" t="s">
        <v>2227</v>
      </c>
      <c r="W1477" t="s">
        <v>2228</v>
      </c>
    </row>
    <row r="1478" spans="1:23" x14ac:dyDescent="0.3">
      <c r="A1478">
        <v>810178134804949</v>
      </c>
      <c r="B1478" t="s">
        <v>313</v>
      </c>
      <c r="C1478" t="s">
        <v>273</v>
      </c>
      <c r="D1478" t="s">
        <v>3883</v>
      </c>
      <c r="E1478" t="s">
        <v>3138</v>
      </c>
      <c r="F1478" t="s">
        <v>3139</v>
      </c>
      <c r="G1478">
        <v>33.886899999999997</v>
      </c>
      <c r="H1478">
        <v>9.5374999999999996</v>
      </c>
      <c r="I1478" t="s">
        <v>138</v>
      </c>
      <c r="J1478">
        <v>53286</v>
      </c>
      <c r="K1478" s="1">
        <v>45159</v>
      </c>
      <c r="L1478" t="s">
        <v>63</v>
      </c>
      <c r="M1478" t="s">
        <v>6734</v>
      </c>
      <c r="N1478" t="s">
        <v>6735</v>
      </c>
      <c r="O1478" t="s">
        <v>692</v>
      </c>
      <c r="P1478" t="s">
        <v>1522</v>
      </c>
      <c r="Q1478" t="s">
        <v>67</v>
      </c>
      <c r="R1478" t="s">
        <v>1523</v>
      </c>
      <c r="S1478" t="s">
        <v>334</v>
      </c>
      <c r="T1478" t="s">
        <v>1524</v>
      </c>
      <c r="U1478" t="s">
        <v>1525</v>
      </c>
      <c r="V1478" t="s">
        <v>4251</v>
      </c>
      <c r="W1478" t="s">
        <v>4252</v>
      </c>
    </row>
    <row r="1479" spans="1:23" x14ac:dyDescent="0.3">
      <c r="A1479">
        <v>788718035952206</v>
      </c>
      <c r="B1479" t="s">
        <v>161</v>
      </c>
      <c r="C1479" t="s">
        <v>151</v>
      </c>
      <c r="D1479" t="s">
        <v>6248</v>
      </c>
      <c r="E1479" t="s">
        <v>288</v>
      </c>
      <c r="F1479" t="s">
        <v>2442</v>
      </c>
      <c r="G1479">
        <v>35.907800000000002</v>
      </c>
      <c r="H1479">
        <v>127.76690000000001</v>
      </c>
      <c r="I1479" t="s">
        <v>78</v>
      </c>
      <c r="J1479">
        <v>14593</v>
      </c>
      <c r="K1479" s="1">
        <v>44484</v>
      </c>
      <c r="L1479" t="s">
        <v>29</v>
      </c>
      <c r="M1479" t="s">
        <v>6736</v>
      </c>
      <c r="N1479" t="s">
        <v>6737</v>
      </c>
      <c r="O1479" t="s">
        <v>2883</v>
      </c>
      <c r="P1479" t="s">
        <v>2884</v>
      </c>
      <c r="Q1479" t="s">
        <v>332</v>
      </c>
      <c r="R1479" t="s">
        <v>2885</v>
      </c>
      <c r="S1479" t="s">
        <v>198</v>
      </c>
      <c r="T1479" t="s">
        <v>2886</v>
      </c>
      <c r="U1479" t="s">
        <v>2887</v>
      </c>
      <c r="V1479" t="s">
        <v>6738</v>
      </c>
      <c r="W1479" t="s">
        <v>6739</v>
      </c>
    </row>
    <row r="1480" spans="1:23" x14ac:dyDescent="0.3">
      <c r="A1480">
        <v>700667448142407</v>
      </c>
      <c r="B1480" t="s">
        <v>480</v>
      </c>
      <c r="C1480" t="s">
        <v>273</v>
      </c>
      <c r="D1480" t="s">
        <v>3850</v>
      </c>
      <c r="E1480" t="s">
        <v>556</v>
      </c>
      <c r="F1480" t="s">
        <v>557</v>
      </c>
      <c r="G1480">
        <v>-1.8311999999999999</v>
      </c>
      <c r="H1480">
        <v>-78.183400000000006</v>
      </c>
      <c r="I1480" t="s">
        <v>138</v>
      </c>
      <c r="J1480">
        <v>31086</v>
      </c>
      <c r="K1480" s="1">
        <v>44639</v>
      </c>
      <c r="L1480" t="s">
        <v>63</v>
      </c>
      <c r="M1480" t="s">
        <v>6740</v>
      </c>
      <c r="N1480" t="s">
        <v>6741</v>
      </c>
      <c r="O1480" t="s">
        <v>2241</v>
      </c>
      <c r="P1480" t="s">
        <v>3001</v>
      </c>
      <c r="Q1480" t="s">
        <v>1047</v>
      </c>
      <c r="R1480" t="s">
        <v>3002</v>
      </c>
      <c r="S1480" t="s">
        <v>198</v>
      </c>
      <c r="T1480" t="s">
        <v>3003</v>
      </c>
      <c r="U1480" t="s">
        <v>3004</v>
      </c>
      <c r="V1480" t="s">
        <v>1199</v>
      </c>
    </row>
    <row r="1481" spans="1:23" x14ac:dyDescent="0.3">
      <c r="A1481">
        <v>314663654384219</v>
      </c>
      <c r="B1481" t="s">
        <v>792</v>
      </c>
      <c r="C1481" t="s">
        <v>58</v>
      </c>
      <c r="D1481" t="s">
        <v>2305</v>
      </c>
      <c r="E1481" t="s">
        <v>2374</v>
      </c>
      <c r="F1481" t="s">
        <v>2375</v>
      </c>
      <c r="G1481">
        <v>48.019599999999997</v>
      </c>
      <c r="H1481">
        <v>66.923699999999997</v>
      </c>
      <c r="I1481" t="s">
        <v>62</v>
      </c>
      <c r="J1481">
        <v>68671</v>
      </c>
      <c r="K1481" s="1">
        <v>44691</v>
      </c>
      <c r="L1481" t="s">
        <v>123</v>
      </c>
      <c r="M1481" t="s">
        <v>938</v>
      </c>
      <c r="N1481" t="s">
        <v>6742</v>
      </c>
      <c r="O1481" t="s">
        <v>1466</v>
      </c>
      <c r="P1481" t="s">
        <v>1467</v>
      </c>
      <c r="Q1481" t="s">
        <v>253</v>
      </c>
      <c r="R1481" t="s">
        <v>1468</v>
      </c>
      <c r="S1481" t="s">
        <v>241</v>
      </c>
      <c r="T1481" t="s">
        <v>1469</v>
      </c>
      <c r="U1481" t="s">
        <v>1470</v>
      </c>
      <c r="V1481" t="s">
        <v>6580</v>
      </c>
      <c r="W1481" t="s">
        <v>6581</v>
      </c>
    </row>
    <row r="1482" spans="1:23" x14ac:dyDescent="0.3">
      <c r="A1482">
        <v>1597702655436150</v>
      </c>
      <c r="B1482" t="s">
        <v>678</v>
      </c>
      <c r="C1482" t="s">
        <v>189</v>
      </c>
      <c r="D1482" t="s">
        <v>5071</v>
      </c>
      <c r="E1482" t="s">
        <v>44</v>
      </c>
      <c r="F1482" t="s">
        <v>45</v>
      </c>
      <c r="G1482">
        <v>38.969700000000003</v>
      </c>
      <c r="H1482">
        <v>59.5563</v>
      </c>
      <c r="I1482" t="s">
        <v>138</v>
      </c>
      <c r="J1482">
        <v>73157</v>
      </c>
      <c r="K1482" s="1">
        <v>45069</v>
      </c>
      <c r="L1482" t="s">
        <v>29</v>
      </c>
      <c r="M1482" t="s">
        <v>6743</v>
      </c>
      <c r="N1482" t="s">
        <v>6744</v>
      </c>
      <c r="O1482" t="s">
        <v>735</v>
      </c>
      <c r="P1482" t="s">
        <v>736</v>
      </c>
      <c r="Q1482" t="s">
        <v>294</v>
      </c>
      <c r="R1482" t="s">
        <v>737</v>
      </c>
      <c r="S1482" t="s">
        <v>198</v>
      </c>
      <c r="T1482" t="s">
        <v>738</v>
      </c>
      <c r="U1482" t="s">
        <v>739</v>
      </c>
      <c r="V1482" t="s">
        <v>6745</v>
      </c>
      <c r="W1482" t="s">
        <v>6746</v>
      </c>
    </row>
    <row r="1483" spans="1:23" x14ac:dyDescent="0.3">
      <c r="A1483">
        <v>2973702198556910</v>
      </c>
      <c r="B1483" t="s">
        <v>678</v>
      </c>
      <c r="C1483" t="s">
        <v>151</v>
      </c>
      <c r="D1483" t="s">
        <v>3558</v>
      </c>
      <c r="E1483" t="s">
        <v>2398</v>
      </c>
      <c r="F1483" t="s">
        <v>2399</v>
      </c>
      <c r="G1483">
        <v>35.861699999999999</v>
      </c>
      <c r="H1483">
        <v>104.19540000000001</v>
      </c>
      <c r="I1483" t="s">
        <v>62</v>
      </c>
      <c r="J1483">
        <v>62062</v>
      </c>
      <c r="K1483" s="1">
        <v>45151</v>
      </c>
      <c r="L1483" t="s">
        <v>123</v>
      </c>
      <c r="M1483" t="s">
        <v>6747</v>
      </c>
      <c r="N1483" t="s">
        <v>6748</v>
      </c>
      <c r="O1483" t="s">
        <v>32</v>
      </c>
      <c r="P1483" t="s">
        <v>33</v>
      </c>
      <c r="Q1483" t="s">
        <v>183</v>
      </c>
      <c r="R1483" t="s">
        <v>35</v>
      </c>
      <c r="S1483" t="s">
        <v>255</v>
      </c>
      <c r="T1483" t="s">
        <v>37</v>
      </c>
      <c r="U1483" t="s">
        <v>38</v>
      </c>
      <c r="V1483" t="s">
        <v>1624</v>
      </c>
      <c r="W1483" t="s">
        <v>1625</v>
      </c>
    </row>
    <row r="1484" spans="1:23" x14ac:dyDescent="0.3">
      <c r="A1484">
        <v>2413067505290200</v>
      </c>
      <c r="B1484" t="s">
        <v>1008</v>
      </c>
      <c r="C1484" t="s">
        <v>42</v>
      </c>
      <c r="D1484" t="s">
        <v>1719</v>
      </c>
      <c r="E1484" t="s">
        <v>522</v>
      </c>
      <c r="F1484" t="s">
        <v>523</v>
      </c>
      <c r="G1484">
        <v>-9.6456999999999997</v>
      </c>
      <c r="H1484">
        <v>160.15620000000001</v>
      </c>
      <c r="I1484" t="s">
        <v>138</v>
      </c>
      <c r="J1484">
        <v>110473</v>
      </c>
      <c r="K1484" s="1">
        <v>45145</v>
      </c>
      <c r="L1484" t="s">
        <v>123</v>
      </c>
      <c r="M1484" t="s">
        <v>6749</v>
      </c>
      <c r="N1484" t="s">
        <v>6750</v>
      </c>
      <c r="O1484" t="s">
        <v>209</v>
      </c>
      <c r="P1484" t="s">
        <v>3221</v>
      </c>
      <c r="Q1484" t="s">
        <v>253</v>
      </c>
      <c r="R1484" t="s">
        <v>3222</v>
      </c>
      <c r="S1484" t="s">
        <v>334</v>
      </c>
      <c r="T1484" t="s">
        <v>3223</v>
      </c>
      <c r="U1484" t="s">
        <v>3224</v>
      </c>
      <c r="V1484" t="s">
        <v>6751</v>
      </c>
      <c r="W1484" t="s">
        <v>6752</v>
      </c>
    </row>
    <row r="1485" spans="1:23" x14ac:dyDescent="0.3">
      <c r="A1485">
        <v>1921790834279260</v>
      </c>
      <c r="B1485" t="s">
        <v>417</v>
      </c>
      <c r="C1485" t="s">
        <v>58</v>
      </c>
      <c r="D1485" t="s">
        <v>1695</v>
      </c>
      <c r="E1485" t="s">
        <v>975</v>
      </c>
      <c r="F1485" t="s">
        <v>976</v>
      </c>
      <c r="G1485">
        <v>7.8731</v>
      </c>
      <c r="H1485">
        <v>80.771799999999999</v>
      </c>
      <c r="I1485" t="s">
        <v>206</v>
      </c>
      <c r="J1485">
        <v>66273</v>
      </c>
      <c r="K1485" s="1">
        <v>44835</v>
      </c>
      <c r="L1485" t="s">
        <v>63</v>
      </c>
      <c r="M1485" t="s">
        <v>6753</v>
      </c>
      <c r="N1485" t="s">
        <v>6754</v>
      </c>
      <c r="O1485" t="s">
        <v>2241</v>
      </c>
      <c r="P1485" t="s">
        <v>2242</v>
      </c>
      <c r="Q1485" t="s">
        <v>83</v>
      </c>
      <c r="R1485" t="s">
        <v>2243</v>
      </c>
      <c r="S1485" t="s">
        <v>255</v>
      </c>
      <c r="T1485" t="s">
        <v>2244</v>
      </c>
      <c r="U1485" t="s">
        <v>2245</v>
      </c>
      <c r="V1485" t="s">
        <v>2767</v>
      </c>
      <c r="W1485" t="s">
        <v>2768</v>
      </c>
    </row>
    <row r="1486" spans="1:23" x14ac:dyDescent="0.3">
      <c r="A1486">
        <v>332315696312032</v>
      </c>
      <c r="B1486" t="s">
        <v>1140</v>
      </c>
      <c r="C1486" t="s">
        <v>42</v>
      </c>
      <c r="D1486" t="s">
        <v>6367</v>
      </c>
      <c r="E1486" t="s">
        <v>1010</v>
      </c>
      <c r="F1486" t="s">
        <v>1011</v>
      </c>
      <c r="G1486">
        <v>15.7835</v>
      </c>
      <c r="H1486">
        <v>-90.230800000000002</v>
      </c>
      <c r="I1486" t="s">
        <v>62</v>
      </c>
      <c r="J1486">
        <v>55197</v>
      </c>
      <c r="K1486" s="1">
        <v>44565</v>
      </c>
      <c r="L1486" t="s">
        <v>63</v>
      </c>
      <c r="M1486" t="s">
        <v>6755</v>
      </c>
      <c r="N1486">
        <v>2383240312</v>
      </c>
      <c r="O1486" t="s">
        <v>754</v>
      </c>
      <c r="P1486" t="s">
        <v>2490</v>
      </c>
      <c r="Q1486" t="s">
        <v>50</v>
      </c>
      <c r="R1486" t="s">
        <v>2491</v>
      </c>
      <c r="S1486" t="s">
        <v>334</v>
      </c>
      <c r="T1486" t="s">
        <v>2492</v>
      </c>
      <c r="U1486" t="s">
        <v>2493</v>
      </c>
      <c r="V1486" t="s">
        <v>6756</v>
      </c>
      <c r="W1486" t="s">
        <v>6757</v>
      </c>
    </row>
    <row r="1487" spans="1:23" x14ac:dyDescent="0.3">
      <c r="A1487">
        <v>2123923568295900</v>
      </c>
      <c r="B1487" t="s">
        <v>839</v>
      </c>
      <c r="C1487" t="s">
        <v>91</v>
      </c>
      <c r="D1487" t="s">
        <v>339</v>
      </c>
      <c r="E1487" t="s">
        <v>2255</v>
      </c>
      <c r="F1487" t="s">
        <v>2256</v>
      </c>
      <c r="G1487">
        <v>41.377499999999998</v>
      </c>
      <c r="H1487">
        <v>64.585300000000004</v>
      </c>
      <c r="I1487" t="s">
        <v>206</v>
      </c>
      <c r="J1487">
        <v>129749</v>
      </c>
      <c r="K1487" s="1">
        <v>44578</v>
      </c>
      <c r="L1487" t="s">
        <v>123</v>
      </c>
      <c r="M1487" t="s">
        <v>6758</v>
      </c>
      <c r="N1487">
        <v>4914342314</v>
      </c>
      <c r="O1487" t="s">
        <v>265</v>
      </c>
      <c r="P1487" t="s">
        <v>266</v>
      </c>
      <c r="Q1487" t="s">
        <v>967</v>
      </c>
      <c r="R1487" t="s">
        <v>267</v>
      </c>
      <c r="S1487" t="s">
        <v>198</v>
      </c>
      <c r="T1487" t="s">
        <v>268</v>
      </c>
      <c r="U1487" t="s">
        <v>269</v>
      </c>
      <c r="V1487" t="s">
        <v>2480</v>
      </c>
      <c r="W1487" t="s">
        <v>2481</v>
      </c>
    </row>
    <row r="1488" spans="1:23" x14ac:dyDescent="0.3">
      <c r="A1488">
        <v>2891579917940590</v>
      </c>
      <c r="B1488" t="s">
        <v>351</v>
      </c>
      <c r="C1488" t="s">
        <v>58</v>
      </c>
      <c r="D1488" t="s">
        <v>2152</v>
      </c>
      <c r="E1488" t="s">
        <v>3211</v>
      </c>
      <c r="F1488" t="s">
        <v>3212</v>
      </c>
      <c r="G1488">
        <v>9.1449999999999996</v>
      </c>
      <c r="H1488">
        <v>40.489699999999999</v>
      </c>
      <c r="I1488" t="s">
        <v>28</v>
      </c>
      <c r="J1488">
        <v>48435</v>
      </c>
      <c r="K1488" s="1">
        <v>45156</v>
      </c>
      <c r="L1488" t="s">
        <v>29</v>
      </c>
      <c r="M1488" t="s">
        <v>6759</v>
      </c>
      <c r="N1488" t="s">
        <v>6760</v>
      </c>
      <c r="O1488" t="s">
        <v>473</v>
      </c>
      <c r="P1488" t="s">
        <v>486</v>
      </c>
      <c r="Q1488" t="s">
        <v>294</v>
      </c>
      <c r="R1488" t="s">
        <v>487</v>
      </c>
      <c r="S1488" t="s">
        <v>52</v>
      </c>
      <c r="T1488" t="s">
        <v>488</v>
      </c>
      <c r="U1488" t="s">
        <v>489</v>
      </c>
      <c r="V1488" t="s">
        <v>3905</v>
      </c>
      <c r="W1488" t="s">
        <v>3906</v>
      </c>
    </row>
    <row r="1489" spans="1:23" x14ac:dyDescent="0.3">
      <c r="A1489">
        <v>1148460141888700</v>
      </c>
      <c r="B1489" t="s">
        <v>480</v>
      </c>
      <c r="C1489" t="s">
        <v>273</v>
      </c>
      <c r="D1489" t="s">
        <v>1508</v>
      </c>
      <c r="E1489" t="s">
        <v>2094</v>
      </c>
      <c r="F1489" t="s">
        <v>2095</v>
      </c>
      <c r="G1489">
        <v>-14.271000000000001</v>
      </c>
      <c r="H1489">
        <v>-170.13220000000001</v>
      </c>
      <c r="I1489" t="s">
        <v>206</v>
      </c>
      <c r="J1489">
        <v>97261</v>
      </c>
      <c r="K1489" s="1">
        <v>44593</v>
      </c>
      <c r="L1489" t="s">
        <v>63</v>
      </c>
      <c r="M1489" t="s">
        <v>6761</v>
      </c>
      <c r="N1489" t="s">
        <v>6762</v>
      </c>
      <c r="O1489" t="s">
        <v>2675</v>
      </c>
      <c r="P1489" t="s">
        <v>785</v>
      </c>
      <c r="Q1489" t="s">
        <v>143</v>
      </c>
      <c r="R1489" t="s">
        <v>4209</v>
      </c>
      <c r="S1489" t="s">
        <v>241</v>
      </c>
      <c r="T1489" t="s">
        <v>4210</v>
      </c>
      <c r="U1489" t="s">
        <v>4211</v>
      </c>
      <c r="V1489" t="s">
        <v>3044</v>
      </c>
      <c r="W1489" t="s">
        <v>3045</v>
      </c>
    </row>
    <row r="1490" spans="1:23" x14ac:dyDescent="0.3">
      <c r="A1490">
        <v>2008901379974490</v>
      </c>
      <c r="B1490" t="s">
        <v>454</v>
      </c>
      <c r="C1490" t="s">
        <v>91</v>
      </c>
      <c r="D1490" t="s">
        <v>1648</v>
      </c>
      <c r="E1490" t="s">
        <v>2476</v>
      </c>
      <c r="F1490" t="s">
        <v>2477</v>
      </c>
      <c r="G1490">
        <v>26.522500000000001</v>
      </c>
      <c r="H1490">
        <v>31.465900000000001</v>
      </c>
      <c r="I1490" t="s">
        <v>28</v>
      </c>
      <c r="J1490">
        <v>59086</v>
      </c>
      <c r="K1490" s="1">
        <v>44805</v>
      </c>
      <c r="L1490" t="s">
        <v>29</v>
      </c>
      <c r="M1490" t="s">
        <v>6763</v>
      </c>
      <c r="N1490" t="s">
        <v>6764</v>
      </c>
      <c r="O1490" t="s">
        <v>2111</v>
      </c>
      <c r="P1490" t="s">
        <v>2132</v>
      </c>
      <c r="Q1490" t="s">
        <v>358</v>
      </c>
      <c r="R1490" t="s">
        <v>2133</v>
      </c>
      <c r="S1490" t="s">
        <v>198</v>
      </c>
      <c r="T1490" t="s">
        <v>2134</v>
      </c>
      <c r="U1490" t="s">
        <v>2135</v>
      </c>
      <c r="V1490" t="s">
        <v>890</v>
      </c>
      <c r="W1490" t="s">
        <v>891</v>
      </c>
    </row>
    <row r="1491" spans="1:23" x14ac:dyDescent="0.3">
      <c r="A1491">
        <v>2493194890942380</v>
      </c>
      <c r="B1491" t="s">
        <v>430</v>
      </c>
      <c r="C1491" t="s">
        <v>151</v>
      </c>
      <c r="D1491" t="s">
        <v>1508</v>
      </c>
      <c r="E1491" t="s">
        <v>76</v>
      </c>
      <c r="F1491" t="s">
        <v>77</v>
      </c>
      <c r="G1491">
        <v>9.3077000000000005</v>
      </c>
      <c r="H1491">
        <v>2.3157999999999999</v>
      </c>
      <c r="I1491" t="s">
        <v>206</v>
      </c>
      <c r="J1491">
        <v>31302</v>
      </c>
      <c r="K1491" s="1">
        <v>44587</v>
      </c>
      <c r="L1491" t="s">
        <v>123</v>
      </c>
      <c r="M1491" t="s">
        <v>6765</v>
      </c>
      <c r="N1491" t="s">
        <v>6766</v>
      </c>
      <c r="O1491" t="s">
        <v>307</v>
      </c>
      <c r="P1491" t="s">
        <v>1235</v>
      </c>
      <c r="Q1491" t="s">
        <v>169</v>
      </c>
      <c r="R1491" t="s">
        <v>1236</v>
      </c>
      <c r="S1491" t="s">
        <v>145</v>
      </c>
      <c r="T1491" t="s">
        <v>1237</v>
      </c>
      <c r="U1491" t="s">
        <v>1238</v>
      </c>
      <c r="V1491" t="s">
        <v>4212</v>
      </c>
      <c r="W1491" t="s">
        <v>4213</v>
      </c>
    </row>
    <row r="1492" spans="1:23" x14ac:dyDescent="0.3">
      <c r="A1492">
        <v>1044298261233980</v>
      </c>
      <c r="B1492" t="s">
        <v>1140</v>
      </c>
      <c r="C1492" t="s">
        <v>134</v>
      </c>
      <c r="D1492" t="s">
        <v>924</v>
      </c>
      <c r="E1492" t="s">
        <v>2816</v>
      </c>
      <c r="F1492" t="s">
        <v>2817</v>
      </c>
      <c r="G1492">
        <v>-40.900599999999997</v>
      </c>
      <c r="H1492">
        <v>174.886</v>
      </c>
      <c r="I1492" t="s">
        <v>78</v>
      </c>
      <c r="J1492">
        <v>64613</v>
      </c>
      <c r="K1492" s="1">
        <v>44939</v>
      </c>
      <c r="L1492" t="s">
        <v>29</v>
      </c>
      <c r="M1492" t="s">
        <v>6767</v>
      </c>
      <c r="N1492">
        <v>7255684919</v>
      </c>
      <c r="O1492" t="s">
        <v>448</v>
      </c>
      <c r="P1492" t="s">
        <v>2628</v>
      </c>
      <c r="Q1492" t="s">
        <v>67</v>
      </c>
      <c r="R1492" t="s">
        <v>2629</v>
      </c>
      <c r="S1492" t="s">
        <v>52</v>
      </c>
      <c r="T1492" t="s">
        <v>2630</v>
      </c>
      <c r="U1492" t="s">
        <v>2631</v>
      </c>
      <c r="V1492" t="s">
        <v>3600</v>
      </c>
      <c r="W1492" t="s">
        <v>3601</v>
      </c>
    </row>
    <row r="1493" spans="1:23" x14ac:dyDescent="0.3">
      <c r="A1493">
        <v>1421735225486250</v>
      </c>
      <c r="B1493" t="s">
        <v>41</v>
      </c>
      <c r="C1493" t="s">
        <v>24</v>
      </c>
      <c r="D1493" t="s">
        <v>3046</v>
      </c>
      <c r="E1493" t="s">
        <v>1165</v>
      </c>
      <c r="F1493" t="s">
        <v>1166</v>
      </c>
      <c r="G1493">
        <v>6.8769999999999998</v>
      </c>
      <c r="H1493">
        <v>31.306999999999999</v>
      </c>
      <c r="I1493" t="s">
        <v>206</v>
      </c>
      <c r="J1493">
        <v>129692</v>
      </c>
      <c r="K1493" s="1">
        <v>45112</v>
      </c>
      <c r="L1493" t="s">
        <v>29</v>
      </c>
      <c r="M1493" t="s">
        <v>5700</v>
      </c>
      <c r="N1493" t="s">
        <v>6768</v>
      </c>
      <c r="O1493" t="s">
        <v>1858</v>
      </c>
      <c r="P1493" t="s">
        <v>2973</v>
      </c>
      <c r="Q1493" t="s">
        <v>321</v>
      </c>
      <c r="R1493" t="s">
        <v>2974</v>
      </c>
      <c r="S1493" t="s">
        <v>241</v>
      </c>
      <c r="T1493" t="s">
        <v>2975</v>
      </c>
      <c r="U1493" t="s">
        <v>2976</v>
      </c>
      <c r="V1493" t="s">
        <v>6769</v>
      </c>
      <c r="W1493" t="s">
        <v>6770</v>
      </c>
    </row>
    <row r="1494" spans="1:23" x14ac:dyDescent="0.3">
      <c r="A1494">
        <v>2716647950981800</v>
      </c>
      <c r="B1494" t="s">
        <v>104</v>
      </c>
      <c r="C1494" t="s">
        <v>42</v>
      </c>
      <c r="D1494" t="s">
        <v>5474</v>
      </c>
      <c r="E1494" t="s">
        <v>1122</v>
      </c>
      <c r="F1494" t="s">
        <v>1123</v>
      </c>
      <c r="G1494">
        <v>9.7489000000000008</v>
      </c>
      <c r="H1494">
        <v>-83.753399999999999</v>
      </c>
      <c r="I1494" t="s">
        <v>138</v>
      </c>
      <c r="J1494">
        <v>28276</v>
      </c>
      <c r="K1494" s="1">
        <v>45177</v>
      </c>
      <c r="L1494" t="s">
        <v>123</v>
      </c>
      <c r="M1494" t="s">
        <v>6771</v>
      </c>
      <c r="N1494" t="s">
        <v>6772</v>
      </c>
      <c r="O1494" t="s">
        <v>2574</v>
      </c>
      <c r="P1494" t="s">
        <v>4991</v>
      </c>
      <c r="Q1494" t="s">
        <v>67</v>
      </c>
      <c r="R1494" t="s">
        <v>4992</v>
      </c>
      <c r="S1494" t="s">
        <v>36</v>
      </c>
      <c r="T1494" t="s">
        <v>4993</v>
      </c>
      <c r="U1494" t="s">
        <v>4994</v>
      </c>
      <c r="V1494" t="s">
        <v>1110</v>
      </c>
      <c r="W1494" t="s">
        <v>1111</v>
      </c>
    </row>
    <row r="1495" spans="1:23" x14ac:dyDescent="0.3">
      <c r="A1495">
        <v>1892455978897420</v>
      </c>
      <c r="B1495" t="s">
        <v>710</v>
      </c>
      <c r="C1495" t="s">
        <v>189</v>
      </c>
      <c r="D1495" t="s">
        <v>3369</v>
      </c>
      <c r="E1495" t="s">
        <v>3008</v>
      </c>
      <c r="F1495" t="s">
        <v>3009</v>
      </c>
      <c r="G1495">
        <v>42.733899999999998</v>
      </c>
      <c r="H1495">
        <v>25.485800000000001</v>
      </c>
      <c r="I1495" t="s">
        <v>138</v>
      </c>
      <c r="J1495">
        <v>96024</v>
      </c>
      <c r="K1495" s="1">
        <v>44606</v>
      </c>
      <c r="L1495" t="s">
        <v>63</v>
      </c>
      <c r="M1495" t="s">
        <v>6773</v>
      </c>
      <c r="N1495">
        <v>4149328219</v>
      </c>
      <c r="O1495" t="s">
        <v>1126</v>
      </c>
      <c r="P1495" t="s">
        <v>1127</v>
      </c>
      <c r="Q1495" t="s">
        <v>1047</v>
      </c>
      <c r="R1495" t="s">
        <v>1128</v>
      </c>
      <c r="S1495" t="s">
        <v>52</v>
      </c>
      <c r="T1495" t="s">
        <v>1129</v>
      </c>
      <c r="U1495" t="s">
        <v>1130</v>
      </c>
      <c r="V1495" t="s">
        <v>6774</v>
      </c>
      <c r="W1495" t="s">
        <v>6775</v>
      </c>
    </row>
    <row r="1496" spans="1:23" x14ac:dyDescent="0.3">
      <c r="A1496">
        <v>997881252533948</v>
      </c>
      <c r="B1496" t="s">
        <v>454</v>
      </c>
      <c r="C1496" t="s">
        <v>58</v>
      </c>
      <c r="D1496" t="s">
        <v>2465</v>
      </c>
      <c r="E1496" t="s">
        <v>761</v>
      </c>
      <c r="F1496" t="s">
        <v>762</v>
      </c>
      <c r="G1496">
        <v>20.593699999999998</v>
      </c>
      <c r="H1496">
        <v>78.962900000000005</v>
      </c>
      <c r="I1496" t="s">
        <v>28</v>
      </c>
      <c r="J1496">
        <v>103833</v>
      </c>
      <c r="K1496" s="1">
        <v>45074</v>
      </c>
      <c r="L1496" t="s">
        <v>29</v>
      </c>
      <c r="M1496" t="s">
        <v>6776</v>
      </c>
      <c r="N1496">
        <v>8116019220</v>
      </c>
      <c r="O1496" t="s">
        <v>209</v>
      </c>
      <c r="P1496" t="s">
        <v>3221</v>
      </c>
      <c r="Q1496" t="s">
        <v>253</v>
      </c>
      <c r="R1496" t="s">
        <v>3222</v>
      </c>
      <c r="S1496" t="s">
        <v>36</v>
      </c>
      <c r="T1496" t="s">
        <v>3223</v>
      </c>
      <c r="U1496" t="s">
        <v>3224</v>
      </c>
      <c r="V1496" t="s">
        <v>2866</v>
      </c>
      <c r="W1496" t="s">
        <v>2867</v>
      </c>
    </row>
    <row r="1497" spans="1:23" x14ac:dyDescent="0.3">
      <c r="A1497">
        <v>1558690512294450</v>
      </c>
      <c r="B1497" t="s">
        <v>686</v>
      </c>
      <c r="C1497" t="s">
        <v>42</v>
      </c>
      <c r="D1497" t="s">
        <v>4016</v>
      </c>
      <c r="E1497" t="s">
        <v>5460</v>
      </c>
      <c r="F1497" t="s">
        <v>5461</v>
      </c>
      <c r="G1497">
        <v>15.097899999999999</v>
      </c>
      <c r="H1497">
        <v>145.6739</v>
      </c>
      <c r="I1497" t="s">
        <v>78</v>
      </c>
      <c r="J1497">
        <v>117606</v>
      </c>
      <c r="K1497" s="1">
        <v>44615</v>
      </c>
      <c r="L1497" t="s">
        <v>29</v>
      </c>
      <c r="M1497" t="s">
        <v>6777</v>
      </c>
      <c r="N1497" t="s">
        <v>6778</v>
      </c>
      <c r="O1497" t="s">
        <v>2574</v>
      </c>
      <c r="P1497" t="s">
        <v>4991</v>
      </c>
      <c r="Q1497" t="s">
        <v>253</v>
      </c>
      <c r="R1497" t="s">
        <v>4992</v>
      </c>
      <c r="S1497" t="s">
        <v>145</v>
      </c>
      <c r="T1497" t="s">
        <v>4993</v>
      </c>
      <c r="U1497" t="s">
        <v>4994</v>
      </c>
      <c r="V1497" t="s">
        <v>5136</v>
      </c>
      <c r="W1497" t="s">
        <v>5137</v>
      </c>
    </row>
    <row r="1498" spans="1:23" x14ac:dyDescent="0.3">
      <c r="A1498">
        <v>1911422249333740</v>
      </c>
      <c r="B1498" t="s">
        <v>555</v>
      </c>
      <c r="C1498" t="s">
        <v>91</v>
      </c>
      <c r="D1498" t="s">
        <v>3018</v>
      </c>
      <c r="E1498" t="s">
        <v>5862</v>
      </c>
      <c r="F1498" t="s">
        <v>5863</v>
      </c>
      <c r="G1498">
        <v>46.151200000000003</v>
      </c>
      <c r="H1498">
        <v>14.9955</v>
      </c>
      <c r="I1498" t="s">
        <v>78</v>
      </c>
      <c r="J1498">
        <v>101787</v>
      </c>
      <c r="K1498" s="1">
        <v>44475</v>
      </c>
      <c r="L1498" t="s">
        <v>123</v>
      </c>
      <c r="M1498" t="s">
        <v>6779</v>
      </c>
      <c r="N1498">
        <v>9178691851</v>
      </c>
      <c r="O1498" t="s">
        <v>1629</v>
      </c>
      <c r="P1498" t="s">
        <v>3886</v>
      </c>
      <c r="Q1498" t="s">
        <v>294</v>
      </c>
      <c r="R1498" t="s">
        <v>3887</v>
      </c>
      <c r="S1498" t="s">
        <v>198</v>
      </c>
      <c r="T1498" t="s">
        <v>3888</v>
      </c>
      <c r="U1498" t="s">
        <v>3889</v>
      </c>
      <c r="V1498" t="s">
        <v>3759</v>
      </c>
      <c r="W1498" t="s">
        <v>3760</v>
      </c>
    </row>
    <row r="1499" spans="1:23" x14ac:dyDescent="0.3">
      <c r="A1499">
        <v>1192062939846510</v>
      </c>
      <c r="B1499" t="s">
        <v>1249</v>
      </c>
      <c r="C1499" t="s">
        <v>58</v>
      </c>
      <c r="D1499" t="s">
        <v>1674</v>
      </c>
      <c r="E1499" t="s">
        <v>2045</v>
      </c>
      <c r="F1499" t="s">
        <v>2046</v>
      </c>
      <c r="G1499">
        <v>35.126399999999997</v>
      </c>
      <c r="H1499">
        <v>33.429900000000004</v>
      </c>
      <c r="I1499" t="s">
        <v>206</v>
      </c>
      <c r="J1499">
        <v>44082</v>
      </c>
      <c r="K1499" s="1">
        <v>45068</v>
      </c>
      <c r="L1499" t="s">
        <v>123</v>
      </c>
      <c r="M1499" t="s">
        <v>6780</v>
      </c>
      <c r="N1499" t="s">
        <v>6781</v>
      </c>
      <c r="O1499" t="s">
        <v>2574</v>
      </c>
      <c r="P1499" t="s">
        <v>2802</v>
      </c>
      <c r="Q1499" t="s">
        <v>253</v>
      </c>
      <c r="R1499" t="s">
        <v>2803</v>
      </c>
      <c r="S1499" t="s">
        <v>114</v>
      </c>
      <c r="T1499" t="s">
        <v>2804</v>
      </c>
      <c r="U1499" t="s">
        <v>2805</v>
      </c>
      <c r="V1499" t="s">
        <v>6782</v>
      </c>
      <c r="W1499" t="s">
        <v>6783</v>
      </c>
    </row>
    <row r="1500" spans="1:23" x14ac:dyDescent="0.3">
      <c r="A1500">
        <v>1100266837855050</v>
      </c>
      <c r="B1500" t="s">
        <v>286</v>
      </c>
      <c r="C1500" t="s">
        <v>189</v>
      </c>
      <c r="D1500" t="s">
        <v>1184</v>
      </c>
      <c r="E1500" t="s">
        <v>1065</v>
      </c>
      <c r="F1500" t="s">
        <v>1066</v>
      </c>
      <c r="G1500">
        <v>11.825100000000001</v>
      </c>
      <c r="H1500">
        <v>42.590299999999999</v>
      </c>
      <c r="I1500" t="s">
        <v>62</v>
      </c>
      <c r="J1500">
        <v>42510</v>
      </c>
      <c r="K1500" s="1">
        <v>44843</v>
      </c>
      <c r="L1500" t="s">
        <v>29</v>
      </c>
      <c r="M1500" t="s">
        <v>6784</v>
      </c>
      <c r="N1500" t="s">
        <v>6785</v>
      </c>
      <c r="O1500" t="s">
        <v>32</v>
      </c>
      <c r="P1500" t="s">
        <v>1169</v>
      </c>
      <c r="Q1500" t="s">
        <v>239</v>
      </c>
      <c r="R1500" t="s">
        <v>1170</v>
      </c>
      <c r="S1500" t="s">
        <v>69</v>
      </c>
      <c r="T1500" t="s">
        <v>1171</v>
      </c>
      <c r="U1500" t="s">
        <v>1172</v>
      </c>
      <c r="V1500" t="s">
        <v>4827</v>
      </c>
      <c r="W1500" t="s">
        <v>4828</v>
      </c>
    </row>
    <row r="1501" spans="1:23" x14ac:dyDescent="0.3">
      <c r="A1501">
        <v>517122743446480</v>
      </c>
      <c r="B1501" t="s">
        <v>443</v>
      </c>
      <c r="C1501" t="s">
        <v>134</v>
      </c>
      <c r="D1501" t="s">
        <v>2640</v>
      </c>
      <c r="E1501" t="s">
        <v>925</v>
      </c>
      <c r="F1501" t="s">
        <v>926</v>
      </c>
      <c r="G1501">
        <v>23.885899999999999</v>
      </c>
      <c r="H1501">
        <v>45.0792</v>
      </c>
      <c r="I1501" t="s">
        <v>138</v>
      </c>
      <c r="J1501">
        <v>132239</v>
      </c>
      <c r="K1501" s="1">
        <v>44541</v>
      </c>
      <c r="L1501" t="s">
        <v>63</v>
      </c>
      <c r="M1501" t="s">
        <v>6786</v>
      </c>
      <c r="N1501" t="s">
        <v>6787</v>
      </c>
      <c r="O1501" t="s">
        <v>251</v>
      </c>
      <c r="P1501" t="s">
        <v>1002</v>
      </c>
      <c r="Q1501" t="s">
        <v>67</v>
      </c>
      <c r="R1501" t="s">
        <v>1003</v>
      </c>
      <c r="S1501" t="s">
        <v>334</v>
      </c>
      <c r="T1501" t="s">
        <v>1004</v>
      </c>
      <c r="U1501" t="s">
        <v>1005</v>
      </c>
      <c r="V1501" t="s">
        <v>6788</v>
      </c>
      <c r="W1501" t="s">
        <v>6789</v>
      </c>
    </row>
    <row r="1502" spans="1:23" x14ac:dyDescent="0.3">
      <c r="A1502">
        <v>153267980011264</v>
      </c>
      <c r="B1502" t="s">
        <v>396</v>
      </c>
      <c r="C1502" t="s">
        <v>134</v>
      </c>
      <c r="D1502" t="s">
        <v>1855</v>
      </c>
      <c r="E1502" t="s">
        <v>1217</v>
      </c>
      <c r="F1502" t="s">
        <v>1218</v>
      </c>
      <c r="G1502">
        <v>36.204799999999999</v>
      </c>
      <c r="H1502">
        <v>138.25290000000001</v>
      </c>
      <c r="I1502" t="s">
        <v>138</v>
      </c>
      <c r="J1502">
        <v>127994</v>
      </c>
      <c r="K1502" s="1">
        <v>44911</v>
      </c>
      <c r="L1502" t="s">
        <v>29</v>
      </c>
      <c r="M1502" t="s">
        <v>6790</v>
      </c>
      <c r="N1502" t="s">
        <v>6791</v>
      </c>
      <c r="O1502" t="s">
        <v>1746</v>
      </c>
      <c r="P1502" t="s">
        <v>6792</v>
      </c>
      <c r="Q1502" t="s">
        <v>143</v>
      </c>
      <c r="R1502" t="s">
        <v>6793</v>
      </c>
      <c r="S1502" t="s">
        <v>212</v>
      </c>
      <c r="T1502" t="s">
        <v>6794</v>
      </c>
      <c r="U1502" t="s">
        <v>6795</v>
      </c>
      <c r="V1502" t="s">
        <v>4945</v>
      </c>
      <c r="W1502" t="s">
        <v>4946</v>
      </c>
    </row>
    <row r="1503" spans="1:23" x14ac:dyDescent="0.3">
      <c r="A1503">
        <v>480293138447585</v>
      </c>
      <c r="B1503" t="s">
        <v>678</v>
      </c>
      <c r="C1503" t="s">
        <v>273</v>
      </c>
      <c r="D1503" t="s">
        <v>2186</v>
      </c>
      <c r="E1503" t="s">
        <v>876</v>
      </c>
      <c r="F1503" t="s">
        <v>877</v>
      </c>
      <c r="G1503">
        <v>48.668999999999997</v>
      </c>
      <c r="H1503">
        <v>19.699000000000002</v>
      </c>
      <c r="I1503" t="s">
        <v>62</v>
      </c>
      <c r="J1503">
        <v>15301</v>
      </c>
      <c r="K1503" s="1">
        <v>44675</v>
      </c>
      <c r="L1503" t="s">
        <v>63</v>
      </c>
      <c r="M1503" t="s">
        <v>6796</v>
      </c>
      <c r="N1503" t="s">
        <v>6797</v>
      </c>
      <c r="O1503" t="s">
        <v>811</v>
      </c>
      <c r="P1503" t="s">
        <v>812</v>
      </c>
      <c r="Q1503" t="s">
        <v>169</v>
      </c>
      <c r="R1503" t="s">
        <v>813</v>
      </c>
      <c r="S1503" t="s">
        <v>145</v>
      </c>
      <c r="T1503" t="s">
        <v>814</v>
      </c>
      <c r="U1503" t="s">
        <v>815</v>
      </c>
      <c r="V1503" t="s">
        <v>6798</v>
      </c>
      <c r="W1503" t="s">
        <v>6799</v>
      </c>
    </row>
    <row r="1504" spans="1:23" x14ac:dyDescent="0.3">
      <c r="A1504">
        <v>2934390791771920</v>
      </c>
      <c r="B1504" t="s">
        <v>364</v>
      </c>
      <c r="C1504" t="s">
        <v>105</v>
      </c>
      <c r="D1504" t="s">
        <v>1817</v>
      </c>
      <c r="E1504" t="s">
        <v>5539</v>
      </c>
      <c r="F1504" t="s">
        <v>5540</v>
      </c>
      <c r="G1504">
        <v>14.058299999999999</v>
      </c>
      <c r="H1504">
        <v>108.27719999999999</v>
      </c>
      <c r="I1504" t="s">
        <v>206</v>
      </c>
      <c r="J1504">
        <v>100029</v>
      </c>
      <c r="K1504" s="1">
        <v>45082</v>
      </c>
      <c r="L1504" t="s">
        <v>29</v>
      </c>
      <c r="M1504" t="s">
        <v>6800</v>
      </c>
      <c r="N1504">
        <v>3015475919</v>
      </c>
      <c r="O1504" t="s">
        <v>141</v>
      </c>
      <c r="P1504" t="s">
        <v>142</v>
      </c>
      <c r="Q1504" t="s">
        <v>50</v>
      </c>
      <c r="R1504" t="s">
        <v>144</v>
      </c>
      <c r="S1504" t="s">
        <v>212</v>
      </c>
      <c r="T1504" t="s">
        <v>146</v>
      </c>
      <c r="U1504" t="s">
        <v>147</v>
      </c>
      <c r="V1504" t="s">
        <v>2052</v>
      </c>
      <c r="W1504" t="s">
        <v>2053</v>
      </c>
    </row>
    <row r="1505" spans="1:23" x14ac:dyDescent="0.3">
      <c r="A1505">
        <v>431106397910387</v>
      </c>
      <c r="B1505" t="s">
        <v>300</v>
      </c>
      <c r="C1505" t="s">
        <v>91</v>
      </c>
      <c r="D1505" t="s">
        <v>4371</v>
      </c>
      <c r="E1505" t="s">
        <v>3964</v>
      </c>
      <c r="F1505" t="s">
        <v>3965</v>
      </c>
      <c r="G1505">
        <v>42.315399999999997</v>
      </c>
      <c r="H1505">
        <v>43.356900000000003</v>
      </c>
      <c r="I1505" t="s">
        <v>28</v>
      </c>
      <c r="J1505">
        <v>49756</v>
      </c>
      <c r="K1505" s="1">
        <v>45017</v>
      </c>
      <c r="L1505" t="s">
        <v>123</v>
      </c>
      <c r="M1505" t="s">
        <v>6801</v>
      </c>
      <c r="N1505" t="s">
        <v>6802</v>
      </c>
      <c r="O1505" t="s">
        <v>561</v>
      </c>
      <c r="P1505" t="s">
        <v>3816</v>
      </c>
      <c r="Q1505" t="s">
        <v>1047</v>
      </c>
      <c r="R1505" t="s">
        <v>3817</v>
      </c>
      <c r="S1505" t="s">
        <v>241</v>
      </c>
      <c r="T1505" t="s">
        <v>3818</v>
      </c>
      <c r="U1505" t="s">
        <v>3819</v>
      </c>
      <c r="V1505" t="s">
        <v>3367</v>
      </c>
      <c r="W1505" t="s">
        <v>3368</v>
      </c>
    </row>
    <row r="1506" spans="1:23" x14ac:dyDescent="0.3">
      <c r="A1506">
        <v>1397710293289900</v>
      </c>
      <c r="B1506" t="s">
        <v>300</v>
      </c>
      <c r="C1506" t="s">
        <v>151</v>
      </c>
      <c r="D1506" t="s">
        <v>5545</v>
      </c>
      <c r="E1506" t="s">
        <v>44</v>
      </c>
      <c r="F1506" t="s">
        <v>45</v>
      </c>
      <c r="G1506">
        <v>38.969700000000003</v>
      </c>
      <c r="H1506">
        <v>59.5563</v>
      </c>
      <c r="I1506" t="s">
        <v>138</v>
      </c>
      <c r="J1506">
        <v>80485</v>
      </c>
      <c r="K1506" s="1">
        <v>45061</v>
      </c>
      <c r="L1506" t="s">
        <v>29</v>
      </c>
      <c r="M1506" t="s">
        <v>6803</v>
      </c>
      <c r="N1506" t="s">
        <v>6804</v>
      </c>
      <c r="O1506" t="s">
        <v>1513</v>
      </c>
      <c r="P1506" t="s">
        <v>1373</v>
      </c>
      <c r="Q1506" t="s">
        <v>358</v>
      </c>
      <c r="R1506" t="s">
        <v>1514</v>
      </c>
      <c r="S1506" t="s">
        <v>85</v>
      </c>
      <c r="T1506" t="s">
        <v>1515</v>
      </c>
      <c r="U1506" t="s">
        <v>1516</v>
      </c>
      <c r="V1506" t="s">
        <v>2931</v>
      </c>
      <c r="W1506" t="s">
        <v>2932</v>
      </c>
    </row>
    <row r="1507" spans="1:23" x14ac:dyDescent="0.3">
      <c r="A1507">
        <v>64403724199376</v>
      </c>
      <c r="B1507" t="s">
        <v>231</v>
      </c>
      <c r="C1507" t="s">
        <v>105</v>
      </c>
      <c r="D1507" t="s">
        <v>5353</v>
      </c>
      <c r="E1507" t="s">
        <v>544</v>
      </c>
      <c r="F1507" t="s">
        <v>545</v>
      </c>
      <c r="G1507">
        <v>7.54</v>
      </c>
      <c r="H1507">
        <v>-5.5471000000000004</v>
      </c>
      <c r="I1507" t="s">
        <v>62</v>
      </c>
      <c r="J1507">
        <v>106198</v>
      </c>
      <c r="K1507" s="1">
        <v>44537</v>
      </c>
      <c r="L1507" t="s">
        <v>29</v>
      </c>
      <c r="M1507" t="s">
        <v>6805</v>
      </c>
      <c r="N1507" t="s">
        <v>6806</v>
      </c>
      <c r="O1507" t="s">
        <v>965</v>
      </c>
      <c r="P1507" t="s">
        <v>2266</v>
      </c>
      <c r="Q1507" t="s">
        <v>253</v>
      </c>
      <c r="R1507" t="s">
        <v>2267</v>
      </c>
      <c r="S1507" t="s">
        <v>212</v>
      </c>
      <c r="T1507" t="s">
        <v>2268</v>
      </c>
      <c r="U1507" t="s">
        <v>2269</v>
      </c>
      <c r="V1507" t="s">
        <v>1646</v>
      </c>
      <c r="W1507" t="s">
        <v>1647</v>
      </c>
    </row>
    <row r="1508" spans="1:23" x14ac:dyDescent="0.3">
      <c r="A1508">
        <v>2523359025304240</v>
      </c>
      <c r="B1508" t="s">
        <v>231</v>
      </c>
      <c r="C1508" t="s">
        <v>189</v>
      </c>
      <c r="D1508" t="s">
        <v>3122</v>
      </c>
      <c r="E1508" t="s">
        <v>2409</v>
      </c>
      <c r="F1508" t="s">
        <v>2410</v>
      </c>
      <c r="G1508">
        <v>47.165999999999997</v>
      </c>
      <c r="H1508">
        <v>9.5554000000000006</v>
      </c>
      <c r="I1508" t="s">
        <v>138</v>
      </c>
      <c r="J1508">
        <v>30224</v>
      </c>
      <c r="K1508" s="1">
        <v>44865</v>
      </c>
      <c r="L1508" t="s">
        <v>63</v>
      </c>
      <c r="M1508" t="s">
        <v>6807</v>
      </c>
      <c r="N1508" t="s">
        <v>6808</v>
      </c>
      <c r="O1508" t="s">
        <v>1832</v>
      </c>
      <c r="P1508" t="s">
        <v>3629</v>
      </c>
      <c r="Q1508" t="s">
        <v>253</v>
      </c>
      <c r="R1508" t="s">
        <v>3630</v>
      </c>
      <c r="S1508" t="s">
        <v>334</v>
      </c>
      <c r="T1508" t="s">
        <v>3631</v>
      </c>
      <c r="U1508" t="s">
        <v>3632</v>
      </c>
      <c r="V1508" t="s">
        <v>6809</v>
      </c>
      <c r="W1508" t="s">
        <v>6810</v>
      </c>
    </row>
    <row r="1509" spans="1:23" x14ac:dyDescent="0.3">
      <c r="A1509">
        <v>1436750171350100</v>
      </c>
      <c r="B1509" t="s">
        <v>1008</v>
      </c>
      <c r="C1509" t="s">
        <v>189</v>
      </c>
      <c r="D1509" t="s">
        <v>3853</v>
      </c>
      <c r="E1509" t="s">
        <v>191</v>
      </c>
      <c r="F1509" t="s">
        <v>192</v>
      </c>
      <c r="G1509">
        <v>32.3078</v>
      </c>
      <c r="H1509">
        <v>-64.750500000000002</v>
      </c>
      <c r="I1509" t="s">
        <v>28</v>
      </c>
      <c r="J1509">
        <v>23225</v>
      </c>
      <c r="K1509" s="1">
        <v>44999</v>
      </c>
      <c r="L1509" t="s">
        <v>63</v>
      </c>
      <c r="M1509" t="s">
        <v>6811</v>
      </c>
      <c r="N1509" t="s">
        <v>6812</v>
      </c>
      <c r="O1509" t="s">
        <v>2470</v>
      </c>
      <c r="P1509" t="s">
        <v>2471</v>
      </c>
      <c r="Q1509" t="s">
        <v>67</v>
      </c>
      <c r="R1509" t="s">
        <v>2472</v>
      </c>
      <c r="S1509" t="s">
        <v>145</v>
      </c>
      <c r="T1509" t="s">
        <v>2473</v>
      </c>
      <c r="U1509" t="s">
        <v>2474</v>
      </c>
      <c r="V1509" t="s">
        <v>4800</v>
      </c>
      <c r="W1509" t="s">
        <v>4801</v>
      </c>
    </row>
    <row r="1510" spans="1:23" x14ac:dyDescent="0.3">
      <c r="A1510">
        <v>436930539322091</v>
      </c>
      <c r="B1510" t="s">
        <v>417</v>
      </c>
      <c r="C1510" t="s">
        <v>218</v>
      </c>
      <c r="D1510" t="s">
        <v>1944</v>
      </c>
      <c r="E1510" t="s">
        <v>2094</v>
      </c>
      <c r="F1510" t="s">
        <v>2095</v>
      </c>
      <c r="G1510">
        <v>-14.271000000000001</v>
      </c>
      <c r="H1510">
        <v>-170.13220000000001</v>
      </c>
      <c r="I1510" t="s">
        <v>138</v>
      </c>
      <c r="J1510">
        <v>36617</v>
      </c>
      <c r="K1510" s="1">
        <v>44902</v>
      </c>
      <c r="L1510" t="s">
        <v>63</v>
      </c>
      <c r="M1510" t="s">
        <v>6813</v>
      </c>
      <c r="N1510" t="s">
        <v>6814</v>
      </c>
      <c r="O1510" t="s">
        <v>307</v>
      </c>
      <c r="P1510" t="s">
        <v>1235</v>
      </c>
      <c r="Q1510" t="s">
        <v>332</v>
      </c>
      <c r="R1510" t="s">
        <v>1236</v>
      </c>
      <c r="S1510" t="s">
        <v>198</v>
      </c>
      <c r="T1510" t="s">
        <v>1237</v>
      </c>
      <c r="U1510" t="s">
        <v>1238</v>
      </c>
      <c r="V1510" t="s">
        <v>4432</v>
      </c>
      <c r="W1510" t="s">
        <v>4433</v>
      </c>
    </row>
    <row r="1511" spans="1:23" x14ac:dyDescent="0.3">
      <c r="A1511">
        <v>2427365363447070</v>
      </c>
      <c r="B1511" t="s">
        <v>313</v>
      </c>
      <c r="C1511" t="s">
        <v>218</v>
      </c>
      <c r="D1511" t="s">
        <v>2941</v>
      </c>
      <c r="E1511" t="s">
        <v>2309</v>
      </c>
      <c r="F1511" t="s">
        <v>2310</v>
      </c>
      <c r="G1511">
        <v>12.984299999999999</v>
      </c>
      <c r="H1511">
        <v>-61.287199999999999</v>
      </c>
      <c r="I1511" t="s">
        <v>138</v>
      </c>
      <c r="J1511">
        <v>97872</v>
      </c>
      <c r="K1511" s="1">
        <v>44839</v>
      </c>
      <c r="L1511" t="s">
        <v>63</v>
      </c>
      <c r="M1511" t="s">
        <v>6815</v>
      </c>
      <c r="N1511" t="s">
        <v>6816</v>
      </c>
      <c r="O1511" t="s">
        <v>6817</v>
      </c>
      <c r="P1511" t="s">
        <v>6818</v>
      </c>
      <c r="Q1511" t="s">
        <v>143</v>
      </c>
      <c r="R1511" t="s">
        <v>6819</v>
      </c>
      <c r="S1511" t="s">
        <v>145</v>
      </c>
      <c r="T1511" t="s">
        <v>6820</v>
      </c>
      <c r="U1511" t="s">
        <v>6821</v>
      </c>
      <c r="V1511" t="s">
        <v>1828</v>
      </c>
      <c r="W1511" t="s">
        <v>1829</v>
      </c>
    </row>
    <row r="1512" spans="1:23" x14ac:dyDescent="0.3">
      <c r="A1512">
        <v>2905792113611010</v>
      </c>
      <c r="B1512" t="s">
        <v>396</v>
      </c>
      <c r="C1512" t="s">
        <v>42</v>
      </c>
      <c r="D1512" t="s">
        <v>5358</v>
      </c>
      <c r="E1512" t="s">
        <v>177</v>
      </c>
      <c r="F1512" t="s">
        <v>178</v>
      </c>
      <c r="G1512">
        <v>26.066700000000001</v>
      </c>
      <c r="H1512">
        <v>50.557699999999997</v>
      </c>
      <c r="I1512" t="s">
        <v>28</v>
      </c>
      <c r="J1512">
        <v>101085</v>
      </c>
      <c r="K1512" s="1">
        <v>44613</v>
      </c>
      <c r="L1512" t="s">
        <v>63</v>
      </c>
      <c r="M1512" t="s">
        <v>6822</v>
      </c>
      <c r="N1512" t="s">
        <v>6823</v>
      </c>
      <c r="O1512" t="s">
        <v>2122</v>
      </c>
      <c r="P1512" t="s">
        <v>2517</v>
      </c>
      <c r="Q1512" t="s">
        <v>183</v>
      </c>
      <c r="R1512" t="s">
        <v>2518</v>
      </c>
      <c r="S1512" t="s">
        <v>85</v>
      </c>
      <c r="T1512" t="s">
        <v>2519</v>
      </c>
      <c r="U1512" t="s">
        <v>2520</v>
      </c>
      <c r="V1512" t="s">
        <v>5822</v>
      </c>
      <c r="W1512" t="s">
        <v>5823</v>
      </c>
    </row>
    <row r="1513" spans="1:23" x14ac:dyDescent="0.3">
      <c r="A1513">
        <v>1663315668405650</v>
      </c>
      <c r="B1513" t="s">
        <v>313</v>
      </c>
      <c r="C1513" t="s">
        <v>24</v>
      </c>
      <c r="D1513" t="s">
        <v>384</v>
      </c>
      <c r="E1513" t="s">
        <v>220</v>
      </c>
      <c r="F1513" t="s">
        <v>221</v>
      </c>
      <c r="G1513">
        <v>13.443199999999999</v>
      </c>
      <c r="H1513">
        <v>-15.3101</v>
      </c>
      <c r="I1513" t="s">
        <v>138</v>
      </c>
      <c r="J1513">
        <v>99316</v>
      </c>
      <c r="K1513" s="1">
        <v>44753</v>
      </c>
      <c r="L1513" t="s">
        <v>123</v>
      </c>
      <c r="M1513" t="s">
        <v>2120</v>
      </c>
      <c r="N1513">
        <v>5707515174</v>
      </c>
      <c r="O1513" t="s">
        <v>1858</v>
      </c>
      <c r="P1513" t="s">
        <v>6824</v>
      </c>
      <c r="Q1513" t="s">
        <v>253</v>
      </c>
      <c r="R1513" t="s">
        <v>6825</v>
      </c>
      <c r="S1513" t="s">
        <v>145</v>
      </c>
      <c r="T1513" t="s">
        <v>6826</v>
      </c>
      <c r="U1513" t="s">
        <v>6827</v>
      </c>
      <c r="V1513" t="s">
        <v>2246</v>
      </c>
      <c r="W1513" t="s">
        <v>2247</v>
      </c>
    </row>
    <row r="1514" spans="1:23" x14ac:dyDescent="0.3">
      <c r="A1514">
        <v>85404193602155</v>
      </c>
      <c r="B1514" t="s">
        <v>710</v>
      </c>
      <c r="C1514" t="s">
        <v>42</v>
      </c>
      <c r="D1514" t="s">
        <v>5407</v>
      </c>
      <c r="E1514" t="s">
        <v>1210</v>
      </c>
      <c r="F1514" t="s">
        <v>1211</v>
      </c>
      <c r="G1514">
        <v>18.220800000000001</v>
      </c>
      <c r="H1514">
        <v>-66.590100000000007</v>
      </c>
      <c r="I1514" t="s">
        <v>62</v>
      </c>
      <c r="J1514">
        <v>64620</v>
      </c>
      <c r="K1514" s="1">
        <v>44490</v>
      </c>
      <c r="L1514" t="s">
        <v>29</v>
      </c>
      <c r="M1514" t="s">
        <v>6828</v>
      </c>
      <c r="N1514" t="s">
        <v>6829</v>
      </c>
      <c r="O1514" t="s">
        <v>307</v>
      </c>
      <c r="P1514" t="s">
        <v>1235</v>
      </c>
      <c r="Q1514" t="s">
        <v>50</v>
      </c>
      <c r="R1514" t="s">
        <v>1236</v>
      </c>
      <c r="S1514" t="s">
        <v>85</v>
      </c>
      <c r="T1514" t="s">
        <v>1237</v>
      </c>
      <c r="U1514" t="s">
        <v>1238</v>
      </c>
      <c r="V1514" t="s">
        <v>2422</v>
      </c>
      <c r="W1514" t="s">
        <v>2423</v>
      </c>
    </row>
    <row r="1515" spans="1:23" x14ac:dyDescent="0.3">
      <c r="A1515">
        <v>2827062507062560</v>
      </c>
      <c r="B1515" t="s">
        <v>686</v>
      </c>
      <c r="C1515" t="s">
        <v>151</v>
      </c>
      <c r="D1515" t="s">
        <v>3840</v>
      </c>
      <c r="E1515" t="s">
        <v>1870</v>
      </c>
      <c r="F1515" t="s">
        <v>1871</v>
      </c>
      <c r="G1515">
        <v>18.735700000000001</v>
      </c>
      <c r="H1515">
        <v>-70.162700000000001</v>
      </c>
      <c r="I1515" t="s">
        <v>28</v>
      </c>
      <c r="J1515">
        <v>78165</v>
      </c>
      <c r="K1515" s="1">
        <v>44897</v>
      </c>
      <c r="L1515" t="s">
        <v>63</v>
      </c>
      <c r="M1515" t="s">
        <v>6830</v>
      </c>
      <c r="N1515" t="s">
        <v>6831</v>
      </c>
      <c r="O1515" t="s">
        <v>356</v>
      </c>
      <c r="P1515" t="s">
        <v>3310</v>
      </c>
      <c r="Q1515" t="s">
        <v>294</v>
      </c>
      <c r="R1515" t="s">
        <v>3311</v>
      </c>
      <c r="S1515" t="s">
        <v>212</v>
      </c>
      <c r="T1515" t="s">
        <v>3312</v>
      </c>
      <c r="U1515" t="s">
        <v>3313</v>
      </c>
      <c r="V1515" t="s">
        <v>2588</v>
      </c>
      <c r="W1515" t="s">
        <v>2589</v>
      </c>
    </row>
    <row r="1516" spans="1:23" x14ac:dyDescent="0.3">
      <c r="A1516">
        <v>1408975543883330</v>
      </c>
      <c r="B1516" t="s">
        <v>272</v>
      </c>
      <c r="C1516" t="s">
        <v>42</v>
      </c>
      <c r="D1516" t="s">
        <v>4029</v>
      </c>
      <c r="E1516" t="s">
        <v>947</v>
      </c>
      <c r="F1516" t="s">
        <v>948</v>
      </c>
      <c r="G1516">
        <v>28.3949</v>
      </c>
      <c r="H1516">
        <v>84.123999999999995</v>
      </c>
      <c r="I1516" t="s">
        <v>28</v>
      </c>
      <c r="J1516">
        <v>36795</v>
      </c>
      <c r="K1516" s="1">
        <v>44903</v>
      </c>
      <c r="L1516" t="s">
        <v>63</v>
      </c>
      <c r="M1516" t="s">
        <v>6832</v>
      </c>
      <c r="N1516" t="s">
        <v>6833</v>
      </c>
      <c r="O1516" t="s">
        <v>81</v>
      </c>
      <c r="P1516" t="s">
        <v>82</v>
      </c>
      <c r="Q1516" t="s">
        <v>239</v>
      </c>
      <c r="R1516" t="s">
        <v>84</v>
      </c>
      <c r="S1516" t="s">
        <v>85</v>
      </c>
      <c r="T1516" t="s">
        <v>86</v>
      </c>
      <c r="U1516" t="s">
        <v>87</v>
      </c>
      <c r="V1516" t="s">
        <v>5549</v>
      </c>
      <c r="W1516" t="s">
        <v>5550</v>
      </c>
    </row>
    <row r="1517" spans="1:23" x14ac:dyDescent="0.3">
      <c r="A1517">
        <v>2962173505197180</v>
      </c>
      <c r="B1517" t="s">
        <v>533</v>
      </c>
      <c r="C1517" t="s">
        <v>58</v>
      </c>
      <c r="D1517" t="s">
        <v>4942</v>
      </c>
      <c r="E1517" t="s">
        <v>3707</v>
      </c>
      <c r="F1517" t="s">
        <v>3708</v>
      </c>
      <c r="G1517">
        <v>12.1165</v>
      </c>
      <c r="H1517">
        <v>-61.679000000000002</v>
      </c>
      <c r="I1517" t="s">
        <v>138</v>
      </c>
      <c r="J1517">
        <v>127928</v>
      </c>
      <c r="K1517" s="1">
        <v>45144</v>
      </c>
      <c r="L1517" t="s">
        <v>63</v>
      </c>
      <c r="M1517" t="s">
        <v>6834</v>
      </c>
      <c r="N1517" t="s">
        <v>6835</v>
      </c>
      <c r="O1517" t="s">
        <v>822</v>
      </c>
      <c r="P1517" t="s">
        <v>1689</v>
      </c>
      <c r="Q1517" t="s">
        <v>67</v>
      </c>
      <c r="R1517" t="s">
        <v>1690</v>
      </c>
      <c r="S1517" t="s">
        <v>114</v>
      </c>
      <c r="T1517" t="s">
        <v>1691</v>
      </c>
      <c r="U1517" t="s">
        <v>1692</v>
      </c>
      <c r="V1517" t="s">
        <v>6291</v>
      </c>
      <c r="W1517" t="s">
        <v>6292</v>
      </c>
    </row>
    <row r="1518" spans="1:23" x14ac:dyDescent="0.3">
      <c r="A1518">
        <v>1274874730086680</v>
      </c>
      <c r="B1518" t="s">
        <v>443</v>
      </c>
      <c r="C1518" t="s">
        <v>189</v>
      </c>
      <c r="D1518" t="s">
        <v>3173</v>
      </c>
      <c r="E1518" t="s">
        <v>781</v>
      </c>
      <c r="F1518" t="s">
        <v>782</v>
      </c>
      <c r="G1518">
        <v>30.375299999999999</v>
      </c>
      <c r="H1518">
        <v>69.345100000000002</v>
      </c>
      <c r="I1518" t="s">
        <v>78</v>
      </c>
      <c r="J1518">
        <v>21764</v>
      </c>
      <c r="K1518" s="1">
        <v>44704</v>
      </c>
      <c r="L1518" t="s">
        <v>29</v>
      </c>
      <c r="M1518" t="s">
        <v>6836</v>
      </c>
      <c r="N1518" t="s">
        <v>6837</v>
      </c>
      <c r="O1518" t="s">
        <v>2231</v>
      </c>
      <c r="P1518" t="s">
        <v>5037</v>
      </c>
      <c r="Q1518" t="s">
        <v>674</v>
      </c>
      <c r="R1518" t="s">
        <v>5038</v>
      </c>
      <c r="S1518" t="s">
        <v>85</v>
      </c>
      <c r="T1518" t="s">
        <v>5039</v>
      </c>
      <c r="U1518" t="s">
        <v>5040</v>
      </c>
      <c r="V1518" t="s">
        <v>3521</v>
      </c>
      <c r="W1518" t="s">
        <v>3522</v>
      </c>
    </row>
    <row r="1519" spans="1:23" x14ac:dyDescent="0.3">
      <c r="A1519">
        <v>1409927795687170</v>
      </c>
      <c r="B1519" t="s">
        <v>839</v>
      </c>
      <c r="C1519" t="s">
        <v>218</v>
      </c>
      <c r="D1519" t="s">
        <v>6838</v>
      </c>
      <c r="E1519" t="s">
        <v>3780</v>
      </c>
      <c r="F1519" t="s">
        <v>3781</v>
      </c>
      <c r="G1519">
        <v>53.709800000000001</v>
      </c>
      <c r="H1519">
        <v>27.953399999999998</v>
      </c>
      <c r="I1519" t="s">
        <v>138</v>
      </c>
      <c r="J1519">
        <v>49941</v>
      </c>
      <c r="K1519" s="1">
        <v>44545</v>
      </c>
      <c r="L1519" t="s">
        <v>29</v>
      </c>
      <c r="M1519" t="s">
        <v>6839</v>
      </c>
      <c r="N1519" t="s">
        <v>6840</v>
      </c>
      <c r="O1519" t="s">
        <v>1364</v>
      </c>
      <c r="P1519" t="s">
        <v>1365</v>
      </c>
      <c r="Q1519" t="s">
        <v>50</v>
      </c>
      <c r="R1519" t="s">
        <v>1366</v>
      </c>
      <c r="S1519" t="s">
        <v>145</v>
      </c>
      <c r="T1519" t="s">
        <v>1367</v>
      </c>
      <c r="U1519" t="s">
        <v>1368</v>
      </c>
      <c r="V1519" t="s">
        <v>229</v>
      </c>
      <c r="W1519" t="s">
        <v>230</v>
      </c>
    </row>
    <row r="1520" spans="1:23" x14ac:dyDescent="0.3">
      <c r="A1520">
        <v>764541623722880</v>
      </c>
      <c r="B1520" t="s">
        <v>175</v>
      </c>
      <c r="C1520" t="s">
        <v>105</v>
      </c>
      <c r="D1520" t="s">
        <v>5545</v>
      </c>
      <c r="E1520" t="s">
        <v>469</v>
      </c>
      <c r="F1520" t="s">
        <v>470</v>
      </c>
      <c r="G1520">
        <v>26.335100000000001</v>
      </c>
      <c r="H1520">
        <v>17.228300000000001</v>
      </c>
      <c r="I1520" t="s">
        <v>78</v>
      </c>
      <c r="J1520">
        <v>63566</v>
      </c>
      <c r="K1520" s="1">
        <v>44640</v>
      </c>
      <c r="L1520" t="s">
        <v>123</v>
      </c>
      <c r="M1520" t="s">
        <v>6841</v>
      </c>
      <c r="N1520" t="s">
        <v>6842</v>
      </c>
      <c r="O1520" t="s">
        <v>508</v>
      </c>
      <c r="P1520" t="s">
        <v>886</v>
      </c>
      <c r="Q1520" t="s">
        <v>183</v>
      </c>
      <c r="R1520" t="s">
        <v>887</v>
      </c>
      <c r="S1520" t="s">
        <v>85</v>
      </c>
      <c r="T1520" t="s">
        <v>888</v>
      </c>
      <c r="U1520" t="s">
        <v>889</v>
      </c>
      <c r="V1520" t="s">
        <v>6843</v>
      </c>
      <c r="W1520" t="s">
        <v>6844</v>
      </c>
    </row>
    <row r="1521" spans="1:23" x14ac:dyDescent="0.3">
      <c r="A1521">
        <v>439693772433719</v>
      </c>
      <c r="B1521" t="s">
        <v>133</v>
      </c>
      <c r="C1521" t="s">
        <v>151</v>
      </c>
      <c r="D1521" t="s">
        <v>3840</v>
      </c>
      <c r="E1521" t="s">
        <v>1010</v>
      </c>
      <c r="F1521" t="s">
        <v>1011</v>
      </c>
      <c r="G1521">
        <v>15.7835</v>
      </c>
      <c r="H1521">
        <v>-90.230800000000002</v>
      </c>
      <c r="I1521" t="s">
        <v>138</v>
      </c>
      <c r="J1521">
        <v>33772</v>
      </c>
      <c r="K1521" s="1">
        <v>44919</v>
      </c>
      <c r="L1521" t="s">
        <v>29</v>
      </c>
      <c r="M1521" t="s">
        <v>6845</v>
      </c>
      <c r="N1521" t="s">
        <v>6846</v>
      </c>
      <c r="O1521" t="s">
        <v>1832</v>
      </c>
      <c r="P1521" t="s">
        <v>1833</v>
      </c>
      <c r="Q1521" t="s">
        <v>67</v>
      </c>
      <c r="R1521" t="s">
        <v>1834</v>
      </c>
      <c r="S1521" t="s">
        <v>52</v>
      </c>
      <c r="T1521" t="s">
        <v>1835</v>
      </c>
      <c r="U1521" t="s">
        <v>1836</v>
      </c>
      <c r="V1521" t="s">
        <v>2709</v>
      </c>
      <c r="W1521" t="s">
        <v>2710</v>
      </c>
    </row>
    <row r="1522" spans="1:23" x14ac:dyDescent="0.3">
      <c r="A1522">
        <v>818384350387263</v>
      </c>
      <c r="B1522" t="s">
        <v>1140</v>
      </c>
      <c r="C1522" t="s">
        <v>24</v>
      </c>
      <c r="D1522" t="s">
        <v>6847</v>
      </c>
      <c r="E1522" t="s">
        <v>576</v>
      </c>
      <c r="F1522" t="s">
        <v>577</v>
      </c>
      <c r="G1522">
        <v>7.3696999999999999</v>
      </c>
      <c r="H1522">
        <v>12.354699999999999</v>
      </c>
      <c r="I1522" t="s">
        <v>28</v>
      </c>
      <c r="J1522">
        <v>128776</v>
      </c>
      <c r="K1522" s="1">
        <v>45141</v>
      </c>
      <c r="L1522" t="s">
        <v>63</v>
      </c>
      <c r="M1522" t="s">
        <v>6848</v>
      </c>
      <c r="N1522" t="s">
        <v>6849</v>
      </c>
      <c r="O1522" t="s">
        <v>389</v>
      </c>
      <c r="P1522" t="s">
        <v>390</v>
      </c>
      <c r="Q1522" t="s">
        <v>321</v>
      </c>
      <c r="R1522" t="s">
        <v>391</v>
      </c>
      <c r="S1522" t="s">
        <v>85</v>
      </c>
      <c r="T1522" t="s">
        <v>392</v>
      </c>
      <c r="U1522" t="s">
        <v>393</v>
      </c>
      <c r="V1522" t="s">
        <v>415</v>
      </c>
      <c r="W1522" t="s">
        <v>416</v>
      </c>
    </row>
    <row r="1523" spans="1:23" x14ac:dyDescent="0.3">
      <c r="A1523">
        <v>795576239043679</v>
      </c>
      <c r="B1523" t="s">
        <v>1140</v>
      </c>
      <c r="C1523" t="s">
        <v>58</v>
      </c>
      <c r="D1523" t="s">
        <v>5909</v>
      </c>
      <c r="E1523" t="s">
        <v>419</v>
      </c>
      <c r="F1523" t="s">
        <v>420</v>
      </c>
      <c r="G1523">
        <v>-23.442502999999999</v>
      </c>
      <c r="H1523">
        <v>-58.443832</v>
      </c>
      <c r="I1523" t="s">
        <v>138</v>
      </c>
      <c r="J1523">
        <v>86096</v>
      </c>
      <c r="K1523" s="1">
        <v>44519</v>
      </c>
      <c r="L1523" t="s">
        <v>29</v>
      </c>
      <c r="M1523" t="s">
        <v>6850</v>
      </c>
      <c r="N1523" t="s">
        <v>6851</v>
      </c>
      <c r="O1523" t="s">
        <v>2072</v>
      </c>
      <c r="P1523" t="s">
        <v>2073</v>
      </c>
      <c r="Q1523" t="s">
        <v>83</v>
      </c>
      <c r="R1523" t="s">
        <v>2074</v>
      </c>
      <c r="S1523" t="s">
        <v>241</v>
      </c>
      <c r="T1523" t="s">
        <v>2075</v>
      </c>
      <c r="U1523" t="s">
        <v>2076</v>
      </c>
      <c r="V1523" t="s">
        <v>3205</v>
      </c>
      <c r="W1523" t="s">
        <v>3206</v>
      </c>
    </row>
    <row r="1524" spans="1:23" x14ac:dyDescent="0.3">
      <c r="A1524">
        <v>258775930683879</v>
      </c>
      <c r="B1524" t="s">
        <v>260</v>
      </c>
      <c r="C1524" t="s">
        <v>218</v>
      </c>
      <c r="D1524" t="s">
        <v>5547</v>
      </c>
      <c r="E1524" t="s">
        <v>1849</v>
      </c>
      <c r="F1524" t="s">
        <v>1850</v>
      </c>
      <c r="G1524">
        <v>32.427900000000001</v>
      </c>
      <c r="H1524">
        <v>53.688000000000002</v>
      </c>
      <c r="I1524" t="s">
        <v>78</v>
      </c>
      <c r="J1524">
        <v>100490</v>
      </c>
      <c r="K1524" s="1">
        <v>44716</v>
      </c>
      <c r="L1524" t="s">
        <v>29</v>
      </c>
      <c r="M1524" t="s">
        <v>6852</v>
      </c>
      <c r="N1524">
        <f>1-773-967-420</f>
        <v>-2159</v>
      </c>
      <c r="O1524" t="s">
        <v>1057</v>
      </c>
      <c r="P1524" t="s">
        <v>2891</v>
      </c>
      <c r="Q1524" t="s">
        <v>253</v>
      </c>
      <c r="R1524" t="s">
        <v>2892</v>
      </c>
      <c r="S1524" t="s">
        <v>85</v>
      </c>
      <c r="T1524" t="s">
        <v>2893</v>
      </c>
      <c r="U1524" t="s">
        <v>2894</v>
      </c>
      <c r="V1524" t="s">
        <v>5916</v>
      </c>
      <c r="W1524" t="s">
        <v>5917</v>
      </c>
    </row>
    <row r="1525" spans="1:23" x14ac:dyDescent="0.3">
      <c r="A1525">
        <v>2868225850618370</v>
      </c>
      <c r="B1525" t="s">
        <v>430</v>
      </c>
      <c r="C1525" t="s">
        <v>24</v>
      </c>
      <c r="D1525" t="s">
        <v>5560</v>
      </c>
      <c r="E1525" t="s">
        <v>2570</v>
      </c>
      <c r="F1525" t="s">
        <v>2571</v>
      </c>
      <c r="G1525">
        <v>6.4238</v>
      </c>
      <c r="H1525">
        <v>-66.589699999999993</v>
      </c>
      <c r="I1525" t="s">
        <v>138</v>
      </c>
      <c r="J1525">
        <v>103721</v>
      </c>
      <c r="K1525" s="1">
        <v>44975</v>
      </c>
      <c r="L1525" t="s">
        <v>123</v>
      </c>
      <c r="M1525" t="s">
        <v>6853</v>
      </c>
      <c r="N1525" t="s">
        <v>6854</v>
      </c>
      <c r="O1525" t="s">
        <v>97</v>
      </c>
      <c r="P1525" t="s">
        <v>98</v>
      </c>
      <c r="Q1525" t="s">
        <v>34</v>
      </c>
      <c r="R1525" t="s">
        <v>99</v>
      </c>
      <c r="S1525" t="s">
        <v>145</v>
      </c>
      <c r="T1525" t="s">
        <v>100</v>
      </c>
      <c r="U1525" t="s">
        <v>101</v>
      </c>
      <c r="V1525" t="s">
        <v>6855</v>
      </c>
      <c r="W1525" t="s">
        <v>6856</v>
      </c>
    </row>
    <row r="1526" spans="1:23" x14ac:dyDescent="0.3">
      <c r="A1526">
        <v>706430057022737</v>
      </c>
      <c r="B1526" t="s">
        <v>779</v>
      </c>
      <c r="C1526" t="s">
        <v>273</v>
      </c>
      <c r="D1526" t="s">
        <v>2609</v>
      </c>
      <c r="E1526" t="s">
        <v>569</v>
      </c>
      <c r="F1526" t="s">
        <v>570</v>
      </c>
      <c r="G1526">
        <v>18.335799999999999</v>
      </c>
      <c r="H1526">
        <v>-64.896299999999997</v>
      </c>
      <c r="I1526" t="s">
        <v>78</v>
      </c>
      <c r="J1526">
        <v>109030</v>
      </c>
      <c r="K1526" s="1">
        <v>44517</v>
      </c>
      <c r="L1526" t="s">
        <v>123</v>
      </c>
      <c r="M1526" t="s">
        <v>6857</v>
      </c>
      <c r="N1526">
        <f>1-332-281-1387</f>
        <v>-1999</v>
      </c>
      <c r="O1526" t="s">
        <v>306</v>
      </c>
      <c r="P1526" t="s">
        <v>307</v>
      </c>
      <c r="Q1526" t="s">
        <v>34</v>
      </c>
      <c r="R1526" t="s">
        <v>308</v>
      </c>
      <c r="S1526" t="s">
        <v>69</v>
      </c>
      <c r="T1526" t="s">
        <v>309</v>
      </c>
      <c r="U1526" t="s">
        <v>310</v>
      </c>
      <c r="V1526" t="s">
        <v>6410</v>
      </c>
      <c r="W1526" t="s">
        <v>6411</v>
      </c>
    </row>
    <row r="1527" spans="1:23" x14ac:dyDescent="0.3">
      <c r="A1527">
        <v>1796514683345580</v>
      </c>
      <c r="B1527" t="s">
        <v>272</v>
      </c>
      <c r="C1527" t="s">
        <v>134</v>
      </c>
      <c r="D1527" t="s">
        <v>5005</v>
      </c>
      <c r="E1527" t="s">
        <v>385</v>
      </c>
      <c r="F1527" t="s">
        <v>386</v>
      </c>
      <c r="G1527">
        <v>47.162500000000001</v>
      </c>
      <c r="H1527">
        <v>19.503299999999999</v>
      </c>
      <c r="I1527" t="s">
        <v>206</v>
      </c>
      <c r="J1527">
        <v>86177</v>
      </c>
      <c r="K1527" s="1">
        <v>44694</v>
      </c>
      <c r="L1527" t="s">
        <v>29</v>
      </c>
      <c r="M1527" t="s">
        <v>6858</v>
      </c>
      <c r="N1527" t="s">
        <v>6859</v>
      </c>
      <c r="O1527" t="s">
        <v>990</v>
      </c>
      <c r="P1527" t="s">
        <v>3670</v>
      </c>
      <c r="Q1527" t="s">
        <v>34</v>
      </c>
      <c r="R1527" t="s">
        <v>3671</v>
      </c>
      <c r="S1527" t="s">
        <v>198</v>
      </c>
      <c r="T1527" t="s">
        <v>3672</v>
      </c>
      <c r="U1527" t="s">
        <v>3673</v>
      </c>
      <c r="V1527" t="s">
        <v>4526</v>
      </c>
      <c r="W1527" t="s">
        <v>4527</v>
      </c>
    </row>
    <row r="1528" spans="1:23" x14ac:dyDescent="0.3">
      <c r="A1528">
        <v>1105557352686030</v>
      </c>
      <c r="B1528" t="s">
        <v>313</v>
      </c>
      <c r="C1528" t="s">
        <v>218</v>
      </c>
      <c r="D1528" t="s">
        <v>1519</v>
      </c>
      <c r="E1528" t="s">
        <v>288</v>
      </c>
      <c r="F1528" t="s">
        <v>2442</v>
      </c>
      <c r="G1528">
        <v>35.907800000000002</v>
      </c>
      <c r="H1528">
        <v>127.76690000000001</v>
      </c>
      <c r="I1528" t="s">
        <v>206</v>
      </c>
      <c r="J1528">
        <v>112516</v>
      </c>
      <c r="K1528" s="1">
        <v>44992</v>
      </c>
      <c r="L1528" t="s">
        <v>63</v>
      </c>
      <c r="M1528" t="s">
        <v>6860</v>
      </c>
      <c r="N1528" t="s">
        <v>6861</v>
      </c>
      <c r="O1528" t="s">
        <v>32</v>
      </c>
      <c r="P1528" t="s">
        <v>33</v>
      </c>
      <c r="Q1528" t="s">
        <v>34</v>
      </c>
      <c r="R1528" t="s">
        <v>35</v>
      </c>
      <c r="S1528" t="s">
        <v>198</v>
      </c>
      <c r="T1528" t="s">
        <v>37</v>
      </c>
      <c r="U1528" t="s">
        <v>38</v>
      </c>
      <c r="V1528" t="s">
        <v>5849</v>
      </c>
      <c r="W1528" t="s">
        <v>5850</v>
      </c>
    </row>
    <row r="1529" spans="1:23" x14ac:dyDescent="0.3">
      <c r="A1529">
        <v>1596100477526320</v>
      </c>
      <c r="B1529" t="s">
        <v>467</v>
      </c>
      <c r="C1529" t="s">
        <v>218</v>
      </c>
      <c r="D1529" t="s">
        <v>6862</v>
      </c>
      <c r="E1529" t="s">
        <v>1053</v>
      </c>
      <c r="F1529" t="s">
        <v>1054</v>
      </c>
      <c r="G1529">
        <v>51.165700000000001</v>
      </c>
      <c r="H1529">
        <v>10.451499999999999</v>
      </c>
      <c r="I1529" t="s">
        <v>28</v>
      </c>
      <c r="J1529">
        <v>115597</v>
      </c>
      <c r="K1529" s="1">
        <v>44529</v>
      </c>
      <c r="L1529" t="s">
        <v>123</v>
      </c>
      <c r="M1529" t="s">
        <v>6863</v>
      </c>
      <c r="N1529" t="s">
        <v>6864</v>
      </c>
      <c r="O1529" t="s">
        <v>81</v>
      </c>
      <c r="P1529" t="s">
        <v>224</v>
      </c>
      <c r="Q1529" t="s">
        <v>143</v>
      </c>
      <c r="R1529" t="s">
        <v>2259</v>
      </c>
      <c r="S1529" t="s">
        <v>212</v>
      </c>
      <c r="T1529" t="s">
        <v>2260</v>
      </c>
      <c r="U1529" t="s">
        <v>2261</v>
      </c>
      <c r="V1529" t="s">
        <v>2721</v>
      </c>
      <c r="W1529" t="s">
        <v>2722</v>
      </c>
    </row>
    <row r="1530" spans="1:23" x14ac:dyDescent="0.3">
      <c r="A1530">
        <v>769189175822614</v>
      </c>
      <c r="B1530" t="s">
        <v>686</v>
      </c>
      <c r="C1530" t="s">
        <v>42</v>
      </c>
      <c r="D1530" t="s">
        <v>668</v>
      </c>
      <c r="E1530" t="s">
        <v>3607</v>
      </c>
      <c r="F1530" t="s">
        <v>3608</v>
      </c>
      <c r="G1530">
        <v>39.074199999999998</v>
      </c>
      <c r="H1530">
        <v>21.824300000000001</v>
      </c>
      <c r="I1530" t="s">
        <v>138</v>
      </c>
      <c r="J1530">
        <v>97313</v>
      </c>
      <c r="K1530" s="1">
        <v>45165</v>
      </c>
      <c r="L1530" t="s">
        <v>29</v>
      </c>
      <c r="M1530" t="s">
        <v>6865</v>
      </c>
      <c r="N1530" t="s">
        <v>6866</v>
      </c>
      <c r="O1530" t="s">
        <v>1966</v>
      </c>
      <c r="P1530" t="s">
        <v>6867</v>
      </c>
      <c r="Q1530" t="s">
        <v>332</v>
      </c>
      <c r="R1530" t="s">
        <v>6868</v>
      </c>
      <c r="S1530" t="s">
        <v>114</v>
      </c>
      <c r="T1530" t="s">
        <v>6869</v>
      </c>
      <c r="U1530" t="s">
        <v>6870</v>
      </c>
      <c r="V1530" t="s">
        <v>6871</v>
      </c>
      <c r="W1530" t="s">
        <v>3447</v>
      </c>
    </row>
    <row r="1531" spans="1:23" x14ac:dyDescent="0.3">
      <c r="A1531">
        <v>719776220825377</v>
      </c>
      <c r="B1531" t="s">
        <v>667</v>
      </c>
      <c r="C1531" t="s">
        <v>218</v>
      </c>
      <c r="D1531" t="s">
        <v>6168</v>
      </c>
      <c r="E1531" t="s">
        <v>1949</v>
      </c>
      <c r="F1531" t="s">
        <v>1950</v>
      </c>
      <c r="G1531">
        <v>-4.6795999999999998</v>
      </c>
      <c r="H1531">
        <v>55.491999999999997</v>
      </c>
      <c r="I1531" t="s">
        <v>206</v>
      </c>
      <c r="J1531">
        <v>96027</v>
      </c>
      <c r="K1531" s="1">
        <v>44463</v>
      </c>
      <c r="L1531" t="s">
        <v>123</v>
      </c>
      <c r="M1531" t="s">
        <v>6872</v>
      </c>
      <c r="N1531" t="s">
        <v>6873</v>
      </c>
      <c r="O1531" t="s">
        <v>2675</v>
      </c>
      <c r="P1531" t="s">
        <v>6117</v>
      </c>
      <c r="Q1531" t="s">
        <v>50</v>
      </c>
      <c r="R1531" t="s">
        <v>6118</v>
      </c>
      <c r="S1531" t="s">
        <v>145</v>
      </c>
      <c r="T1531" t="s">
        <v>6119</v>
      </c>
      <c r="U1531" t="s">
        <v>6120</v>
      </c>
      <c r="V1531" t="s">
        <v>6874</v>
      </c>
      <c r="W1531" t="s">
        <v>6875</v>
      </c>
    </row>
    <row r="1532" spans="1:23" x14ac:dyDescent="0.3">
      <c r="A1532">
        <v>2913731183609130</v>
      </c>
      <c r="B1532" t="s">
        <v>443</v>
      </c>
      <c r="C1532" t="s">
        <v>134</v>
      </c>
      <c r="D1532" t="s">
        <v>613</v>
      </c>
      <c r="E1532" t="s">
        <v>366</v>
      </c>
      <c r="F1532" t="s">
        <v>367</v>
      </c>
      <c r="G1532">
        <v>18.4207</v>
      </c>
      <c r="H1532">
        <v>-64.639899999999997</v>
      </c>
      <c r="I1532" t="s">
        <v>206</v>
      </c>
      <c r="J1532">
        <v>13388</v>
      </c>
      <c r="K1532" s="1">
        <v>45011</v>
      </c>
      <c r="L1532" t="s">
        <v>63</v>
      </c>
      <c r="M1532" t="s">
        <v>6876</v>
      </c>
      <c r="N1532" t="s">
        <v>6877</v>
      </c>
      <c r="O1532" t="s">
        <v>585</v>
      </c>
      <c r="P1532" t="s">
        <v>2837</v>
      </c>
      <c r="Q1532" t="s">
        <v>294</v>
      </c>
      <c r="R1532" t="s">
        <v>2838</v>
      </c>
      <c r="S1532" t="s">
        <v>241</v>
      </c>
      <c r="T1532" t="s">
        <v>2839</v>
      </c>
      <c r="U1532" t="s">
        <v>2840</v>
      </c>
      <c r="V1532" t="s">
        <v>6878</v>
      </c>
      <c r="W1532" t="s">
        <v>6879</v>
      </c>
    </row>
    <row r="1533" spans="1:23" x14ac:dyDescent="0.3">
      <c r="A1533">
        <v>1947806122505560</v>
      </c>
      <c r="B1533" t="s">
        <v>480</v>
      </c>
      <c r="C1533" t="s">
        <v>273</v>
      </c>
      <c r="D1533" t="s">
        <v>5668</v>
      </c>
      <c r="E1533" t="s">
        <v>4059</v>
      </c>
      <c r="F1533" t="s">
        <v>4060</v>
      </c>
      <c r="G1533">
        <v>44.016500000000001</v>
      </c>
      <c r="H1533">
        <v>21.0059</v>
      </c>
      <c r="I1533" t="s">
        <v>62</v>
      </c>
      <c r="J1533">
        <v>24514</v>
      </c>
      <c r="K1533" s="1">
        <v>44528</v>
      </c>
      <c r="L1533" t="s">
        <v>123</v>
      </c>
      <c r="M1533" t="s">
        <v>6880</v>
      </c>
      <c r="N1533" t="s">
        <v>6881</v>
      </c>
      <c r="O1533" t="s">
        <v>423</v>
      </c>
      <c r="P1533" t="s">
        <v>141</v>
      </c>
      <c r="Q1533" t="s">
        <v>253</v>
      </c>
      <c r="R1533" t="s">
        <v>3058</v>
      </c>
      <c r="S1533" t="s">
        <v>69</v>
      </c>
      <c r="T1533" t="s">
        <v>3059</v>
      </c>
      <c r="U1533" t="s">
        <v>3060</v>
      </c>
      <c r="V1533" t="s">
        <v>5517</v>
      </c>
      <c r="W1533" t="s">
        <v>5518</v>
      </c>
    </row>
    <row r="1534" spans="1:23" x14ac:dyDescent="0.3">
      <c r="A1534">
        <v>328337751105553</v>
      </c>
      <c r="B1534" t="s">
        <v>467</v>
      </c>
      <c r="C1534" t="s">
        <v>58</v>
      </c>
      <c r="D1534" t="s">
        <v>2129</v>
      </c>
      <c r="E1534" t="s">
        <v>1598</v>
      </c>
      <c r="F1534" t="s">
        <v>1599</v>
      </c>
      <c r="G1534">
        <v>-32.522799999999997</v>
      </c>
      <c r="H1534">
        <v>-55.765799999999999</v>
      </c>
      <c r="I1534" t="s">
        <v>206</v>
      </c>
      <c r="J1534">
        <v>42933</v>
      </c>
      <c r="K1534" s="1">
        <v>44473</v>
      </c>
      <c r="L1534" t="s">
        <v>63</v>
      </c>
      <c r="M1534" t="s">
        <v>6882</v>
      </c>
      <c r="N1534">
        <f>1-910-728-2893</f>
        <v>-4530</v>
      </c>
      <c r="O1534" t="s">
        <v>2883</v>
      </c>
      <c r="P1534" t="s">
        <v>2275</v>
      </c>
      <c r="Q1534" t="s">
        <v>169</v>
      </c>
      <c r="R1534" t="s">
        <v>3654</v>
      </c>
      <c r="S1534" t="s">
        <v>334</v>
      </c>
      <c r="T1534" t="s">
        <v>3655</v>
      </c>
      <c r="U1534" t="s">
        <v>3656</v>
      </c>
      <c r="V1534" t="s">
        <v>4138</v>
      </c>
      <c r="W1534" t="s">
        <v>4139</v>
      </c>
    </row>
    <row r="1535" spans="1:23" x14ac:dyDescent="0.3">
      <c r="A1535">
        <v>55099335259841</v>
      </c>
      <c r="B1535" t="s">
        <v>286</v>
      </c>
      <c r="C1535" t="s">
        <v>42</v>
      </c>
      <c r="D1535" t="s">
        <v>3972</v>
      </c>
      <c r="E1535" t="s">
        <v>2255</v>
      </c>
      <c r="F1535" t="s">
        <v>2256</v>
      </c>
      <c r="G1535">
        <v>41.377499999999998</v>
      </c>
      <c r="H1535">
        <v>64.585300000000004</v>
      </c>
      <c r="I1535" t="s">
        <v>62</v>
      </c>
      <c r="J1535">
        <v>18446</v>
      </c>
      <c r="K1535" s="1">
        <v>44526</v>
      </c>
      <c r="L1535" t="s">
        <v>123</v>
      </c>
      <c r="M1535" t="s">
        <v>6883</v>
      </c>
      <c r="N1535" t="s">
        <v>6884</v>
      </c>
      <c r="O1535" t="s">
        <v>4051</v>
      </c>
      <c r="P1535" t="s">
        <v>4804</v>
      </c>
      <c r="Q1535" t="s">
        <v>967</v>
      </c>
      <c r="R1535" t="s">
        <v>4805</v>
      </c>
      <c r="S1535" t="s">
        <v>255</v>
      </c>
      <c r="T1535" t="s">
        <v>4806</v>
      </c>
      <c r="U1535" t="s">
        <v>4807</v>
      </c>
      <c r="V1535" t="s">
        <v>6326</v>
      </c>
      <c r="W1535" t="s">
        <v>6327</v>
      </c>
    </row>
    <row r="1536" spans="1:23" x14ac:dyDescent="0.3">
      <c r="A1536">
        <v>1713864636469080</v>
      </c>
      <c r="B1536" t="s">
        <v>1636</v>
      </c>
      <c r="C1536" t="s">
        <v>91</v>
      </c>
      <c r="D1536" t="s">
        <v>730</v>
      </c>
      <c r="E1536" t="s">
        <v>482</v>
      </c>
      <c r="F1536" t="s">
        <v>483</v>
      </c>
      <c r="G1536">
        <v>-25.2744</v>
      </c>
      <c r="H1536">
        <v>133.77510000000001</v>
      </c>
      <c r="I1536" t="s">
        <v>28</v>
      </c>
      <c r="J1536">
        <v>93828</v>
      </c>
      <c r="K1536" s="1">
        <v>44912</v>
      </c>
      <c r="L1536" t="s">
        <v>123</v>
      </c>
      <c r="M1536" t="s">
        <v>6885</v>
      </c>
      <c r="N1536" t="s">
        <v>6886</v>
      </c>
      <c r="O1536" t="s">
        <v>2231</v>
      </c>
      <c r="P1536" t="s">
        <v>2508</v>
      </c>
      <c r="Q1536" t="s">
        <v>294</v>
      </c>
      <c r="R1536" t="s">
        <v>2509</v>
      </c>
      <c r="S1536" t="s">
        <v>255</v>
      </c>
      <c r="T1536" t="s">
        <v>2510</v>
      </c>
      <c r="U1536" t="s">
        <v>2511</v>
      </c>
      <c r="V1536" t="s">
        <v>3457</v>
      </c>
      <c r="W1536" t="s">
        <v>3458</v>
      </c>
    </row>
    <row r="1537" spans="1:23" x14ac:dyDescent="0.3">
      <c r="A1537">
        <v>236443665923165</v>
      </c>
      <c r="B1537" t="s">
        <v>396</v>
      </c>
      <c r="C1537" t="s">
        <v>273</v>
      </c>
      <c r="D1537" t="s">
        <v>3523</v>
      </c>
      <c r="E1537" t="s">
        <v>4077</v>
      </c>
      <c r="F1537" t="s">
        <v>4078</v>
      </c>
      <c r="G1537">
        <v>42.602600000000002</v>
      </c>
      <c r="H1537">
        <v>20.902999999999999</v>
      </c>
      <c r="I1537" t="s">
        <v>206</v>
      </c>
      <c r="J1537">
        <v>47323</v>
      </c>
      <c r="K1537" s="1">
        <v>45066</v>
      </c>
      <c r="L1537" t="s">
        <v>63</v>
      </c>
      <c r="M1537" t="s">
        <v>6887</v>
      </c>
      <c r="N1537" t="s">
        <v>6888</v>
      </c>
      <c r="O1537" t="s">
        <v>2275</v>
      </c>
      <c r="P1537" t="s">
        <v>2276</v>
      </c>
      <c r="Q1537" t="s">
        <v>34</v>
      </c>
      <c r="R1537" t="s">
        <v>2277</v>
      </c>
      <c r="S1537" t="s">
        <v>114</v>
      </c>
      <c r="T1537" t="s">
        <v>2278</v>
      </c>
      <c r="U1537" t="s">
        <v>2279</v>
      </c>
      <c r="V1537" t="s">
        <v>6889</v>
      </c>
      <c r="W1537" t="s">
        <v>6890</v>
      </c>
    </row>
    <row r="1538" spans="1:23" x14ac:dyDescent="0.3">
      <c r="A1538">
        <v>2906958994715960</v>
      </c>
      <c r="B1538" t="s">
        <v>119</v>
      </c>
      <c r="C1538" t="s">
        <v>218</v>
      </c>
      <c r="D1538" t="s">
        <v>1023</v>
      </c>
      <c r="E1538" t="s">
        <v>781</v>
      </c>
      <c r="F1538" t="s">
        <v>782</v>
      </c>
      <c r="G1538">
        <v>30.375299999999999</v>
      </c>
      <c r="H1538">
        <v>69.345100000000002</v>
      </c>
      <c r="I1538" t="s">
        <v>28</v>
      </c>
      <c r="J1538">
        <v>81813</v>
      </c>
      <c r="K1538" s="1">
        <v>45178</v>
      </c>
      <c r="L1538" t="s">
        <v>29</v>
      </c>
      <c r="M1538" t="s">
        <v>6891</v>
      </c>
      <c r="N1538" t="s">
        <v>6892</v>
      </c>
      <c r="O1538" t="s">
        <v>716</v>
      </c>
      <c r="P1538" t="s">
        <v>4913</v>
      </c>
      <c r="Q1538" t="s">
        <v>332</v>
      </c>
      <c r="R1538" t="s">
        <v>4914</v>
      </c>
      <c r="S1538" t="s">
        <v>114</v>
      </c>
      <c r="T1538" t="s">
        <v>4915</v>
      </c>
      <c r="U1538" t="s">
        <v>4916</v>
      </c>
      <c r="V1538" t="s">
        <v>2485</v>
      </c>
      <c r="W1538" t="s">
        <v>2486</v>
      </c>
    </row>
    <row r="1539" spans="1:23" x14ac:dyDescent="0.3">
      <c r="A1539">
        <v>601717006540240</v>
      </c>
      <c r="B1539" t="s">
        <v>582</v>
      </c>
      <c r="C1539" t="s">
        <v>151</v>
      </c>
      <c r="D1539" t="s">
        <v>3335</v>
      </c>
      <c r="E1539" t="s">
        <v>636</v>
      </c>
      <c r="F1539" t="s">
        <v>637</v>
      </c>
      <c r="G1539">
        <v>8.5379000000000005</v>
      </c>
      <c r="H1539">
        <v>-80.7821</v>
      </c>
      <c r="I1539" t="s">
        <v>138</v>
      </c>
      <c r="J1539">
        <v>92283</v>
      </c>
      <c r="K1539" s="1">
        <v>45172</v>
      </c>
      <c r="L1539" t="s">
        <v>123</v>
      </c>
      <c r="M1539" t="s">
        <v>6893</v>
      </c>
      <c r="N1539" t="s">
        <v>6894</v>
      </c>
      <c r="O1539" t="s">
        <v>965</v>
      </c>
      <c r="P1539" t="s">
        <v>966</v>
      </c>
      <c r="Q1539" t="s">
        <v>253</v>
      </c>
      <c r="R1539" t="s">
        <v>968</v>
      </c>
      <c r="S1539" t="s">
        <v>36</v>
      </c>
      <c r="T1539" t="s">
        <v>969</v>
      </c>
      <c r="U1539" t="s">
        <v>970</v>
      </c>
      <c r="V1539" t="s">
        <v>1459</v>
      </c>
      <c r="W1539" t="s">
        <v>1460</v>
      </c>
    </row>
    <row r="1540" spans="1:23" x14ac:dyDescent="0.3">
      <c r="A1540">
        <v>910333098585995</v>
      </c>
      <c r="B1540" t="s">
        <v>710</v>
      </c>
      <c r="C1540" t="s">
        <v>134</v>
      </c>
      <c r="D1540" t="s">
        <v>4309</v>
      </c>
      <c r="E1540" t="s">
        <v>5862</v>
      </c>
      <c r="F1540" t="s">
        <v>5863</v>
      </c>
      <c r="G1540">
        <v>46.151200000000003</v>
      </c>
      <c r="H1540">
        <v>14.9955</v>
      </c>
      <c r="I1540" t="s">
        <v>138</v>
      </c>
      <c r="J1540">
        <v>46914</v>
      </c>
      <c r="K1540" s="1">
        <v>44714</v>
      </c>
      <c r="L1540" t="s">
        <v>29</v>
      </c>
      <c r="M1540" t="s">
        <v>6895</v>
      </c>
      <c r="N1540" t="s">
        <v>6896</v>
      </c>
      <c r="O1540" t="s">
        <v>1100</v>
      </c>
      <c r="P1540" t="s">
        <v>2877</v>
      </c>
      <c r="Q1540" t="s">
        <v>253</v>
      </c>
      <c r="R1540" t="s">
        <v>2878</v>
      </c>
      <c r="S1540" t="s">
        <v>198</v>
      </c>
      <c r="T1540" t="s">
        <v>2879</v>
      </c>
      <c r="U1540" t="s">
        <v>2880</v>
      </c>
      <c r="V1540" t="s">
        <v>1339</v>
      </c>
      <c r="W1540" t="s">
        <v>1340</v>
      </c>
    </row>
    <row r="1541" spans="1:23" x14ac:dyDescent="0.3">
      <c r="A1541">
        <v>2235842986674240</v>
      </c>
      <c r="B1541" t="s">
        <v>678</v>
      </c>
      <c r="C1541" t="s">
        <v>189</v>
      </c>
      <c r="D1541" t="s">
        <v>3855</v>
      </c>
      <c r="E1541" t="s">
        <v>315</v>
      </c>
      <c r="F1541" t="s">
        <v>316</v>
      </c>
      <c r="G1541">
        <v>40.143099999999997</v>
      </c>
      <c r="H1541">
        <v>47.576900000000002</v>
      </c>
      <c r="I1541" t="s">
        <v>62</v>
      </c>
      <c r="J1541">
        <v>114624</v>
      </c>
      <c r="K1541" s="1">
        <v>44999</v>
      </c>
      <c r="L1541" t="s">
        <v>29</v>
      </c>
      <c r="M1541" t="s">
        <v>6897</v>
      </c>
      <c r="N1541" t="s">
        <v>6898</v>
      </c>
      <c r="O1541" t="s">
        <v>1152</v>
      </c>
      <c r="P1541" t="s">
        <v>6685</v>
      </c>
      <c r="Q1541" t="s">
        <v>67</v>
      </c>
      <c r="R1541" t="s">
        <v>6686</v>
      </c>
      <c r="S1541" t="s">
        <v>212</v>
      </c>
      <c r="T1541" t="s">
        <v>6687</v>
      </c>
      <c r="U1541" t="s">
        <v>6688</v>
      </c>
      <c r="V1541" t="s">
        <v>5844</v>
      </c>
      <c r="W1541" t="s">
        <v>5845</v>
      </c>
    </row>
    <row r="1542" spans="1:23" x14ac:dyDescent="0.3">
      <c r="A1542">
        <v>1249588472616100</v>
      </c>
      <c r="B1542" t="s">
        <v>161</v>
      </c>
      <c r="C1542" t="s">
        <v>91</v>
      </c>
      <c r="D1542" t="s">
        <v>3276</v>
      </c>
      <c r="E1542" t="s">
        <v>1165</v>
      </c>
      <c r="F1542" t="s">
        <v>1166</v>
      </c>
      <c r="G1542">
        <v>6.8769999999999998</v>
      </c>
      <c r="H1542">
        <v>31.306999999999999</v>
      </c>
      <c r="I1542" t="s">
        <v>206</v>
      </c>
      <c r="J1542">
        <v>102032</v>
      </c>
      <c r="K1542" s="1">
        <v>45067</v>
      </c>
      <c r="L1542" t="s">
        <v>29</v>
      </c>
      <c r="M1542" t="s">
        <v>6899</v>
      </c>
      <c r="N1542">
        <v>3172145553</v>
      </c>
      <c r="O1542" t="s">
        <v>509</v>
      </c>
      <c r="P1542" t="s">
        <v>508</v>
      </c>
      <c r="Q1542" t="s">
        <v>358</v>
      </c>
      <c r="R1542" t="s">
        <v>5819</v>
      </c>
      <c r="S1542" t="s">
        <v>198</v>
      </c>
      <c r="T1542" t="s">
        <v>5820</v>
      </c>
      <c r="U1542" t="s">
        <v>5821</v>
      </c>
      <c r="V1542" t="s">
        <v>6900</v>
      </c>
      <c r="W1542" t="s">
        <v>6901</v>
      </c>
    </row>
    <row r="1543" spans="1:23" x14ac:dyDescent="0.3">
      <c r="A1543">
        <v>310902707166535</v>
      </c>
      <c r="B1543" t="s">
        <v>90</v>
      </c>
      <c r="C1543" t="s">
        <v>189</v>
      </c>
      <c r="D1543" t="s">
        <v>4306</v>
      </c>
      <c r="E1543" t="s">
        <v>5030</v>
      </c>
      <c r="F1543" t="s">
        <v>5031</v>
      </c>
      <c r="G1543">
        <v>60.1282</v>
      </c>
      <c r="H1543">
        <v>18.6435</v>
      </c>
      <c r="I1543" t="s">
        <v>62</v>
      </c>
      <c r="J1543">
        <v>101178</v>
      </c>
      <c r="K1543" s="1">
        <v>44761</v>
      </c>
      <c r="L1543" t="s">
        <v>29</v>
      </c>
      <c r="M1543" t="s">
        <v>6902</v>
      </c>
      <c r="N1543" t="s">
        <v>6903</v>
      </c>
      <c r="O1543" t="s">
        <v>1823</v>
      </c>
      <c r="P1543" t="s">
        <v>1824</v>
      </c>
      <c r="Q1543" t="s">
        <v>143</v>
      </c>
      <c r="R1543" t="s">
        <v>1825</v>
      </c>
      <c r="S1543" t="s">
        <v>334</v>
      </c>
      <c r="T1543" t="s">
        <v>1826</v>
      </c>
      <c r="U1543" t="s">
        <v>1827</v>
      </c>
      <c r="V1543" t="s">
        <v>4410</v>
      </c>
      <c r="W1543" t="s">
        <v>4411</v>
      </c>
    </row>
    <row r="1544" spans="1:23" x14ac:dyDescent="0.3">
      <c r="A1544">
        <v>2683623055028330</v>
      </c>
      <c r="B1544" t="s">
        <v>272</v>
      </c>
      <c r="C1544" t="s">
        <v>134</v>
      </c>
      <c r="D1544" t="s">
        <v>3360</v>
      </c>
      <c r="E1544" t="s">
        <v>794</v>
      </c>
      <c r="F1544" t="s">
        <v>795</v>
      </c>
      <c r="G1544">
        <v>4.5353000000000003</v>
      </c>
      <c r="H1544">
        <v>114.7277</v>
      </c>
      <c r="I1544" t="s">
        <v>206</v>
      </c>
      <c r="J1544">
        <v>107523</v>
      </c>
      <c r="K1544" s="1">
        <v>44882</v>
      </c>
      <c r="L1544" t="s">
        <v>29</v>
      </c>
      <c r="M1544" t="s">
        <v>6904</v>
      </c>
      <c r="N1544" t="s">
        <v>6905</v>
      </c>
      <c r="O1544" t="s">
        <v>401</v>
      </c>
      <c r="P1544" t="s">
        <v>6357</v>
      </c>
      <c r="Q1544" t="s">
        <v>67</v>
      </c>
      <c r="R1544" t="s">
        <v>6358</v>
      </c>
      <c r="S1544" t="s">
        <v>255</v>
      </c>
      <c r="T1544" t="s">
        <v>6359</v>
      </c>
      <c r="U1544" t="s">
        <v>6360</v>
      </c>
      <c r="V1544" t="s">
        <v>2962</v>
      </c>
      <c r="W1544" t="s">
        <v>2963</v>
      </c>
    </row>
    <row r="1545" spans="1:23" x14ac:dyDescent="0.3">
      <c r="A1545">
        <v>146553325193369</v>
      </c>
      <c r="B1545" t="s">
        <v>286</v>
      </c>
      <c r="C1545" t="s">
        <v>189</v>
      </c>
      <c r="D1545" t="s">
        <v>2662</v>
      </c>
      <c r="E1545" t="s">
        <v>1986</v>
      </c>
      <c r="F1545" t="s">
        <v>1987</v>
      </c>
      <c r="G1545">
        <v>-1.2864</v>
      </c>
      <c r="H1545">
        <v>36.8172</v>
      </c>
      <c r="I1545" t="s">
        <v>62</v>
      </c>
      <c r="J1545">
        <v>117986</v>
      </c>
      <c r="K1545" s="1">
        <v>44718</v>
      </c>
      <c r="L1545" t="s">
        <v>63</v>
      </c>
      <c r="M1545" t="s">
        <v>6906</v>
      </c>
      <c r="N1545" t="s">
        <v>6907</v>
      </c>
      <c r="O1545" t="s">
        <v>1832</v>
      </c>
      <c r="P1545" t="s">
        <v>1833</v>
      </c>
      <c r="Q1545" t="s">
        <v>321</v>
      </c>
      <c r="R1545" t="s">
        <v>1834</v>
      </c>
      <c r="S1545" t="s">
        <v>36</v>
      </c>
      <c r="T1545" t="s">
        <v>1835</v>
      </c>
      <c r="U1545" t="s">
        <v>1836</v>
      </c>
      <c r="V1545" t="s">
        <v>4075</v>
      </c>
      <c r="W1545" t="s">
        <v>4076</v>
      </c>
    </row>
    <row r="1546" spans="1:23" x14ac:dyDescent="0.3">
      <c r="A1546">
        <v>1316449245561040</v>
      </c>
      <c r="B1546" t="s">
        <v>533</v>
      </c>
      <c r="C1546" t="s">
        <v>134</v>
      </c>
      <c r="D1546" t="s">
        <v>767</v>
      </c>
      <c r="E1546" t="s">
        <v>2591</v>
      </c>
      <c r="F1546" t="s">
        <v>2592</v>
      </c>
      <c r="G1546">
        <v>31.046099999999999</v>
      </c>
      <c r="H1546">
        <v>34.851599999999998</v>
      </c>
      <c r="I1546" t="s">
        <v>62</v>
      </c>
      <c r="J1546">
        <v>115620</v>
      </c>
      <c r="K1546" s="1">
        <v>44785</v>
      </c>
      <c r="L1546" t="s">
        <v>123</v>
      </c>
      <c r="M1546" t="s">
        <v>6908</v>
      </c>
      <c r="N1546">
        <f>1-230-221-6810</f>
        <v>-7260</v>
      </c>
      <c r="O1546" t="s">
        <v>3636</v>
      </c>
      <c r="P1546" t="s">
        <v>5772</v>
      </c>
      <c r="Q1546" t="s">
        <v>253</v>
      </c>
      <c r="R1546" t="s">
        <v>5773</v>
      </c>
      <c r="S1546" t="s">
        <v>145</v>
      </c>
      <c r="T1546" t="s">
        <v>5774</v>
      </c>
      <c r="U1546" t="s">
        <v>5775</v>
      </c>
      <c r="V1546" t="s">
        <v>6909</v>
      </c>
      <c r="W1546" t="s">
        <v>6910</v>
      </c>
    </row>
    <row r="1547" spans="1:23" x14ac:dyDescent="0.3">
      <c r="A1547">
        <v>298137870045438</v>
      </c>
      <c r="B1547" t="s">
        <v>1803</v>
      </c>
      <c r="C1547" t="s">
        <v>58</v>
      </c>
      <c r="D1547" t="s">
        <v>3907</v>
      </c>
      <c r="E1547" t="s">
        <v>794</v>
      </c>
      <c r="F1547" t="s">
        <v>795</v>
      </c>
      <c r="G1547">
        <v>4.5353000000000003</v>
      </c>
      <c r="H1547">
        <v>114.7277</v>
      </c>
      <c r="I1547" t="s">
        <v>28</v>
      </c>
      <c r="J1547">
        <v>122075</v>
      </c>
      <c r="K1547" s="1">
        <v>44570</v>
      </c>
      <c r="L1547" t="s">
        <v>63</v>
      </c>
      <c r="M1547" t="s">
        <v>6911</v>
      </c>
      <c r="N1547" t="s">
        <v>6912</v>
      </c>
      <c r="O1547" t="s">
        <v>3636</v>
      </c>
      <c r="P1547" t="s">
        <v>4873</v>
      </c>
      <c r="Q1547" t="s">
        <v>253</v>
      </c>
      <c r="R1547" t="s">
        <v>4874</v>
      </c>
      <c r="S1547" t="s">
        <v>145</v>
      </c>
      <c r="T1547" t="s">
        <v>4875</v>
      </c>
      <c r="U1547" t="s">
        <v>4876</v>
      </c>
      <c r="V1547" t="s">
        <v>2480</v>
      </c>
      <c r="W1547" t="s">
        <v>2481</v>
      </c>
    </row>
    <row r="1548" spans="1:23" x14ac:dyDescent="0.3">
      <c r="A1548">
        <v>2038715818330800</v>
      </c>
      <c r="B1548" t="s">
        <v>667</v>
      </c>
      <c r="C1548" t="s">
        <v>91</v>
      </c>
      <c r="D1548" t="s">
        <v>1705</v>
      </c>
      <c r="E1548" t="s">
        <v>593</v>
      </c>
      <c r="F1548" t="s">
        <v>594</v>
      </c>
      <c r="G1548">
        <v>-11.6455</v>
      </c>
      <c r="H1548">
        <v>43.333300000000001</v>
      </c>
      <c r="I1548" t="s">
        <v>28</v>
      </c>
      <c r="J1548">
        <v>106833</v>
      </c>
      <c r="K1548" s="1">
        <v>44953</v>
      </c>
      <c r="L1548" t="s">
        <v>63</v>
      </c>
      <c r="M1548" t="s">
        <v>6913</v>
      </c>
      <c r="N1548" t="s">
        <v>6914</v>
      </c>
      <c r="O1548" t="s">
        <v>508</v>
      </c>
      <c r="P1548" t="s">
        <v>1221</v>
      </c>
      <c r="Q1548" t="s">
        <v>253</v>
      </c>
      <c r="R1548" t="s">
        <v>1222</v>
      </c>
      <c r="S1548" t="s">
        <v>36</v>
      </c>
      <c r="T1548" t="s">
        <v>1223</v>
      </c>
      <c r="U1548" t="s">
        <v>1224</v>
      </c>
      <c r="V1548" t="s">
        <v>3178</v>
      </c>
      <c r="W1548" t="s">
        <v>3179</v>
      </c>
    </row>
    <row r="1549" spans="1:23" x14ac:dyDescent="0.3">
      <c r="A1549">
        <v>1742335455422030</v>
      </c>
      <c r="B1549" t="s">
        <v>710</v>
      </c>
      <c r="C1549" t="s">
        <v>218</v>
      </c>
      <c r="D1549" t="s">
        <v>5350</v>
      </c>
      <c r="E1549" t="s">
        <v>121</v>
      </c>
      <c r="F1549" t="s">
        <v>122</v>
      </c>
      <c r="G1549">
        <v>19.313300000000002</v>
      </c>
      <c r="H1549">
        <v>-81.254599999999996</v>
      </c>
      <c r="I1549" t="s">
        <v>138</v>
      </c>
      <c r="J1549">
        <v>77264</v>
      </c>
      <c r="K1549" s="1">
        <v>44903</v>
      </c>
      <c r="L1549" t="s">
        <v>29</v>
      </c>
      <c r="M1549" t="s">
        <v>6915</v>
      </c>
      <c r="N1549" t="s">
        <v>6916</v>
      </c>
      <c r="O1549" t="s">
        <v>141</v>
      </c>
      <c r="P1549" t="s">
        <v>3092</v>
      </c>
      <c r="Q1549" t="s">
        <v>321</v>
      </c>
      <c r="R1549" t="s">
        <v>3093</v>
      </c>
      <c r="S1549" t="s">
        <v>36</v>
      </c>
      <c r="T1549" t="s">
        <v>3094</v>
      </c>
      <c r="U1549" t="s">
        <v>3095</v>
      </c>
      <c r="V1549" t="s">
        <v>1874</v>
      </c>
      <c r="W1549" t="s">
        <v>1875</v>
      </c>
    </row>
    <row r="1550" spans="1:23" x14ac:dyDescent="0.3">
      <c r="A1550">
        <v>1094332436491700</v>
      </c>
      <c r="B1550" t="s">
        <v>57</v>
      </c>
      <c r="C1550" t="s">
        <v>151</v>
      </c>
      <c r="D1550" t="s">
        <v>1626</v>
      </c>
      <c r="E1550" t="s">
        <v>44</v>
      </c>
      <c r="F1550" t="s">
        <v>45</v>
      </c>
      <c r="G1550">
        <v>38.969700000000003</v>
      </c>
      <c r="H1550">
        <v>59.5563</v>
      </c>
      <c r="I1550" t="s">
        <v>138</v>
      </c>
      <c r="J1550">
        <v>34385</v>
      </c>
      <c r="K1550" s="1">
        <v>44968</v>
      </c>
      <c r="L1550" t="s">
        <v>123</v>
      </c>
      <c r="M1550" t="s">
        <v>6917</v>
      </c>
      <c r="N1550" t="s">
        <v>6918</v>
      </c>
      <c r="O1550" t="s">
        <v>1629</v>
      </c>
      <c r="P1550" t="s">
        <v>3886</v>
      </c>
      <c r="Q1550" t="s">
        <v>169</v>
      </c>
      <c r="R1550" t="s">
        <v>3887</v>
      </c>
      <c r="S1550" t="s">
        <v>334</v>
      </c>
      <c r="T1550" t="s">
        <v>3888</v>
      </c>
      <c r="U1550" t="s">
        <v>3889</v>
      </c>
      <c r="V1550" t="s">
        <v>2208</v>
      </c>
      <c r="W1550" t="s">
        <v>2209</v>
      </c>
    </row>
    <row r="1551" spans="1:23" x14ac:dyDescent="0.3">
      <c r="A1551">
        <v>1864304930216290</v>
      </c>
      <c r="B1551" t="s">
        <v>90</v>
      </c>
      <c r="C1551" t="s">
        <v>273</v>
      </c>
      <c r="D1551" t="s">
        <v>2482</v>
      </c>
      <c r="E1551" t="s">
        <v>1555</v>
      </c>
      <c r="F1551" t="s">
        <v>1556</v>
      </c>
      <c r="G1551">
        <v>49.817500000000003</v>
      </c>
      <c r="H1551">
        <v>15.473000000000001</v>
      </c>
      <c r="I1551" t="s">
        <v>62</v>
      </c>
      <c r="J1551">
        <v>102258</v>
      </c>
      <c r="K1551" s="1">
        <v>44535</v>
      </c>
      <c r="L1551" t="s">
        <v>123</v>
      </c>
      <c r="M1551" t="s">
        <v>6919</v>
      </c>
      <c r="N1551" t="s">
        <v>6920</v>
      </c>
      <c r="O1551" t="s">
        <v>693</v>
      </c>
      <c r="P1551" t="s">
        <v>2445</v>
      </c>
      <c r="Q1551" t="s">
        <v>143</v>
      </c>
      <c r="R1551" t="s">
        <v>2446</v>
      </c>
      <c r="S1551" t="s">
        <v>145</v>
      </c>
      <c r="T1551" t="s">
        <v>2447</v>
      </c>
      <c r="U1551" t="s">
        <v>2448</v>
      </c>
      <c r="V1551" t="s">
        <v>3589</v>
      </c>
      <c r="W1551" t="s">
        <v>3590</v>
      </c>
    </row>
    <row r="1552" spans="1:23" x14ac:dyDescent="0.3">
      <c r="A1552">
        <v>414992821564669</v>
      </c>
      <c r="B1552" t="s">
        <v>57</v>
      </c>
      <c r="C1552" t="s">
        <v>151</v>
      </c>
      <c r="D1552" t="s">
        <v>5470</v>
      </c>
      <c r="E1552" t="s">
        <v>2409</v>
      </c>
      <c r="F1552" t="s">
        <v>2410</v>
      </c>
      <c r="G1552">
        <v>47.165999999999997</v>
      </c>
      <c r="H1552">
        <v>9.5554000000000006</v>
      </c>
      <c r="I1552" t="s">
        <v>206</v>
      </c>
      <c r="J1552">
        <v>129684</v>
      </c>
      <c r="K1552" s="1">
        <v>44700</v>
      </c>
      <c r="L1552" t="s">
        <v>63</v>
      </c>
      <c r="M1552" t="s">
        <v>6921</v>
      </c>
      <c r="N1552" t="s">
        <v>6922</v>
      </c>
      <c r="O1552" t="s">
        <v>32</v>
      </c>
      <c r="P1552" t="s">
        <v>1169</v>
      </c>
      <c r="Q1552" t="s">
        <v>253</v>
      </c>
      <c r="R1552" t="s">
        <v>1170</v>
      </c>
      <c r="S1552" t="s">
        <v>145</v>
      </c>
      <c r="T1552" t="s">
        <v>1171</v>
      </c>
      <c r="U1552" t="s">
        <v>1172</v>
      </c>
      <c r="V1552" t="s">
        <v>2262</v>
      </c>
      <c r="W1552" t="s">
        <v>2263</v>
      </c>
    </row>
    <row r="1553" spans="1:23" x14ac:dyDescent="0.3">
      <c r="A1553">
        <v>1868213205614970</v>
      </c>
      <c r="B1553" t="s">
        <v>430</v>
      </c>
      <c r="C1553" t="s">
        <v>189</v>
      </c>
      <c r="D1553" t="s">
        <v>1771</v>
      </c>
      <c r="E1553" t="s">
        <v>275</v>
      </c>
      <c r="F1553" t="s">
        <v>276</v>
      </c>
      <c r="G1553">
        <v>-17.6797</v>
      </c>
      <c r="H1553">
        <v>-149.4068</v>
      </c>
      <c r="I1553" t="s">
        <v>78</v>
      </c>
      <c r="J1553">
        <v>72202</v>
      </c>
      <c r="K1553" s="1">
        <v>44922</v>
      </c>
      <c r="L1553" t="s">
        <v>63</v>
      </c>
      <c r="M1553" t="s">
        <v>6923</v>
      </c>
      <c r="N1553" t="s">
        <v>6924</v>
      </c>
      <c r="O1553" t="s">
        <v>1115</v>
      </c>
      <c r="P1553" t="s">
        <v>1381</v>
      </c>
      <c r="Q1553" t="s">
        <v>253</v>
      </c>
      <c r="R1553" t="s">
        <v>2300</v>
      </c>
      <c r="S1553" t="s">
        <v>212</v>
      </c>
      <c r="T1553" t="s">
        <v>2301</v>
      </c>
      <c r="U1553" t="s">
        <v>2302</v>
      </c>
      <c r="V1553" t="s">
        <v>6925</v>
      </c>
      <c r="W1553" t="s">
        <v>6926</v>
      </c>
    </row>
    <row r="1554" spans="1:23" x14ac:dyDescent="0.3">
      <c r="A1554">
        <v>132426163484398</v>
      </c>
      <c r="B1554" t="s">
        <v>175</v>
      </c>
      <c r="C1554" t="s">
        <v>24</v>
      </c>
      <c r="D1554" t="s">
        <v>2951</v>
      </c>
      <c r="E1554" t="s">
        <v>1122</v>
      </c>
      <c r="F1554" t="s">
        <v>1123</v>
      </c>
      <c r="G1554">
        <v>9.7489000000000008</v>
      </c>
      <c r="H1554">
        <v>-83.753399999999999</v>
      </c>
      <c r="I1554" t="s">
        <v>138</v>
      </c>
      <c r="J1554">
        <v>36295</v>
      </c>
      <c r="K1554" s="1">
        <v>44565</v>
      </c>
      <c r="L1554" t="s">
        <v>63</v>
      </c>
      <c r="M1554" t="s">
        <v>6927</v>
      </c>
      <c r="N1554" t="s">
        <v>6928</v>
      </c>
      <c r="O1554" t="s">
        <v>736</v>
      </c>
      <c r="P1554" t="s">
        <v>436</v>
      </c>
      <c r="Q1554" t="s">
        <v>143</v>
      </c>
      <c r="R1554" t="s">
        <v>2284</v>
      </c>
      <c r="S1554" t="s">
        <v>114</v>
      </c>
      <c r="T1554" t="s">
        <v>2285</v>
      </c>
      <c r="U1554" t="s">
        <v>2286</v>
      </c>
      <c r="V1554" t="s">
        <v>405</v>
      </c>
      <c r="W1554" t="s">
        <v>406</v>
      </c>
    </row>
    <row r="1555" spans="1:23" x14ac:dyDescent="0.3">
      <c r="A1555">
        <v>88104168293896</v>
      </c>
      <c r="B1555" t="s">
        <v>1249</v>
      </c>
      <c r="C1555" t="s">
        <v>218</v>
      </c>
      <c r="D1555" t="s">
        <v>219</v>
      </c>
      <c r="E1555" t="s">
        <v>1462</v>
      </c>
      <c r="F1555" t="s">
        <v>1463</v>
      </c>
      <c r="G1555">
        <v>-13.133900000000001</v>
      </c>
      <c r="H1555">
        <v>27.849299999999999</v>
      </c>
      <c r="I1555" t="s">
        <v>206</v>
      </c>
      <c r="J1555">
        <v>74245</v>
      </c>
      <c r="K1555" s="1">
        <v>45174</v>
      </c>
      <c r="L1555" t="s">
        <v>63</v>
      </c>
      <c r="M1555" t="s">
        <v>6929</v>
      </c>
      <c r="N1555" t="s">
        <v>6930</v>
      </c>
      <c r="O1555" t="s">
        <v>141</v>
      </c>
      <c r="P1555" t="s">
        <v>142</v>
      </c>
      <c r="Q1555" t="s">
        <v>50</v>
      </c>
      <c r="R1555" t="s">
        <v>144</v>
      </c>
      <c r="S1555" t="s">
        <v>36</v>
      </c>
      <c r="T1555" t="s">
        <v>146</v>
      </c>
      <c r="U1555" t="s">
        <v>147</v>
      </c>
      <c r="V1555" t="s">
        <v>2236</v>
      </c>
      <c r="W1555" t="s">
        <v>2237</v>
      </c>
    </row>
    <row r="1556" spans="1:23" x14ac:dyDescent="0.3">
      <c r="A1556">
        <v>2309814628153900</v>
      </c>
      <c r="B1556" t="s">
        <v>286</v>
      </c>
      <c r="C1556" t="s">
        <v>134</v>
      </c>
      <c r="D1556" t="s">
        <v>2563</v>
      </c>
      <c r="E1556" t="s">
        <v>669</v>
      </c>
      <c r="F1556" t="s">
        <v>670</v>
      </c>
      <c r="G1556">
        <v>-0.22800000000000001</v>
      </c>
      <c r="H1556">
        <v>15.8277</v>
      </c>
      <c r="I1556" t="s">
        <v>62</v>
      </c>
      <c r="J1556">
        <v>48949</v>
      </c>
      <c r="K1556" s="1">
        <v>45068</v>
      </c>
      <c r="L1556" t="s">
        <v>29</v>
      </c>
      <c r="M1556" t="s">
        <v>6931</v>
      </c>
      <c r="N1556" t="s">
        <v>6932</v>
      </c>
      <c r="O1556" t="s">
        <v>1576</v>
      </c>
      <c r="P1556" t="s">
        <v>3532</v>
      </c>
      <c r="Q1556" t="s">
        <v>321</v>
      </c>
      <c r="R1556" t="s">
        <v>3533</v>
      </c>
      <c r="S1556" t="s">
        <v>69</v>
      </c>
      <c r="T1556" t="s">
        <v>3534</v>
      </c>
      <c r="U1556" t="s">
        <v>3535</v>
      </c>
      <c r="V1556" t="s">
        <v>2202</v>
      </c>
      <c r="W1556" t="s">
        <v>2203</v>
      </c>
    </row>
    <row r="1557" spans="1:23" x14ac:dyDescent="0.3">
      <c r="A1557">
        <v>2483159499981150</v>
      </c>
      <c r="B1557" t="s">
        <v>90</v>
      </c>
      <c r="C1557" t="s">
        <v>24</v>
      </c>
      <c r="D1557" t="s">
        <v>3753</v>
      </c>
      <c r="E1557" t="s">
        <v>378</v>
      </c>
      <c r="F1557" t="s">
        <v>379</v>
      </c>
      <c r="G1557">
        <v>21.521799999999999</v>
      </c>
      <c r="H1557">
        <v>-77.781199999999998</v>
      </c>
      <c r="I1557" t="s">
        <v>62</v>
      </c>
      <c r="J1557">
        <v>36495</v>
      </c>
      <c r="K1557" s="1">
        <v>45051</v>
      </c>
      <c r="L1557" t="s">
        <v>29</v>
      </c>
      <c r="M1557" t="s">
        <v>6933</v>
      </c>
      <c r="N1557" t="s">
        <v>6934</v>
      </c>
      <c r="O1557" t="s">
        <v>2470</v>
      </c>
      <c r="P1557" t="s">
        <v>4399</v>
      </c>
      <c r="Q1557" t="s">
        <v>294</v>
      </c>
      <c r="R1557" t="s">
        <v>4400</v>
      </c>
      <c r="S1557" t="s">
        <v>334</v>
      </c>
      <c r="T1557" t="s">
        <v>4401</v>
      </c>
      <c r="U1557" t="s">
        <v>4402</v>
      </c>
      <c r="V1557" t="s">
        <v>6449</v>
      </c>
      <c r="W1557" t="s">
        <v>6450</v>
      </c>
    </row>
    <row r="1558" spans="1:23" x14ac:dyDescent="0.3">
      <c r="A1558">
        <v>2714308503558510</v>
      </c>
      <c r="B1558" t="s">
        <v>678</v>
      </c>
      <c r="C1558" t="s">
        <v>218</v>
      </c>
      <c r="D1558" t="s">
        <v>3693</v>
      </c>
      <c r="E1558" t="s">
        <v>626</v>
      </c>
      <c r="F1558" t="s">
        <v>627</v>
      </c>
      <c r="G1558">
        <v>35.9375</v>
      </c>
      <c r="H1558">
        <v>14.375400000000001</v>
      </c>
      <c r="I1558" t="s">
        <v>206</v>
      </c>
      <c r="J1558">
        <v>32596</v>
      </c>
      <c r="K1558" s="1">
        <v>44569</v>
      </c>
      <c r="L1558" t="s">
        <v>123</v>
      </c>
      <c r="M1558" t="s">
        <v>6935</v>
      </c>
      <c r="N1558" t="s">
        <v>6936</v>
      </c>
      <c r="O1558" t="s">
        <v>2583</v>
      </c>
      <c r="P1558" t="s">
        <v>5553</v>
      </c>
      <c r="Q1558" t="s">
        <v>34</v>
      </c>
      <c r="R1558" t="s">
        <v>5554</v>
      </c>
      <c r="S1558" t="s">
        <v>241</v>
      </c>
      <c r="T1558" t="s">
        <v>5555</v>
      </c>
      <c r="U1558" t="s">
        <v>5556</v>
      </c>
      <c r="V1558" t="s">
        <v>1801</v>
      </c>
      <c r="W1558" t="s">
        <v>1802</v>
      </c>
    </row>
    <row r="1559" spans="1:23" x14ac:dyDescent="0.3">
      <c r="A1559">
        <v>2667766921100960</v>
      </c>
      <c r="B1559" t="s">
        <v>119</v>
      </c>
      <c r="C1559" t="s">
        <v>24</v>
      </c>
      <c r="D1559" t="s">
        <v>3128</v>
      </c>
      <c r="E1559" t="s">
        <v>853</v>
      </c>
      <c r="F1559" t="s">
        <v>854</v>
      </c>
      <c r="G1559">
        <v>33.939100000000003</v>
      </c>
      <c r="H1559">
        <v>67.709999999999994</v>
      </c>
      <c r="I1559" t="s">
        <v>206</v>
      </c>
      <c r="J1559">
        <v>86038</v>
      </c>
      <c r="K1559" s="1">
        <v>45056</v>
      </c>
      <c r="L1559" t="s">
        <v>29</v>
      </c>
      <c r="M1559" t="s">
        <v>6937</v>
      </c>
      <c r="N1559" t="s">
        <v>6938</v>
      </c>
      <c r="O1559" t="s">
        <v>65</v>
      </c>
      <c r="P1559" t="s">
        <v>2036</v>
      </c>
      <c r="Q1559" t="s">
        <v>332</v>
      </c>
      <c r="R1559" t="s">
        <v>2037</v>
      </c>
      <c r="S1559" t="s">
        <v>255</v>
      </c>
      <c r="T1559" t="s">
        <v>2038</v>
      </c>
      <c r="U1559" t="s">
        <v>2039</v>
      </c>
      <c r="V1559" t="s">
        <v>2503</v>
      </c>
      <c r="W1559" t="s">
        <v>2504</v>
      </c>
    </row>
    <row r="1560" spans="1:23" x14ac:dyDescent="0.3">
      <c r="A1560">
        <v>1677065288732740</v>
      </c>
      <c r="B1560" t="s">
        <v>231</v>
      </c>
      <c r="C1560" t="s">
        <v>273</v>
      </c>
      <c r="D1560" t="s">
        <v>2429</v>
      </c>
      <c r="E1560" t="s">
        <v>731</v>
      </c>
      <c r="F1560" t="s">
        <v>732</v>
      </c>
      <c r="G1560">
        <v>13.9094</v>
      </c>
      <c r="H1560">
        <v>-60.978900000000003</v>
      </c>
      <c r="I1560" t="s">
        <v>206</v>
      </c>
      <c r="J1560">
        <v>62251</v>
      </c>
      <c r="K1560" s="1">
        <v>44935</v>
      </c>
      <c r="L1560" t="s">
        <v>123</v>
      </c>
      <c r="M1560" t="s">
        <v>6939</v>
      </c>
      <c r="N1560" t="s">
        <v>6940</v>
      </c>
      <c r="O1560" t="s">
        <v>606</v>
      </c>
      <c r="P1560" t="s">
        <v>607</v>
      </c>
      <c r="Q1560" t="s">
        <v>253</v>
      </c>
      <c r="R1560" t="s">
        <v>608</v>
      </c>
      <c r="S1560" t="s">
        <v>241</v>
      </c>
      <c r="T1560" t="s">
        <v>609</v>
      </c>
      <c r="U1560" t="s">
        <v>610</v>
      </c>
      <c r="V1560" t="s">
        <v>1531</v>
      </c>
      <c r="W1560" t="s">
        <v>1532</v>
      </c>
    </row>
    <row r="1561" spans="1:23" x14ac:dyDescent="0.3">
      <c r="A1561">
        <v>1542984338881430</v>
      </c>
      <c r="B1561" t="s">
        <v>839</v>
      </c>
      <c r="C1561" t="s">
        <v>91</v>
      </c>
      <c r="D1561" t="s">
        <v>4768</v>
      </c>
      <c r="E1561" t="s">
        <v>1178</v>
      </c>
      <c r="F1561" t="s">
        <v>1179</v>
      </c>
      <c r="G1561">
        <v>19.856300000000001</v>
      </c>
      <c r="H1561">
        <v>102.49550000000001</v>
      </c>
      <c r="I1561" t="s">
        <v>78</v>
      </c>
      <c r="J1561">
        <v>18153</v>
      </c>
      <c r="K1561" s="1">
        <v>45171</v>
      </c>
      <c r="L1561" t="s">
        <v>123</v>
      </c>
      <c r="M1561" t="s">
        <v>6941</v>
      </c>
      <c r="N1561" t="s">
        <v>6942</v>
      </c>
      <c r="O1561" t="s">
        <v>448</v>
      </c>
      <c r="P1561" t="s">
        <v>447</v>
      </c>
      <c r="Q1561" t="s">
        <v>50</v>
      </c>
      <c r="R1561" t="s">
        <v>1331</v>
      </c>
      <c r="S1561" t="s">
        <v>36</v>
      </c>
      <c r="T1561" t="s">
        <v>1332</v>
      </c>
      <c r="U1561" t="s">
        <v>1333</v>
      </c>
      <c r="V1561" t="s">
        <v>3728</v>
      </c>
      <c r="W1561" t="s">
        <v>3729</v>
      </c>
    </row>
    <row r="1562" spans="1:23" x14ac:dyDescent="0.3">
      <c r="A1562">
        <v>2047313414610690</v>
      </c>
      <c r="B1562" t="s">
        <v>313</v>
      </c>
      <c r="C1562" t="s">
        <v>134</v>
      </c>
      <c r="D1562" t="s">
        <v>25</v>
      </c>
      <c r="E1562" t="s">
        <v>4202</v>
      </c>
      <c r="F1562" t="s">
        <v>4203</v>
      </c>
      <c r="G1562">
        <v>-22.957599999999999</v>
      </c>
      <c r="H1562">
        <v>18.490400000000001</v>
      </c>
      <c r="I1562" t="s">
        <v>62</v>
      </c>
      <c r="J1562">
        <v>60045</v>
      </c>
      <c r="K1562" s="1">
        <v>44682</v>
      </c>
      <c r="L1562" t="s">
        <v>63</v>
      </c>
      <c r="M1562" t="s">
        <v>6943</v>
      </c>
      <c r="N1562" t="s">
        <v>6944</v>
      </c>
      <c r="O1562" t="s">
        <v>400</v>
      </c>
      <c r="P1562" t="s">
        <v>401</v>
      </c>
      <c r="Q1562" t="s">
        <v>143</v>
      </c>
      <c r="R1562" t="s">
        <v>402</v>
      </c>
      <c r="S1562" t="s">
        <v>241</v>
      </c>
      <c r="T1562" t="s">
        <v>403</v>
      </c>
      <c r="U1562" t="s">
        <v>404</v>
      </c>
      <c r="V1562" t="s">
        <v>2449</v>
      </c>
      <c r="W1562" t="s">
        <v>2450</v>
      </c>
    </row>
    <row r="1563" spans="1:23" x14ac:dyDescent="0.3">
      <c r="A1563">
        <v>3059402120088530</v>
      </c>
      <c r="B1563" t="s">
        <v>260</v>
      </c>
      <c r="C1563" t="s">
        <v>273</v>
      </c>
      <c r="D1563" t="s">
        <v>1839</v>
      </c>
      <c r="E1563" t="s">
        <v>3008</v>
      </c>
      <c r="F1563" t="s">
        <v>3009</v>
      </c>
      <c r="G1563">
        <v>42.733899999999998</v>
      </c>
      <c r="H1563">
        <v>25.485800000000001</v>
      </c>
      <c r="I1563" t="s">
        <v>78</v>
      </c>
      <c r="J1563">
        <v>104358</v>
      </c>
      <c r="K1563" s="1">
        <v>44840</v>
      </c>
      <c r="L1563" t="s">
        <v>29</v>
      </c>
      <c r="M1563" t="s">
        <v>6945</v>
      </c>
      <c r="N1563" t="s">
        <v>6946</v>
      </c>
      <c r="O1563" t="s">
        <v>2332</v>
      </c>
      <c r="P1563" t="s">
        <v>496</v>
      </c>
      <c r="Q1563" t="s">
        <v>332</v>
      </c>
      <c r="R1563" t="s">
        <v>2333</v>
      </c>
      <c r="S1563" t="s">
        <v>198</v>
      </c>
      <c r="T1563" t="s">
        <v>2334</v>
      </c>
      <c r="U1563" t="s">
        <v>2335</v>
      </c>
      <c r="V1563" t="s">
        <v>4456</v>
      </c>
      <c r="W1563" t="s">
        <v>4457</v>
      </c>
    </row>
    <row r="1564" spans="1:23" x14ac:dyDescent="0.3">
      <c r="A1564">
        <v>2837229680967740</v>
      </c>
      <c r="B1564" t="s">
        <v>325</v>
      </c>
      <c r="C1564" t="s">
        <v>189</v>
      </c>
      <c r="D1564" t="s">
        <v>6665</v>
      </c>
      <c r="E1564" t="s">
        <v>1134</v>
      </c>
      <c r="F1564" t="s">
        <v>1135</v>
      </c>
      <c r="G1564">
        <v>-0.7893</v>
      </c>
      <c r="H1564">
        <v>113.9213</v>
      </c>
      <c r="I1564" t="s">
        <v>78</v>
      </c>
      <c r="J1564">
        <v>93896</v>
      </c>
      <c r="K1564" s="1">
        <v>44964</v>
      </c>
      <c r="L1564" t="s">
        <v>29</v>
      </c>
      <c r="M1564" t="s">
        <v>6947</v>
      </c>
      <c r="N1564" t="s">
        <v>6948</v>
      </c>
      <c r="O1564" t="s">
        <v>965</v>
      </c>
      <c r="P1564" t="s">
        <v>3901</v>
      </c>
      <c r="Q1564" t="s">
        <v>253</v>
      </c>
      <c r="R1564" t="s">
        <v>3902</v>
      </c>
      <c r="S1564" t="s">
        <v>212</v>
      </c>
      <c r="T1564" t="s">
        <v>3903</v>
      </c>
      <c r="U1564" t="s">
        <v>3904</v>
      </c>
      <c r="V1564" t="s">
        <v>6949</v>
      </c>
      <c r="W1564" t="s">
        <v>6950</v>
      </c>
    </row>
    <row r="1565" spans="1:23" x14ac:dyDescent="0.3">
      <c r="A1565">
        <v>2830807814392960</v>
      </c>
      <c r="B1565" t="s">
        <v>41</v>
      </c>
      <c r="C1565" t="s">
        <v>42</v>
      </c>
      <c r="D1565" t="s">
        <v>5545</v>
      </c>
      <c r="E1565" t="s">
        <v>1760</v>
      </c>
      <c r="F1565" t="s">
        <v>1761</v>
      </c>
      <c r="G1565">
        <v>13.193899999999999</v>
      </c>
      <c r="H1565">
        <v>-59.543199999999999</v>
      </c>
      <c r="I1565" t="s">
        <v>206</v>
      </c>
      <c r="J1565">
        <v>45938</v>
      </c>
      <c r="K1565" s="1">
        <v>44739</v>
      </c>
      <c r="L1565" t="s">
        <v>29</v>
      </c>
      <c r="M1565" t="s">
        <v>6951</v>
      </c>
      <c r="N1565">
        <v>2183051762</v>
      </c>
      <c r="O1565" t="s">
        <v>2554</v>
      </c>
      <c r="P1565" t="s">
        <v>2555</v>
      </c>
      <c r="Q1565" t="s">
        <v>358</v>
      </c>
      <c r="R1565" t="s">
        <v>2556</v>
      </c>
      <c r="S1565" t="s">
        <v>69</v>
      </c>
      <c r="T1565" t="s">
        <v>2557</v>
      </c>
      <c r="U1565" t="s">
        <v>2558</v>
      </c>
      <c r="V1565" t="s">
        <v>441</v>
      </c>
      <c r="W1565" t="s">
        <v>442</v>
      </c>
    </row>
    <row r="1566" spans="1:23" x14ac:dyDescent="0.3">
      <c r="A1566">
        <v>2622433632230240</v>
      </c>
      <c r="B1566" t="s">
        <v>1008</v>
      </c>
      <c r="C1566" t="s">
        <v>24</v>
      </c>
      <c r="D1566" t="s">
        <v>6418</v>
      </c>
      <c r="E1566" t="s">
        <v>925</v>
      </c>
      <c r="F1566" t="s">
        <v>926</v>
      </c>
      <c r="G1566">
        <v>23.885899999999999</v>
      </c>
      <c r="H1566">
        <v>45.0792</v>
      </c>
      <c r="I1566" t="s">
        <v>78</v>
      </c>
      <c r="J1566">
        <v>61994</v>
      </c>
      <c r="K1566" s="1">
        <v>44635</v>
      </c>
      <c r="L1566" t="s">
        <v>29</v>
      </c>
      <c r="M1566" t="s">
        <v>6952</v>
      </c>
      <c r="N1566" t="s">
        <v>6953</v>
      </c>
      <c r="O1566" t="s">
        <v>1373</v>
      </c>
      <c r="P1566" t="s">
        <v>237</v>
      </c>
      <c r="Q1566" t="s">
        <v>50</v>
      </c>
      <c r="R1566" t="s">
        <v>1374</v>
      </c>
      <c r="S1566" t="s">
        <v>85</v>
      </c>
      <c r="T1566" t="s">
        <v>1375</v>
      </c>
      <c r="U1566" t="s">
        <v>1376</v>
      </c>
      <c r="V1566" t="s">
        <v>6843</v>
      </c>
      <c r="W1566" t="s">
        <v>6844</v>
      </c>
    </row>
    <row r="1567" spans="1:23" x14ac:dyDescent="0.3">
      <c r="A1567">
        <v>799270975870747</v>
      </c>
      <c r="B1567" t="s">
        <v>1803</v>
      </c>
      <c r="C1567" t="s">
        <v>58</v>
      </c>
      <c r="D1567" t="s">
        <v>711</v>
      </c>
      <c r="E1567" t="s">
        <v>700</v>
      </c>
      <c r="F1567" t="s">
        <v>700</v>
      </c>
      <c r="G1567">
        <v>43.738399999999999</v>
      </c>
      <c r="H1567">
        <v>7.4245999999999999</v>
      </c>
      <c r="I1567" t="s">
        <v>206</v>
      </c>
      <c r="J1567">
        <v>37635</v>
      </c>
      <c r="K1567" s="1">
        <v>44514</v>
      </c>
      <c r="L1567" t="s">
        <v>63</v>
      </c>
      <c r="M1567" t="s">
        <v>6954</v>
      </c>
      <c r="N1567" t="s">
        <v>6955</v>
      </c>
      <c r="O1567" t="s">
        <v>640</v>
      </c>
      <c r="P1567" t="s">
        <v>1346</v>
      </c>
      <c r="Q1567" t="s">
        <v>332</v>
      </c>
      <c r="R1567" t="s">
        <v>1347</v>
      </c>
      <c r="S1567" t="s">
        <v>114</v>
      </c>
      <c r="T1567" t="s">
        <v>1348</v>
      </c>
      <c r="U1567" t="s">
        <v>1349</v>
      </c>
      <c r="V1567" t="s">
        <v>6956</v>
      </c>
      <c r="W1567" t="s">
        <v>6957</v>
      </c>
    </row>
    <row r="1568" spans="1:23" x14ac:dyDescent="0.3">
      <c r="A1568">
        <v>149245366780082</v>
      </c>
      <c r="B1568" t="s">
        <v>667</v>
      </c>
      <c r="C1568" t="s">
        <v>134</v>
      </c>
      <c r="D1568" t="s">
        <v>2941</v>
      </c>
      <c r="E1568" t="s">
        <v>1870</v>
      </c>
      <c r="F1568" t="s">
        <v>1871</v>
      </c>
      <c r="G1568">
        <v>18.735700000000001</v>
      </c>
      <c r="H1568">
        <v>-70.162700000000001</v>
      </c>
      <c r="I1568" t="s">
        <v>138</v>
      </c>
      <c r="J1568">
        <v>25839</v>
      </c>
      <c r="K1568" s="1">
        <v>44830</v>
      </c>
      <c r="L1568" t="s">
        <v>63</v>
      </c>
      <c r="M1568" t="s">
        <v>6958</v>
      </c>
      <c r="N1568" t="s">
        <v>6959</v>
      </c>
      <c r="O1568" t="s">
        <v>1746</v>
      </c>
      <c r="P1568" t="s">
        <v>4781</v>
      </c>
      <c r="Q1568" t="s">
        <v>67</v>
      </c>
      <c r="R1568" t="s">
        <v>4782</v>
      </c>
      <c r="S1568" t="s">
        <v>69</v>
      </c>
      <c r="T1568" t="s">
        <v>4783</v>
      </c>
      <c r="U1568" t="s">
        <v>4784</v>
      </c>
      <c r="V1568" t="s">
        <v>6566</v>
      </c>
      <c r="W1568" t="s">
        <v>6567</v>
      </c>
    </row>
    <row r="1569" spans="1:23" x14ac:dyDescent="0.3">
      <c r="A1569">
        <v>2834881202390160</v>
      </c>
      <c r="B1569" t="s">
        <v>260</v>
      </c>
      <c r="C1569" t="s">
        <v>91</v>
      </c>
      <c r="D1569" t="s">
        <v>3369</v>
      </c>
      <c r="E1569" t="s">
        <v>669</v>
      </c>
      <c r="F1569" t="s">
        <v>670</v>
      </c>
      <c r="G1569">
        <v>-0.22800000000000001</v>
      </c>
      <c r="H1569">
        <v>15.8277</v>
      </c>
      <c r="I1569" t="s">
        <v>62</v>
      </c>
      <c r="J1569">
        <v>52041</v>
      </c>
      <c r="K1569" s="1">
        <v>44574</v>
      </c>
      <c r="L1569" t="s">
        <v>63</v>
      </c>
      <c r="M1569" t="s">
        <v>6960</v>
      </c>
      <c r="N1569" t="s">
        <v>6961</v>
      </c>
      <c r="O1569" t="s">
        <v>423</v>
      </c>
      <c r="P1569" t="s">
        <v>424</v>
      </c>
      <c r="Q1569" t="s">
        <v>169</v>
      </c>
      <c r="R1569" t="s">
        <v>425</v>
      </c>
      <c r="S1569" t="s">
        <v>69</v>
      </c>
      <c r="T1569" t="s">
        <v>426</v>
      </c>
      <c r="U1569" t="s">
        <v>427</v>
      </c>
      <c r="V1569" t="s">
        <v>3197</v>
      </c>
      <c r="W1569" t="s">
        <v>3198</v>
      </c>
    </row>
    <row r="1570" spans="1:23" x14ac:dyDescent="0.3">
      <c r="A1570">
        <v>2558781944908460</v>
      </c>
      <c r="B1570" t="s">
        <v>351</v>
      </c>
      <c r="C1570" t="s">
        <v>189</v>
      </c>
      <c r="D1570" t="s">
        <v>106</v>
      </c>
      <c r="E1570" t="s">
        <v>419</v>
      </c>
      <c r="F1570" t="s">
        <v>420</v>
      </c>
      <c r="G1570">
        <v>-23.442502999999999</v>
      </c>
      <c r="H1570">
        <v>-58.443832</v>
      </c>
      <c r="I1570" t="s">
        <v>138</v>
      </c>
      <c r="J1570">
        <v>39296</v>
      </c>
      <c r="K1570" s="1">
        <v>45152</v>
      </c>
      <c r="L1570" t="s">
        <v>29</v>
      </c>
      <c r="M1570" t="s">
        <v>6962</v>
      </c>
      <c r="N1570" t="s">
        <v>6963</v>
      </c>
      <c r="O1570" t="s">
        <v>331</v>
      </c>
      <c r="P1570" t="s">
        <v>3026</v>
      </c>
      <c r="Q1570" t="s">
        <v>321</v>
      </c>
      <c r="R1570" t="s">
        <v>3027</v>
      </c>
      <c r="S1570" t="s">
        <v>145</v>
      </c>
      <c r="T1570" t="s">
        <v>3028</v>
      </c>
      <c r="U1570" t="s">
        <v>3029</v>
      </c>
      <c r="V1570" t="s">
        <v>3738</v>
      </c>
      <c r="W1570" t="s">
        <v>3739</v>
      </c>
    </row>
    <row r="1571" spans="1:23" x14ac:dyDescent="0.3">
      <c r="A1571">
        <v>361028406623955</v>
      </c>
      <c r="B1571" t="s">
        <v>175</v>
      </c>
      <c r="C1571" t="s">
        <v>91</v>
      </c>
      <c r="D1571" t="s">
        <v>1423</v>
      </c>
      <c r="E1571" t="s">
        <v>220</v>
      </c>
      <c r="F1571" t="s">
        <v>221</v>
      </c>
      <c r="G1571">
        <v>13.443199999999999</v>
      </c>
      <c r="H1571">
        <v>-15.3101</v>
      </c>
      <c r="I1571" t="s">
        <v>206</v>
      </c>
      <c r="J1571">
        <v>73219</v>
      </c>
      <c r="K1571" s="1">
        <v>44523</v>
      </c>
      <c r="L1571" t="s">
        <v>63</v>
      </c>
      <c r="M1571" t="s">
        <v>6964</v>
      </c>
      <c r="N1571" t="s">
        <v>6965</v>
      </c>
      <c r="O1571" t="s">
        <v>845</v>
      </c>
      <c r="P1571" t="s">
        <v>2898</v>
      </c>
      <c r="Q1571" t="s">
        <v>83</v>
      </c>
      <c r="R1571" t="s">
        <v>2899</v>
      </c>
      <c r="S1571" t="s">
        <v>212</v>
      </c>
      <c r="T1571" t="s">
        <v>2900</v>
      </c>
      <c r="U1571" t="s">
        <v>2901</v>
      </c>
      <c r="V1571" t="s">
        <v>5776</v>
      </c>
      <c r="W1571" t="s">
        <v>5777</v>
      </c>
    </row>
    <row r="1572" spans="1:23" x14ac:dyDescent="0.3">
      <c r="A1572">
        <v>1480941619046850</v>
      </c>
      <c r="B1572" t="s">
        <v>555</v>
      </c>
      <c r="C1572" t="s">
        <v>218</v>
      </c>
      <c r="D1572" t="s">
        <v>6155</v>
      </c>
      <c r="E1572" t="s">
        <v>1231</v>
      </c>
      <c r="F1572" t="s">
        <v>1232</v>
      </c>
      <c r="G1572">
        <v>-16.290199999999999</v>
      </c>
      <c r="H1572">
        <v>-63.588700000000003</v>
      </c>
      <c r="I1572" t="s">
        <v>28</v>
      </c>
      <c r="J1572">
        <v>106806</v>
      </c>
      <c r="K1572" s="1">
        <v>44894</v>
      </c>
      <c r="L1572" t="s">
        <v>123</v>
      </c>
      <c r="M1572" t="s">
        <v>6966</v>
      </c>
      <c r="N1572" t="s">
        <v>6967</v>
      </c>
      <c r="O1572" t="s">
        <v>716</v>
      </c>
      <c r="P1572" t="s">
        <v>4760</v>
      </c>
      <c r="Q1572" t="s">
        <v>83</v>
      </c>
      <c r="R1572" t="s">
        <v>4761</v>
      </c>
      <c r="S1572" t="s">
        <v>198</v>
      </c>
      <c r="T1572" t="s">
        <v>4762</v>
      </c>
      <c r="U1572" t="s">
        <v>4763</v>
      </c>
      <c r="V1572" t="s">
        <v>5410</v>
      </c>
      <c r="W1572" t="s">
        <v>5411</v>
      </c>
    </row>
    <row r="1573" spans="1:23" x14ac:dyDescent="0.3">
      <c r="A1573">
        <v>1144250922781780</v>
      </c>
      <c r="B1573" t="s">
        <v>1008</v>
      </c>
      <c r="C1573" t="s">
        <v>58</v>
      </c>
      <c r="D1573" t="s">
        <v>3115</v>
      </c>
      <c r="E1573" t="s">
        <v>2080</v>
      </c>
      <c r="F1573" t="s">
        <v>2081</v>
      </c>
      <c r="G1573">
        <v>46.603354000000003</v>
      </c>
      <c r="H1573">
        <v>1.888334</v>
      </c>
      <c r="I1573" t="s">
        <v>62</v>
      </c>
      <c r="J1573">
        <v>31488</v>
      </c>
      <c r="K1573" s="1">
        <v>44939</v>
      </c>
      <c r="L1573" t="s">
        <v>123</v>
      </c>
      <c r="M1573" t="s">
        <v>6968</v>
      </c>
      <c r="N1573" t="s">
        <v>6969</v>
      </c>
      <c r="O1573" t="s">
        <v>735</v>
      </c>
      <c r="P1573" t="s">
        <v>736</v>
      </c>
      <c r="Q1573" t="s">
        <v>253</v>
      </c>
      <c r="R1573" t="s">
        <v>737</v>
      </c>
      <c r="S1573" t="s">
        <v>255</v>
      </c>
      <c r="T1573" t="s">
        <v>738</v>
      </c>
      <c r="U1573" t="s">
        <v>739</v>
      </c>
      <c r="V1573" t="s">
        <v>4460</v>
      </c>
      <c r="W1573" t="s">
        <v>4461</v>
      </c>
    </row>
    <row r="1574" spans="1:23" x14ac:dyDescent="0.3">
      <c r="A1574">
        <v>2442194870621670</v>
      </c>
      <c r="B1574" t="s">
        <v>104</v>
      </c>
      <c r="C1574" t="s">
        <v>42</v>
      </c>
      <c r="D1574" t="s">
        <v>2648</v>
      </c>
      <c r="E1574" t="s">
        <v>26</v>
      </c>
      <c r="F1574" t="s">
        <v>27</v>
      </c>
      <c r="G1574">
        <v>54.2361</v>
      </c>
      <c r="H1574">
        <v>-4.5480999999999998</v>
      </c>
      <c r="I1574" t="s">
        <v>206</v>
      </c>
      <c r="J1574">
        <v>72459</v>
      </c>
      <c r="K1574" s="1">
        <v>44521</v>
      </c>
      <c r="L1574" t="s">
        <v>29</v>
      </c>
      <c r="M1574" t="s">
        <v>6970</v>
      </c>
      <c r="N1574" t="s">
        <v>6971</v>
      </c>
      <c r="O1574" t="s">
        <v>1252</v>
      </c>
      <c r="P1574" t="s">
        <v>6691</v>
      </c>
      <c r="Q1574" t="s">
        <v>83</v>
      </c>
      <c r="R1574" t="s">
        <v>6692</v>
      </c>
      <c r="S1574" t="s">
        <v>198</v>
      </c>
      <c r="T1574" t="s">
        <v>6693</v>
      </c>
      <c r="U1574" t="s">
        <v>6694</v>
      </c>
      <c r="V1574" t="s">
        <v>3594</v>
      </c>
      <c r="W1574" t="s">
        <v>3595</v>
      </c>
    </row>
    <row r="1575" spans="1:23" x14ac:dyDescent="0.3">
      <c r="A1575">
        <v>2984695446739450</v>
      </c>
      <c r="B1575" t="s">
        <v>1803</v>
      </c>
      <c r="C1575" t="s">
        <v>134</v>
      </c>
      <c r="D1575" t="s">
        <v>3350</v>
      </c>
      <c r="E1575" t="s">
        <v>2691</v>
      </c>
      <c r="F1575" t="s">
        <v>2692</v>
      </c>
      <c r="G1575">
        <v>26.820599999999999</v>
      </c>
      <c r="H1575">
        <v>30.802499999999998</v>
      </c>
      <c r="I1575" t="s">
        <v>28</v>
      </c>
      <c r="J1575">
        <v>98100</v>
      </c>
      <c r="K1575" s="1">
        <v>44471</v>
      </c>
      <c r="L1575" t="s">
        <v>29</v>
      </c>
      <c r="M1575" t="s">
        <v>6972</v>
      </c>
      <c r="N1575" t="s">
        <v>6973</v>
      </c>
      <c r="O1575" t="s">
        <v>606</v>
      </c>
      <c r="P1575" t="s">
        <v>607</v>
      </c>
      <c r="Q1575" t="s">
        <v>253</v>
      </c>
      <c r="R1575" t="s">
        <v>608</v>
      </c>
      <c r="S1575" t="s">
        <v>212</v>
      </c>
      <c r="T1575" t="s">
        <v>609</v>
      </c>
      <c r="U1575" t="s">
        <v>610</v>
      </c>
      <c r="V1575" t="s">
        <v>4730</v>
      </c>
      <c r="W1575" t="s">
        <v>4731</v>
      </c>
    </row>
    <row r="1576" spans="1:23" x14ac:dyDescent="0.3">
      <c r="A1576">
        <v>185840150042731</v>
      </c>
      <c r="B1576" t="s">
        <v>1140</v>
      </c>
      <c r="C1576" t="s">
        <v>105</v>
      </c>
      <c r="D1576" t="s">
        <v>3128</v>
      </c>
      <c r="E1576" t="s">
        <v>893</v>
      </c>
      <c r="F1576" t="s">
        <v>894</v>
      </c>
      <c r="G1576">
        <v>-30.5595</v>
      </c>
      <c r="H1576">
        <v>22.9375</v>
      </c>
      <c r="I1576" t="s">
        <v>78</v>
      </c>
      <c r="J1576">
        <v>120780</v>
      </c>
      <c r="K1576" s="1">
        <v>44481</v>
      </c>
      <c r="L1576" t="s">
        <v>29</v>
      </c>
      <c r="M1576" t="s">
        <v>6974</v>
      </c>
      <c r="N1576" t="s">
        <v>6975</v>
      </c>
      <c r="O1576" t="s">
        <v>2883</v>
      </c>
      <c r="P1576" t="s">
        <v>4657</v>
      </c>
      <c r="Q1576" t="s">
        <v>67</v>
      </c>
      <c r="R1576" t="s">
        <v>4658</v>
      </c>
      <c r="S1576" t="s">
        <v>36</v>
      </c>
      <c r="T1576" t="s">
        <v>4659</v>
      </c>
      <c r="U1576" t="s">
        <v>4660</v>
      </c>
      <c r="V1576" t="s">
        <v>2927</v>
      </c>
      <c r="W1576" t="s">
        <v>2928</v>
      </c>
    </row>
    <row r="1577" spans="1:23" x14ac:dyDescent="0.3">
      <c r="A1577">
        <v>808903999650013</v>
      </c>
      <c r="B1577" t="s">
        <v>396</v>
      </c>
      <c r="C1577" t="s">
        <v>58</v>
      </c>
      <c r="D1577" t="s">
        <v>3538</v>
      </c>
      <c r="E1577" t="s">
        <v>3596</v>
      </c>
      <c r="F1577" t="s">
        <v>3597</v>
      </c>
      <c r="G1577">
        <v>17.607800000000001</v>
      </c>
      <c r="H1577">
        <v>8.0816999999999997</v>
      </c>
      <c r="I1577" t="s">
        <v>28</v>
      </c>
      <c r="J1577">
        <v>72702</v>
      </c>
      <c r="K1577" s="1">
        <v>44829</v>
      </c>
      <c r="L1577" t="s">
        <v>63</v>
      </c>
      <c r="M1577" t="s">
        <v>6976</v>
      </c>
      <c r="N1577" t="s">
        <v>6977</v>
      </c>
      <c r="O1577" t="s">
        <v>548</v>
      </c>
      <c r="P1577" t="s">
        <v>2541</v>
      </c>
      <c r="Q1577" t="s">
        <v>674</v>
      </c>
      <c r="R1577" t="s">
        <v>2542</v>
      </c>
      <c r="S1577" t="s">
        <v>114</v>
      </c>
      <c r="T1577" t="s">
        <v>2543</v>
      </c>
      <c r="U1577" t="s">
        <v>2544</v>
      </c>
      <c r="V1577" t="s">
        <v>258</v>
      </c>
      <c r="W1577" t="s">
        <v>259</v>
      </c>
    </row>
    <row r="1578" spans="1:23" x14ac:dyDescent="0.3">
      <c r="A1578">
        <v>2170004134700610</v>
      </c>
      <c r="B1578" t="s">
        <v>286</v>
      </c>
      <c r="C1578" t="s">
        <v>24</v>
      </c>
      <c r="D1578" t="s">
        <v>3770</v>
      </c>
      <c r="E1578" t="s">
        <v>1042</v>
      </c>
      <c r="F1578" t="s">
        <v>1043</v>
      </c>
      <c r="G1578">
        <v>56.879600000000003</v>
      </c>
      <c r="H1578">
        <v>24.603200000000001</v>
      </c>
      <c r="I1578" t="s">
        <v>62</v>
      </c>
      <c r="J1578">
        <v>47071</v>
      </c>
      <c r="K1578" s="1">
        <v>44709</v>
      </c>
      <c r="L1578" t="s">
        <v>63</v>
      </c>
      <c r="M1578" t="s">
        <v>4032</v>
      </c>
      <c r="N1578" t="s">
        <v>6978</v>
      </c>
      <c r="O1578" t="s">
        <v>1979</v>
      </c>
      <c r="P1578" t="s">
        <v>2111</v>
      </c>
      <c r="Q1578" t="s">
        <v>332</v>
      </c>
      <c r="R1578" t="s">
        <v>3837</v>
      </c>
      <c r="S1578" t="s">
        <v>198</v>
      </c>
      <c r="T1578" t="s">
        <v>3838</v>
      </c>
      <c r="U1578" t="s">
        <v>3839</v>
      </c>
      <c r="V1578" t="s">
        <v>6979</v>
      </c>
      <c r="W1578" t="s">
        <v>6980</v>
      </c>
    </row>
    <row r="1579" spans="1:23" x14ac:dyDescent="0.3">
      <c r="A1579">
        <v>1675409033301750</v>
      </c>
      <c r="B1579" t="s">
        <v>1249</v>
      </c>
      <c r="C1579" t="s">
        <v>91</v>
      </c>
      <c r="D1579" t="s">
        <v>3246</v>
      </c>
      <c r="E1579" t="s">
        <v>731</v>
      </c>
      <c r="F1579" t="s">
        <v>732</v>
      </c>
      <c r="G1579">
        <v>13.9094</v>
      </c>
      <c r="H1579">
        <v>-60.978900000000003</v>
      </c>
      <c r="I1579" t="s">
        <v>138</v>
      </c>
      <c r="J1579">
        <v>111700</v>
      </c>
      <c r="K1579" s="1">
        <v>44959</v>
      </c>
      <c r="L1579" t="s">
        <v>29</v>
      </c>
      <c r="M1579" t="s">
        <v>2845</v>
      </c>
      <c r="N1579" t="s">
        <v>6981</v>
      </c>
      <c r="O1579" t="s">
        <v>447</v>
      </c>
      <c r="P1579" t="s">
        <v>448</v>
      </c>
      <c r="Q1579" t="s">
        <v>50</v>
      </c>
      <c r="R1579" t="s">
        <v>449</v>
      </c>
      <c r="S1579" t="s">
        <v>212</v>
      </c>
      <c r="T1579" t="s">
        <v>450</v>
      </c>
      <c r="U1579" t="s">
        <v>451</v>
      </c>
      <c r="V1579" t="s">
        <v>6982</v>
      </c>
      <c r="W1579" t="s">
        <v>6983</v>
      </c>
    </row>
    <row r="1580" spans="1:23" x14ac:dyDescent="0.3">
      <c r="A1580">
        <v>1673964364335670</v>
      </c>
      <c r="B1580" t="s">
        <v>467</v>
      </c>
      <c r="C1580" t="s">
        <v>218</v>
      </c>
      <c r="D1580" t="s">
        <v>2006</v>
      </c>
      <c r="E1580" t="s">
        <v>1881</v>
      </c>
      <c r="F1580" t="s">
        <v>1881</v>
      </c>
      <c r="G1580">
        <v>1.3521000000000001</v>
      </c>
      <c r="H1580">
        <v>103.8198</v>
      </c>
      <c r="I1580" t="s">
        <v>78</v>
      </c>
      <c r="J1580">
        <v>57204</v>
      </c>
      <c r="K1580" s="1">
        <v>44949</v>
      </c>
      <c r="L1580" t="s">
        <v>29</v>
      </c>
      <c r="M1580" t="s">
        <v>6984</v>
      </c>
      <c r="N1580" t="s">
        <v>6985</v>
      </c>
      <c r="O1580" t="s">
        <v>1735</v>
      </c>
      <c r="P1580" t="s">
        <v>1736</v>
      </c>
      <c r="Q1580" t="s">
        <v>169</v>
      </c>
      <c r="R1580" t="s">
        <v>1737</v>
      </c>
      <c r="S1580" t="s">
        <v>145</v>
      </c>
      <c r="T1580" t="s">
        <v>1738</v>
      </c>
      <c r="U1580" t="s">
        <v>1739</v>
      </c>
      <c r="V1580" t="s">
        <v>2065</v>
      </c>
      <c r="W1580" t="s">
        <v>2066</v>
      </c>
    </row>
    <row r="1581" spans="1:23" x14ac:dyDescent="0.3">
      <c r="A1581">
        <v>2399622418082120</v>
      </c>
      <c r="B1581" t="s">
        <v>150</v>
      </c>
      <c r="C1581" t="s">
        <v>58</v>
      </c>
      <c r="D1581" t="s">
        <v>6426</v>
      </c>
      <c r="E1581" t="s">
        <v>2309</v>
      </c>
      <c r="F1581" t="s">
        <v>2310</v>
      </c>
      <c r="G1581">
        <v>12.984299999999999</v>
      </c>
      <c r="H1581">
        <v>-61.287199999999999</v>
      </c>
      <c r="I1581" t="s">
        <v>138</v>
      </c>
      <c r="J1581">
        <v>105815</v>
      </c>
      <c r="K1581" s="1">
        <v>44907</v>
      </c>
      <c r="L1581" t="s">
        <v>63</v>
      </c>
      <c r="M1581" t="s">
        <v>6986</v>
      </c>
      <c r="N1581" t="s">
        <v>6987</v>
      </c>
      <c r="O1581" t="s">
        <v>716</v>
      </c>
      <c r="P1581" t="s">
        <v>4760</v>
      </c>
      <c r="Q1581" t="s">
        <v>67</v>
      </c>
      <c r="R1581" t="s">
        <v>4761</v>
      </c>
      <c r="S1581" t="s">
        <v>241</v>
      </c>
      <c r="T1581" t="s">
        <v>4762</v>
      </c>
      <c r="U1581" t="s">
        <v>4763</v>
      </c>
      <c r="V1581" t="s">
        <v>6988</v>
      </c>
      <c r="W1581" t="s">
        <v>6989</v>
      </c>
    </row>
    <row r="1582" spans="1:23" x14ac:dyDescent="0.3">
      <c r="A1582">
        <v>2567114550607340</v>
      </c>
      <c r="B1582" t="s">
        <v>973</v>
      </c>
      <c r="C1582" t="s">
        <v>273</v>
      </c>
      <c r="D1582" t="s">
        <v>4371</v>
      </c>
      <c r="E1582" t="s">
        <v>731</v>
      </c>
      <c r="F1582" t="s">
        <v>732</v>
      </c>
      <c r="G1582">
        <v>13.9094</v>
      </c>
      <c r="H1582">
        <v>-60.978900000000003</v>
      </c>
      <c r="I1582" t="s">
        <v>138</v>
      </c>
      <c r="J1582">
        <v>54811</v>
      </c>
      <c r="K1582" s="1">
        <v>44983</v>
      </c>
      <c r="L1582" t="s">
        <v>29</v>
      </c>
      <c r="M1582" t="s">
        <v>6990</v>
      </c>
      <c r="N1582" t="s">
        <v>6991</v>
      </c>
      <c r="O1582" t="s">
        <v>2242</v>
      </c>
      <c r="P1582" t="s">
        <v>3543</v>
      </c>
      <c r="Q1582" t="s">
        <v>967</v>
      </c>
      <c r="R1582" t="s">
        <v>3544</v>
      </c>
      <c r="S1582" t="s">
        <v>114</v>
      </c>
      <c r="T1582" t="s">
        <v>3545</v>
      </c>
      <c r="U1582" t="s">
        <v>3546</v>
      </c>
      <c r="V1582" t="s">
        <v>6992</v>
      </c>
      <c r="W1582" t="s">
        <v>6993</v>
      </c>
    </row>
    <row r="1583" spans="1:23" x14ac:dyDescent="0.3">
      <c r="A1583">
        <v>2349588572494690</v>
      </c>
      <c r="B1583" t="s">
        <v>300</v>
      </c>
      <c r="C1583" t="s">
        <v>105</v>
      </c>
      <c r="D1583" t="s">
        <v>2697</v>
      </c>
      <c r="E1583" t="s">
        <v>1849</v>
      </c>
      <c r="F1583" t="s">
        <v>1850</v>
      </c>
      <c r="G1583">
        <v>32.427900000000001</v>
      </c>
      <c r="H1583">
        <v>53.688000000000002</v>
      </c>
      <c r="I1583" t="s">
        <v>28</v>
      </c>
      <c r="J1583">
        <v>131395</v>
      </c>
      <c r="K1583" s="1">
        <v>44760</v>
      </c>
      <c r="L1583" t="s">
        <v>123</v>
      </c>
      <c r="M1583" t="s">
        <v>6994</v>
      </c>
      <c r="N1583" t="s">
        <v>6995</v>
      </c>
      <c r="O1583" t="s">
        <v>48</v>
      </c>
      <c r="P1583" t="s">
        <v>1807</v>
      </c>
      <c r="Q1583" t="s">
        <v>34</v>
      </c>
      <c r="R1583" t="s">
        <v>1808</v>
      </c>
      <c r="S1583" t="s">
        <v>36</v>
      </c>
      <c r="T1583" t="s">
        <v>1809</v>
      </c>
      <c r="U1583" t="s">
        <v>1810</v>
      </c>
      <c r="V1583" t="s">
        <v>5938</v>
      </c>
      <c r="W1583" t="s">
        <v>5939</v>
      </c>
    </row>
    <row r="1584" spans="1:23" x14ac:dyDescent="0.3">
      <c r="A1584">
        <v>3017804276683780</v>
      </c>
      <c r="B1584" t="s">
        <v>1803</v>
      </c>
      <c r="C1584" t="s">
        <v>189</v>
      </c>
      <c r="D1584" t="s">
        <v>5948</v>
      </c>
      <c r="E1584" t="s">
        <v>2843</v>
      </c>
      <c r="F1584" t="s">
        <v>2844</v>
      </c>
      <c r="G1584">
        <v>11.803699999999999</v>
      </c>
      <c r="H1584">
        <v>-15.180400000000001</v>
      </c>
      <c r="I1584" t="s">
        <v>138</v>
      </c>
      <c r="J1584">
        <v>115606</v>
      </c>
      <c r="K1584" s="1">
        <v>45162</v>
      </c>
      <c r="L1584" t="s">
        <v>123</v>
      </c>
      <c r="M1584" t="s">
        <v>6996</v>
      </c>
      <c r="N1584" t="s">
        <v>6997</v>
      </c>
      <c r="O1584" t="s">
        <v>111</v>
      </c>
      <c r="P1584" t="s">
        <v>112</v>
      </c>
      <c r="Q1584" t="s">
        <v>34</v>
      </c>
      <c r="R1584" t="s">
        <v>113</v>
      </c>
      <c r="S1584" t="s">
        <v>69</v>
      </c>
      <c r="T1584" t="s">
        <v>115</v>
      </c>
      <c r="U1584" t="s">
        <v>116</v>
      </c>
      <c r="V1584" t="s">
        <v>2326</v>
      </c>
      <c r="W1584" t="s">
        <v>2327</v>
      </c>
    </row>
    <row r="1585" spans="1:23" x14ac:dyDescent="0.3">
      <c r="A1585">
        <v>1180971496371290</v>
      </c>
      <c r="B1585" t="s">
        <v>467</v>
      </c>
      <c r="C1585" t="s">
        <v>189</v>
      </c>
      <c r="D1585" t="s">
        <v>4153</v>
      </c>
      <c r="E1585" t="s">
        <v>1986</v>
      </c>
      <c r="F1585" t="s">
        <v>1987</v>
      </c>
      <c r="G1585">
        <v>-1.2864</v>
      </c>
      <c r="H1585">
        <v>36.8172</v>
      </c>
      <c r="I1585" t="s">
        <v>62</v>
      </c>
      <c r="J1585">
        <v>37054</v>
      </c>
      <c r="K1585" s="1">
        <v>44467</v>
      </c>
      <c r="L1585" t="s">
        <v>123</v>
      </c>
      <c r="M1585" t="s">
        <v>6998</v>
      </c>
      <c r="N1585" t="s">
        <v>6999</v>
      </c>
      <c r="O1585" t="s">
        <v>2554</v>
      </c>
      <c r="P1585" t="s">
        <v>3166</v>
      </c>
      <c r="Q1585" t="s">
        <v>253</v>
      </c>
      <c r="R1585" t="s">
        <v>3167</v>
      </c>
      <c r="S1585" t="s">
        <v>241</v>
      </c>
      <c r="T1585" t="s">
        <v>3168</v>
      </c>
      <c r="U1585" t="s">
        <v>3169</v>
      </c>
      <c r="V1585" t="s">
        <v>4212</v>
      </c>
      <c r="W1585" t="s">
        <v>4213</v>
      </c>
    </row>
    <row r="1586" spans="1:23" x14ac:dyDescent="0.3">
      <c r="A1586">
        <v>2760275793635820</v>
      </c>
      <c r="B1586" t="s">
        <v>1803</v>
      </c>
      <c r="C1586" t="s">
        <v>218</v>
      </c>
      <c r="D1586" t="s">
        <v>2373</v>
      </c>
      <c r="E1586" t="s">
        <v>2080</v>
      </c>
      <c r="F1586" t="s">
        <v>2081</v>
      </c>
      <c r="G1586">
        <v>46.603354000000003</v>
      </c>
      <c r="H1586">
        <v>1.888334</v>
      </c>
      <c r="I1586" t="s">
        <v>138</v>
      </c>
      <c r="J1586">
        <v>78990</v>
      </c>
      <c r="K1586" s="1">
        <v>44928</v>
      </c>
      <c r="L1586" t="s">
        <v>123</v>
      </c>
      <c r="M1586" t="s">
        <v>7000</v>
      </c>
      <c r="N1586" t="s">
        <v>7001</v>
      </c>
      <c r="O1586" t="s">
        <v>81</v>
      </c>
      <c r="P1586" t="s">
        <v>82</v>
      </c>
      <c r="Q1586" t="s">
        <v>67</v>
      </c>
      <c r="R1586" t="s">
        <v>84</v>
      </c>
      <c r="S1586" t="s">
        <v>145</v>
      </c>
      <c r="T1586" t="s">
        <v>86</v>
      </c>
      <c r="U1586" t="s">
        <v>87</v>
      </c>
      <c r="V1586" t="s">
        <v>4820</v>
      </c>
      <c r="W1586" t="s">
        <v>4821</v>
      </c>
    </row>
    <row r="1587" spans="1:23" x14ac:dyDescent="0.3">
      <c r="A1587">
        <v>520743664612421</v>
      </c>
      <c r="B1587" t="s">
        <v>260</v>
      </c>
      <c r="C1587" t="s">
        <v>151</v>
      </c>
      <c r="D1587" t="s">
        <v>7002</v>
      </c>
      <c r="E1587" t="s">
        <v>2610</v>
      </c>
      <c r="F1587" t="s">
        <v>2611</v>
      </c>
      <c r="G1587">
        <v>27.514199999999999</v>
      </c>
      <c r="H1587">
        <v>90.433599999999998</v>
      </c>
      <c r="I1587" t="s">
        <v>28</v>
      </c>
      <c r="J1587">
        <v>103350</v>
      </c>
      <c r="K1587" s="1">
        <v>44653</v>
      </c>
      <c r="L1587" t="s">
        <v>63</v>
      </c>
      <c r="M1587" t="s">
        <v>7003</v>
      </c>
      <c r="N1587" t="s">
        <v>7004</v>
      </c>
      <c r="O1587" t="s">
        <v>3431</v>
      </c>
      <c r="P1587" t="s">
        <v>7005</v>
      </c>
      <c r="Q1587" t="s">
        <v>253</v>
      </c>
      <c r="R1587" t="s">
        <v>7006</v>
      </c>
      <c r="S1587" t="s">
        <v>255</v>
      </c>
      <c r="T1587" t="s">
        <v>7007</v>
      </c>
      <c r="U1587" t="s">
        <v>7008</v>
      </c>
      <c r="V1587" t="s">
        <v>7009</v>
      </c>
      <c r="W1587" t="s">
        <v>7010</v>
      </c>
    </row>
    <row r="1588" spans="1:23" x14ac:dyDescent="0.3">
      <c r="A1588">
        <v>2050766336223870</v>
      </c>
      <c r="B1588" t="s">
        <v>480</v>
      </c>
      <c r="C1588" t="s">
        <v>151</v>
      </c>
      <c r="D1588" t="s">
        <v>7011</v>
      </c>
      <c r="E1588" t="s">
        <v>220</v>
      </c>
      <c r="F1588" t="s">
        <v>221</v>
      </c>
      <c r="G1588">
        <v>13.443199999999999</v>
      </c>
      <c r="H1588">
        <v>-15.3101</v>
      </c>
      <c r="I1588" t="s">
        <v>28</v>
      </c>
      <c r="J1588">
        <v>54511</v>
      </c>
      <c r="K1588" s="1">
        <v>44602</v>
      </c>
      <c r="L1588" t="s">
        <v>123</v>
      </c>
      <c r="M1588" t="s">
        <v>7012</v>
      </c>
      <c r="N1588" t="s">
        <v>7013</v>
      </c>
      <c r="O1588" t="s">
        <v>1373</v>
      </c>
      <c r="P1588" t="s">
        <v>1513</v>
      </c>
      <c r="Q1588" t="s">
        <v>967</v>
      </c>
      <c r="R1588" t="s">
        <v>4950</v>
      </c>
      <c r="S1588" t="s">
        <v>241</v>
      </c>
      <c r="T1588" t="s">
        <v>4951</v>
      </c>
      <c r="U1588" t="s">
        <v>4952</v>
      </c>
      <c r="V1588" t="s">
        <v>7014</v>
      </c>
      <c r="W1588" t="s">
        <v>7015</v>
      </c>
    </row>
    <row r="1589" spans="1:23" x14ac:dyDescent="0.3">
      <c r="A1589">
        <v>1402564907440070</v>
      </c>
      <c r="B1589" t="s">
        <v>325</v>
      </c>
      <c r="C1589" t="s">
        <v>24</v>
      </c>
      <c r="D1589" t="s">
        <v>5029</v>
      </c>
      <c r="E1589" t="s">
        <v>1178</v>
      </c>
      <c r="F1589" t="s">
        <v>1179</v>
      </c>
      <c r="G1589">
        <v>19.856300000000001</v>
      </c>
      <c r="H1589">
        <v>102.49550000000001</v>
      </c>
      <c r="I1589" t="s">
        <v>138</v>
      </c>
      <c r="J1589">
        <v>64749</v>
      </c>
      <c r="K1589" s="1">
        <v>45042</v>
      </c>
      <c r="L1589" t="s">
        <v>29</v>
      </c>
      <c r="M1589" t="s">
        <v>7016</v>
      </c>
      <c r="N1589" t="s">
        <v>7017</v>
      </c>
      <c r="O1589" t="s">
        <v>1260</v>
      </c>
      <c r="P1589" t="s">
        <v>6313</v>
      </c>
      <c r="Q1589" t="s">
        <v>967</v>
      </c>
      <c r="R1589" t="s">
        <v>6314</v>
      </c>
      <c r="S1589" t="s">
        <v>241</v>
      </c>
      <c r="T1589" t="s">
        <v>6315</v>
      </c>
      <c r="U1589" t="s">
        <v>6316</v>
      </c>
      <c r="V1589" t="s">
        <v>7018</v>
      </c>
      <c r="W1589" t="s">
        <v>7019</v>
      </c>
    </row>
    <row r="1590" spans="1:23" x14ac:dyDescent="0.3">
      <c r="A1590">
        <v>273398548652883</v>
      </c>
      <c r="B1590" t="s">
        <v>231</v>
      </c>
      <c r="C1590" t="s">
        <v>58</v>
      </c>
      <c r="D1590" t="s">
        <v>4230</v>
      </c>
      <c r="E1590" t="s">
        <v>853</v>
      </c>
      <c r="F1590" t="s">
        <v>854</v>
      </c>
      <c r="G1590">
        <v>33.939100000000003</v>
      </c>
      <c r="H1590">
        <v>67.709999999999994</v>
      </c>
      <c r="I1590" t="s">
        <v>78</v>
      </c>
      <c r="J1590">
        <v>75860</v>
      </c>
      <c r="K1590" s="1">
        <v>45144</v>
      </c>
      <c r="L1590" t="s">
        <v>29</v>
      </c>
      <c r="M1590" t="s">
        <v>7020</v>
      </c>
      <c r="N1590" t="s">
        <v>7021</v>
      </c>
      <c r="O1590" t="s">
        <v>111</v>
      </c>
      <c r="P1590" t="s">
        <v>537</v>
      </c>
      <c r="Q1590" t="s">
        <v>967</v>
      </c>
      <c r="R1590" t="s">
        <v>538</v>
      </c>
      <c r="S1590" t="s">
        <v>334</v>
      </c>
      <c r="T1590" t="s">
        <v>539</v>
      </c>
      <c r="U1590" t="s">
        <v>540</v>
      </c>
      <c r="V1590" t="s">
        <v>3681</v>
      </c>
      <c r="W1590" t="s">
        <v>3682</v>
      </c>
    </row>
    <row r="1591" spans="1:23" x14ac:dyDescent="0.3">
      <c r="A1591">
        <v>298045109159175</v>
      </c>
      <c r="B1591" t="s">
        <v>175</v>
      </c>
      <c r="C1591" t="s">
        <v>105</v>
      </c>
      <c r="D1591" t="s">
        <v>1277</v>
      </c>
      <c r="E1591" t="s">
        <v>1042</v>
      </c>
      <c r="F1591" t="s">
        <v>1043</v>
      </c>
      <c r="G1591">
        <v>56.879600000000003</v>
      </c>
      <c r="H1591">
        <v>24.603200000000001</v>
      </c>
      <c r="I1591" t="s">
        <v>206</v>
      </c>
      <c r="J1591">
        <v>79587</v>
      </c>
      <c r="K1591" s="1">
        <v>44768</v>
      </c>
      <c r="L1591" t="s">
        <v>29</v>
      </c>
      <c r="M1591" t="s">
        <v>7022</v>
      </c>
      <c r="N1591">
        <v>7298640339</v>
      </c>
      <c r="O1591" t="s">
        <v>785</v>
      </c>
      <c r="P1591" t="s">
        <v>786</v>
      </c>
      <c r="Q1591" t="s">
        <v>169</v>
      </c>
      <c r="R1591" t="s">
        <v>787</v>
      </c>
      <c r="S1591" t="s">
        <v>36</v>
      </c>
      <c r="T1591" t="s">
        <v>788</v>
      </c>
      <c r="U1591" t="s">
        <v>789</v>
      </c>
      <c r="V1591" t="s">
        <v>7023</v>
      </c>
      <c r="W1591" t="s">
        <v>7024</v>
      </c>
    </row>
    <row r="1592" spans="1:23" x14ac:dyDescent="0.3">
      <c r="A1592">
        <v>2411714118156940</v>
      </c>
      <c r="B1592" t="s">
        <v>217</v>
      </c>
      <c r="C1592" t="s">
        <v>273</v>
      </c>
      <c r="D1592" t="s">
        <v>2129</v>
      </c>
      <c r="E1592" t="s">
        <v>366</v>
      </c>
      <c r="F1592" t="s">
        <v>367</v>
      </c>
      <c r="G1592">
        <v>18.4207</v>
      </c>
      <c r="H1592">
        <v>-64.639899999999997</v>
      </c>
      <c r="I1592" t="s">
        <v>138</v>
      </c>
      <c r="J1592">
        <v>91597</v>
      </c>
      <c r="K1592" s="1">
        <v>44579</v>
      </c>
      <c r="L1592" t="s">
        <v>63</v>
      </c>
      <c r="M1592" t="s">
        <v>7025</v>
      </c>
      <c r="N1592">
        <v>3425629038</v>
      </c>
      <c r="O1592" t="s">
        <v>1591</v>
      </c>
      <c r="P1592" t="s">
        <v>845</v>
      </c>
      <c r="Q1592" t="s">
        <v>183</v>
      </c>
      <c r="R1592" t="s">
        <v>4509</v>
      </c>
      <c r="S1592" t="s">
        <v>36</v>
      </c>
      <c r="T1592" t="s">
        <v>4510</v>
      </c>
      <c r="U1592" t="s">
        <v>4511</v>
      </c>
      <c r="V1592" t="s">
        <v>7026</v>
      </c>
      <c r="W1592" t="s">
        <v>7027</v>
      </c>
    </row>
    <row r="1593" spans="1:23" x14ac:dyDescent="0.3">
      <c r="A1593">
        <v>2393222411935900</v>
      </c>
      <c r="B1593" t="s">
        <v>1008</v>
      </c>
      <c r="C1593" t="s">
        <v>105</v>
      </c>
      <c r="D1593" t="s">
        <v>4390</v>
      </c>
      <c r="E1593" t="s">
        <v>1584</v>
      </c>
      <c r="F1593" t="s">
        <v>1585</v>
      </c>
      <c r="G1593">
        <v>37.090200000000003</v>
      </c>
      <c r="H1593">
        <v>-95.712900000000005</v>
      </c>
      <c r="I1593" t="s">
        <v>28</v>
      </c>
      <c r="J1593">
        <v>79017</v>
      </c>
      <c r="K1593" s="1">
        <v>45004</v>
      </c>
      <c r="L1593" t="s">
        <v>123</v>
      </c>
      <c r="M1593" t="s">
        <v>7028</v>
      </c>
      <c r="N1593" t="s">
        <v>7029</v>
      </c>
      <c r="O1593" t="s">
        <v>307</v>
      </c>
      <c r="P1593" t="s">
        <v>1417</v>
      </c>
      <c r="Q1593" t="s">
        <v>294</v>
      </c>
      <c r="R1593" t="s">
        <v>1418</v>
      </c>
      <c r="S1593" t="s">
        <v>85</v>
      </c>
      <c r="T1593" t="s">
        <v>1419</v>
      </c>
      <c r="U1593" t="s">
        <v>1420</v>
      </c>
      <c r="V1593" t="s">
        <v>5276</v>
      </c>
      <c r="W1593" t="s">
        <v>5277</v>
      </c>
    </row>
    <row r="1594" spans="1:23" x14ac:dyDescent="0.3">
      <c r="A1594">
        <v>1016682755498160</v>
      </c>
      <c r="B1594" t="s">
        <v>74</v>
      </c>
      <c r="C1594" t="s">
        <v>134</v>
      </c>
      <c r="D1594" t="s">
        <v>2815</v>
      </c>
      <c r="E1594" t="s">
        <v>60</v>
      </c>
      <c r="F1594" t="s">
        <v>61</v>
      </c>
      <c r="G1594">
        <v>22.198699999999999</v>
      </c>
      <c r="H1594">
        <v>113.54389999999999</v>
      </c>
      <c r="I1594" t="s">
        <v>78</v>
      </c>
      <c r="J1594">
        <v>81987</v>
      </c>
      <c r="K1594" s="1">
        <v>44725</v>
      </c>
      <c r="L1594" t="s">
        <v>29</v>
      </c>
      <c r="M1594" t="s">
        <v>7030</v>
      </c>
      <c r="N1594">
        <v>6417850367</v>
      </c>
      <c r="O1594" t="s">
        <v>1591</v>
      </c>
      <c r="P1594" t="s">
        <v>845</v>
      </c>
      <c r="Q1594" t="s">
        <v>143</v>
      </c>
      <c r="R1594" t="s">
        <v>4509</v>
      </c>
      <c r="S1594" t="s">
        <v>255</v>
      </c>
      <c r="T1594" t="s">
        <v>4510</v>
      </c>
      <c r="U1594" t="s">
        <v>4511</v>
      </c>
      <c r="V1594" t="s">
        <v>7031</v>
      </c>
      <c r="W1594" t="s">
        <v>7032</v>
      </c>
    </row>
    <row r="1595" spans="1:23" x14ac:dyDescent="0.3">
      <c r="A1595">
        <v>2532970661025070</v>
      </c>
      <c r="B1595" t="s">
        <v>90</v>
      </c>
      <c r="C1595" t="s">
        <v>58</v>
      </c>
      <c r="D1595" t="s">
        <v>3372</v>
      </c>
      <c r="E1595" t="s">
        <v>1760</v>
      </c>
      <c r="F1595" t="s">
        <v>1761</v>
      </c>
      <c r="G1595">
        <v>13.193899999999999</v>
      </c>
      <c r="H1595">
        <v>-59.543199999999999</v>
      </c>
      <c r="I1595" t="s">
        <v>28</v>
      </c>
      <c r="J1595">
        <v>116299</v>
      </c>
      <c r="K1595" s="1">
        <v>45077</v>
      </c>
      <c r="L1595" t="s">
        <v>29</v>
      </c>
      <c r="M1595" t="s">
        <v>7033</v>
      </c>
      <c r="N1595" t="s">
        <v>7034</v>
      </c>
      <c r="O1595" t="s">
        <v>785</v>
      </c>
      <c r="P1595" t="s">
        <v>1203</v>
      </c>
      <c r="Q1595" t="s">
        <v>34</v>
      </c>
      <c r="R1595" t="s">
        <v>1204</v>
      </c>
      <c r="S1595" t="s">
        <v>241</v>
      </c>
      <c r="T1595" t="s">
        <v>1205</v>
      </c>
      <c r="U1595" t="s">
        <v>1206</v>
      </c>
      <c r="V1595" t="s">
        <v>857</v>
      </c>
      <c r="W1595" t="s">
        <v>858</v>
      </c>
    </row>
    <row r="1596" spans="1:23" x14ac:dyDescent="0.3">
      <c r="A1596">
        <v>2063673505232400</v>
      </c>
      <c r="B1596" t="s">
        <v>272</v>
      </c>
      <c r="C1596" t="s">
        <v>273</v>
      </c>
      <c r="D1596" t="s">
        <v>3497</v>
      </c>
      <c r="E1596" t="s">
        <v>432</v>
      </c>
      <c r="F1596" t="s">
        <v>433</v>
      </c>
      <c r="G1596">
        <v>30.5852</v>
      </c>
      <c r="H1596">
        <v>36.238399999999999</v>
      </c>
      <c r="I1596" t="s">
        <v>138</v>
      </c>
      <c r="J1596">
        <v>108017</v>
      </c>
      <c r="K1596" s="1">
        <v>44622</v>
      </c>
      <c r="L1596" t="s">
        <v>123</v>
      </c>
      <c r="M1596" t="s">
        <v>6061</v>
      </c>
      <c r="N1596" t="s">
        <v>7035</v>
      </c>
      <c r="O1596" t="s">
        <v>2554</v>
      </c>
      <c r="P1596" t="s">
        <v>3166</v>
      </c>
      <c r="Q1596" t="s">
        <v>34</v>
      </c>
      <c r="R1596" t="s">
        <v>3167</v>
      </c>
      <c r="S1596" t="s">
        <v>145</v>
      </c>
      <c r="T1596" t="s">
        <v>3168</v>
      </c>
      <c r="U1596" t="s">
        <v>3169</v>
      </c>
      <c r="V1596" t="s">
        <v>1815</v>
      </c>
      <c r="W1596" t="s">
        <v>1816</v>
      </c>
    </row>
    <row r="1597" spans="1:23" x14ac:dyDescent="0.3">
      <c r="A1597">
        <v>2861778369438700</v>
      </c>
      <c r="B1597" t="s">
        <v>313</v>
      </c>
      <c r="C1597" t="s">
        <v>42</v>
      </c>
      <c r="D1597" t="s">
        <v>1177</v>
      </c>
      <c r="E1597" t="s">
        <v>121</v>
      </c>
      <c r="F1597" t="s">
        <v>122</v>
      </c>
      <c r="G1597">
        <v>19.313300000000002</v>
      </c>
      <c r="H1597">
        <v>-81.254599999999996</v>
      </c>
      <c r="I1597" t="s">
        <v>62</v>
      </c>
      <c r="J1597">
        <v>40780</v>
      </c>
      <c r="K1597" s="1">
        <v>44678</v>
      </c>
      <c r="L1597" t="s">
        <v>63</v>
      </c>
      <c r="M1597" t="s">
        <v>7036</v>
      </c>
      <c r="N1597" t="s">
        <v>7037</v>
      </c>
      <c r="O1597" t="s">
        <v>141</v>
      </c>
      <c r="P1597" t="s">
        <v>3092</v>
      </c>
      <c r="Q1597" t="s">
        <v>34</v>
      </c>
      <c r="R1597" t="s">
        <v>3093</v>
      </c>
      <c r="S1597" t="s">
        <v>69</v>
      </c>
      <c r="T1597" t="s">
        <v>3094</v>
      </c>
      <c r="U1597" t="s">
        <v>3095</v>
      </c>
      <c r="V1597" t="s">
        <v>2786</v>
      </c>
      <c r="W1597" t="s">
        <v>2787</v>
      </c>
    </row>
    <row r="1598" spans="1:23" x14ac:dyDescent="0.3">
      <c r="A1598">
        <v>1907378869271770</v>
      </c>
      <c r="B1598" t="s">
        <v>582</v>
      </c>
      <c r="C1598" t="s">
        <v>189</v>
      </c>
      <c r="D1598" t="s">
        <v>2171</v>
      </c>
      <c r="E1598" t="s">
        <v>2204</v>
      </c>
      <c r="F1598" t="s">
        <v>2205</v>
      </c>
      <c r="G1598">
        <v>7.9465000000000003</v>
      </c>
      <c r="H1598">
        <v>-1.0232000000000001</v>
      </c>
      <c r="I1598" t="s">
        <v>62</v>
      </c>
      <c r="J1598">
        <v>91671</v>
      </c>
      <c r="K1598" s="1">
        <v>45155</v>
      </c>
      <c r="L1598" t="s">
        <v>29</v>
      </c>
      <c r="M1598" t="s">
        <v>7038</v>
      </c>
      <c r="N1598">
        <v>5769548952</v>
      </c>
      <c r="O1598" t="s">
        <v>319</v>
      </c>
      <c r="P1598" t="s">
        <v>1858</v>
      </c>
      <c r="Q1598" t="s">
        <v>321</v>
      </c>
      <c r="R1598" t="s">
        <v>1859</v>
      </c>
      <c r="S1598" t="s">
        <v>36</v>
      </c>
      <c r="T1598" t="s">
        <v>1860</v>
      </c>
      <c r="U1598" t="s">
        <v>1861</v>
      </c>
      <c r="V1598" t="s">
        <v>958</v>
      </c>
      <c r="W1598" t="s">
        <v>959</v>
      </c>
    </row>
    <row r="1599" spans="1:23" x14ac:dyDescent="0.3">
      <c r="A1599">
        <v>660138720579135</v>
      </c>
      <c r="B1599" t="s">
        <v>272</v>
      </c>
      <c r="C1599" t="s">
        <v>273</v>
      </c>
      <c r="D1599" t="s">
        <v>5851</v>
      </c>
      <c r="E1599" t="s">
        <v>556</v>
      </c>
      <c r="F1599" t="s">
        <v>557</v>
      </c>
      <c r="G1599">
        <v>-1.8311999999999999</v>
      </c>
      <c r="H1599">
        <v>-78.183400000000006</v>
      </c>
      <c r="I1599" t="s">
        <v>62</v>
      </c>
      <c r="J1599">
        <v>113277</v>
      </c>
      <c r="K1599" s="1">
        <v>45008</v>
      </c>
      <c r="L1599" t="s">
        <v>29</v>
      </c>
      <c r="M1599" t="s">
        <v>7039</v>
      </c>
      <c r="N1599" t="s">
        <v>7040</v>
      </c>
      <c r="O1599" t="s">
        <v>3099</v>
      </c>
      <c r="P1599" t="s">
        <v>3100</v>
      </c>
      <c r="Q1599" t="s">
        <v>321</v>
      </c>
      <c r="R1599" t="s">
        <v>3101</v>
      </c>
      <c r="S1599" t="s">
        <v>36</v>
      </c>
      <c r="T1599" t="s">
        <v>3102</v>
      </c>
      <c r="U1599" t="s">
        <v>3103</v>
      </c>
      <c r="V1599" t="s">
        <v>1655</v>
      </c>
      <c r="W1599" t="s">
        <v>1656</v>
      </c>
    </row>
    <row r="1600" spans="1:23" x14ac:dyDescent="0.3">
      <c r="A1600">
        <v>1749343059332680</v>
      </c>
      <c r="B1600" t="s">
        <v>272</v>
      </c>
      <c r="C1600" t="s">
        <v>189</v>
      </c>
      <c r="D1600" t="s">
        <v>4048</v>
      </c>
      <c r="E1600" t="s">
        <v>204</v>
      </c>
      <c r="F1600" t="s">
        <v>205</v>
      </c>
      <c r="G1600">
        <v>18.1096</v>
      </c>
      <c r="H1600">
        <v>-77.297499999999999</v>
      </c>
      <c r="I1600" t="s">
        <v>62</v>
      </c>
      <c r="J1600">
        <v>73524</v>
      </c>
      <c r="K1600" s="1">
        <v>45074</v>
      </c>
      <c r="L1600" t="s">
        <v>123</v>
      </c>
      <c r="M1600" t="s">
        <v>7041</v>
      </c>
      <c r="N1600" t="s">
        <v>7042</v>
      </c>
      <c r="O1600" t="s">
        <v>1126</v>
      </c>
      <c r="P1600" t="s">
        <v>1127</v>
      </c>
      <c r="Q1600" t="s">
        <v>321</v>
      </c>
      <c r="R1600" t="s">
        <v>1128</v>
      </c>
      <c r="S1600" t="s">
        <v>145</v>
      </c>
      <c r="T1600" t="s">
        <v>1129</v>
      </c>
      <c r="U1600" t="s">
        <v>1130</v>
      </c>
      <c r="V1600" t="s">
        <v>4346</v>
      </c>
      <c r="W1600" t="s">
        <v>4347</v>
      </c>
    </row>
    <row r="1601" spans="1:23" x14ac:dyDescent="0.3">
      <c r="A1601">
        <v>2463251898542900</v>
      </c>
      <c r="B1601" t="s">
        <v>57</v>
      </c>
      <c r="C1601" t="s">
        <v>273</v>
      </c>
      <c r="D1601" t="s">
        <v>4029</v>
      </c>
      <c r="E1601" t="s">
        <v>636</v>
      </c>
      <c r="F1601" t="s">
        <v>637</v>
      </c>
      <c r="G1601">
        <v>8.5379000000000005</v>
      </c>
      <c r="H1601">
        <v>-80.7821</v>
      </c>
      <c r="I1601" t="s">
        <v>28</v>
      </c>
      <c r="J1601">
        <v>51101</v>
      </c>
      <c r="K1601" s="1">
        <v>45169</v>
      </c>
      <c r="L1601" t="s">
        <v>63</v>
      </c>
      <c r="M1601" t="s">
        <v>6049</v>
      </c>
      <c r="N1601" t="s">
        <v>7043</v>
      </c>
      <c r="O1601" t="s">
        <v>1832</v>
      </c>
      <c r="P1601" t="s">
        <v>3629</v>
      </c>
      <c r="Q1601" t="s">
        <v>50</v>
      </c>
      <c r="R1601" t="s">
        <v>3630</v>
      </c>
      <c r="S1601" t="s">
        <v>334</v>
      </c>
      <c r="T1601" t="s">
        <v>3631</v>
      </c>
      <c r="U1601" t="s">
        <v>3632</v>
      </c>
      <c r="V1601" t="s">
        <v>2127</v>
      </c>
      <c r="W1601" t="s">
        <v>2128</v>
      </c>
    </row>
    <row r="1602" spans="1:23" x14ac:dyDescent="0.3">
      <c r="A1602">
        <v>63553248703051</v>
      </c>
      <c r="B1602" t="s">
        <v>678</v>
      </c>
      <c r="C1602" t="s">
        <v>91</v>
      </c>
      <c r="D1602" t="s">
        <v>2487</v>
      </c>
      <c r="E1602" t="s">
        <v>1997</v>
      </c>
      <c r="F1602" t="s">
        <v>1998</v>
      </c>
      <c r="G1602">
        <v>45.943199999999997</v>
      </c>
      <c r="H1602">
        <v>24.966799999999999</v>
      </c>
      <c r="I1602" t="s">
        <v>138</v>
      </c>
      <c r="J1602">
        <v>43903</v>
      </c>
      <c r="K1602" s="1">
        <v>44490</v>
      </c>
      <c r="L1602" t="s">
        <v>63</v>
      </c>
      <c r="M1602" t="s">
        <v>7044</v>
      </c>
      <c r="N1602" t="s">
        <v>7045</v>
      </c>
      <c r="O1602" t="s">
        <v>2027</v>
      </c>
      <c r="P1602" t="s">
        <v>5661</v>
      </c>
      <c r="Q1602" t="s">
        <v>332</v>
      </c>
      <c r="R1602" t="s">
        <v>5662</v>
      </c>
      <c r="S1602" t="s">
        <v>114</v>
      </c>
      <c r="T1602" t="s">
        <v>5663</v>
      </c>
      <c r="U1602" t="s">
        <v>5664</v>
      </c>
      <c r="V1602" t="s">
        <v>6671</v>
      </c>
      <c r="W1602" t="s">
        <v>6672</v>
      </c>
    </row>
    <row r="1603" spans="1:23" x14ac:dyDescent="0.3">
      <c r="A1603">
        <v>2880544882482520</v>
      </c>
      <c r="B1603" t="s">
        <v>1008</v>
      </c>
      <c r="C1603" t="s">
        <v>91</v>
      </c>
      <c r="D1603" t="s">
        <v>1461</v>
      </c>
      <c r="E1603" t="s">
        <v>2374</v>
      </c>
      <c r="F1603" t="s">
        <v>2375</v>
      </c>
      <c r="G1603">
        <v>48.019599999999997</v>
      </c>
      <c r="H1603">
        <v>66.923699999999997</v>
      </c>
      <c r="I1603" t="s">
        <v>62</v>
      </c>
      <c r="J1603">
        <v>27283</v>
      </c>
      <c r="K1603" s="1">
        <v>45174</v>
      </c>
      <c r="L1603" t="s">
        <v>123</v>
      </c>
      <c r="M1603" t="s">
        <v>7046</v>
      </c>
      <c r="N1603" t="s">
        <v>7047</v>
      </c>
      <c r="O1603" t="s">
        <v>292</v>
      </c>
      <c r="P1603" t="s">
        <v>293</v>
      </c>
      <c r="Q1603" t="s">
        <v>294</v>
      </c>
      <c r="R1603" t="s">
        <v>295</v>
      </c>
      <c r="S1603" t="s">
        <v>198</v>
      </c>
      <c r="T1603" t="s">
        <v>296</v>
      </c>
      <c r="U1603" t="s">
        <v>297</v>
      </c>
      <c r="V1603" t="s">
        <v>2512</v>
      </c>
      <c r="W1603" t="s">
        <v>2513</v>
      </c>
    </row>
    <row r="1604" spans="1:23" x14ac:dyDescent="0.3">
      <c r="A1604">
        <v>2353787373531500</v>
      </c>
      <c r="B1604" t="s">
        <v>351</v>
      </c>
      <c r="C1604" t="s">
        <v>24</v>
      </c>
      <c r="D1604" t="s">
        <v>1855</v>
      </c>
      <c r="E1604" t="s">
        <v>3211</v>
      </c>
      <c r="F1604" t="s">
        <v>3212</v>
      </c>
      <c r="G1604">
        <v>9.1449999999999996</v>
      </c>
      <c r="H1604">
        <v>40.489699999999999</v>
      </c>
      <c r="I1604" t="s">
        <v>206</v>
      </c>
      <c r="J1604">
        <v>32833</v>
      </c>
      <c r="K1604" s="1">
        <v>44585</v>
      </c>
      <c r="L1604" t="s">
        <v>63</v>
      </c>
      <c r="M1604" t="s">
        <v>7048</v>
      </c>
      <c r="N1604" t="s">
        <v>7049</v>
      </c>
      <c r="O1604" t="s">
        <v>2174</v>
      </c>
      <c r="P1604" t="s">
        <v>3460</v>
      </c>
      <c r="Q1604" t="s">
        <v>294</v>
      </c>
      <c r="R1604" t="s">
        <v>3461</v>
      </c>
      <c r="S1604" t="s">
        <v>198</v>
      </c>
      <c r="T1604" t="s">
        <v>3462</v>
      </c>
      <c r="U1604" t="s">
        <v>3463</v>
      </c>
      <c r="V1604" t="s">
        <v>6956</v>
      </c>
      <c r="W1604" t="s">
        <v>6957</v>
      </c>
    </row>
    <row r="1605" spans="1:23" x14ac:dyDescent="0.3">
      <c r="A1605">
        <v>1944893936503510</v>
      </c>
      <c r="B1605" t="s">
        <v>1636</v>
      </c>
      <c r="C1605" t="s">
        <v>105</v>
      </c>
      <c r="D1605" t="s">
        <v>1626</v>
      </c>
      <c r="E1605" t="s">
        <v>2816</v>
      </c>
      <c r="F1605" t="s">
        <v>2817</v>
      </c>
      <c r="G1605">
        <v>-40.900599999999997</v>
      </c>
      <c r="H1605">
        <v>174.886</v>
      </c>
      <c r="I1605" t="s">
        <v>62</v>
      </c>
      <c r="J1605">
        <v>57090</v>
      </c>
      <c r="K1605" s="1">
        <v>45031</v>
      </c>
      <c r="L1605" t="s">
        <v>63</v>
      </c>
      <c r="M1605" t="s">
        <v>7050</v>
      </c>
      <c r="N1605" t="s">
        <v>7051</v>
      </c>
      <c r="O1605" t="s">
        <v>32</v>
      </c>
      <c r="P1605" t="s">
        <v>1169</v>
      </c>
      <c r="Q1605" t="s">
        <v>143</v>
      </c>
      <c r="R1605" t="s">
        <v>1170</v>
      </c>
      <c r="S1605" t="s">
        <v>52</v>
      </c>
      <c r="T1605" t="s">
        <v>1171</v>
      </c>
      <c r="U1605" t="s">
        <v>1172</v>
      </c>
      <c r="V1605" t="s">
        <v>3292</v>
      </c>
      <c r="W1605" t="s">
        <v>3293</v>
      </c>
    </row>
    <row r="1606" spans="1:23" x14ac:dyDescent="0.3">
      <c r="A1606">
        <v>1511666680800910</v>
      </c>
      <c r="B1606" t="s">
        <v>1249</v>
      </c>
      <c r="C1606" t="s">
        <v>151</v>
      </c>
      <c r="D1606" t="s">
        <v>1934</v>
      </c>
      <c r="E1606" t="s">
        <v>3625</v>
      </c>
      <c r="F1606" t="s">
        <v>3626</v>
      </c>
      <c r="G1606">
        <v>-11.2027</v>
      </c>
      <c r="H1606">
        <v>17.873899999999999</v>
      </c>
      <c r="I1606" t="s">
        <v>28</v>
      </c>
      <c r="J1606">
        <v>20404</v>
      </c>
      <c r="K1606" s="1">
        <v>44597</v>
      </c>
      <c r="L1606" t="s">
        <v>29</v>
      </c>
      <c r="M1606" t="s">
        <v>7052</v>
      </c>
      <c r="N1606" t="s">
        <v>7053</v>
      </c>
      <c r="O1606" t="s">
        <v>2675</v>
      </c>
      <c r="P1606" t="s">
        <v>6117</v>
      </c>
      <c r="Q1606" t="s">
        <v>239</v>
      </c>
      <c r="R1606" t="s">
        <v>6118</v>
      </c>
      <c r="S1606" t="s">
        <v>198</v>
      </c>
      <c r="T1606" t="s">
        <v>6119</v>
      </c>
      <c r="U1606" t="s">
        <v>6120</v>
      </c>
      <c r="V1606" t="s">
        <v>7054</v>
      </c>
      <c r="W1606" t="s">
        <v>7055</v>
      </c>
    </row>
    <row r="1607" spans="1:23" x14ac:dyDescent="0.3">
      <c r="A1607">
        <v>118393572843117</v>
      </c>
      <c r="B1607" t="s">
        <v>667</v>
      </c>
      <c r="C1607" t="s">
        <v>24</v>
      </c>
      <c r="D1607" t="s">
        <v>742</v>
      </c>
      <c r="E1607" t="s">
        <v>761</v>
      </c>
      <c r="F1607" t="s">
        <v>762</v>
      </c>
      <c r="G1607">
        <v>20.593699999999998</v>
      </c>
      <c r="H1607">
        <v>78.962900000000005</v>
      </c>
      <c r="I1607" t="s">
        <v>78</v>
      </c>
      <c r="J1607">
        <v>43424</v>
      </c>
      <c r="K1607" s="1">
        <v>44862</v>
      </c>
      <c r="L1607" t="s">
        <v>123</v>
      </c>
      <c r="M1607" t="s">
        <v>7056</v>
      </c>
      <c r="N1607" t="s">
        <v>7057</v>
      </c>
      <c r="O1607" t="s">
        <v>1591</v>
      </c>
      <c r="P1607" t="s">
        <v>845</v>
      </c>
      <c r="Q1607" t="s">
        <v>50</v>
      </c>
      <c r="R1607" t="s">
        <v>4509</v>
      </c>
      <c r="S1607" t="s">
        <v>85</v>
      </c>
      <c r="T1607" t="s">
        <v>4510</v>
      </c>
      <c r="U1607" t="s">
        <v>4511</v>
      </c>
      <c r="V1607" t="s">
        <v>6188</v>
      </c>
      <c r="W1607" t="s">
        <v>6189</v>
      </c>
    </row>
    <row r="1608" spans="1:23" x14ac:dyDescent="0.3">
      <c r="A1608">
        <v>1917570748107280</v>
      </c>
      <c r="B1608" t="s">
        <v>582</v>
      </c>
      <c r="C1608" t="s">
        <v>91</v>
      </c>
      <c r="D1608" t="s">
        <v>1864</v>
      </c>
      <c r="E1608" t="s">
        <v>44</v>
      </c>
      <c r="F1608" t="s">
        <v>45</v>
      </c>
      <c r="G1608">
        <v>38.969700000000003</v>
      </c>
      <c r="H1608">
        <v>59.5563</v>
      </c>
      <c r="I1608" t="s">
        <v>138</v>
      </c>
      <c r="J1608">
        <v>85785</v>
      </c>
      <c r="K1608" s="1">
        <v>44573</v>
      </c>
      <c r="L1608" t="s">
        <v>63</v>
      </c>
      <c r="M1608" t="s">
        <v>7058</v>
      </c>
      <c r="N1608" t="s">
        <v>7059</v>
      </c>
      <c r="O1608" t="s">
        <v>356</v>
      </c>
      <c r="P1608" t="s">
        <v>357</v>
      </c>
      <c r="Q1608" t="s">
        <v>294</v>
      </c>
      <c r="R1608" t="s">
        <v>359</v>
      </c>
      <c r="S1608" t="s">
        <v>241</v>
      </c>
      <c r="T1608" t="s">
        <v>360</v>
      </c>
      <c r="U1608" t="s">
        <v>361</v>
      </c>
      <c r="V1608" t="s">
        <v>5650</v>
      </c>
      <c r="W1608" t="s">
        <v>5651</v>
      </c>
    </row>
    <row r="1609" spans="1:23" x14ac:dyDescent="0.3">
      <c r="A1609">
        <v>2884166599171940</v>
      </c>
      <c r="B1609" t="s">
        <v>567</v>
      </c>
      <c r="C1609" t="s">
        <v>42</v>
      </c>
      <c r="D1609" t="s">
        <v>3972</v>
      </c>
      <c r="E1609" t="s">
        <v>3961</v>
      </c>
      <c r="F1609" t="s">
        <v>3962</v>
      </c>
      <c r="G1609">
        <v>-18.665700000000001</v>
      </c>
      <c r="H1609">
        <v>35.529600000000002</v>
      </c>
      <c r="I1609" t="s">
        <v>138</v>
      </c>
      <c r="J1609">
        <v>94424</v>
      </c>
      <c r="K1609" s="1">
        <v>45016</v>
      </c>
      <c r="L1609" t="s">
        <v>123</v>
      </c>
      <c r="M1609" t="s">
        <v>7060</v>
      </c>
      <c r="N1609">
        <v>6722656021</v>
      </c>
      <c r="O1609" t="s">
        <v>141</v>
      </c>
      <c r="P1609" t="s">
        <v>142</v>
      </c>
      <c r="Q1609" t="s">
        <v>358</v>
      </c>
      <c r="R1609" t="s">
        <v>144</v>
      </c>
      <c r="S1609" t="s">
        <v>36</v>
      </c>
      <c r="T1609" t="s">
        <v>146</v>
      </c>
      <c r="U1609" t="s">
        <v>147</v>
      </c>
      <c r="V1609" t="s">
        <v>7061</v>
      </c>
      <c r="W1609" t="s">
        <v>7062</v>
      </c>
    </row>
    <row r="1610" spans="1:23" x14ac:dyDescent="0.3">
      <c r="A1610">
        <v>1613267949325720</v>
      </c>
      <c r="B1610" t="s">
        <v>582</v>
      </c>
      <c r="C1610" t="s">
        <v>189</v>
      </c>
      <c r="D1610" t="s">
        <v>6426</v>
      </c>
      <c r="E1610" t="s">
        <v>1360</v>
      </c>
      <c r="F1610" t="s">
        <v>1361</v>
      </c>
      <c r="G1610">
        <v>60.472000000000001</v>
      </c>
      <c r="H1610">
        <v>8.4688999999999997</v>
      </c>
      <c r="I1610" t="s">
        <v>78</v>
      </c>
      <c r="J1610">
        <v>68284</v>
      </c>
      <c r="K1610" s="1">
        <v>44633</v>
      </c>
      <c r="L1610" t="s">
        <v>63</v>
      </c>
      <c r="M1610" t="s">
        <v>7063</v>
      </c>
      <c r="N1610" t="s">
        <v>7064</v>
      </c>
      <c r="O1610" t="s">
        <v>1513</v>
      </c>
      <c r="P1610" t="s">
        <v>1373</v>
      </c>
      <c r="Q1610" t="s">
        <v>169</v>
      </c>
      <c r="R1610" t="s">
        <v>1514</v>
      </c>
      <c r="S1610" t="s">
        <v>241</v>
      </c>
      <c r="T1610" t="s">
        <v>1515</v>
      </c>
      <c r="U1610" t="s">
        <v>1516</v>
      </c>
      <c r="V1610" t="s">
        <v>816</v>
      </c>
      <c r="W1610" t="s">
        <v>817</v>
      </c>
    </row>
    <row r="1611" spans="1:23" x14ac:dyDescent="0.3">
      <c r="A1611">
        <v>2402523179167440</v>
      </c>
      <c r="B1611" t="s">
        <v>325</v>
      </c>
      <c r="C1611" t="s">
        <v>105</v>
      </c>
      <c r="D1611" t="s">
        <v>75</v>
      </c>
      <c r="E1611" t="s">
        <v>1584</v>
      </c>
      <c r="F1611" t="s">
        <v>1585</v>
      </c>
      <c r="G1611">
        <v>37.090200000000003</v>
      </c>
      <c r="H1611">
        <v>-95.712900000000005</v>
      </c>
      <c r="I1611" t="s">
        <v>28</v>
      </c>
      <c r="J1611">
        <v>65144</v>
      </c>
      <c r="K1611" s="1">
        <v>44867</v>
      </c>
      <c r="L1611" t="s">
        <v>29</v>
      </c>
      <c r="M1611" t="s">
        <v>7065</v>
      </c>
      <c r="N1611" t="s">
        <v>7066</v>
      </c>
      <c r="O1611" t="s">
        <v>692</v>
      </c>
      <c r="P1611" t="s">
        <v>1522</v>
      </c>
      <c r="Q1611" t="s">
        <v>239</v>
      </c>
      <c r="R1611" t="s">
        <v>1523</v>
      </c>
      <c r="S1611" t="s">
        <v>334</v>
      </c>
      <c r="T1611" t="s">
        <v>1524</v>
      </c>
      <c r="U1611" t="s">
        <v>1525</v>
      </c>
      <c r="V1611" t="s">
        <v>1265</v>
      </c>
      <c r="W1611" t="s">
        <v>1266</v>
      </c>
    </row>
    <row r="1612" spans="1:23" x14ac:dyDescent="0.3">
      <c r="A1612">
        <v>1965632825443950</v>
      </c>
      <c r="B1612" t="s">
        <v>710</v>
      </c>
      <c r="C1612" t="s">
        <v>58</v>
      </c>
      <c r="D1612" t="s">
        <v>1714</v>
      </c>
      <c r="E1612" t="s">
        <v>3964</v>
      </c>
      <c r="F1612" t="s">
        <v>3965</v>
      </c>
      <c r="G1612">
        <v>42.315399999999997</v>
      </c>
      <c r="H1612">
        <v>43.356900000000003</v>
      </c>
      <c r="I1612" t="s">
        <v>28</v>
      </c>
      <c r="J1612">
        <v>131889</v>
      </c>
      <c r="K1612" s="1">
        <v>44850</v>
      </c>
      <c r="L1612" t="s">
        <v>63</v>
      </c>
      <c r="M1612" t="s">
        <v>7067</v>
      </c>
      <c r="N1612" t="s">
        <v>7068</v>
      </c>
      <c r="O1612" t="s">
        <v>1454</v>
      </c>
      <c r="P1612" t="s">
        <v>965</v>
      </c>
      <c r="Q1612" t="s">
        <v>50</v>
      </c>
      <c r="R1612" t="s">
        <v>4026</v>
      </c>
      <c r="S1612" t="s">
        <v>85</v>
      </c>
      <c r="T1612" t="s">
        <v>4027</v>
      </c>
      <c r="U1612" t="s">
        <v>4028</v>
      </c>
      <c r="V1612" t="s">
        <v>3421</v>
      </c>
      <c r="W1612" t="s">
        <v>3422</v>
      </c>
    </row>
    <row r="1613" spans="1:23" x14ac:dyDescent="0.3">
      <c r="A1613">
        <v>2697617878491900</v>
      </c>
      <c r="B1613" t="s">
        <v>90</v>
      </c>
      <c r="C1613" t="s">
        <v>105</v>
      </c>
      <c r="D1613" t="s">
        <v>5140</v>
      </c>
      <c r="E1613" t="s">
        <v>1685</v>
      </c>
      <c r="F1613" t="s">
        <v>1686</v>
      </c>
      <c r="G1613">
        <v>6.4280999999999997</v>
      </c>
      <c r="H1613">
        <v>-9.4295000000000009</v>
      </c>
      <c r="I1613" t="s">
        <v>62</v>
      </c>
      <c r="J1613">
        <v>84264</v>
      </c>
      <c r="K1613" s="1">
        <v>44701</v>
      </c>
      <c r="L1613" t="s">
        <v>63</v>
      </c>
      <c r="M1613" t="s">
        <v>7069</v>
      </c>
      <c r="N1613" t="s">
        <v>7070</v>
      </c>
      <c r="O1613" t="s">
        <v>3146</v>
      </c>
      <c r="P1613" t="s">
        <v>6020</v>
      </c>
      <c r="Q1613" t="s">
        <v>239</v>
      </c>
      <c r="R1613" t="s">
        <v>6021</v>
      </c>
      <c r="S1613" t="s">
        <v>145</v>
      </c>
      <c r="T1613" t="s">
        <v>6022</v>
      </c>
      <c r="U1613" t="s">
        <v>6023</v>
      </c>
      <c r="V1613" t="s">
        <v>7071</v>
      </c>
      <c r="W1613" t="s">
        <v>7072</v>
      </c>
    </row>
    <row r="1614" spans="1:23" x14ac:dyDescent="0.3">
      <c r="A1614">
        <v>266879388749200</v>
      </c>
      <c r="B1614" t="s">
        <v>364</v>
      </c>
      <c r="C1614" t="s">
        <v>105</v>
      </c>
      <c r="D1614" t="s">
        <v>7073</v>
      </c>
      <c r="E1614" t="s">
        <v>2094</v>
      </c>
      <c r="F1614" t="s">
        <v>2095</v>
      </c>
      <c r="G1614">
        <v>-14.271000000000001</v>
      </c>
      <c r="H1614">
        <v>-170.13220000000001</v>
      </c>
      <c r="I1614" t="s">
        <v>138</v>
      </c>
      <c r="J1614">
        <v>103773</v>
      </c>
      <c r="K1614" s="1">
        <v>45084</v>
      </c>
      <c r="L1614" t="s">
        <v>63</v>
      </c>
      <c r="M1614" t="s">
        <v>7074</v>
      </c>
      <c r="N1614" t="s">
        <v>7075</v>
      </c>
      <c r="O1614" t="s">
        <v>560</v>
      </c>
      <c r="P1614" t="s">
        <v>585</v>
      </c>
      <c r="Q1614" t="s">
        <v>294</v>
      </c>
      <c r="R1614" t="s">
        <v>3125</v>
      </c>
      <c r="S1614" t="s">
        <v>85</v>
      </c>
      <c r="T1614" t="s">
        <v>3126</v>
      </c>
      <c r="U1614" t="s">
        <v>3127</v>
      </c>
      <c r="V1614" t="s">
        <v>4070</v>
      </c>
      <c r="W1614" t="s">
        <v>4071</v>
      </c>
    </row>
    <row r="1615" spans="1:23" x14ac:dyDescent="0.3">
      <c r="A1615">
        <v>2209359645271160</v>
      </c>
      <c r="B1615" t="s">
        <v>582</v>
      </c>
      <c r="C1615" t="s">
        <v>105</v>
      </c>
      <c r="D1615" t="s">
        <v>7076</v>
      </c>
      <c r="E1615" t="s">
        <v>1084</v>
      </c>
      <c r="F1615" t="s">
        <v>1085</v>
      </c>
      <c r="G1615">
        <v>-20.348400000000002</v>
      </c>
      <c r="H1615">
        <v>57.552199999999999</v>
      </c>
      <c r="I1615" t="s">
        <v>138</v>
      </c>
      <c r="J1615">
        <v>93137</v>
      </c>
      <c r="K1615" s="1">
        <v>44725</v>
      </c>
      <c r="L1615" t="s">
        <v>29</v>
      </c>
      <c r="M1615" t="s">
        <v>7077</v>
      </c>
      <c r="N1615" t="s">
        <v>7078</v>
      </c>
      <c r="O1615" t="s">
        <v>181</v>
      </c>
      <c r="P1615" t="s">
        <v>182</v>
      </c>
      <c r="Q1615" t="s">
        <v>83</v>
      </c>
      <c r="R1615" t="s">
        <v>184</v>
      </c>
      <c r="S1615" t="s">
        <v>85</v>
      </c>
      <c r="T1615" t="s">
        <v>185</v>
      </c>
      <c r="U1615" t="s">
        <v>186</v>
      </c>
      <c r="V1615" t="s">
        <v>3989</v>
      </c>
      <c r="W1615" t="s">
        <v>3990</v>
      </c>
    </row>
    <row r="1616" spans="1:23" x14ac:dyDescent="0.3">
      <c r="A1616">
        <v>2349136580679230</v>
      </c>
      <c r="B1616" t="s">
        <v>678</v>
      </c>
      <c r="C1616" t="s">
        <v>24</v>
      </c>
      <c r="D1616" t="s">
        <v>6561</v>
      </c>
      <c r="E1616" t="s">
        <v>63</v>
      </c>
      <c r="F1616" t="s">
        <v>152</v>
      </c>
      <c r="G1616">
        <v>3.2027999999999999</v>
      </c>
      <c r="H1616">
        <v>73.220699999999994</v>
      </c>
      <c r="I1616" t="s">
        <v>28</v>
      </c>
      <c r="J1616">
        <v>85187</v>
      </c>
      <c r="K1616" s="1">
        <v>44814</v>
      </c>
      <c r="L1616" t="s">
        <v>123</v>
      </c>
      <c r="M1616" t="s">
        <v>7079</v>
      </c>
      <c r="N1616">
        <v>4113886943</v>
      </c>
      <c r="O1616" t="s">
        <v>1543</v>
      </c>
      <c r="P1616" t="s">
        <v>1544</v>
      </c>
      <c r="Q1616" t="s">
        <v>967</v>
      </c>
      <c r="R1616" t="s">
        <v>1545</v>
      </c>
      <c r="S1616" t="s">
        <v>198</v>
      </c>
      <c r="T1616" t="s">
        <v>1546</v>
      </c>
      <c r="U1616" t="s">
        <v>1547</v>
      </c>
      <c r="V1616" t="s">
        <v>1386</v>
      </c>
      <c r="W1616" t="s">
        <v>1387</v>
      </c>
    </row>
    <row r="1617" spans="1:23" x14ac:dyDescent="0.3">
      <c r="A1617">
        <v>1840239460537870</v>
      </c>
      <c r="B1617" t="s">
        <v>161</v>
      </c>
      <c r="C1617" t="s">
        <v>134</v>
      </c>
      <c r="D1617" t="s">
        <v>7080</v>
      </c>
      <c r="E1617" t="s">
        <v>482</v>
      </c>
      <c r="F1617" t="s">
        <v>483</v>
      </c>
      <c r="G1617">
        <v>-25.2744</v>
      </c>
      <c r="H1617">
        <v>133.77510000000001</v>
      </c>
      <c r="I1617" t="s">
        <v>206</v>
      </c>
      <c r="J1617">
        <v>32628</v>
      </c>
      <c r="K1617" s="1">
        <v>44886</v>
      </c>
      <c r="L1617" t="s">
        <v>29</v>
      </c>
      <c r="M1617" t="s">
        <v>7081</v>
      </c>
      <c r="N1617" t="s">
        <v>7082</v>
      </c>
      <c r="O1617" t="s">
        <v>703</v>
      </c>
      <c r="P1617" t="s">
        <v>704</v>
      </c>
      <c r="Q1617" t="s">
        <v>674</v>
      </c>
      <c r="R1617" t="s">
        <v>705</v>
      </c>
      <c r="S1617" t="s">
        <v>145</v>
      </c>
      <c r="T1617" t="s">
        <v>706</v>
      </c>
      <c r="U1617" t="s">
        <v>707</v>
      </c>
      <c r="V1617" t="s">
        <v>6210</v>
      </c>
      <c r="W1617" t="s">
        <v>6211</v>
      </c>
    </row>
    <row r="1618" spans="1:23" x14ac:dyDescent="0.3">
      <c r="A1618">
        <v>2809510465346780</v>
      </c>
      <c r="B1618" t="s">
        <v>74</v>
      </c>
      <c r="C1618" t="s">
        <v>273</v>
      </c>
      <c r="D1618" t="s">
        <v>625</v>
      </c>
      <c r="E1618" t="s">
        <v>2816</v>
      </c>
      <c r="F1618" t="s">
        <v>2817</v>
      </c>
      <c r="G1618">
        <v>-40.900599999999997</v>
      </c>
      <c r="H1618">
        <v>174.886</v>
      </c>
      <c r="I1618" t="s">
        <v>78</v>
      </c>
      <c r="J1618">
        <v>62205</v>
      </c>
      <c r="K1618" s="1">
        <v>44903</v>
      </c>
      <c r="L1618" t="s">
        <v>123</v>
      </c>
      <c r="M1618" t="s">
        <v>7083</v>
      </c>
      <c r="N1618" t="s">
        <v>7084</v>
      </c>
      <c r="O1618" t="s">
        <v>112</v>
      </c>
      <c r="P1618" t="s">
        <v>1958</v>
      </c>
      <c r="Q1618" t="s">
        <v>321</v>
      </c>
      <c r="R1618" t="s">
        <v>1959</v>
      </c>
      <c r="S1618" t="s">
        <v>212</v>
      </c>
      <c r="T1618" t="s">
        <v>1960</v>
      </c>
      <c r="U1618" t="s">
        <v>1961</v>
      </c>
      <c r="V1618" t="s">
        <v>5252</v>
      </c>
      <c r="W1618" t="s">
        <v>5253</v>
      </c>
    </row>
    <row r="1619" spans="1:23" x14ac:dyDescent="0.3">
      <c r="A1619">
        <v>2637719262049380</v>
      </c>
      <c r="B1619" t="s">
        <v>41</v>
      </c>
      <c r="C1619" t="s">
        <v>58</v>
      </c>
      <c r="D1619" t="s">
        <v>1250</v>
      </c>
      <c r="E1619" t="s">
        <v>302</v>
      </c>
      <c r="F1619" t="s">
        <v>303</v>
      </c>
      <c r="G1619">
        <v>-4.0382999999999996</v>
      </c>
      <c r="H1619">
        <v>21.758700000000001</v>
      </c>
      <c r="I1619" t="s">
        <v>206</v>
      </c>
      <c r="J1619">
        <v>43610</v>
      </c>
      <c r="K1619" s="1">
        <v>44912</v>
      </c>
      <c r="L1619" t="s">
        <v>63</v>
      </c>
      <c r="M1619" t="s">
        <v>7085</v>
      </c>
      <c r="N1619">
        <f>1-839-208-2311</f>
        <v>-3357</v>
      </c>
      <c r="O1619" t="s">
        <v>195</v>
      </c>
      <c r="P1619" t="s">
        <v>196</v>
      </c>
      <c r="Q1619" t="s">
        <v>239</v>
      </c>
      <c r="R1619" t="s">
        <v>197</v>
      </c>
      <c r="S1619" t="s">
        <v>212</v>
      </c>
      <c r="T1619" t="s">
        <v>199</v>
      </c>
      <c r="U1619" t="s">
        <v>200</v>
      </c>
      <c r="V1619" t="s">
        <v>2422</v>
      </c>
      <c r="W1619" t="s">
        <v>2423</v>
      </c>
    </row>
    <row r="1620" spans="1:23" x14ac:dyDescent="0.3">
      <c r="A1620">
        <v>192310683603049</v>
      </c>
      <c r="B1620" t="s">
        <v>555</v>
      </c>
      <c r="C1620" t="s">
        <v>151</v>
      </c>
      <c r="D1620" t="s">
        <v>4019</v>
      </c>
      <c r="E1620" t="s">
        <v>4202</v>
      </c>
      <c r="F1620" t="s">
        <v>4203</v>
      </c>
      <c r="G1620">
        <v>-22.957599999999999</v>
      </c>
      <c r="H1620">
        <v>18.490400000000001</v>
      </c>
      <c r="I1620" t="s">
        <v>138</v>
      </c>
      <c r="J1620">
        <v>30845</v>
      </c>
      <c r="K1620" s="1">
        <v>44991</v>
      </c>
      <c r="L1620" t="s">
        <v>123</v>
      </c>
      <c r="M1620" t="s">
        <v>7086</v>
      </c>
      <c r="N1620" t="s">
        <v>7087</v>
      </c>
      <c r="O1620" t="s">
        <v>1979</v>
      </c>
      <c r="P1620" t="s">
        <v>2111</v>
      </c>
      <c r="Q1620" t="s">
        <v>169</v>
      </c>
      <c r="R1620" t="s">
        <v>3837</v>
      </c>
      <c r="S1620" t="s">
        <v>241</v>
      </c>
      <c r="T1620" t="s">
        <v>3838</v>
      </c>
      <c r="U1620" t="s">
        <v>3839</v>
      </c>
      <c r="V1620" t="s">
        <v>2753</v>
      </c>
      <c r="W1620" t="s">
        <v>2754</v>
      </c>
    </row>
    <row r="1621" spans="1:23" x14ac:dyDescent="0.3">
      <c r="A1621">
        <v>1997940730242140</v>
      </c>
      <c r="B1621" t="s">
        <v>272</v>
      </c>
      <c r="C1621" t="s">
        <v>134</v>
      </c>
      <c r="D1621" t="s">
        <v>974</v>
      </c>
      <c r="E1621" t="s">
        <v>516</v>
      </c>
      <c r="F1621" t="s">
        <v>517</v>
      </c>
      <c r="G1621">
        <v>31.952200000000001</v>
      </c>
      <c r="H1621">
        <v>35.233199999999997</v>
      </c>
      <c r="I1621" t="s">
        <v>206</v>
      </c>
      <c r="J1621">
        <v>53358</v>
      </c>
      <c r="K1621" s="1">
        <v>44465</v>
      </c>
      <c r="L1621" t="s">
        <v>63</v>
      </c>
      <c r="M1621" t="s">
        <v>7088</v>
      </c>
      <c r="N1621">
        <v>6436579302</v>
      </c>
      <c r="O1621" t="s">
        <v>448</v>
      </c>
      <c r="P1621" t="s">
        <v>6370</v>
      </c>
      <c r="Q1621" t="s">
        <v>1047</v>
      </c>
      <c r="R1621" t="s">
        <v>6371</v>
      </c>
      <c r="S1621" t="s">
        <v>114</v>
      </c>
      <c r="T1621" t="s">
        <v>6372</v>
      </c>
      <c r="U1621" t="s">
        <v>6373</v>
      </c>
      <c r="V1621" t="s">
        <v>3905</v>
      </c>
      <c r="W1621" t="s">
        <v>3906</v>
      </c>
    </row>
    <row r="1622" spans="1:23" x14ac:dyDescent="0.3">
      <c r="A1622">
        <v>61141459486402</v>
      </c>
      <c r="B1622" t="s">
        <v>859</v>
      </c>
      <c r="C1622" t="s">
        <v>42</v>
      </c>
      <c r="D1622" t="s">
        <v>1287</v>
      </c>
      <c r="E1622" t="s">
        <v>853</v>
      </c>
      <c r="F1622" t="s">
        <v>854</v>
      </c>
      <c r="G1622">
        <v>33.939100000000003</v>
      </c>
      <c r="H1622">
        <v>67.709999999999994</v>
      </c>
      <c r="I1622" t="s">
        <v>138</v>
      </c>
      <c r="J1622">
        <v>97606</v>
      </c>
      <c r="K1622" s="1">
        <v>45064</v>
      </c>
      <c r="L1622" t="s">
        <v>29</v>
      </c>
      <c r="M1622" t="s">
        <v>7089</v>
      </c>
      <c r="N1622">
        <f>1-896-526-1313</f>
        <v>-2734</v>
      </c>
      <c r="O1622" t="s">
        <v>3146</v>
      </c>
      <c r="P1622" t="s">
        <v>3723</v>
      </c>
      <c r="Q1622" t="s">
        <v>1047</v>
      </c>
      <c r="R1622" t="s">
        <v>7090</v>
      </c>
      <c r="S1622" t="s">
        <v>145</v>
      </c>
      <c r="T1622" t="s">
        <v>7091</v>
      </c>
      <c r="U1622" t="s">
        <v>7092</v>
      </c>
      <c r="V1622" t="s">
        <v>5944</v>
      </c>
      <c r="W1622" t="s">
        <v>5945</v>
      </c>
    </row>
    <row r="1623" spans="1:23" x14ac:dyDescent="0.3">
      <c r="A1623">
        <v>321343994767779</v>
      </c>
      <c r="B1623" t="s">
        <v>325</v>
      </c>
      <c r="C1623" t="s">
        <v>273</v>
      </c>
      <c r="D1623" t="s">
        <v>3786</v>
      </c>
      <c r="E1623" t="s">
        <v>680</v>
      </c>
      <c r="F1623" t="s">
        <v>681</v>
      </c>
      <c r="G1623">
        <v>21.693999999999999</v>
      </c>
      <c r="H1623">
        <v>-71.797899999999998</v>
      </c>
      <c r="I1623" t="s">
        <v>138</v>
      </c>
      <c r="J1623">
        <v>124017</v>
      </c>
      <c r="K1623" s="1">
        <v>44732</v>
      </c>
      <c r="L1623" t="s">
        <v>29</v>
      </c>
      <c r="M1623" t="s">
        <v>7093</v>
      </c>
      <c r="N1623">
        <v>5199863543</v>
      </c>
      <c r="O1623" t="s">
        <v>606</v>
      </c>
      <c r="P1623" t="s">
        <v>607</v>
      </c>
      <c r="Q1623" t="s">
        <v>294</v>
      </c>
      <c r="R1623" t="s">
        <v>608</v>
      </c>
      <c r="S1623" t="s">
        <v>241</v>
      </c>
      <c r="T1623" t="s">
        <v>609</v>
      </c>
      <c r="U1623" t="s">
        <v>610</v>
      </c>
      <c r="V1623" t="s">
        <v>7094</v>
      </c>
      <c r="W1623" t="s">
        <v>7095</v>
      </c>
    </row>
    <row r="1624" spans="1:23" x14ac:dyDescent="0.3">
      <c r="A1624">
        <v>196466873550453</v>
      </c>
      <c r="B1624" t="s">
        <v>555</v>
      </c>
      <c r="C1624" t="s">
        <v>24</v>
      </c>
      <c r="D1624" t="s">
        <v>455</v>
      </c>
      <c r="E1624" t="s">
        <v>2649</v>
      </c>
      <c r="F1624" t="s">
        <v>2650</v>
      </c>
      <c r="G1624">
        <v>42.506300000000003</v>
      </c>
      <c r="H1624">
        <v>1.5218</v>
      </c>
      <c r="I1624" t="s">
        <v>206</v>
      </c>
      <c r="J1624">
        <v>89337</v>
      </c>
      <c r="K1624" s="1">
        <v>44915</v>
      </c>
      <c r="L1624" t="s">
        <v>63</v>
      </c>
      <c r="M1624" t="s">
        <v>7096</v>
      </c>
      <c r="N1624" t="s">
        <v>7097</v>
      </c>
      <c r="O1624" t="s">
        <v>389</v>
      </c>
      <c r="P1624" t="s">
        <v>5688</v>
      </c>
      <c r="Q1624" t="s">
        <v>183</v>
      </c>
      <c r="R1624" t="s">
        <v>5689</v>
      </c>
      <c r="S1624" t="s">
        <v>198</v>
      </c>
      <c r="T1624" t="s">
        <v>5690</v>
      </c>
      <c r="U1624" t="s">
        <v>5691</v>
      </c>
      <c r="V1624" t="s">
        <v>7098</v>
      </c>
      <c r="W1624" t="s">
        <v>7099</v>
      </c>
    </row>
    <row r="1625" spans="1:23" x14ac:dyDescent="0.3">
      <c r="A1625">
        <v>1700168791707910</v>
      </c>
      <c r="B1625" t="s">
        <v>1683</v>
      </c>
      <c r="C1625" t="s">
        <v>91</v>
      </c>
      <c r="D1625" t="s">
        <v>3235</v>
      </c>
      <c r="E1625" t="s">
        <v>544</v>
      </c>
      <c r="F1625" t="s">
        <v>545</v>
      </c>
      <c r="G1625">
        <v>7.54</v>
      </c>
      <c r="H1625">
        <v>-5.5471000000000004</v>
      </c>
      <c r="I1625" t="s">
        <v>206</v>
      </c>
      <c r="J1625">
        <v>34808</v>
      </c>
      <c r="K1625" s="1">
        <v>45033</v>
      </c>
      <c r="L1625" t="s">
        <v>123</v>
      </c>
      <c r="M1625" t="s">
        <v>7100</v>
      </c>
      <c r="N1625" t="s">
        <v>7101</v>
      </c>
      <c r="O1625" t="s">
        <v>3146</v>
      </c>
      <c r="P1625" t="s">
        <v>3723</v>
      </c>
      <c r="Q1625" t="s">
        <v>169</v>
      </c>
      <c r="R1625" t="s">
        <v>7090</v>
      </c>
      <c r="S1625" t="s">
        <v>85</v>
      </c>
      <c r="T1625" t="s">
        <v>7091</v>
      </c>
      <c r="U1625" t="s">
        <v>7092</v>
      </c>
      <c r="V1625" t="s">
        <v>6139</v>
      </c>
      <c r="W1625" t="s">
        <v>6140</v>
      </c>
    </row>
    <row r="1626" spans="1:23" x14ac:dyDescent="0.3">
      <c r="A1626">
        <v>706270965103848</v>
      </c>
      <c r="B1626" t="s">
        <v>792</v>
      </c>
      <c r="C1626" t="s">
        <v>58</v>
      </c>
      <c r="D1626" t="s">
        <v>515</v>
      </c>
      <c r="E1626" t="s">
        <v>456</v>
      </c>
      <c r="F1626" t="s">
        <v>457</v>
      </c>
      <c r="G1626">
        <v>9.0820000000000007</v>
      </c>
      <c r="H1626">
        <v>8.6753</v>
      </c>
      <c r="I1626" t="s">
        <v>78</v>
      </c>
      <c r="J1626">
        <v>61301</v>
      </c>
      <c r="K1626" s="1">
        <v>45086</v>
      </c>
      <c r="L1626" t="s">
        <v>123</v>
      </c>
      <c r="M1626" t="s">
        <v>7102</v>
      </c>
      <c r="N1626">
        <v>2222940836</v>
      </c>
      <c r="O1626" t="s">
        <v>356</v>
      </c>
      <c r="P1626" t="s">
        <v>3310</v>
      </c>
      <c r="Q1626" t="s">
        <v>183</v>
      </c>
      <c r="R1626" t="s">
        <v>3311</v>
      </c>
      <c r="S1626" t="s">
        <v>334</v>
      </c>
      <c r="T1626" t="s">
        <v>3312</v>
      </c>
      <c r="U1626" t="s">
        <v>3313</v>
      </c>
      <c r="V1626" t="s">
        <v>4966</v>
      </c>
      <c r="W1626" t="s">
        <v>4967</v>
      </c>
    </row>
    <row r="1627" spans="1:23" x14ac:dyDescent="0.3">
      <c r="A1627">
        <v>1294174656056050</v>
      </c>
      <c r="B1627" t="s">
        <v>161</v>
      </c>
      <c r="C1627" t="s">
        <v>189</v>
      </c>
      <c r="D1627" t="s">
        <v>5005</v>
      </c>
      <c r="E1627" t="s">
        <v>1042</v>
      </c>
      <c r="F1627" t="s">
        <v>1043</v>
      </c>
      <c r="G1627">
        <v>56.879600000000003</v>
      </c>
      <c r="H1627">
        <v>24.603200000000001</v>
      </c>
      <c r="I1627" t="s">
        <v>138</v>
      </c>
      <c r="J1627">
        <v>21387</v>
      </c>
      <c r="K1627" s="1">
        <v>45163</v>
      </c>
      <c r="L1627" t="s">
        <v>29</v>
      </c>
      <c r="M1627" t="s">
        <v>7103</v>
      </c>
      <c r="N1627" t="s">
        <v>7104</v>
      </c>
      <c r="O1627" t="s">
        <v>509</v>
      </c>
      <c r="P1627" t="s">
        <v>1152</v>
      </c>
      <c r="Q1627" t="s">
        <v>183</v>
      </c>
      <c r="R1627" t="s">
        <v>5157</v>
      </c>
      <c r="S1627" t="s">
        <v>334</v>
      </c>
      <c r="T1627" t="s">
        <v>5158</v>
      </c>
      <c r="U1627" t="s">
        <v>5159</v>
      </c>
      <c r="V1627" t="s">
        <v>3346</v>
      </c>
      <c r="W1627" t="s">
        <v>3347</v>
      </c>
    </row>
    <row r="1628" spans="1:23" x14ac:dyDescent="0.3">
      <c r="A1628">
        <v>2087174719404480</v>
      </c>
      <c r="B1628" t="s">
        <v>667</v>
      </c>
      <c r="C1628" t="s">
        <v>58</v>
      </c>
      <c r="D1628" t="s">
        <v>3955</v>
      </c>
      <c r="E1628" t="s">
        <v>1042</v>
      </c>
      <c r="F1628" t="s">
        <v>1043</v>
      </c>
      <c r="G1628">
        <v>56.879600000000003</v>
      </c>
      <c r="H1628">
        <v>24.603200000000001</v>
      </c>
      <c r="I1628" t="s">
        <v>78</v>
      </c>
      <c r="J1628">
        <v>80314</v>
      </c>
      <c r="K1628" s="1">
        <v>44746</v>
      </c>
      <c r="L1628" t="s">
        <v>123</v>
      </c>
      <c r="M1628" t="s">
        <v>7105</v>
      </c>
      <c r="N1628" t="s">
        <v>7106</v>
      </c>
      <c r="O1628" t="s">
        <v>474</v>
      </c>
      <c r="P1628" t="s">
        <v>3611</v>
      </c>
      <c r="Q1628" t="s">
        <v>143</v>
      </c>
      <c r="R1628" t="s">
        <v>3612</v>
      </c>
      <c r="S1628" t="s">
        <v>85</v>
      </c>
      <c r="T1628" t="s">
        <v>3613</v>
      </c>
      <c r="U1628" t="s">
        <v>3614</v>
      </c>
      <c r="V1628" t="s">
        <v>7107</v>
      </c>
      <c r="W1628" t="s">
        <v>7108</v>
      </c>
    </row>
    <row r="1629" spans="1:23" x14ac:dyDescent="0.3">
      <c r="A1629">
        <v>2640447251216660</v>
      </c>
      <c r="B1629" t="s">
        <v>417</v>
      </c>
      <c r="C1629" t="s">
        <v>24</v>
      </c>
      <c r="D1629" t="s">
        <v>3322</v>
      </c>
      <c r="E1629" t="s">
        <v>3780</v>
      </c>
      <c r="F1629" t="s">
        <v>3781</v>
      </c>
      <c r="G1629">
        <v>53.709800000000001</v>
      </c>
      <c r="H1629">
        <v>27.953399999999998</v>
      </c>
      <c r="I1629" t="s">
        <v>138</v>
      </c>
      <c r="J1629">
        <v>45326</v>
      </c>
      <c r="K1629" s="1">
        <v>44511</v>
      </c>
      <c r="L1629" t="s">
        <v>29</v>
      </c>
      <c r="M1629" t="s">
        <v>7109</v>
      </c>
      <c r="N1629" t="s">
        <v>7110</v>
      </c>
      <c r="O1629" t="s">
        <v>370</v>
      </c>
      <c r="P1629" t="s">
        <v>1115</v>
      </c>
      <c r="Q1629" t="s">
        <v>321</v>
      </c>
      <c r="R1629" t="s">
        <v>3230</v>
      </c>
      <c r="S1629" t="s">
        <v>36</v>
      </c>
      <c r="T1629" t="s">
        <v>3231</v>
      </c>
      <c r="U1629" t="s">
        <v>3232</v>
      </c>
      <c r="V1629" t="s">
        <v>3225</v>
      </c>
      <c r="W1629" t="s">
        <v>3226</v>
      </c>
    </row>
    <row r="1630" spans="1:23" x14ac:dyDescent="0.3">
      <c r="A1630">
        <v>2866525398883530</v>
      </c>
      <c r="B1630" t="s">
        <v>119</v>
      </c>
      <c r="C1630" t="s">
        <v>218</v>
      </c>
      <c r="D1630" t="s">
        <v>135</v>
      </c>
      <c r="E1630" t="s">
        <v>1405</v>
      </c>
      <c r="F1630" t="s">
        <v>1406</v>
      </c>
      <c r="G1630">
        <v>56.2639</v>
      </c>
      <c r="H1630">
        <v>9.5017999999999994</v>
      </c>
      <c r="I1630" t="s">
        <v>138</v>
      </c>
      <c r="J1630">
        <v>78986</v>
      </c>
      <c r="K1630" s="1">
        <v>44537</v>
      </c>
      <c r="L1630" t="s">
        <v>29</v>
      </c>
      <c r="M1630" t="s">
        <v>7111</v>
      </c>
      <c r="N1630" t="s">
        <v>7112</v>
      </c>
      <c r="O1630" t="s">
        <v>1373</v>
      </c>
      <c r="P1630" t="s">
        <v>1513</v>
      </c>
      <c r="Q1630" t="s">
        <v>321</v>
      </c>
      <c r="R1630" t="s">
        <v>4950</v>
      </c>
      <c r="S1630" t="s">
        <v>114</v>
      </c>
      <c r="T1630" t="s">
        <v>4951</v>
      </c>
      <c r="U1630" t="s">
        <v>4952</v>
      </c>
      <c r="V1630" t="s">
        <v>4423</v>
      </c>
      <c r="W1630" t="s">
        <v>4424</v>
      </c>
    </row>
    <row r="1631" spans="1:23" x14ac:dyDescent="0.3">
      <c r="A1631">
        <v>1600754898052330</v>
      </c>
      <c r="B1631" t="s">
        <v>286</v>
      </c>
      <c r="C1631" t="s">
        <v>42</v>
      </c>
      <c r="D1631" t="s">
        <v>2525</v>
      </c>
      <c r="E1631" t="s">
        <v>2398</v>
      </c>
      <c r="F1631" t="s">
        <v>2399</v>
      </c>
      <c r="G1631">
        <v>35.861699999999999</v>
      </c>
      <c r="H1631">
        <v>104.19540000000001</v>
      </c>
      <c r="I1631" t="s">
        <v>138</v>
      </c>
      <c r="J1631">
        <v>30242</v>
      </c>
      <c r="K1631" s="1">
        <v>45076</v>
      </c>
      <c r="L1631" t="s">
        <v>63</v>
      </c>
      <c r="M1631" t="s">
        <v>7113</v>
      </c>
      <c r="N1631" t="s">
        <v>7114</v>
      </c>
      <c r="O1631" t="s">
        <v>209</v>
      </c>
      <c r="P1631" t="s">
        <v>210</v>
      </c>
      <c r="Q1631" t="s">
        <v>967</v>
      </c>
      <c r="R1631" t="s">
        <v>211</v>
      </c>
      <c r="S1631" t="s">
        <v>255</v>
      </c>
      <c r="T1631" t="s">
        <v>213</v>
      </c>
      <c r="U1631" t="s">
        <v>214</v>
      </c>
      <c r="V1631" t="s">
        <v>7115</v>
      </c>
      <c r="W1631" t="s">
        <v>7116</v>
      </c>
    </row>
    <row r="1632" spans="1:23" x14ac:dyDescent="0.3">
      <c r="A1632">
        <v>2744314726692590</v>
      </c>
      <c r="B1632" t="s">
        <v>396</v>
      </c>
      <c r="C1632" t="s">
        <v>105</v>
      </c>
      <c r="D1632" t="s">
        <v>3558</v>
      </c>
      <c r="E1632" t="s">
        <v>136</v>
      </c>
      <c r="F1632" t="s">
        <v>137</v>
      </c>
      <c r="G1632">
        <v>0.18640000000000001</v>
      </c>
      <c r="H1632">
        <v>6.6131000000000002</v>
      </c>
      <c r="I1632" t="s">
        <v>62</v>
      </c>
      <c r="J1632">
        <v>127767</v>
      </c>
      <c r="K1632" s="1">
        <v>44928</v>
      </c>
      <c r="L1632" t="s">
        <v>63</v>
      </c>
      <c r="M1632" t="s">
        <v>7117</v>
      </c>
      <c r="N1632" t="s">
        <v>7118</v>
      </c>
      <c r="O1632" t="s">
        <v>606</v>
      </c>
      <c r="P1632" t="s">
        <v>1979</v>
      </c>
      <c r="Q1632" t="s">
        <v>332</v>
      </c>
      <c r="R1632" t="s">
        <v>1980</v>
      </c>
      <c r="S1632" t="s">
        <v>212</v>
      </c>
      <c r="T1632" t="s">
        <v>1981</v>
      </c>
      <c r="U1632" t="s">
        <v>1982</v>
      </c>
      <c r="V1632" t="s">
        <v>5608</v>
      </c>
      <c r="W1632" t="s">
        <v>5609</v>
      </c>
    </row>
    <row r="1633" spans="1:23" x14ac:dyDescent="0.3">
      <c r="A1633">
        <v>2732316916944360</v>
      </c>
      <c r="B1633" t="s">
        <v>1803</v>
      </c>
      <c r="C1633" t="s">
        <v>105</v>
      </c>
      <c r="D1633" t="s">
        <v>2990</v>
      </c>
      <c r="E1633" t="s">
        <v>288</v>
      </c>
      <c r="F1633" t="s">
        <v>2442</v>
      </c>
      <c r="G1633">
        <v>35.907800000000002</v>
      </c>
      <c r="H1633">
        <v>127.76690000000001</v>
      </c>
      <c r="I1633" t="s">
        <v>62</v>
      </c>
      <c r="J1633">
        <v>25746</v>
      </c>
      <c r="K1633" s="1">
        <v>44907</v>
      </c>
      <c r="L1633" t="s">
        <v>63</v>
      </c>
      <c r="M1633" t="s">
        <v>7119</v>
      </c>
      <c r="N1633" t="s">
        <v>7120</v>
      </c>
      <c r="O1633" t="s">
        <v>460</v>
      </c>
      <c r="P1633" t="s">
        <v>1046</v>
      </c>
      <c r="Q1633" t="s">
        <v>321</v>
      </c>
      <c r="R1633" t="s">
        <v>1048</v>
      </c>
      <c r="S1633" t="s">
        <v>85</v>
      </c>
      <c r="T1633" t="s">
        <v>1049</v>
      </c>
      <c r="U1633" t="s">
        <v>1050</v>
      </c>
      <c r="V1633" t="s">
        <v>1750</v>
      </c>
      <c r="W1633" t="s">
        <v>1751</v>
      </c>
    </row>
    <row r="1634" spans="1:23" x14ac:dyDescent="0.3">
      <c r="A1634">
        <v>743388608703247</v>
      </c>
      <c r="B1634" t="s">
        <v>23</v>
      </c>
      <c r="C1634" t="s">
        <v>134</v>
      </c>
      <c r="D1634" t="s">
        <v>418</v>
      </c>
      <c r="E1634" t="s">
        <v>2727</v>
      </c>
      <c r="F1634" t="s">
        <v>2728</v>
      </c>
      <c r="G1634">
        <v>17.357800000000001</v>
      </c>
      <c r="H1634">
        <v>-62.782899999999998</v>
      </c>
      <c r="I1634" t="s">
        <v>206</v>
      </c>
      <c r="J1634">
        <v>105399</v>
      </c>
      <c r="K1634" s="1">
        <v>44733</v>
      </c>
      <c r="L1634" t="s">
        <v>123</v>
      </c>
      <c r="M1634" t="s">
        <v>7121</v>
      </c>
      <c r="N1634" t="s">
        <v>7122</v>
      </c>
      <c r="O1634" t="s">
        <v>81</v>
      </c>
      <c r="P1634" t="s">
        <v>224</v>
      </c>
      <c r="Q1634" t="s">
        <v>674</v>
      </c>
      <c r="R1634" t="s">
        <v>2259</v>
      </c>
      <c r="S1634" t="s">
        <v>198</v>
      </c>
      <c r="T1634" t="s">
        <v>2260</v>
      </c>
      <c r="U1634" t="s">
        <v>2261</v>
      </c>
      <c r="V1634" t="s">
        <v>7123</v>
      </c>
      <c r="W1634" t="s">
        <v>7124</v>
      </c>
    </row>
    <row r="1635" spans="1:23" x14ac:dyDescent="0.3">
      <c r="A1635">
        <v>2743297171175810</v>
      </c>
      <c r="B1635" t="s">
        <v>175</v>
      </c>
      <c r="C1635" t="s">
        <v>58</v>
      </c>
      <c r="D1635" t="s">
        <v>5147</v>
      </c>
      <c r="E1635" t="s">
        <v>3961</v>
      </c>
      <c r="F1635" t="s">
        <v>3962</v>
      </c>
      <c r="G1635">
        <v>-18.665700000000001</v>
      </c>
      <c r="H1635">
        <v>35.529600000000002</v>
      </c>
      <c r="I1635" t="s">
        <v>78</v>
      </c>
      <c r="J1635">
        <v>74810</v>
      </c>
      <c r="K1635" s="1">
        <v>44975</v>
      </c>
      <c r="L1635" t="s">
        <v>63</v>
      </c>
      <c r="M1635" t="s">
        <v>7125</v>
      </c>
      <c r="N1635" t="s">
        <v>7126</v>
      </c>
      <c r="O1635" t="s">
        <v>141</v>
      </c>
      <c r="P1635" t="s">
        <v>155</v>
      </c>
      <c r="Q1635" t="s">
        <v>253</v>
      </c>
      <c r="R1635" t="s">
        <v>156</v>
      </c>
      <c r="S1635" t="s">
        <v>36</v>
      </c>
      <c r="T1635" t="s">
        <v>157</v>
      </c>
      <c r="U1635" t="s">
        <v>158</v>
      </c>
      <c r="V1635" t="s">
        <v>2364</v>
      </c>
      <c r="W1635" t="s">
        <v>2365</v>
      </c>
    </row>
    <row r="1636" spans="1:23" x14ac:dyDescent="0.3">
      <c r="A1636">
        <v>188674307788500</v>
      </c>
      <c r="B1636" t="s">
        <v>779</v>
      </c>
      <c r="C1636" t="s">
        <v>91</v>
      </c>
      <c r="D1636" t="s">
        <v>2248</v>
      </c>
      <c r="E1636" t="s">
        <v>2825</v>
      </c>
      <c r="F1636" t="s">
        <v>2826</v>
      </c>
      <c r="G1636">
        <v>8.4605999999999995</v>
      </c>
      <c r="H1636">
        <v>-11.7799</v>
      </c>
      <c r="I1636" t="s">
        <v>28</v>
      </c>
      <c r="J1636">
        <v>101913</v>
      </c>
      <c r="K1636" s="1">
        <v>44715</v>
      </c>
      <c r="L1636" t="s">
        <v>63</v>
      </c>
      <c r="M1636" t="s">
        <v>7127</v>
      </c>
      <c r="N1636">
        <f>1-384-221-9599</f>
        <v>-10203</v>
      </c>
      <c r="O1636" t="s">
        <v>1466</v>
      </c>
      <c r="P1636" t="s">
        <v>1467</v>
      </c>
      <c r="Q1636" t="s">
        <v>34</v>
      </c>
      <c r="R1636" t="s">
        <v>1468</v>
      </c>
      <c r="S1636" t="s">
        <v>241</v>
      </c>
      <c r="T1636" t="s">
        <v>1469</v>
      </c>
      <c r="U1636" t="s">
        <v>1470</v>
      </c>
      <c r="V1636" t="s">
        <v>1568</v>
      </c>
      <c r="W1636" t="s">
        <v>1569</v>
      </c>
    </row>
    <row r="1637" spans="1:23" x14ac:dyDescent="0.3">
      <c r="A1637">
        <v>1560991773564940</v>
      </c>
      <c r="B1637" t="s">
        <v>667</v>
      </c>
      <c r="C1637" t="s">
        <v>24</v>
      </c>
      <c r="D1637" t="s">
        <v>5016</v>
      </c>
      <c r="E1637" t="s">
        <v>1657</v>
      </c>
      <c r="F1637" t="s">
        <v>1658</v>
      </c>
      <c r="G1637">
        <v>18.9712</v>
      </c>
      <c r="H1637">
        <v>-72.285200000000003</v>
      </c>
      <c r="I1637" t="s">
        <v>138</v>
      </c>
      <c r="J1637">
        <v>76716</v>
      </c>
      <c r="K1637" s="1">
        <v>44545</v>
      </c>
      <c r="L1637" t="s">
        <v>123</v>
      </c>
      <c r="M1637" t="s">
        <v>7128</v>
      </c>
      <c r="N1637" t="s">
        <v>7129</v>
      </c>
      <c r="O1637" t="s">
        <v>1429</v>
      </c>
      <c r="P1637" t="s">
        <v>2102</v>
      </c>
      <c r="Q1637" t="s">
        <v>967</v>
      </c>
      <c r="R1637" t="s">
        <v>2103</v>
      </c>
      <c r="S1637" t="s">
        <v>241</v>
      </c>
      <c r="T1637" t="s">
        <v>2104</v>
      </c>
      <c r="U1637" t="s">
        <v>2105</v>
      </c>
      <c r="V1637" t="s">
        <v>3439</v>
      </c>
      <c r="W1637" t="s">
        <v>3440</v>
      </c>
    </row>
    <row r="1638" spans="1:23" x14ac:dyDescent="0.3">
      <c r="A1638">
        <v>2594442709098790</v>
      </c>
      <c r="B1638" t="s">
        <v>973</v>
      </c>
      <c r="C1638" t="s">
        <v>151</v>
      </c>
      <c r="D1638" t="s">
        <v>2373</v>
      </c>
      <c r="E1638" t="s">
        <v>5204</v>
      </c>
      <c r="F1638" t="s">
        <v>5205</v>
      </c>
      <c r="G1638">
        <v>41.153300000000002</v>
      </c>
      <c r="H1638">
        <v>20.168299999999999</v>
      </c>
      <c r="I1638" t="s">
        <v>62</v>
      </c>
      <c r="J1638">
        <v>112029</v>
      </c>
      <c r="K1638" s="1">
        <v>44677</v>
      </c>
      <c r="L1638" t="s">
        <v>63</v>
      </c>
      <c r="M1638" t="s">
        <v>7130</v>
      </c>
      <c r="N1638" t="s">
        <v>7131</v>
      </c>
      <c r="O1638" t="s">
        <v>1493</v>
      </c>
      <c r="P1638" t="s">
        <v>2315</v>
      </c>
      <c r="Q1638" t="s">
        <v>83</v>
      </c>
      <c r="R1638" t="s">
        <v>2316</v>
      </c>
      <c r="S1638" t="s">
        <v>36</v>
      </c>
      <c r="T1638" t="s">
        <v>2317</v>
      </c>
      <c r="U1638" t="s">
        <v>2318</v>
      </c>
      <c r="V1638" t="s">
        <v>3681</v>
      </c>
      <c r="W1638" t="s">
        <v>3682</v>
      </c>
    </row>
    <row r="1639" spans="1:23" x14ac:dyDescent="0.3">
      <c r="A1639">
        <v>2613596013699740</v>
      </c>
      <c r="B1639" t="s">
        <v>119</v>
      </c>
      <c r="C1639" t="s">
        <v>189</v>
      </c>
      <c r="D1639" t="s">
        <v>2505</v>
      </c>
      <c r="E1639" t="s">
        <v>2873</v>
      </c>
      <c r="F1639" t="s">
        <v>2874</v>
      </c>
      <c r="G1639">
        <v>8.6195000000000004</v>
      </c>
      <c r="H1639">
        <v>0.82479999999999998</v>
      </c>
      <c r="I1639" t="s">
        <v>206</v>
      </c>
      <c r="J1639">
        <v>111156</v>
      </c>
      <c r="K1639" s="1">
        <v>45034</v>
      </c>
      <c r="L1639" t="s">
        <v>63</v>
      </c>
      <c r="M1639" t="s">
        <v>7132</v>
      </c>
      <c r="N1639" t="s">
        <v>7133</v>
      </c>
      <c r="O1639" t="s">
        <v>370</v>
      </c>
      <c r="P1639" t="s">
        <v>929</v>
      </c>
      <c r="Q1639" t="s">
        <v>83</v>
      </c>
      <c r="R1639" t="s">
        <v>930</v>
      </c>
      <c r="S1639" t="s">
        <v>334</v>
      </c>
      <c r="T1639" t="s">
        <v>931</v>
      </c>
      <c r="U1639" t="s">
        <v>932</v>
      </c>
      <c r="V1639" t="s">
        <v>3131</v>
      </c>
      <c r="W1639" t="s">
        <v>3132</v>
      </c>
    </row>
    <row r="1640" spans="1:23" x14ac:dyDescent="0.3">
      <c r="A1640">
        <v>352220220464291</v>
      </c>
      <c r="B1640" t="s">
        <v>1636</v>
      </c>
      <c r="C1640" t="s">
        <v>42</v>
      </c>
      <c r="D1640" t="s">
        <v>5094</v>
      </c>
      <c r="E1640" t="s">
        <v>4315</v>
      </c>
      <c r="F1640" t="s">
        <v>4316</v>
      </c>
      <c r="G1640">
        <v>-0.52280000000000004</v>
      </c>
      <c r="H1640">
        <v>166.9315</v>
      </c>
      <c r="I1640" t="s">
        <v>28</v>
      </c>
      <c r="J1640">
        <v>103311</v>
      </c>
      <c r="K1640" s="1">
        <v>44937</v>
      </c>
      <c r="L1640" t="s">
        <v>29</v>
      </c>
      <c r="M1640" t="s">
        <v>7134</v>
      </c>
      <c r="N1640" t="s">
        <v>7135</v>
      </c>
      <c r="O1640" t="s">
        <v>370</v>
      </c>
      <c r="P1640" t="s">
        <v>929</v>
      </c>
      <c r="Q1640" t="s">
        <v>321</v>
      </c>
      <c r="R1640" t="s">
        <v>930</v>
      </c>
      <c r="S1640" t="s">
        <v>334</v>
      </c>
      <c r="T1640" t="s">
        <v>931</v>
      </c>
      <c r="U1640" t="s">
        <v>932</v>
      </c>
      <c r="V1640" t="s">
        <v>7136</v>
      </c>
      <c r="W1640" t="s">
        <v>7137</v>
      </c>
    </row>
    <row r="1641" spans="1:23" x14ac:dyDescent="0.3">
      <c r="A1641">
        <v>958516007382507</v>
      </c>
      <c r="B1641" t="s">
        <v>480</v>
      </c>
      <c r="C1641" t="s">
        <v>218</v>
      </c>
      <c r="D1641" t="s">
        <v>7138</v>
      </c>
      <c r="E1641" t="s">
        <v>5061</v>
      </c>
      <c r="F1641" t="s">
        <v>5062</v>
      </c>
      <c r="G1641">
        <v>48.379399999999997</v>
      </c>
      <c r="H1641">
        <v>31.165600000000001</v>
      </c>
      <c r="I1641" t="s">
        <v>138</v>
      </c>
      <c r="J1641">
        <v>93863</v>
      </c>
      <c r="K1641" s="1">
        <v>44788</v>
      </c>
      <c r="L1641" t="s">
        <v>29</v>
      </c>
      <c r="M1641" t="s">
        <v>7139</v>
      </c>
      <c r="N1641" t="s">
        <v>7140</v>
      </c>
      <c r="O1641" t="s">
        <v>1115</v>
      </c>
      <c r="P1641" t="s">
        <v>811</v>
      </c>
      <c r="Q1641" t="s">
        <v>67</v>
      </c>
      <c r="R1641" t="s">
        <v>1116</v>
      </c>
      <c r="S1641" t="s">
        <v>69</v>
      </c>
      <c r="T1641" t="s">
        <v>1117</v>
      </c>
      <c r="U1641" t="s">
        <v>1118</v>
      </c>
      <c r="V1641" t="s">
        <v>6900</v>
      </c>
      <c r="W1641" t="s">
        <v>6901</v>
      </c>
    </row>
    <row r="1642" spans="1:23" x14ac:dyDescent="0.3">
      <c r="A1642">
        <v>2591681636111380</v>
      </c>
      <c r="B1642" t="s">
        <v>678</v>
      </c>
      <c r="C1642" t="s">
        <v>218</v>
      </c>
      <c r="D1642" t="s">
        <v>1714</v>
      </c>
      <c r="E1642" t="s">
        <v>1360</v>
      </c>
      <c r="F1642" t="s">
        <v>1361</v>
      </c>
      <c r="G1642">
        <v>60.472000000000001</v>
      </c>
      <c r="H1642">
        <v>8.4688999999999997</v>
      </c>
      <c r="I1642" t="s">
        <v>78</v>
      </c>
      <c r="J1642">
        <v>95261</v>
      </c>
      <c r="K1642" s="1">
        <v>44712</v>
      </c>
      <c r="L1642" t="s">
        <v>123</v>
      </c>
      <c r="M1642" t="s">
        <v>7141</v>
      </c>
      <c r="N1642">
        <v>8125844454</v>
      </c>
      <c r="O1642" t="s">
        <v>508</v>
      </c>
      <c r="P1642" t="s">
        <v>509</v>
      </c>
      <c r="Q1642" t="s">
        <v>50</v>
      </c>
      <c r="R1642" t="s">
        <v>510</v>
      </c>
      <c r="S1642" t="s">
        <v>52</v>
      </c>
      <c r="T1642" t="s">
        <v>511</v>
      </c>
      <c r="U1642" t="s">
        <v>512</v>
      </c>
      <c r="V1642" t="s">
        <v>1874</v>
      </c>
      <c r="W1642" t="s">
        <v>1875</v>
      </c>
    </row>
    <row r="1643" spans="1:23" x14ac:dyDescent="0.3">
      <c r="A1643">
        <v>945448709714790</v>
      </c>
      <c r="B1643" t="s">
        <v>443</v>
      </c>
      <c r="C1643" t="s">
        <v>151</v>
      </c>
      <c r="D1643" t="s">
        <v>1490</v>
      </c>
      <c r="E1643" t="s">
        <v>2741</v>
      </c>
      <c r="F1643" t="s">
        <v>2742</v>
      </c>
      <c r="G1643">
        <v>39.399900000000002</v>
      </c>
      <c r="H1643">
        <v>-8.2245000000000008</v>
      </c>
      <c r="I1643" t="s">
        <v>28</v>
      </c>
      <c r="J1643">
        <v>80894</v>
      </c>
      <c r="K1643" s="1">
        <v>45032</v>
      </c>
      <c r="L1643" t="s">
        <v>123</v>
      </c>
      <c r="M1643" t="s">
        <v>7142</v>
      </c>
      <c r="N1643" t="s">
        <v>7143</v>
      </c>
      <c r="O1643" t="s">
        <v>1764</v>
      </c>
      <c r="P1643" t="s">
        <v>3270</v>
      </c>
      <c r="Q1643" t="s">
        <v>294</v>
      </c>
      <c r="R1643" t="s">
        <v>3271</v>
      </c>
      <c r="S1643" t="s">
        <v>85</v>
      </c>
      <c r="T1643" t="s">
        <v>3272</v>
      </c>
      <c r="U1643" t="s">
        <v>3273</v>
      </c>
      <c r="V1643" t="s">
        <v>5191</v>
      </c>
      <c r="W1643" t="s">
        <v>5192</v>
      </c>
    </row>
    <row r="1644" spans="1:23" x14ac:dyDescent="0.3">
      <c r="A1644">
        <v>2337731741951790</v>
      </c>
      <c r="B1644" t="s">
        <v>396</v>
      </c>
      <c r="C1644" t="s">
        <v>105</v>
      </c>
      <c r="D1644" t="s">
        <v>1133</v>
      </c>
      <c r="E1644" t="s">
        <v>3442</v>
      </c>
      <c r="F1644" t="s">
        <v>3443</v>
      </c>
      <c r="G1644">
        <v>61.924100000000003</v>
      </c>
      <c r="H1644">
        <v>25.748200000000001</v>
      </c>
      <c r="I1644" t="s">
        <v>28</v>
      </c>
      <c r="J1644">
        <v>110234</v>
      </c>
      <c r="K1644" s="1">
        <v>44963</v>
      </c>
      <c r="L1644" t="s">
        <v>123</v>
      </c>
      <c r="M1644" t="s">
        <v>7144</v>
      </c>
      <c r="N1644" t="s">
        <v>7145</v>
      </c>
      <c r="O1644" t="s">
        <v>448</v>
      </c>
      <c r="P1644" t="s">
        <v>6370</v>
      </c>
      <c r="Q1644" t="s">
        <v>143</v>
      </c>
      <c r="R1644" t="s">
        <v>6371</v>
      </c>
      <c r="S1644" t="s">
        <v>52</v>
      </c>
      <c r="T1644" t="s">
        <v>6372</v>
      </c>
      <c r="U1644" t="s">
        <v>6373</v>
      </c>
      <c r="V1644" t="s">
        <v>1531</v>
      </c>
      <c r="W1644" t="s">
        <v>1532</v>
      </c>
    </row>
    <row r="1645" spans="1:23" x14ac:dyDescent="0.3">
      <c r="A1645">
        <v>2482367828187020</v>
      </c>
      <c r="B1645" t="s">
        <v>313</v>
      </c>
      <c r="C1645" t="s">
        <v>105</v>
      </c>
      <c r="D1645" t="s">
        <v>3235</v>
      </c>
      <c r="E1645" t="s">
        <v>4329</v>
      </c>
      <c r="F1645" t="s">
        <v>4330</v>
      </c>
      <c r="G1645">
        <v>-13.254300000000001</v>
      </c>
      <c r="H1645">
        <v>34.301499999999997</v>
      </c>
      <c r="I1645" t="s">
        <v>138</v>
      </c>
      <c r="J1645">
        <v>118722</v>
      </c>
      <c r="K1645" s="1">
        <v>44669</v>
      </c>
      <c r="L1645" t="s">
        <v>29</v>
      </c>
      <c r="M1645" t="s">
        <v>7146</v>
      </c>
      <c r="N1645" t="s">
        <v>7147</v>
      </c>
      <c r="O1645" t="s">
        <v>112</v>
      </c>
      <c r="P1645" t="s">
        <v>1958</v>
      </c>
      <c r="Q1645" t="s">
        <v>50</v>
      </c>
      <c r="R1645" t="s">
        <v>1959</v>
      </c>
      <c r="S1645" t="s">
        <v>334</v>
      </c>
      <c r="T1645" t="s">
        <v>1960</v>
      </c>
      <c r="U1645" t="s">
        <v>1961</v>
      </c>
      <c r="V1645" t="s">
        <v>3225</v>
      </c>
      <c r="W1645" t="s">
        <v>3226</v>
      </c>
    </row>
    <row r="1646" spans="1:23" x14ac:dyDescent="0.3">
      <c r="A1646">
        <v>2561232220277760</v>
      </c>
      <c r="B1646" t="s">
        <v>839</v>
      </c>
      <c r="C1646" t="s">
        <v>42</v>
      </c>
      <c r="D1646" t="s">
        <v>1976</v>
      </c>
      <c r="E1646" t="s">
        <v>883</v>
      </c>
      <c r="F1646" t="s">
        <v>884</v>
      </c>
      <c r="G1646">
        <v>31.791699999999999</v>
      </c>
      <c r="H1646">
        <v>-7.0926</v>
      </c>
      <c r="I1646" t="s">
        <v>62</v>
      </c>
      <c r="J1646">
        <v>103779</v>
      </c>
      <c r="K1646" s="1">
        <v>44633</v>
      </c>
      <c r="L1646" t="s">
        <v>29</v>
      </c>
      <c r="M1646" t="s">
        <v>7148</v>
      </c>
      <c r="N1646" t="s">
        <v>7149</v>
      </c>
      <c r="O1646" t="s">
        <v>330</v>
      </c>
      <c r="P1646" t="s">
        <v>1017</v>
      </c>
      <c r="Q1646" t="s">
        <v>169</v>
      </c>
      <c r="R1646" t="s">
        <v>1018</v>
      </c>
      <c r="S1646" t="s">
        <v>145</v>
      </c>
      <c r="T1646" t="s">
        <v>1019</v>
      </c>
      <c r="U1646" t="s">
        <v>1020</v>
      </c>
      <c r="V1646" t="s">
        <v>2962</v>
      </c>
      <c r="W1646" t="s">
        <v>2963</v>
      </c>
    </row>
    <row r="1647" spans="1:23" x14ac:dyDescent="0.3">
      <c r="A1647">
        <v>1037617320490160</v>
      </c>
      <c r="B1647" t="s">
        <v>161</v>
      </c>
      <c r="C1647" t="s">
        <v>91</v>
      </c>
      <c r="D1647" t="s">
        <v>5557</v>
      </c>
      <c r="E1647" t="s">
        <v>1657</v>
      </c>
      <c r="F1647" t="s">
        <v>1658</v>
      </c>
      <c r="G1647">
        <v>18.9712</v>
      </c>
      <c r="H1647">
        <v>-72.285200000000003</v>
      </c>
      <c r="I1647" t="s">
        <v>62</v>
      </c>
      <c r="J1647">
        <v>41075</v>
      </c>
      <c r="K1647" s="1">
        <v>45130</v>
      </c>
      <c r="L1647" t="s">
        <v>123</v>
      </c>
      <c r="M1647" t="s">
        <v>7150</v>
      </c>
      <c r="N1647" t="s">
        <v>7151</v>
      </c>
      <c r="O1647" t="s">
        <v>1735</v>
      </c>
      <c r="P1647" t="s">
        <v>1736</v>
      </c>
      <c r="Q1647" t="s">
        <v>253</v>
      </c>
      <c r="R1647" t="s">
        <v>1737</v>
      </c>
      <c r="S1647" t="s">
        <v>241</v>
      </c>
      <c r="T1647" t="s">
        <v>1738</v>
      </c>
      <c r="U1647" t="s">
        <v>1739</v>
      </c>
      <c r="V1647" t="s">
        <v>2767</v>
      </c>
      <c r="W1647" t="s">
        <v>2768</v>
      </c>
    </row>
    <row r="1648" spans="1:23" x14ac:dyDescent="0.3">
      <c r="A1648">
        <v>2825040909894710</v>
      </c>
      <c r="B1648" t="s">
        <v>792</v>
      </c>
      <c r="C1648" t="s">
        <v>134</v>
      </c>
      <c r="D1648" t="s">
        <v>5547</v>
      </c>
      <c r="E1648" t="s">
        <v>3961</v>
      </c>
      <c r="F1648" t="s">
        <v>3962</v>
      </c>
      <c r="G1648">
        <v>-18.665700000000001</v>
      </c>
      <c r="H1648">
        <v>35.529600000000002</v>
      </c>
      <c r="I1648" t="s">
        <v>206</v>
      </c>
      <c r="J1648">
        <v>47230</v>
      </c>
      <c r="K1648" s="1">
        <v>44733</v>
      </c>
      <c r="L1648" t="s">
        <v>29</v>
      </c>
      <c r="M1648" t="s">
        <v>7152</v>
      </c>
      <c r="N1648" t="s">
        <v>7153</v>
      </c>
      <c r="O1648" t="s">
        <v>618</v>
      </c>
      <c r="P1648" t="s">
        <v>619</v>
      </c>
      <c r="Q1648" t="s">
        <v>169</v>
      </c>
      <c r="R1648" t="s">
        <v>620</v>
      </c>
      <c r="S1648" t="s">
        <v>114</v>
      </c>
      <c r="T1648" t="s">
        <v>621</v>
      </c>
      <c r="U1648" t="s">
        <v>622</v>
      </c>
      <c r="V1648" t="s">
        <v>2856</v>
      </c>
      <c r="W1648" t="s">
        <v>2857</v>
      </c>
    </row>
    <row r="1649" spans="1:23" x14ac:dyDescent="0.3">
      <c r="A1649">
        <v>2848587581779880</v>
      </c>
      <c r="B1649" t="s">
        <v>74</v>
      </c>
      <c r="C1649" t="s">
        <v>105</v>
      </c>
      <c r="D1649" t="s">
        <v>1573</v>
      </c>
      <c r="E1649" t="s">
        <v>688</v>
      </c>
      <c r="F1649" t="s">
        <v>689</v>
      </c>
      <c r="G1649">
        <v>12.5657</v>
      </c>
      <c r="H1649">
        <v>104.9909</v>
      </c>
      <c r="I1649" t="s">
        <v>206</v>
      </c>
      <c r="J1649">
        <v>80673</v>
      </c>
      <c r="K1649" s="1">
        <v>44888</v>
      </c>
      <c r="L1649" t="s">
        <v>123</v>
      </c>
      <c r="M1649" t="s">
        <v>7154</v>
      </c>
      <c r="N1649" t="s">
        <v>7155</v>
      </c>
      <c r="O1649" t="s">
        <v>2417</v>
      </c>
      <c r="P1649" t="s">
        <v>5569</v>
      </c>
      <c r="Q1649" t="s">
        <v>239</v>
      </c>
      <c r="R1649" t="s">
        <v>5570</v>
      </c>
      <c r="S1649" t="s">
        <v>212</v>
      </c>
      <c r="T1649" t="s">
        <v>5571</v>
      </c>
      <c r="U1649" t="s">
        <v>5572</v>
      </c>
      <c r="V1649" t="s">
        <v>3759</v>
      </c>
      <c r="W1649" t="s">
        <v>3760</v>
      </c>
    </row>
    <row r="1650" spans="1:23" x14ac:dyDescent="0.3">
      <c r="A1650">
        <v>2238497359290080</v>
      </c>
      <c r="B1650" t="s">
        <v>90</v>
      </c>
      <c r="C1650" t="s">
        <v>42</v>
      </c>
      <c r="D1650" t="s">
        <v>583</v>
      </c>
      <c r="E1650" t="s">
        <v>626</v>
      </c>
      <c r="F1650" t="s">
        <v>627</v>
      </c>
      <c r="G1650">
        <v>35.9375</v>
      </c>
      <c r="H1650">
        <v>14.375400000000001</v>
      </c>
      <c r="I1650" t="s">
        <v>206</v>
      </c>
      <c r="J1650">
        <v>131881</v>
      </c>
      <c r="K1650" s="1">
        <v>44562</v>
      </c>
      <c r="L1650" t="s">
        <v>123</v>
      </c>
      <c r="M1650" t="s">
        <v>7156</v>
      </c>
      <c r="N1650" t="s">
        <v>7157</v>
      </c>
      <c r="O1650" t="s">
        <v>4415</v>
      </c>
      <c r="P1650" t="s">
        <v>4416</v>
      </c>
      <c r="Q1650" t="s">
        <v>253</v>
      </c>
      <c r="R1650" t="s">
        <v>4417</v>
      </c>
      <c r="S1650" t="s">
        <v>36</v>
      </c>
      <c r="T1650" t="s">
        <v>4418</v>
      </c>
      <c r="U1650" t="s">
        <v>4419</v>
      </c>
      <c r="V1650" t="s">
        <v>5529</v>
      </c>
      <c r="W1650" t="s">
        <v>5530</v>
      </c>
    </row>
    <row r="1651" spans="1:23" x14ac:dyDescent="0.3">
      <c r="A1651">
        <v>434867159049029</v>
      </c>
      <c r="B1651" t="s">
        <v>417</v>
      </c>
      <c r="C1651" t="s">
        <v>273</v>
      </c>
      <c r="D1651" t="s">
        <v>3369</v>
      </c>
      <c r="E1651" t="s">
        <v>975</v>
      </c>
      <c r="F1651" t="s">
        <v>976</v>
      </c>
      <c r="G1651">
        <v>7.8731</v>
      </c>
      <c r="H1651">
        <v>80.771799999999999</v>
      </c>
      <c r="I1651" t="s">
        <v>206</v>
      </c>
      <c r="J1651">
        <v>42897</v>
      </c>
      <c r="K1651" s="1">
        <v>45036</v>
      </c>
      <c r="L1651" t="s">
        <v>123</v>
      </c>
      <c r="M1651" t="s">
        <v>7158</v>
      </c>
      <c r="N1651" t="s">
        <v>7159</v>
      </c>
      <c r="O1651" t="s">
        <v>965</v>
      </c>
      <c r="P1651" t="s">
        <v>2266</v>
      </c>
      <c r="Q1651" t="s">
        <v>967</v>
      </c>
      <c r="R1651" t="s">
        <v>2267</v>
      </c>
      <c r="S1651" t="s">
        <v>212</v>
      </c>
      <c r="T1651" t="s">
        <v>2268</v>
      </c>
      <c r="U1651" t="s">
        <v>2269</v>
      </c>
      <c r="V1651" t="s">
        <v>4877</v>
      </c>
      <c r="W1651" t="s">
        <v>4878</v>
      </c>
    </row>
    <row r="1652" spans="1:23" x14ac:dyDescent="0.3">
      <c r="A1652">
        <v>3013070290760590</v>
      </c>
      <c r="B1652" t="s">
        <v>364</v>
      </c>
      <c r="C1652" t="s">
        <v>273</v>
      </c>
      <c r="D1652" t="s">
        <v>5147</v>
      </c>
      <c r="E1652" t="s">
        <v>2394</v>
      </c>
      <c r="F1652" t="s">
        <v>2395</v>
      </c>
      <c r="G1652">
        <v>12.865399999999999</v>
      </c>
      <c r="H1652">
        <v>-85.2072</v>
      </c>
      <c r="I1652" t="s">
        <v>78</v>
      </c>
      <c r="J1652">
        <v>124133</v>
      </c>
      <c r="K1652" s="1">
        <v>44965</v>
      </c>
      <c r="L1652" t="s">
        <v>123</v>
      </c>
      <c r="M1652" t="s">
        <v>7160</v>
      </c>
      <c r="N1652" t="s">
        <v>7161</v>
      </c>
      <c r="O1652" t="s">
        <v>473</v>
      </c>
      <c r="P1652" t="s">
        <v>474</v>
      </c>
      <c r="Q1652" t="s">
        <v>143</v>
      </c>
      <c r="R1652" t="s">
        <v>475</v>
      </c>
      <c r="S1652" t="s">
        <v>36</v>
      </c>
      <c r="T1652" t="s">
        <v>476</v>
      </c>
      <c r="U1652" t="s">
        <v>477</v>
      </c>
      <c r="V1652" t="s">
        <v>5348</v>
      </c>
      <c r="W1652" t="s">
        <v>5349</v>
      </c>
    </row>
    <row r="1653" spans="1:23" x14ac:dyDescent="0.3">
      <c r="A1653">
        <v>2769935223344730</v>
      </c>
      <c r="B1653" t="s">
        <v>454</v>
      </c>
      <c r="C1653" t="s">
        <v>58</v>
      </c>
      <c r="D1653" t="s">
        <v>679</v>
      </c>
      <c r="E1653" t="s">
        <v>44</v>
      </c>
      <c r="F1653" t="s">
        <v>45</v>
      </c>
      <c r="G1653">
        <v>38.969700000000003</v>
      </c>
      <c r="H1653">
        <v>59.5563</v>
      </c>
      <c r="I1653" t="s">
        <v>138</v>
      </c>
      <c r="J1653">
        <v>76018</v>
      </c>
      <c r="K1653" s="1">
        <v>44986</v>
      </c>
      <c r="L1653" t="s">
        <v>123</v>
      </c>
      <c r="M1653" t="s">
        <v>7162</v>
      </c>
      <c r="N1653" t="s">
        <v>7163</v>
      </c>
      <c r="O1653" t="s">
        <v>320</v>
      </c>
      <c r="P1653" t="s">
        <v>319</v>
      </c>
      <c r="Q1653" t="s">
        <v>294</v>
      </c>
      <c r="R1653" t="s">
        <v>6101</v>
      </c>
      <c r="S1653" t="s">
        <v>212</v>
      </c>
      <c r="T1653" t="s">
        <v>6102</v>
      </c>
      <c r="U1653" t="s">
        <v>6103</v>
      </c>
      <c r="V1653" t="s">
        <v>6008</v>
      </c>
      <c r="W1653" t="s">
        <v>6009</v>
      </c>
    </row>
    <row r="1654" spans="1:23" x14ac:dyDescent="0.3">
      <c r="A1654">
        <v>2291252206525090</v>
      </c>
      <c r="B1654" t="s">
        <v>667</v>
      </c>
      <c r="C1654" t="s">
        <v>58</v>
      </c>
      <c r="D1654" t="s">
        <v>3246</v>
      </c>
      <c r="E1654" t="s">
        <v>925</v>
      </c>
      <c r="F1654" t="s">
        <v>926</v>
      </c>
      <c r="G1654">
        <v>23.885899999999999</v>
      </c>
      <c r="H1654">
        <v>45.0792</v>
      </c>
      <c r="I1654" t="s">
        <v>138</v>
      </c>
      <c r="J1654">
        <v>95723</v>
      </c>
      <c r="K1654" s="1">
        <v>44852</v>
      </c>
      <c r="L1654" t="s">
        <v>123</v>
      </c>
      <c r="M1654" t="s">
        <v>7164</v>
      </c>
      <c r="N1654" t="s">
        <v>7165</v>
      </c>
      <c r="O1654" t="s">
        <v>508</v>
      </c>
      <c r="P1654" t="s">
        <v>1221</v>
      </c>
      <c r="Q1654" t="s">
        <v>967</v>
      </c>
      <c r="R1654" t="s">
        <v>1222</v>
      </c>
      <c r="S1654" t="s">
        <v>85</v>
      </c>
      <c r="T1654" t="s">
        <v>1223</v>
      </c>
      <c r="U1654" t="s">
        <v>1224</v>
      </c>
      <c r="V1654" t="s">
        <v>1974</v>
      </c>
      <c r="W1654" t="s">
        <v>1975</v>
      </c>
    </row>
    <row r="1655" spans="1:23" x14ac:dyDescent="0.3">
      <c r="A1655">
        <v>2004961196907830</v>
      </c>
      <c r="B1655" t="s">
        <v>57</v>
      </c>
      <c r="C1655" t="s">
        <v>42</v>
      </c>
      <c r="D1655" t="s">
        <v>751</v>
      </c>
      <c r="E1655" t="s">
        <v>1042</v>
      </c>
      <c r="F1655" t="s">
        <v>1043</v>
      </c>
      <c r="G1655">
        <v>56.879600000000003</v>
      </c>
      <c r="H1655">
        <v>24.603200000000001</v>
      </c>
      <c r="I1655" t="s">
        <v>138</v>
      </c>
      <c r="J1655">
        <v>38167</v>
      </c>
      <c r="K1655" s="1">
        <v>45156</v>
      </c>
      <c r="L1655" t="s">
        <v>29</v>
      </c>
      <c r="M1655" t="s">
        <v>7166</v>
      </c>
      <c r="N1655" t="s">
        <v>7167</v>
      </c>
      <c r="O1655" t="s">
        <v>1493</v>
      </c>
      <c r="P1655" t="s">
        <v>2315</v>
      </c>
      <c r="Q1655" t="s">
        <v>67</v>
      </c>
      <c r="R1655" t="s">
        <v>2316</v>
      </c>
      <c r="S1655" t="s">
        <v>241</v>
      </c>
      <c r="T1655" t="s">
        <v>2317</v>
      </c>
      <c r="U1655" t="s">
        <v>2318</v>
      </c>
      <c r="V1655" t="s">
        <v>4437</v>
      </c>
      <c r="W1655" t="s">
        <v>4438</v>
      </c>
    </row>
    <row r="1656" spans="1:23" x14ac:dyDescent="0.3">
      <c r="A1656">
        <v>2158544385450000</v>
      </c>
      <c r="B1656" t="s">
        <v>859</v>
      </c>
      <c r="C1656" t="s">
        <v>58</v>
      </c>
      <c r="D1656" t="s">
        <v>3633</v>
      </c>
      <c r="E1656" t="s">
        <v>2068</v>
      </c>
      <c r="F1656" t="s">
        <v>2069</v>
      </c>
      <c r="G1656">
        <v>52.132599999999996</v>
      </c>
      <c r="H1656">
        <v>5.2912999999999997</v>
      </c>
      <c r="I1656" t="s">
        <v>28</v>
      </c>
      <c r="J1656">
        <v>83156</v>
      </c>
      <c r="K1656" s="1">
        <v>44612</v>
      </c>
      <c r="L1656" t="s">
        <v>29</v>
      </c>
      <c r="M1656" t="s">
        <v>7168</v>
      </c>
      <c r="N1656" t="s">
        <v>7169</v>
      </c>
      <c r="O1656" t="s">
        <v>693</v>
      </c>
      <c r="P1656" t="s">
        <v>5234</v>
      </c>
      <c r="Q1656" t="s">
        <v>83</v>
      </c>
      <c r="R1656" t="s">
        <v>5235</v>
      </c>
      <c r="S1656" t="s">
        <v>36</v>
      </c>
      <c r="T1656" t="s">
        <v>5236</v>
      </c>
      <c r="U1656" t="s">
        <v>5237</v>
      </c>
      <c r="V1656" t="s">
        <v>4187</v>
      </c>
      <c r="W1656" t="s">
        <v>4188</v>
      </c>
    </row>
    <row r="1657" spans="1:23" x14ac:dyDescent="0.3">
      <c r="A1657">
        <v>2236962331880260</v>
      </c>
      <c r="B1657" t="s">
        <v>839</v>
      </c>
      <c r="C1657" t="s">
        <v>273</v>
      </c>
      <c r="D1657" t="s">
        <v>5400</v>
      </c>
      <c r="E1657" t="s">
        <v>469</v>
      </c>
      <c r="F1657" t="s">
        <v>470</v>
      </c>
      <c r="G1657">
        <v>26.335100000000001</v>
      </c>
      <c r="H1657">
        <v>17.228300000000001</v>
      </c>
      <c r="I1657" t="s">
        <v>206</v>
      </c>
      <c r="J1657">
        <v>66083</v>
      </c>
      <c r="K1657" s="1">
        <v>44829</v>
      </c>
      <c r="L1657" t="s">
        <v>123</v>
      </c>
      <c r="M1657" t="s">
        <v>7170</v>
      </c>
      <c r="N1657" t="s">
        <v>7171</v>
      </c>
      <c r="O1657" t="s">
        <v>2675</v>
      </c>
      <c r="P1657" t="s">
        <v>6117</v>
      </c>
      <c r="Q1657" t="s">
        <v>67</v>
      </c>
      <c r="R1657" t="s">
        <v>6118</v>
      </c>
      <c r="S1657" t="s">
        <v>85</v>
      </c>
      <c r="T1657" t="s">
        <v>6119</v>
      </c>
      <c r="U1657" t="s">
        <v>6120</v>
      </c>
      <c r="V1657" t="s">
        <v>5725</v>
      </c>
      <c r="W1657" t="s">
        <v>5726</v>
      </c>
    </row>
    <row r="1658" spans="1:23" x14ac:dyDescent="0.3">
      <c r="A1658">
        <v>2016953504260860</v>
      </c>
      <c r="B1658" t="s">
        <v>150</v>
      </c>
      <c r="C1658" t="s">
        <v>58</v>
      </c>
      <c r="D1658" t="s">
        <v>2429</v>
      </c>
      <c r="E1658" t="s">
        <v>1053</v>
      </c>
      <c r="F1658" t="s">
        <v>1054</v>
      </c>
      <c r="G1658">
        <v>51.165700000000001</v>
      </c>
      <c r="H1658">
        <v>10.451499999999999</v>
      </c>
      <c r="I1658" t="s">
        <v>62</v>
      </c>
      <c r="J1658">
        <v>31926</v>
      </c>
      <c r="K1658" s="1">
        <v>44518</v>
      </c>
      <c r="L1658" t="s">
        <v>123</v>
      </c>
      <c r="M1658" t="s">
        <v>4823</v>
      </c>
      <c r="N1658" t="s">
        <v>7172</v>
      </c>
      <c r="O1658" t="s">
        <v>112</v>
      </c>
      <c r="P1658" t="s">
        <v>3864</v>
      </c>
      <c r="Q1658" t="s">
        <v>34</v>
      </c>
      <c r="R1658" t="s">
        <v>3865</v>
      </c>
      <c r="S1658" t="s">
        <v>114</v>
      </c>
      <c r="T1658" t="s">
        <v>3866</v>
      </c>
      <c r="U1658" t="s">
        <v>3867</v>
      </c>
      <c r="V1658" t="s">
        <v>4070</v>
      </c>
      <c r="W1658" t="s">
        <v>4071</v>
      </c>
    </row>
    <row r="1659" spans="1:23" x14ac:dyDescent="0.3">
      <c r="A1659">
        <v>2750773755771280</v>
      </c>
      <c r="B1659" t="s">
        <v>443</v>
      </c>
      <c r="C1659" t="s">
        <v>105</v>
      </c>
      <c r="D1659" t="s">
        <v>5913</v>
      </c>
      <c r="E1659" t="s">
        <v>1551</v>
      </c>
      <c r="F1659" t="s">
        <v>1552</v>
      </c>
      <c r="G1659">
        <v>22.3964</v>
      </c>
      <c r="H1659">
        <v>114.1095</v>
      </c>
      <c r="I1659" t="s">
        <v>138</v>
      </c>
      <c r="J1659">
        <v>90620</v>
      </c>
      <c r="K1659" s="1">
        <v>44630</v>
      </c>
      <c r="L1659" t="s">
        <v>63</v>
      </c>
      <c r="M1659" t="s">
        <v>7173</v>
      </c>
      <c r="N1659" t="s">
        <v>7174</v>
      </c>
      <c r="O1659" t="s">
        <v>319</v>
      </c>
      <c r="P1659" t="s">
        <v>1858</v>
      </c>
      <c r="Q1659" t="s">
        <v>239</v>
      </c>
      <c r="R1659" t="s">
        <v>1859</v>
      </c>
      <c r="S1659" t="s">
        <v>198</v>
      </c>
      <c r="T1659" t="s">
        <v>1860</v>
      </c>
      <c r="U1659" t="s">
        <v>1861</v>
      </c>
      <c r="V1659" t="s">
        <v>7175</v>
      </c>
      <c r="W1659" t="s">
        <v>7176</v>
      </c>
    </row>
    <row r="1660" spans="1:23" x14ac:dyDescent="0.3">
      <c r="A1660">
        <v>491117976030998</v>
      </c>
      <c r="B1660" t="s">
        <v>175</v>
      </c>
      <c r="C1660" t="s">
        <v>42</v>
      </c>
      <c r="D1660" t="s">
        <v>3086</v>
      </c>
      <c r="E1660" t="s">
        <v>1217</v>
      </c>
      <c r="F1660" t="s">
        <v>1218</v>
      </c>
      <c r="G1660">
        <v>36.204799999999999</v>
      </c>
      <c r="H1660">
        <v>138.25290000000001</v>
      </c>
      <c r="I1660" t="s">
        <v>28</v>
      </c>
      <c r="J1660">
        <v>128699</v>
      </c>
      <c r="K1660" s="1">
        <v>44989</v>
      </c>
      <c r="L1660" t="s">
        <v>29</v>
      </c>
      <c r="M1660" t="s">
        <v>7177</v>
      </c>
      <c r="N1660" t="s">
        <v>7178</v>
      </c>
      <c r="O1660" t="s">
        <v>356</v>
      </c>
      <c r="P1660" t="s">
        <v>357</v>
      </c>
      <c r="Q1660" t="s">
        <v>253</v>
      </c>
      <c r="R1660" t="s">
        <v>359</v>
      </c>
      <c r="S1660" t="s">
        <v>114</v>
      </c>
      <c r="T1660" t="s">
        <v>360</v>
      </c>
      <c r="U1660" t="s">
        <v>361</v>
      </c>
      <c r="V1660" t="s">
        <v>5957</v>
      </c>
      <c r="W1660" t="s">
        <v>5958</v>
      </c>
    </row>
    <row r="1661" spans="1:23" x14ac:dyDescent="0.3">
      <c r="A1661">
        <v>2710153567110680</v>
      </c>
      <c r="B1661" t="s">
        <v>1636</v>
      </c>
      <c r="C1661" t="s">
        <v>218</v>
      </c>
      <c r="D1661" t="s">
        <v>5029</v>
      </c>
      <c r="E1661" t="s">
        <v>893</v>
      </c>
      <c r="F1661" t="s">
        <v>894</v>
      </c>
      <c r="G1661">
        <v>-30.5595</v>
      </c>
      <c r="H1661">
        <v>22.9375</v>
      </c>
      <c r="I1661" t="s">
        <v>138</v>
      </c>
      <c r="J1661">
        <v>79633</v>
      </c>
      <c r="K1661" s="1">
        <v>45148</v>
      </c>
      <c r="L1661" t="s">
        <v>123</v>
      </c>
      <c r="M1661" t="s">
        <v>7179</v>
      </c>
      <c r="N1661" t="s">
        <v>7180</v>
      </c>
      <c r="O1661" t="s">
        <v>1661</v>
      </c>
      <c r="P1661" t="s">
        <v>4149</v>
      </c>
      <c r="Q1661" t="s">
        <v>169</v>
      </c>
      <c r="R1661" t="s">
        <v>4150</v>
      </c>
      <c r="S1661" t="s">
        <v>114</v>
      </c>
      <c r="T1661" t="s">
        <v>4151</v>
      </c>
      <c r="U1661" t="s">
        <v>4152</v>
      </c>
      <c r="V1661" t="s">
        <v>3259</v>
      </c>
      <c r="W1661" t="s">
        <v>3260</v>
      </c>
    </row>
    <row r="1662" spans="1:23" x14ac:dyDescent="0.3">
      <c r="A1662">
        <v>1131002216903410</v>
      </c>
      <c r="B1662" t="s">
        <v>1249</v>
      </c>
      <c r="C1662" t="s">
        <v>273</v>
      </c>
      <c r="D1662" t="s">
        <v>4753</v>
      </c>
      <c r="E1662" t="s">
        <v>2466</v>
      </c>
      <c r="F1662" t="s">
        <v>2467</v>
      </c>
      <c r="G1662">
        <v>-38.4161</v>
      </c>
      <c r="H1662">
        <v>-63.616700000000002</v>
      </c>
      <c r="I1662" t="s">
        <v>78</v>
      </c>
      <c r="J1662">
        <v>19928</v>
      </c>
      <c r="K1662" s="1">
        <v>44986</v>
      </c>
      <c r="L1662" t="s">
        <v>29</v>
      </c>
      <c r="M1662" t="s">
        <v>7181</v>
      </c>
      <c r="N1662" t="s">
        <v>7182</v>
      </c>
      <c r="O1662" t="s">
        <v>585</v>
      </c>
      <c r="P1662" t="s">
        <v>2837</v>
      </c>
      <c r="Q1662" t="s">
        <v>50</v>
      </c>
      <c r="R1662" t="s">
        <v>2838</v>
      </c>
      <c r="S1662" t="s">
        <v>36</v>
      </c>
      <c r="T1662" t="s">
        <v>2839</v>
      </c>
      <c r="U1662" t="s">
        <v>2840</v>
      </c>
      <c r="V1662" t="s">
        <v>7183</v>
      </c>
      <c r="W1662" t="s">
        <v>7184</v>
      </c>
    </row>
    <row r="1663" spans="1:23" x14ac:dyDescent="0.3">
      <c r="A1663">
        <v>1009960732437940</v>
      </c>
      <c r="B1663" t="s">
        <v>57</v>
      </c>
      <c r="C1663" t="s">
        <v>91</v>
      </c>
      <c r="D1663" t="s">
        <v>1889</v>
      </c>
      <c r="E1663" t="s">
        <v>419</v>
      </c>
      <c r="F1663" t="s">
        <v>420</v>
      </c>
      <c r="G1663">
        <v>-23.442502999999999</v>
      </c>
      <c r="H1663">
        <v>-58.443832</v>
      </c>
      <c r="I1663" t="s">
        <v>138</v>
      </c>
      <c r="J1663">
        <v>79468</v>
      </c>
      <c r="K1663" s="1">
        <v>44621</v>
      </c>
      <c r="L1663" t="s">
        <v>63</v>
      </c>
      <c r="M1663" t="s">
        <v>7185</v>
      </c>
      <c r="N1663" t="s">
        <v>7186</v>
      </c>
      <c r="O1663" t="s">
        <v>1126</v>
      </c>
      <c r="P1663" t="s">
        <v>1127</v>
      </c>
      <c r="Q1663" t="s">
        <v>332</v>
      </c>
      <c r="R1663" t="s">
        <v>1128</v>
      </c>
      <c r="S1663" t="s">
        <v>145</v>
      </c>
      <c r="T1663" t="s">
        <v>1129</v>
      </c>
      <c r="U1663" t="s">
        <v>1130</v>
      </c>
      <c r="V1663" t="s">
        <v>6291</v>
      </c>
      <c r="W1663" t="s">
        <v>6292</v>
      </c>
    </row>
    <row r="1664" spans="1:23" x14ac:dyDescent="0.3">
      <c r="A1664">
        <v>1788100443984630</v>
      </c>
      <c r="B1664" t="s">
        <v>417</v>
      </c>
      <c r="C1664" t="s">
        <v>105</v>
      </c>
      <c r="D1664" t="s">
        <v>4156</v>
      </c>
      <c r="E1664" t="s">
        <v>366</v>
      </c>
      <c r="F1664" t="s">
        <v>367</v>
      </c>
      <c r="G1664">
        <v>18.4207</v>
      </c>
      <c r="H1664">
        <v>-64.639899999999997</v>
      </c>
      <c r="I1664" t="s">
        <v>28</v>
      </c>
      <c r="J1664">
        <v>83502</v>
      </c>
      <c r="K1664" s="1">
        <v>45080</v>
      </c>
      <c r="L1664" t="s">
        <v>29</v>
      </c>
      <c r="M1664" t="s">
        <v>7187</v>
      </c>
      <c r="N1664">
        <v>3717585271</v>
      </c>
      <c r="O1664" t="s">
        <v>561</v>
      </c>
      <c r="P1664" t="s">
        <v>1923</v>
      </c>
      <c r="Q1664" t="s">
        <v>321</v>
      </c>
      <c r="R1664" t="s">
        <v>1924</v>
      </c>
      <c r="S1664" t="s">
        <v>114</v>
      </c>
      <c r="T1664" t="s">
        <v>1925</v>
      </c>
      <c r="U1664" t="s">
        <v>1926</v>
      </c>
      <c r="V1664" t="s">
        <v>4495</v>
      </c>
      <c r="W1664" t="s">
        <v>4496</v>
      </c>
    </row>
    <row r="1665" spans="1:23" x14ac:dyDescent="0.3">
      <c r="A1665">
        <v>349910680571983</v>
      </c>
      <c r="B1665" t="s">
        <v>678</v>
      </c>
      <c r="C1665" t="s">
        <v>189</v>
      </c>
      <c r="D1665" t="s">
        <v>2199</v>
      </c>
      <c r="E1665" t="s">
        <v>432</v>
      </c>
      <c r="F1665" t="s">
        <v>433</v>
      </c>
      <c r="G1665">
        <v>30.5852</v>
      </c>
      <c r="H1665">
        <v>36.238399999999999</v>
      </c>
      <c r="I1665" t="s">
        <v>62</v>
      </c>
      <c r="J1665">
        <v>22291</v>
      </c>
      <c r="K1665" s="1">
        <v>44867</v>
      </c>
      <c r="L1665" t="s">
        <v>63</v>
      </c>
      <c r="M1665" t="s">
        <v>7188</v>
      </c>
      <c r="N1665" t="s">
        <v>7189</v>
      </c>
      <c r="O1665" t="s">
        <v>1543</v>
      </c>
      <c r="P1665" t="s">
        <v>1544</v>
      </c>
      <c r="Q1665" t="s">
        <v>183</v>
      </c>
      <c r="R1665" t="s">
        <v>1545</v>
      </c>
      <c r="S1665" t="s">
        <v>69</v>
      </c>
      <c r="T1665" t="s">
        <v>1546</v>
      </c>
      <c r="U1665" t="s">
        <v>1547</v>
      </c>
      <c r="V1665" t="s">
        <v>55</v>
      </c>
      <c r="W1665" t="s">
        <v>56</v>
      </c>
    </row>
    <row r="1666" spans="1:23" x14ac:dyDescent="0.3">
      <c r="A1666">
        <v>794634659463868</v>
      </c>
      <c r="B1666" t="s">
        <v>859</v>
      </c>
      <c r="C1666" t="s">
        <v>273</v>
      </c>
      <c r="D1666" t="s">
        <v>3322</v>
      </c>
      <c r="E1666" t="s">
        <v>5862</v>
      </c>
      <c r="F1666" t="s">
        <v>5863</v>
      </c>
      <c r="G1666">
        <v>46.151200000000003</v>
      </c>
      <c r="H1666">
        <v>14.9955</v>
      </c>
      <c r="I1666" t="s">
        <v>62</v>
      </c>
      <c r="J1666">
        <v>90201</v>
      </c>
      <c r="K1666" s="1">
        <v>44599</v>
      </c>
      <c r="L1666" t="s">
        <v>123</v>
      </c>
      <c r="M1666" t="s">
        <v>7190</v>
      </c>
      <c r="N1666">
        <f>1-580-395-3072</f>
        <v>-4046</v>
      </c>
      <c r="O1666" t="s">
        <v>2111</v>
      </c>
      <c r="P1666" t="s">
        <v>1832</v>
      </c>
      <c r="Q1666" t="s">
        <v>332</v>
      </c>
      <c r="R1666" t="s">
        <v>2112</v>
      </c>
      <c r="S1666" t="s">
        <v>69</v>
      </c>
      <c r="T1666" t="s">
        <v>2113</v>
      </c>
      <c r="U1666" t="s">
        <v>2114</v>
      </c>
      <c r="V1666" t="s">
        <v>2962</v>
      </c>
      <c r="W1666" t="s">
        <v>2963</v>
      </c>
    </row>
    <row r="1667" spans="1:23" x14ac:dyDescent="0.3">
      <c r="A1667">
        <v>1167049771893820</v>
      </c>
      <c r="B1667" t="s">
        <v>454</v>
      </c>
      <c r="C1667" t="s">
        <v>91</v>
      </c>
      <c r="D1667" t="s">
        <v>4072</v>
      </c>
      <c r="E1667" t="s">
        <v>2255</v>
      </c>
      <c r="F1667" t="s">
        <v>2256</v>
      </c>
      <c r="G1667">
        <v>41.377499999999998</v>
      </c>
      <c r="H1667">
        <v>64.585300000000004</v>
      </c>
      <c r="I1667" t="s">
        <v>138</v>
      </c>
      <c r="J1667">
        <v>31687</v>
      </c>
      <c r="K1667" s="1">
        <v>44840</v>
      </c>
      <c r="L1667" t="s">
        <v>29</v>
      </c>
      <c r="M1667" t="s">
        <v>7191</v>
      </c>
      <c r="N1667" t="s">
        <v>7192</v>
      </c>
      <c r="O1667" t="s">
        <v>736</v>
      </c>
      <c r="P1667" t="s">
        <v>4262</v>
      </c>
      <c r="Q1667" t="s">
        <v>67</v>
      </c>
      <c r="R1667" t="s">
        <v>4263</v>
      </c>
      <c r="S1667" t="s">
        <v>241</v>
      </c>
      <c r="T1667" t="s">
        <v>4264</v>
      </c>
      <c r="U1667" t="s">
        <v>4265</v>
      </c>
      <c r="V1667" t="s">
        <v>3421</v>
      </c>
      <c r="W1667" t="s">
        <v>3422</v>
      </c>
    </row>
    <row r="1668" spans="1:23" x14ac:dyDescent="0.3">
      <c r="A1668">
        <v>1142638013417360</v>
      </c>
      <c r="B1668" t="s">
        <v>286</v>
      </c>
      <c r="C1668" t="s">
        <v>58</v>
      </c>
      <c r="D1668" t="s">
        <v>4390</v>
      </c>
      <c r="E1668" t="s">
        <v>2691</v>
      </c>
      <c r="F1668" t="s">
        <v>2692</v>
      </c>
      <c r="G1668">
        <v>26.820599999999999</v>
      </c>
      <c r="H1668">
        <v>30.802499999999998</v>
      </c>
      <c r="I1668" t="s">
        <v>206</v>
      </c>
      <c r="J1668">
        <v>132867</v>
      </c>
      <c r="K1668" s="1">
        <v>44623</v>
      </c>
      <c r="L1668" t="s">
        <v>123</v>
      </c>
      <c r="M1668" t="s">
        <v>7193</v>
      </c>
      <c r="N1668" t="s">
        <v>7194</v>
      </c>
      <c r="O1668" t="s">
        <v>1115</v>
      </c>
      <c r="P1668" t="s">
        <v>811</v>
      </c>
      <c r="Q1668" t="s">
        <v>50</v>
      </c>
      <c r="R1668" t="s">
        <v>1116</v>
      </c>
      <c r="S1668" t="s">
        <v>241</v>
      </c>
      <c r="T1668" t="s">
        <v>1117</v>
      </c>
      <c r="U1668" t="s">
        <v>1118</v>
      </c>
      <c r="V1668" t="s">
        <v>2189</v>
      </c>
      <c r="W1668" t="s">
        <v>2190</v>
      </c>
    </row>
    <row r="1669" spans="1:23" x14ac:dyDescent="0.3">
      <c r="A1669">
        <v>1015060460334180</v>
      </c>
      <c r="B1669" t="s">
        <v>364</v>
      </c>
      <c r="C1669" t="s">
        <v>24</v>
      </c>
      <c r="D1669" t="s">
        <v>699</v>
      </c>
      <c r="E1669" t="s">
        <v>626</v>
      </c>
      <c r="F1669" t="s">
        <v>627</v>
      </c>
      <c r="G1669">
        <v>35.9375</v>
      </c>
      <c r="H1669">
        <v>14.375400000000001</v>
      </c>
      <c r="I1669" t="s">
        <v>138</v>
      </c>
      <c r="J1669">
        <v>14774</v>
      </c>
      <c r="K1669" s="1">
        <v>44554</v>
      </c>
      <c r="L1669" t="s">
        <v>123</v>
      </c>
      <c r="M1669" t="s">
        <v>7195</v>
      </c>
      <c r="N1669" t="s">
        <v>7196</v>
      </c>
      <c r="O1669" t="s">
        <v>640</v>
      </c>
      <c r="P1669" t="s">
        <v>641</v>
      </c>
      <c r="Q1669" t="s">
        <v>674</v>
      </c>
      <c r="R1669" t="s">
        <v>642</v>
      </c>
      <c r="S1669" t="s">
        <v>334</v>
      </c>
      <c r="T1669" t="s">
        <v>643</v>
      </c>
      <c r="U1669" t="s">
        <v>644</v>
      </c>
      <c r="V1669" t="s">
        <v>3521</v>
      </c>
      <c r="W1669" t="s">
        <v>3522</v>
      </c>
    </row>
    <row r="1670" spans="1:23" x14ac:dyDescent="0.3">
      <c r="A1670">
        <v>2429224065703040</v>
      </c>
      <c r="B1670" t="s">
        <v>667</v>
      </c>
      <c r="C1670" t="s">
        <v>218</v>
      </c>
      <c r="D1670" t="s">
        <v>1508</v>
      </c>
      <c r="E1670" t="s">
        <v>1584</v>
      </c>
      <c r="F1670" t="s">
        <v>1585</v>
      </c>
      <c r="G1670">
        <v>37.090200000000003</v>
      </c>
      <c r="H1670">
        <v>-95.712900000000005</v>
      </c>
      <c r="I1670" t="s">
        <v>206</v>
      </c>
      <c r="J1670">
        <v>49989</v>
      </c>
      <c r="K1670" s="1">
        <v>44733</v>
      </c>
      <c r="L1670" t="s">
        <v>29</v>
      </c>
      <c r="M1670" t="s">
        <v>7197</v>
      </c>
      <c r="N1670" t="s">
        <v>7198</v>
      </c>
      <c r="O1670" t="s">
        <v>141</v>
      </c>
      <c r="P1670" t="s">
        <v>3092</v>
      </c>
      <c r="Q1670" t="s">
        <v>67</v>
      </c>
      <c r="R1670" t="s">
        <v>3093</v>
      </c>
      <c r="S1670" t="s">
        <v>52</v>
      </c>
      <c r="T1670" t="s">
        <v>3094</v>
      </c>
      <c r="U1670" t="s">
        <v>3095</v>
      </c>
      <c r="V1670" t="s">
        <v>3589</v>
      </c>
      <c r="W1670" t="s">
        <v>3590</v>
      </c>
    </row>
    <row r="1671" spans="1:23" x14ac:dyDescent="0.3">
      <c r="A1671">
        <v>2986527374150660</v>
      </c>
      <c r="B1671" t="s">
        <v>454</v>
      </c>
      <c r="C1671" t="s">
        <v>42</v>
      </c>
      <c r="D1671" t="s">
        <v>3379</v>
      </c>
      <c r="E1671" t="s">
        <v>2296</v>
      </c>
      <c r="F1671" t="s">
        <v>2297</v>
      </c>
      <c r="G1671">
        <v>21.9162</v>
      </c>
      <c r="H1671">
        <v>95.956000000000003</v>
      </c>
      <c r="I1671" t="s">
        <v>78</v>
      </c>
      <c r="J1671">
        <v>64652</v>
      </c>
      <c r="K1671" s="1">
        <v>44613</v>
      </c>
      <c r="L1671" t="s">
        <v>123</v>
      </c>
      <c r="M1671" t="s">
        <v>7199</v>
      </c>
      <c r="N1671">
        <v>2022583443</v>
      </c>
      <c r="O1671" t="s">
        <v>2332</v>
      </c>
      <c r="P1671" t="s">
        <v>496</v>
      </c>
      <c r="Q1671" t="s">
        <v>967</v>
      </c>
      <c r="R1671" t="s">
        <v>2333</v>
      </c>
      <c r="S1671" t="s">
        <v>198</v>
      </c>
      <c r="T1671" t="s">
        <v>2334</v>
      </c>
      <c r="U1671" t="s">
        <v>2335</v>
      </c>
      <c r="V1671" t="s">
        <v>7200</v>
      </c>
      <c r="W1671" t="s">
        <v>7201</v>
      </c>
    </row>
    <row r="1672" spans="1:23" x14ac:dyDescent="0.3">
      <c r="A1672">
        <v>3006823664613470</v>
      </c>
      <c r="B1672" t="s">
        <v>272</v>
      </c>
      <c r="C1672" t="s">
        <v>189</v>
      </c>
      <c r="D1672" t="s">
        <v>2681</v>
      </c>
      <c r="E1672" t="s">
        <v>2061</v>
      </c>
      <c r="F1672" t="s">
        <v>2062</v>
      </c>
      <c r="G1672">
        <v>21.007899999999999</v>
      </c>
      <c r="H1672">
        <v>-10.940799999999999</v>
      </c>
      <c r="I1672" t="s">
        <v>138</v>
      </c>
      <c r="J1672">
        <v>78556</v>
      </c>
      <c r="K1672" s="1">
        <v>45084</v>
      </c>
      <c r="L1672" t="s">
        <v>29</v>
      </c>
      <c r="M1672" t="s">
        <v>7202</v>
      </c>
      <c r="N1672" t="s">
        <v>7203</v>
      </c>
      <c r="O1672" t="s">
        <v>560</v>
      </c>
      <c r="P1672" t="s">
        <v>585</v>
      </c>
      <c r="Q1672" t="s">
        <v>294</v>
      </c>
      <c r="R1672" t="s">
        <v>3125</v>
      </c>
      <c r="S1672" t="s">
        <v>241</v>
      </c>
      <c r="T1672" t="s">
        <v>3126</v>
      </c>
      <c r="U1672" t="s">
        <v>3127</v>
      </c>
      <c r="V1672" t="s">
        <v>4643</v>
      </c>
      <c r="W1672" t="s">
        <v>4644</v>
      </c>
    </row>
    <row r="1673" spans="1:23" x14ac:dyDescent="0.3">
      <c r="A1673">
        <v>658286409714534</v>
      </c>
      <c r="B1673" t="s">
        <v>286</v>
      </c>
      <c r="C1673" t="s">
        <v>42</v>
      </c>
      <c r="D1673" t="s">
        <v>2672</v>
      </c>
      <c r="E1673" t="s">
        <v>93</v>
      </c>
      <c r="F1673" t="s">
        <v>94</v>
      </c>
      <c r="G1673">
        <v>-35.6751</v>
      </c>
      <c r="H1673">
        <v>-71.542900000000003</v>
      </c>
      <c r="I1673" t="s">
        <v>138</v>
      </c>
      <c r="J1673">
        <v>45487</v>
      </c>
      <c r="K1673" s="1">
        <v>44849</v>
      </c>
      <c r="L1673" t="s">
        <v>29</v>
      </c>
      <c r="M1673" t="s">
        <v>7204</v>
      </c>
      <c r="N1673" t="s">
        <v>7205</v>
      </c>
      <c r="O1673" t="s">
        <v>2883</v>
      </c>
      <c r="P1673" t="s">
        <v>2275</v>
      </c>
      <c r="Q1673" t="s">
        <v>294</v>
      </c>
      <c r="R1673" t="s">
        <v>3654</v>
      </c>
      <c r="S1673" t="s">
        <v>85</v>
      </c>
      <c r="T1673" t="s">
        <v>3655</v>
      </c>
      <c r="U1673" t="s">
        <v>3656</v>
      </c>
      <c r="V1673" t="s">
        <v>7206</v>
      </c>
      <c r="W1673" t="s">
        <v>7207</v>
      </c>
    </row>
    <row r="1674" spans="1:23" x14ac:dyDescent="0.3">
      <c r="A1674">
        <v>2530213618748040</v>
      </c>
      <c r="B1674" t="s">
        <v>555</v>
      </c>
      <c r="C1674" t="s">
        <v>24</v>
      </c>
      <c r="D1674" t="s">
        <v>4206</v>
      </c>
      <c r="E1674" t="s">
        <v>2915</v>
      </c>
      <c r="F1674" t="s">
        <v>2916</v>
      </c>
      <c r="G1674">
        <v>-0.80369999999999997</v>
      </c>
      <c r="H1674">
        <v>11.609400000000001</v>
      </c>
      <c r="I1674" t="s">
        <v>28</v>
      </c>
      <c r="J1674">
        <v>130943</v>
      </c>
      <c r="K1674" s="1">
        <v>44843</v>
      </c>
      <c r="L1674" t="s">
        <v>63</v>
      </c>
      <c r="M1674" t="s">
        <v>7208</v>
      </c>
      <c r="N1674" t="s">
        <v>7209</v>
      </c>
      <c r="O1674" t="s">
        <v>1726</v>
      </c>
      <c r="P1674" t="s">
        <v>4102</v>
      </c>
      <c r="Q1674" t="s">
        <v>34</v>
      </c>
      <c r="R1674" t="s">
        <v>4103</v>
      </c>
      <c r="S1674" t="s">
        <v>114</v>
      </c>
      <c r="T1674" t="s">
        <v>4104</v>
      </c>
      <c r="U1674" t="s">
        <v>4105</v>
      </c>
      <c r="V1674" t="s">
        <v>5736</v>
      </c>
      <c r="W1674" t="s">
        <v>5737</v>
      </c>
    </row>
    <row r="1675" spans="1:23" x14ac:dyDescent="0.3">
      <c r="A1675">
        <v>2214986139388960</v>
      </c>
      <c r="B1675" t="s">
        <v>396</v>
      </c>
      <c r="C1675" t="s">
        <v>105</v>
      </c>
      <c r="D1675" t="s">
        <v>1719</v>
      </c>
      <c r="E1675" t="s">
        <v>469</v>
      </c>
      <c r="F1675" t="s">
        <v>470</v>
      </c>
      <c r="G1675">
        <v>26.335100000000001</v>
      </c>
      <c r="H1675">
        <v>17.228300000000001</v>
      </c>
      <c r="I1675" t="s">
        <v>206</v>
      </c>
      <c r="J1675">
        <v>97896</v>
      </c>
      <c r="K1675" s="1">
        <v>44713</v>
      </c>
      <c r="L1675" t="s">
        <v>29</v>
      </c>
      <c r="M1675" t="s">
        <v>7210</v>
      </c>
      <c r="N1675" t="s">
        <v>7211</v>
      </c>
      <c r="O1675" t="s">
        <v>1735</v>
      </c>
      <c r="P1675" t="s">
        <v>2009</v>
      </c>
      <c r="Q1675" t="s">
        <v>321</v>
      </c>
      <c r="R1675" t="s">
        <v>2010</v>
      </c>
      <c r="S1675" t="s">
        <v>212</v>
      </c>
      <c r="T1675" t="s">
        <v>2011</v>
      </c>
      <c r="U1675" t="s">
        <v>2012</v>
      </c>
      <c r="V1675" t="s">
        <v>2931</v>
      </c>
      <c r="W1675" t="s">
        <v>2932</v>
      </c>
    </row>
    <row r="1676" spans="1:23" x14ac:dyDescent="0.3">
      <c r="A1676">
        <v>2309089775813320</v>
      </c>
      <c r="B1676" t="s">
        <v>454</v>
      </c>
      <c r="C1676" t="s">
        <v>273</v>
      </c>
      <c r="D1676" t="s">
        <v>3487</v>
      </c>
      <c r="E1676" t="s">
        <v>326</v>
      </c>
      <c r="F1676" t="s">
        <v>327</v>
      </c>
      <c r="G1676">
        <v>-7.1094999999999997</v>
      </c>
      <c r="H1676">
        <v>177.64930000000001</v>
      </c>
      <c r="I1676" t="s">
        <v>62</v>
      </c>
      <c r="J1676">
        <v>38358</v>
      </c>
      <c r="K1676" s="1">
        <v>45055</v>
      </c>
      <c r="L1676" t="s">
        <v>63</v>
      </c>
      <c r="M1676" t="s">
        <v>7212</v>
      </c>
      <c r="N1676" t="s">
        <v>7213</v>
      </c>
      <c r="O1676" t="s">
        <v>2554</v>
      </c>
      <c r="P1676" t="s">
        <v>1100</v>
      </c>
      <c r="Q1676" t="s">
        <v>674</v>
      </c>
      <c r="R1676" t="s">
        <v>3338</v>
      </c>
      <c r="S1676" t="s">
        <v>69</v>
      </c>
      <c r="T1676" t="s">
        <v>3339</v>
      </c>
      <c r="U1676" t="s">
        <v>3340</v>
      </c>
      <c r="V1676" t="s">
        <v>623</v>
      </c>
      <c r="W1676" t="s">
        <v>624</v>
      </c>
    </row>
    <row r="1677" spans="1:23" x14ac:dyDescent="0.3">
      <c r="A1677">
        <v>2322520555138910</v>
      </c>
      <c r="B1677" t="s">
        <v>779</v>
      </c>
      <c r="C1677" t="s">
        <v>91</v>
      </c>
      <c r="D1677" t="s">
        <v>2970</v>
      </c>
      <c r="E1677" t="s">
        <v>544</v>
      </c>
      <c r="F1677" t="s">
        <v>545</v>
      </c>
      <c r="G1677">
        <v>7.54</v>
      </c>
      <c r="H1677">
        <v>-5.5471000000000004</v>
      </c>
      <c r="I1677" t="s">
        <v>138</v>
      </c>
      <c r="J1677">
        <v>27369</v>
      </c>
      <c r="K1677" s="1">
        <v>44726</v>
      </c>
      <c r="L1677" t="s">
        <v>63</v>
      </c>
      <c r="M1677" t="s">
        <v>7214</v>
      </c>
      <c r="N1677" t="s">
        <v>7215</v>
      </c>
      <c r="O1677" t="s">
        <v>1115</v>
      </c>
      <c r="P1677" t="s">
        <v>1381</v>
      </c>
      <c r="Q1677" t="s">
        <v>294</v>
      </c>
      <c r="R1677" t="s">
        <v>2300</v>
      </c>
      <c r="S1677" t="s">
        <v>114</v>
      </c>
      <c r="T1677" t="s">
        <v>2301</v>
      </c>
      <c r="U1677" t="s">
        <v>2302</v>
      </c>
      <c r="V1677" t="s">
        <v>5430</v>
      </c>
      <c r="W1677" t="s">
        <v>5431</v>
      </c>
    </row>
    <row r="1678" spans="1:23" x14ac:dyDescent="0.3">
      <c r="A1678">
        <v>2493238702499780</v>
      </c>
      <c r="B1678" t="s">
        <v>272</v>
      </c>
      <c r="C1678" t="s">
        <v>189</v>
      </c>
      <c r="D1678" t="s">
        <v>5851</v>
      </c>
      <c r="E1678" t="s">
        <v>3211</v>
      </c>
      <c r="F1678" t="s">
        <v>3212</v>
      </c>
      <c r="G1678">
        <v>9.1449999999999996</v>
      </c>
      <c r="H1678">
        <v>40.489699999999999</v>
      </c>
      <c r="I1678" t="s">
        <v>138</v>
      </c>
      <c r="J1678">
        <v>49946</v>
      </c>
      <c r="K1678" s="1">
        <v>44900</v>
      </c>
      <c r="L1678" t="s">
        <v>29</v>
      </c>
      <c r="M1678" t="s">
        <v>7216</v>
      </c>
      <c r="N1678" t="s">
        <v>7217</v>
      </c>
      <c r="O1678" t="s">
        <v>2700</v>
      </c>
      <c r="P1678" t="s">
        <v>2701</v>
      </c>
      <c r="Q1678" t="s">
        <v>321</v>
      </c>
      <c r="R1678" t="s">
        <v>2702</v>
      </c>
      <c r="S1678" t="s">
        <v>212</v>
      </c>
      <c r="T1678" t="s">
        <v>2703</v>
      </c>
      <c r="U1678" t="s">
        <v>2704</v>
      </c>
      <c r="V1678" t="s">
        <v>1531</v>
      </c>
      <c r="W1678" t="s">
        <v>1532</v>
      </c>
    </row>
    <row r="1679" spans="1:23" x14ac:dyDescent="0.3">
      <c r="A1679">
        <v>1880678863233050</v>
      </c>
      <c r="B1679" t="s">
        <v>1683</v>
      </c>
      <c r="C1679" t="s">
        <v>105</v>
      </c>
      <c r="D1679" t="s">
        <v>7218</v>
      </c>
      <c r="E1679" t="s">
        <v>107</v>
      </c>
      <c r="F1679" t="s">
        <v>108</v>
      </c>
      <c r="G1679">
        <v>50.503900000000002</v>
      </c>
      <c r="H1679">
        <v>4.4699</v>
      </c>
      <c r="I1679" t="s">
        <v>28</v>
      </c>
      <c r="J1679">
        <v>18232</v>
      </c>
      <c r="K1679" s="1">
        <v>45096</v>
      </c>
      <c r="L1679" t="s">
        <v>29</v>
      </c>
      <c r="M1679" t="s">
        <v>7219</v>
      </c>
      <c r="N1679" t="s">
        <v>7220</v>
      </c>
      <c r="O1679" t="s">
        <v>618</v>
      </c>
      <c r="P1679" t="s">
        <v>619</v>
      </c>
      <c r="Q1679" t="s">
        <v>358</v>
      </c>
      <c r="R1679" t="s">
        <v>620</v>
      </c>
      <c r="S1679" t="s">
        <v>145</v>
      </c>
      <c r="T1679" t="s">
        <v>621</v>
      </c>
      <c r="U1679" t="s">
        <v>622</v>
      </c>
      <c r="V1679" t="s">
        <v>7221</v>
      </c>
      <c r="W1679" t="s">
        <v>7222</v>
      </c>
    </row>
    <row r="1680" spans="1:23" x14ac:dyDescent="0.3">
      <c r="A1680">
        <v>1946135576851040</v>
      </c>
      <c r="B1680" t="s">
        <v>417</v>
      </c>
      <c r="C1680" t="s">
        <v>189</v>
      </c>
      <c r="D1680" t="s">
        <v>1423</v>
      </c>
      <c r="E1680" t="s">
        <v>1134</v>
      </c>
      <c r="F1680" t="s">
        <v>1135</v>
      </c>
      <c r="G1680">
        <v>-0.7893</v>
      </c>
      <c r="H1680">
        <v>113.9213</v>
      </c>
      <c r="I1680" t="s">
        <v>62</v>
      </c>
      <c r="J1680">
        <v>124454</v>
      </c>
      <c r="K1680" s="1">
        <v>45031</v>
      </c>
      <c r="L1680" t="s">
        <v>63</v>
      </c>
      <c r="M1680" t="s">
        <v>7223</v>
      </c>
      <c r="N1680" t="s">
        <v>7224</v>
      </c>
      <c r="O1680" t="s">
        <v>1576</v>
      </c>
      <c r="P1680" t="s">
        <v>3532</v>
      </c>
      <c r="Q1680" t="s">
        <v>50</v>
      </c>
      <c r="R1680" t="s">
        <v>3533</v>
      </c>
      <c r="S1680" t="s">
        <v>241</v>
      </c>
      <c r="T1680" t="s">
        <v>3534</v>
      </c>
      <c r="U1680" t="s">
        <v>3535</v>
      </c>
      <c r="V1680" t="s">
        <v>1619</v>
      </c>
      <c r="W1680" t="s">
        <v>1620</v>
      </c>
    </row>
    <row r="1681" spans="1:23" x14ac:dyDescent="0.3">
      <c r="A1681">
        <v>2836816598990850</v>
      </c>
      <c r="B1681" t="s">
        <v>313</v>
      </c>
      <c r="C1681" t="s">
        <v>105</v>
      </c>
      <c r="D1681" t="s">
        <v>7225</v>
      </c>
      <c r="E1681" t="s">
        <v>2430</v>
      </c>
      <c r="F1681" t="s">
        <v>2431</v>
      </c>
      <c r="G1681">
        <v>51.919400000000003</v>
      </c>
      <c r="H1681">
        <v>19.145099999999999</v>
      </c>
      <c r="I1681" t="s">
        <v>206</v>
      </c>
      <c r="J1681">
        <v>113761</v>
      </c>
      <c r="K1681" s="1">
        <v>44501</v>
      </c>
      <c r="L1681" t="s">
        <v>63</v>
      </c>
      <c r="M1681" t="s">
        <v>7226</v>
      </c>
      <c r="N1681" t="s">
        <v>7227</v>
      </c>
      <c r="O1681" t="s">
        <v>331</v>
      </c>
      <c r="P1681" t="s">
        <v>3026</v>
      </c>
      <c r="Q1681" t="s">
        <v>169</v>
      </c>
      <c r="R1681" t="s">
        <v>3027</v>
      </c>
      <c r="S1681" t="s">
        <v>114</v>
      </c>
      <c r="T1681" t="s">
        <v>3028</v>
      </c>
      <c r="U1681" t="s">
        <v>3029</v>
      </c>
      <c r="V1681" t="s">
        <v>4333</v>
      </c>
      <c r="W1681" t="s">
        <v>4334</v>
      </c>
    </row>
    <row r="1682" spans="1:23" x14ac:dyDescent="0.3">
      <c r="A1682">
        <v>2692715381982000</v>
      </c>
      <c r="B1682" t="s">
        <v>41</v>
      </c>
      <c r="C1682" t="s">
        <v>134</v>
      </c>
      <c r="D1682" t="s">
        <v>2424</v>
      </c>
      <c r="E1682" t="s">
        <v>1042</v>
      </c>
      <c r="F1682" t="s">
        <v>1043</v>
      </c>
      <c r="G1682">
        <v>56.879600000000003</v>
      </c>
      <c r="H1682">
        <v>24.603200000000001</v>
      </c>
      <c r="I1682" t="s">
        <v>62</v>
      </c>
      <c r="J1682">
        <v>118211</v>
      </c>
      <c r="K1682" s="1">
        <v>44610</v>
      </c>
      <c r="L1682" t="s">
        <v>63</v>
      </c>
      <c r="M1682" t="s">
        <v>7228</v>
      </c>
      <c r="N1682" t="s">
        <v>7229</v>
      </c>
      <c r="O1682" t="s">
        <v>597</v>
      </c>
      <c r="P1682" t="s">
        <v>598</v>
      </c>
      <c r="Q1682" t="s">
        <v>34</v>
      </c>
      <c r="R1682" t="s">
        <v>599</v>
      </c>
      <c r="S1682" t="s">
        <v>52</v>
      </c>
      <c r="T1682" t="s">
        <v>600</v>
      </c>
      <c r="U1682" t="s">
        <v>601</v>
      </c>
      <c r="V1682" t="s">
        <v>5178</v>
      </c>
      <c r="W1682" t="s">
        <v>5179</v>
      </c>
    </row>
    <row r="1683" spans="1:23" x14ac:dyDescent="0.3">
      <c r="A1683">
        <v>2936590035196730</v>
      </c>
      <c r="B1683" t="s">
        <v>686</v>
      </c>
      <c r="C1683" t="s">
        <v>58</v>
      </c>
      <c r="D1683" t="s">
        <v>7230</v>
      </c>
      <c r="E1683" t="s">
        <v>700</v>
      </c>
      <c r="F1683" t="s">
        <v>700</v>
      </c>
      <c r="G1683">
        <v>43.738399999999999</v>
      </c>
      <c r="H1683">
        <v>7.4245999999999999</v>
      </c>
      <c r="I1683" t="s">
        <v>78</v>
      </c>
      <c r="J1683">
        <v>70571</v>
      </c>
      <c r="K1683" s="1">
        <v>44637</v>
      </c>
      <c r="L1683" t="s">
        <v>63</v>
      </c>
      <c r="M1683" t="s">
        <v>7231</v>
      </c>
      <c r="N1683">
        <v>3006433808</v>
      </c>
      <c r="O1683" t="s">
        <v>606</v>
      </c>
      <c r="P1683" t="s">
        <v>1979</v>
      </c>
      <c r="Q1683" t="s">
        <v>169</v>
      </c>
      <c r="R1683" t="s">
        <v>1980</v>
      </c>
      <c r="S1683" t="s">
        <v>212</v>
      </c>
      <c r="T1683" t="s">
        <v>1981</v>
      </c>
      <c r="U1683" t="s">
        <v>1982</v>
      </c>
      <c r="V1683" t="s">
        <v>6878</v>
      </c>
      <c r="W1683" t="s">
        <v>6879</v>
      </c>
    </row>
    <row r="1684" spans="1:23" x14ac:dyDescent="0.3">
      <c r="A1684">
        <v>2844979482155570</v>
      </c>
      <c r="B1684" t="s">
        <v>567</v>
      </c>
      <c r="C1684" t="s">
        <v>273</v>
      </c>
      <c r="D1684" t="s">
        <v>840</v>
      </c>
      <c r="E1684" t="s">
        <v>781</v>
      </c>
      <c r="F1684" t="s">
        <v>782</v>
      </c>
      <c r="G1684">
        <v>30.375299999999999</v>
      </c>
      <c r="H1684">
        <v>69.345100000000002</v>
      </c>
      <c r="I1684" t="s">
        <v>78</v>
      </c>
      <c r="J1684">
        <v>123983</v>
      </c>
      <c r="K1684" s="1">
        <v>44977</v>
      </c>
      <c r="L1684" t="s">
        <v>29</v>
      </c>
      <c r="M1684" t="s">
        <v>7232</v>
      </c>
      <c r="N1684" t="s">
        <v>7233</v>
      </c>
      <c r="O1684" t="s">
        <v>585</v>
      </c>
      <c r="P1684" t="s">
        <v>2837</v>
      </c>
      <c r="Q1684" t="s">
        <v>294</v>
      </c>
      <c r="R1684" t="s">
        <v>2838</v>
      </c>
      <c r="S1684" t="s">
        <v>52</v>
      </c>
      <c r="T1684" t="s">
        <v>2839</v>
      </c>
      <c r="U1684" t="s">
        <v>2840</v>
      </c>
      <c r="V1684" t="s">
        <v>4384</v>
      </c>
      <c r="W1684" t="s">
        <v>4385</v>
      </c>
    </row>
    <row r="1685" spans="1:23" x14ac:dyDescent="0.3">
      <c r="A1685">
        <v>1632735870018450</v>
      </c>
      <c r="B1685" t="s">
        <v>133</v>
      </c>
      <c r="C1685" t="s">
        <v>42</v>
      </c>
      <c r="D1685" t="s">
        <v>3184</v>
      </c>
      <c r="E1685" t="s">
        <v>781</v>
      </c>
      <c r="F1685" t="s">
        <v>782</v>
      </c>
      <c r="G1685">
        <v>30.375299999999999</v>
      </c>
      <c r="H1685">
        <v>69.345100000000002</v>
      </c>
      <c r="I1685" t="s">
        <v>78</v>
      </c>
      <c r="J1685">
        <v>60213</v>
      </c>
      <c r="K1685" s="1">
        <v>44459</v>
      </c>
      <c r="L1685" t="s">
        <v>123</v>
      </c>
      <c r="M1685" t="s">
        <v>7234</v>
      </c>
      <c r="N1685" t="s">
        <v>7235</v>
      </c>
      <c r="O1685" t="s">
        <v>423</v>
      </c>
      <c r="P1685" t="s">
        <v>141</v>
      </c>
      <c r="Q1685" t="s">
        <v>34</v>
      </c>
      <c r="R1685" t="s">
        <v>3058</v>
      </c>
      <c r="S1685" t="s">
        <v>52</v>
      </c>
      <c r="T1685" t="s">
        <v>3059</v>
      </c>
      <c r="U1685" t="s">
        <v>3060</v>
      </c>
      <c r="V1685" t="s">
        <v>4099</v>
      </c>
      <c r="W1685" t="s">
        <v>4100</v>
      </c>
    </row>
    <row r="1686" spans="1:23" x14ac:dyDescent="0.3">
      <c r="A1686">
        <v>2421115863592030</v>
      </c>
      <c r="B1686" t="s">
        <v>792</v>
      </c>
      <c r="C1686" t="s">
        <v>58</v>
      </c>
      <c r="D1686" t="s">
        <v>4537</v>
      </c>
      <c r="E1686" t="s">
        <v>1462</v>
      </c>
      <c r="F1686" t="s">
        <v>1463</v>
      </c>
      <c r="G1686">
        <v>-13.133900000000001</v>
      </c>
      <c r="H1686">
        <v>27.849299999999999</v>
      </c>
      <c r="I1686" t="s">
        <v>138</v>
      </c>
      <c r="J1686">
        <v>76224</v>
      </c>
      <c r="K1686" s="1">
        <v>44751</v>
      </c>
      <c r="L1686" t="s">
        <v>63</v>
      </c>
      <c r="M1686" t="s">
        <v>7236</v>
      </c>
      <c r="N1686" t="s">
        <v>7237</v>
      </c>
      <c r="O1686" t="s">
        <v>370</v>
      </c>
      <c r="P1686" t="s">
        <v>1115</v>
      </c>
      <c r="Q1686" t="s">
        <v>253</v>
      </c>
      <c r="R1686" t="s">
        <v>3230</v>
      </c>
      <c r="S1686" t="s">
        <v>241</v>
      </c>
      <c r="T1686" t="s">
        <v>3231</v>
      </c>
      <c r="U1686" t="s">
        <v>3232</v>
      </c>
      <c r="V1686" t="s">
        <v>3342</v>
      </c>
      <c r="W1686" t="s">
        <v>3343</v>
      </c>
    </row>
    <row r="1687" spans="1:23" x14ac:dyDescent="0.3">
      <c r="A1687">
        <v>3078735179757950</v>
      </c>
      <c r="B1687" t="s">
        <v>480</v>
      </c>
      <c r="C1687" t="s">
        <v>58</v>
      </c>
      <c r="D1687" t="s">
        <v>1604</v>
      </c>
      <c r="E1687" t="s">
        <v>163</v>
      </c>
      <c r="F1687" t="s">
        <v>164</v>
      </c>
      <c r="G1687">
        <v>17.0608</v>
      </c>
      <c r="H1687">
        <v>-61.796399999999998</v>
      </c>
      <c r="I1687" t="s">
        <v>138</v>
      </c>
      <c r="J1687">
        <v>71142</v>
      </c>
      <c r="K1687" s="1">
        <v>44685</v>
      </c>
      <c r="L1687" t="s">
        <v>63</v>
      </c>
      <c r="M1687" t="s">
        <v>7238</v>
      </c>
      <c r="N1687" t="s">
        <v>7239</v>
      </c>
      <c r="O1687" t="s">
        <v>496</v>
      </c>
      <c r="P1687" t="s">
        <v>497</v>
      </c>
      <c r="Q1687" t="s">
        <v>67</v>
      </c>
      <c r="R1687" t="s">
        <v>498</v>
      </c>
      <c r="S1687" t="s">
        <v>145</v>
      </c>
      <c r="T1687" t="s">
        <v>499</v>
      </c>
      <c r="U1687" t="s">
        <v>500</v>
      </c>
      <c r="V1687" t="s">
        <v>2561</v>
      </c>
      <c r="W1687" t="s">
        <v>2562</v>
      </c>
    </row>
    <row r="1688" spans="1:23" x14ac:dyDescent="0.3">
      <c r="A1688">
        <v>955007200901680</v>
      </c>
      <c r="B1688" t="s">
        <v>119</v>
      </c>
      <c r="C1688" t="s">
        <v>105</v>
      </c>
      <c r="D1688" t="s">
        <v>3479</v>
      </c>
      <c r="E1688" t="s">
        <v>5460</v>
      </c>
      <c r="F1688" t="s">
        <v>5461</v>
      </c>
      <c r="G1688">
        <v>15.097899999999999</v>
      </c>
      <c r="H1688">
        <v>145.6739</v>
      </c>
      <c r="I1688" t="s">
        <v>138</v>
      </c>
      <c r="J1688">
        <v>61612</v>
      </c>
      <c r="K1688" s="1">
        <v>44866</v>
      </c>
      <c r="L1688" t="s">
        <v>29</v>
      </c>
      <c r="M1688" t="s">
        <v>7240</v>
      </c>
      <c r="N1688" t="s">
        <v>7241</v>
      </c>
      <c r="O1688" t="s">
        <v>1503</v>
      </c>
      <c r="P1688" t="s">
        <v>1504</v>
      </c>
      <c r="Q1688" t="s">
        <v>50</v>
      </c>
      <c r="R1688" t="s">
        <v>1505</v>
      </c>
      <c r="S1688" t="s">
        <v>69</v>
      </c>
      <c r="T1688" t="s">
        <v>1506</v>
      </c>
      <c r="U1688" t="s">
        <v>1507</v>
      </c>
      <c r="V1688" t="s">
        <v>7242</v>
      </c>
      <c r="W1688" t="s">
        <v>7243</v>
      </c>
    </row>
    <row r="1689" spans="1:23" x14ac:dyDescent="0.3">
      <c r="A1689">
        <v>654621711747699</v>
      </c>
      <c r="B1689" t="s">
        <v>454</v>
      </c>
      <c r="C1689" t="s">
        <v>189</v>
      </c>
      <c r="D1689" t="s">
        <v>2475</v>
      </c>
      <c r="E1689" t="s">
        <v>2825</v>
      </c>
      <c r="F1689" t="s">
        <v>2826</v>
      </c>
      <c r="G1689">
        <v>8.4605999999999995</v>
      </c>
      <c r="H1689">
        <v>-11.7799</v>
      </c>
      <c r="I1689" t="s">
        <v>78</v>
      </c>
      <c r="J1689">
        <v>32898</v>
      </c>
      <c r="K1689" s="1">
        <v>44612</v>
      </c>
      <c r="L1689" t="s">
        <v>123</v>
      </c>
      <c r="M1689" t="s">
        <v>7244</v>
      </c>
      <c r="N1689" t="s">
        <v>7245</v>
      </c>
      <c r="O1689" t="s">
        <v>306</v>
      </c>
      <c r="P1689" t="s">
        <v>307</v>
      </c>
      <c r="Q1689" t="s">
        <v>294</v>
      </c>
      <c r="R1689" t="s">
        <v>308</v>
      </c>
      <c r="S1689" t="s">
        <v>114</v>
      </c>
      <c r="T1689" t="s">
        <v>309</v>
      </c>
      <c r="U1689" t="s">
        <v>310</v>
      </c>
      <c r="V1689" t="s">
        <v>3120</v>
      </c>
      <c r="W1689" t="s">
        <v>3121</v>
      </c>
    </row>
    <row r="1690" spans="1:23" x14ac:dyDescent="0.3">
      <c r="A1690">
        <v>895360732760260</v>
      </c>
      <c r="B1690" t="s">
        <v>454</v>
      </c>
      <c r="C1690" t="s">
        <v>24</v>
      </c>
      <c r="D1690" t="s">
        <v>7002</v>
      </c>
      <c r="E1690" t="s">
        <v>569</v>
      </c>
      <c r="F1690" t="s">
        <v>570</v>
      </c>
      <c r="G1690">
        <v>18.335799999999999</v>
      </c>
      <c r="H1690">
        <v>-64.896299999999997</v>
      </c>
      <c r="I1690" t="s">
        <v>206</v>
      </c>
      <c r="J1690">
        <v>28256</v>
      </c>
      <c r="K1690" s="1">
        <v>45141</v>
      </c>
      <c r="L1690" t="s">
        <v>63</v>
      </c>
      <c r="M1690" t="s">
        <v>7246</v>
      </c>
      <c r="N1690" t="s">
        <v>7247</v>
      </c>
      <c r="O1690" t="s">
        <v>33</v>
      </c>
      <c r="P1690" t="s">
        <v>1558</v>
      </c>
      <c r="Q1690" t="s">
        <v>321</v>
      </c>
      <c r="R1690" t="s">
        <v>1559</v>
      </c>
      <c r="S1690" t="s">
        <v>198</v>
      </c>
      <c r="T1690" t="s">
        <v>1560</v>
      </c>
      <c r="U1690" t="s">
        <v>1561</v>
      </c>
      <c r="V1690" t="s">
        <v>5925</v>
      </c>
      <c r="W1690" t="s">
        <v>5926</v>
      </c>
    </row>
    <row r="1691" spans="1:23" x14ac:dyDescent="0.3">
      <c r="A1691">
        <v>667069762904141</v>
      </c>
      <c r="B1691" t="s">
        <v>57</v>
      </c>
      <c r="C1691" t="s">
        <v>218</v>
      </c>
      <c r="D1691" t="s">
        <v>2990</v>
      </c>
      <c r="E1691" t="s">
        <v>3412</v>
      </c>
      <c r="F1691" t="s">
        <v>3413</v>
      </c>
      <c r="G1691">
        <v>18.0425</v>
      </c>
      <c r="H1691">
        <v>-63.0548</v>
      </c>
      <c r="I1691" t="s">
        <v>206</v>
      </c>
      <c r="J1691">
        <v>80511</v>
      </c>
      <c r="K1691" s="1">
        <v>44949</v>
      </c>
      <c r="L1691" t="s">
        <v>123</v>
      </c>
      <c r="M1691" t="s">
        <v>7248</v>
      </c>
      <c r="N1691" t="s">
        <v>7249</v>
      </c>
      <c r="O1691" t="s">
        <v>1745</v>
      </c>
      <c r="P1691" t="s">
        <v>2745</v>
      </c>
      <c r="Q1691" t="s">
        <v>321</v>
      </c>
      <c r="R1691" t="s">
        <v>2746</v>
      </c>
      <c r="S1691" t="s">
        <v>334</v>
      </c>
      <c r="T1691" t="s">
        <v>2747</v>
      </c>
      <c r="U1691" t="s">
        <v>2748</v>
      </c>
      <c r="V1691" t="s">
        <v>4620</v>
      </c>
      <c r="W1691" t="s">
        <v>4621</v>
      </c>
    </row>
    <row r="1692" spans="1:23" x14ac:dyDescent="0.3">
      <c r="A1692">
        <v>1787513323920740</v>
      </c>
      <c r="B1692" t="s">
        <v>1008</v>
      </c>
      <c r="C1692" t="s">
        <v>91</v>
      </c>
      <c r="D1692" t="s">
        <v>1336</v>
      </c>
      <c r="E1692" t="s">
        <v>700</v>
      </c>
      <c r="F1692" t="s">
        <v>700</v>
      </c>
      <c r="G1692">
        <v>43.738399999999999</v>
      </c>
      <c r="H1692">
        <v>7.4245999999999999</v>
      </c>
      <c r="I1692" t="s">
        <v>62</v>
      </c>
      <c r="J1692">
        <v>18059</v>
      </c>
      <c r="K1692" s="1">
        <v>44718</v>
      </c>
      <c r="L1692" t="s">
        <v>123</v>
      </c>
      <c r="M1692" t="s">
        <v>7250</v>
      </c>
      <c r="N1692" t="s">
        <v>7251</v>
      </c>
      <c r="O1692" t="s">
        <v>1252</v>
      </c>
      <c r="P1692" t="s">
        <v>660</v>
      </c>
      <c r="Q1692" t="s">
        <v>332</v>
      </c>
      <c r="R1692" t="s">
        <v>3560</v>
      </c>
      <c r="S1692" t="s">
        <v>69</v>
      </c>
      <c r="T1692" t="s">
        <v>3561</v>
      </c>
      <c r="U1692" t="s">
        <v>3562</v>
      </c>
      <c r="V1692" t="s">
        <v>4596</v>
      </c>
      <c r="W1692" t="s">
        <v>4597</v>
      </c>
    </row>
    <row r="1693" spans="1:23" x14ac:dyDescent="0.3">
      <c r="A1693">
        <v>737947999652926</v>
      </c>
      <c r="B1693" t="s">
        <v>454</v>
      </c>
      <c r="C1693" t="s">
        <v>218</v>
      </c>
      <c r="D1693" t="s">
        <v>5125</v>
      </c>
      <c r="E1693" t="s">
        <v>998</v>
      </c>
      <c r="F1693" t="s">
        <v>999</v>
      </c>
      <c r="G1693">
        <v>47.4116</v>
      </c>
      <c r="H1693">
        <v>28.369900000000001</v>
      </c>
      <c r="I1693" t="s">
        <v>206</v>
      </c>
      <c r="J1693">
        <v>60153</v>
      </c>
      <c r="K1693" s="1">
        <v>45162</v>
      </c>
      <c r="L1693" t="s">
        <v>63</v>
      </c>
      <c r="M1693" t="s">
        <v>7252</v>
      </c>
      <c r="N1693" t="s">
        <v>7253</v>
      </c>
      <c r="O1693" t="s">
        <v>370</v>
      </c>
      <c r="P1693" t="s">
        <v>371</v>
      </c>
      <c r="Q1693" t="s">
        <v>183</v>
      </c>
      <c r="R1693" t="s">
        <v>372</v>
      </c>
      <c r="S1693" t="s">
        <v>198</v>
      </c>
      <c r="T1693" t="s">
        <v>373</v>
      </c>
      <c r="U1693" t="s">
        <v>374</v>
      </c>
      <c r="V1693" t="s">
        <v>7254</v>
      </c>
      <c r="W1693" t="s">
        <v>7255</v>
      </c>
    </row>
    <row r="1694" spans="1:23" x14ac:dyDescent="0.3">
      <c r="A1694">
        <v>181035709842448</v>
      </c>
      <c r="B1694" t="s">
        <v>1008</v>
      </c>
      <c r="C1694" t="s">
        <v>91</v>
      </c>
      <c r="D1694" t="s">
        <v>742</v>
      </c>
      <c r="E1694" t="s">
        <v>262</v>
      </c>
      <c r="F1694" t="s">
        <v>262</v>
      </c>
      <c r="G1694">
        <v>43.942399999999999</v>
      </c>
      <c r="H1694">
        <v>12.457800000000001</v>
      </c>
      <c r="I1694" t="s">
        <v>62</v>
      </c>
      <c r="J1694">
        <v>85889</v>
      </c>
      <c r="K1694" s="1">
        <v>45116</v>
      </c>
      <c r="L1694" t="s">
        <v>63</v>
      </c>
      <c r="M1694" t="s">
        <v>7256</v>
      </c>
      <c r="N1694" t="s">
        <v>7257</v>
      </c>
      <c r="O1694" t="s">
        <v>97</v>
      </c>
      <c r="P1694" t="s">
        <v>98</v>
      </c>
      <c r="Q1694" t="s">
        <v>34</v>
      </c>
      <c r="R1694" t="s">
        <v>99</v>
      </c>
      <c r="S1694" t="s">
        <v>145</v>
      </c>
      <c r="T1694" t="s">
        <v>100</v>
      </c>
      <c r="U1694" t="s">
        <v>101</v>
      </c>
      <c r="V1694" t="s">
        <v>1173</v>
      </c>
      <c r="W1694" t="s">
        <v>1174</v>
      </c>
    </row>
    <row r="1695" spans="1:23" x14ac:dyDescent="0.3">
      <c r="A1695">
        <v>1692415817090450</v>
      </c>
      <c r="B1695" t="s">
        <v>792</v>
      </c>
      <c r="C1695" t="s">
        <v>58</v>
      </c>
      <c r="D1695" t="s">
        <v>2514</v>
      </c>
      <c r="E1695" t="s">
        <v>2309</v>
      </c>
      <c r="F1695" t="s">
        <v>2310</v>
      </c>
      <c r="G1695">
        <v>12.984299999999999</v>
      </c>
      <c r="H1695">
        <v>-61.287199999999999</v>
      </c>
      <c r="I1695" t="s">
        <v>206</v>
      </c>
      <c r="J1695">
        <v>89266</v>
      </c>
      <c r="K1695" s="1">
        <v>44827</v>
      </c>
      <c r="L1695" t="s">
        <v>63</v>
      </c>
      <c r="M1695" t="s">
        <v>7258</v>
      </c>
      <c r="N1695" t="s">
        <v>7259</v>
      </c>
      <c r="O1695" t="s">
        <v>2583</v>
      </c>
      <c r="P1695" t="s">
        <v>5553</v>
      </c>
      <c r="Q1695" t="s">
        <v>169</v>
      </c>
      <c r="R1695" t="s">
        <v>5554</v>
      </c>
      <c r="S1695" t="s">
        <v>212</v>
      </c>
      <c r="T1695" t="s">
        <v>5555</v>
      </c>
      <c r="U1695" t="s">
        <v>5556</v>
      </c>
      <c r="V1695" t="s">
        <v>1927</v>
      </c>
      <c r="W1695" t="s">
        <v>1928</v>
      </c>
    </row>
    <row r="1696" spans="1:23" x14ac:dyDescent="0.3">
      <c r="A1696">
        <v>1761971263951650</v>
      </c>
      <c r="B1696" t="s">
        <v>41</v>
      </c>
      <c r="C1696" t="s">
        <v>151</v>
      </c>
      <c r="D1696" t="s">
        <v>4957</v>
      </c>
      <c r="E1696" t="s">
        <v>1881</v>
      </c>
      <c r="F1696" t="s">
        <v>1881</v>
      </c>
      <c r="G1696">
        <v>1.3521000000000001</v>
      </c>
      <c r="H1696">
        <v>103.8198</v>
      </c>
      <c r="I1696" t="s">
        <v>78</v>
      </c>
      <c r="J1696">
        <v>65252</v>
      </c>
      <c r="K1696" s="1">
        <v>44529</v>
      </c>
      <c r="L1696" t="s">
        <v>63</v>
      </c>
      <c r="M1696" t="s">
        <v>7260</v>
      </c>
      <c r="N1696" t="s">
        <v>7261</v>
      </c>
      <c r="O1696" t="s">
        <v>330</v>
      </c>
      <c r="P1696" t="s">
        <v>331</v>
      </c>
      <c r="Q1696" t="s">
        <v>332</v>
      </c>
      <c r="R1696" t="s">
        <v>333</v>
      </c>
      <c r="S1696" t="s">
        <v>212</v>
      </c>
      <c r="T1696" t="s">
        <v>335</v>
      </c>
      <c r="U1696" t="s">
        <v>336</v>
      </c>
      <c r="V1696" t="s">
        <v>2407</v>
      </c>
      <c r="W1696" t="s">
        <v>2408</v>
      </c>
    </row>
    <row r="1697" spans="1:23" x14ac:dyDescent="0.3">
      <c r="A1697">
        <v>5762517934725</v>
      </c>
      <c r="B1697" t="s">
        <v>1008</v>
      </c>
      <c r="C1697" t="s">
        <v>58</v>
      </c>
      <c r="D1697" t="s">
        <v>1209</v>
      </c>
      <c r="E1697" t="s">
        <v>2809</v>
      </c>
      <c r="F1697" t="s">
        <v>2810</v>
      </c>
      <c r="G1697">
        <v>56.130400000000002</v>
      </c>
      <c r="H1697">
        <v>-106.3468</v>
      </c>
      <c r="I1697" t="s">
        <v>62</v>
      </c>
      <c r="J1697">
        <v>81717</v>
      </c>
      <c r="K1697" s="1">
        <v>44685</v>
      </c>
      <c r="L1697" t="s">
        <v>63</v>
      </c>
      <c r="M1697" t="s">
        <v>7262</v>
      </c>
      <c r="N1697" t="s">
        <v>7263</v>
      </c>
      <c r="O1697" t="s">
        <v>1735</v>
      </c>
      <c r="P1697" t="s">
        <v>1736</v>
      </c>
      <c r="Q1697" t="s">
        <v>358</v>
      </c>
      <c r="R1697" t="s">
        <v>1737</v>
      </c>
      <c r="S1697" t="s">
        <v>114</v>
      </c>
      <c r="T1697" t="s">
        <v>1738</v>
      </c>
      <c r="U1697" t="s">
        <v>1739</v>
      </c>
      <c r="V1697" t="s">
        <v>3832</v>
      </c>
      <c r="W1697" t="s">
        <v>3833</v>
      </c>
    </row>
    <row r="1698" spans="1:23" x14ac:dyDescent="0.3">
      <c r="A1698">
        <v>1459144275074730</v>
      </c>
      <c r="B1698" t="s">
        <v>859</v>
      </c>
      <c r="C1698" t="s">
        <v>134</v>
      </c>
      <c r="D1698" t="s">
        <v>5353</v>
      </c>
      <c r="E1698" t="s">
        <v>1911</v>
      </c>
      <c r="F1698" t="s">
        <v>1912</v>
      </c>
      <c r="G1698">
        <v>7.5148999999999999</v>
      </c>
      <c r="H1698">
        <v>134.58250000000001</v>
      </c>
      <c r="I1698" t="s">
        <v>62</v>
      </c>
      <c r="J1698">
        <v>84105</v>
      </c>
      <c r="K1698" s="1">
        <v>44894</v>
      </c>
      <c r="L1698" t="s">
        <v>123</v>
      </c>
      <c r="M1698" t="s">
        <v>7264</v>
      </c>
      <c r="N1698" t="s">
        <v>7265</v>
      </c>
      <c r="O1698" t="s">
        <v>526</v>
      </c>
      <c r="P1698" t="s">
        <v>527</v>
      </c>
      <c r="Q1698" t="s">
        <v>239</v>
      </c>
      <c r="R1698" t="s">
        <v>528</v>
      </c>
      <c r="S1698" t="s">
        <v>114</v>
      </c>
      <c r="T1698" t="s">
        <v>529</v>
      </c>
      <c r="U1698" t="s">
        <v>530</v>
      </c>
      <c r="V1698" t="s">
        <v>6175</v>
      </c>
      <c r="W1698" t="s">
        <v>6176</v>
      </c>
    </row>
    <row r="1699" spans="1:23" x14ac:dyDescent="0.3">
      <c r="A1699">
        <v>2985478544376200</v>
      </c>
      <c r="B1699" t="s">
        <v>313</v>
      </c>
      <c r="C1699" t="s">
        <v>24</v>
      </c>
      <c r="D1699" t="s">
        <v>1626</v>
      </c>
      <c r="E1699" t="s">
        <v>1881</v>
      </c>
      <c r="F1699" t="s">
        <v>1881</v>
      </c>
      <c r="G1699">
        <v>1.3521000000000001</v>
      </c>
      <c r="H1699">
        <v>103.8198</v>
      </c>
      <c r="I1699" t="s">
        <v>138</v>
      </c>
      <c r="J1699">
        <v>76430</v>
      </c>
      <c r="K1699" s="1">
        <v>44878</v>
      </c>
      <c r="L1699" t="s">
        <v>63</v>
      </c>
      <c r="M1699" t="s">
        <v>7266</v>
      </c>
      <c r="N1699">
        <f>1-838-297-7905</f>
        <v>-9039</v>
      </c>
      <c r="O1699" t="s">
        <v>195</v>
      </c>
      <c r="P1699" t="s">
        <v>196</v>
      </c>
      <c r="Q1699" t="s">
        <v>34</v>
      </c>
      <c r="R1699" t="s">
        <v>197</v>
      </c>
      <c r="S1699" t="s">
        <v>69</v>
      </c>
      <c r="T1699" t="s">
        <v>199</v>
      </c>
      <c r="U1699" t="s">
        <v>200</v>
      </c>
      <c r="V1699" t="s">
        <v>4144</v>
      </c>
      <c r="W1699" t="s">
        <v>4145</v>
      </c>
    </row>
    <row r="1700" spans="1:23" x14ac:dyDescent="0.3">
      <c r="A1700">
        <v>138306802195075</v>
      </c>
      <c r="B1700" t="s">
        <v>667</v>
      </c>
      <c r="C1700" t="s">
        <v>24</v>
      </c>
      <c r="D1700" t="s">
        <v>1225</v>
      </c>
      <c r="E1700" t="s">
        <v>326</v>
      </c>
      <c r="F1700" t="s">
        <v>327</v>
      </c>
      <c r="G1700">
        <v>-7.1094999999999997</v>
      </c>
      <c r="H1700">
        <v>177.64930000000001</v>
      </c>
      <c r="I1700" t="s">
        <v>28</v>
      </c>
      <c r="J1700">
        <v>27268</v>
      </c>
      <c r="K1700" s="1">
        <v>44704</v>
      </c>
      <c r="L1700" t="s">
        <v>63</v>
      </c>
      <c r="M1700" t="s">
        <v>7267</v>
      </c>
      <c r="N1700" t="s">
        <v>7268</v>
      </c>
      <c r="O1700" t="s">
        <v>2027</v>
      </c>
      <c r="P1700" t="s">
        <v>2028</v>
      </c>
      <c r="Q1700" t="s">
        <v>83</v>
      </c>
      <c r="R1700" t="s">
        <v>2029</v>
      </c>
      <c r="S1700" t="s">
        <v>334</v>
      </c>
      <c r="T1700" t="s">
        <v>2030</v>
      </c>
      <c r="U1700" t="s">
        <v>2031</v>
      </c>
      <c r="V1700" t="s">
        <v>1853</v>
      </c>
      <c r="W1700" t="s">
        <v>1854</v>
      </c>
    </row>
    <row r="1701" spans="1:23" x14ac:dyDescent="0.3">
      <c r="A1701">
        <v>1607253533248990</v>
      </c>
      <c r="B1701" t="s">
        <v>90</v>
      </c>
      <c r="C1701" t="s">
        <v>189</v>
      </c>
      <c r="D1701" t="s">
        <v>4544</v>
      </c>
      <c r="E1701" t="s">
        <v>2342</v>
      </c>
      <c r="F1701" t="s">
        <v>2343</v>
      </c>
      <c r="G1701">
        <v>71.706900000000005</v>
      </c>
      <c r="H1701">
        <v>-42.604300000000002</v>
      </c>
      <c r="I1701" t="s">
        <v>62</v>
      </c>
      <c r="J1701">
        <v>81774</v>
      </c>
      <c r="K1701" s="1">
        <v>45184</v>
      </c>
      <c r="L1701" t="s">
        <v>63</v>
      </c>
      <c r="M1701" t="s">
        <v>7269</v>
      </c>
      <c r="N1701" t="s">
        <v>7270</v>
      </c>
      <c r="O1701" t="s">
        <v>736</v>
      </c>
      <c r="P1701" t="s">
        <v>436</v>
      </c>
      <c r="Q1701" t="s">
        <v>50</v>
      </c>
      <c r="R1701" t="s">
        <v>2284</v>
      </c>
      <c r="S1701" t="s">
        <v>69</v>
      </c>
      <c r="T1701" t="s">
        <v>2285</v>
      </c>
      <c r="U1701" t="s">
        <v>2286</v>
      </c>
      <c r="V1701" t="s">
        <v>7094</v>
      </c>
      <c r="W1701" t="s">
        <v>7095</v>
      </c>
    </row>
    <row r="1702" spans="1:23" x14ac:dyDescent="0.3">
      <c r="A1702">
        <v>2923021480202550</v>
      </c>
      <c r="B1702" t="s">
        <v>443</v>
      </c>
      <c r="C1702" t="s">
        <v>273</v>
      </c>
      <c r="D1702" t="s">
        <v>2964</v>
      </c>
      <c r="E1702" t="s">
        <v>669</v>
      </c>
      <c r="F1702" t="s">
        <v>670</v>
      </c>
      <c r="G1702">
        <v>-0.22800000000000001</v>
      </c>
      <c r="H1702">
        <v>15.8277</v>
      </c>
      <c r="I1702" t="s">
        <v>78</v>
      </c>
      <c r="J1702">
        <v>105303</v>
      </c>
      <c r="K1702" s="1">
        <v>44676</v>
      </c>
      <c r="L1702" t="s">
        <v>63</v>
      </c>
      <c r="M1702" t="s">
        <v>7271</v>
      </c>
      <c r="N1702" t="s">
        <v>7272</v>
      </c>
      <c r="O1702" t="s">
        <v>561</v>
      </c>
      <c r="P1702" t="s">
        <v>3816</v>
      </c>
      <c r="Q1702" t="s">
        <v>34</v>
      </c>
      <c r="R1702" t="s">
        <v>3817</v>
      </c>
      <c r="S1702" t="s">
        <v>69</v>
      </c>
      <c r="T1702" t="s">
        <v>3818</v>
      </c>
      <c r="U1702" t="s">
        <v>3819</v>
      </c>
      <c r="V1702" t="s">
        <v>3421</v>
      </c>
      <c r="W1702" t="s">
        <v>3422</v>
      </c>
    </row>
    <row r="1703" spans="1:23" x14ac:dyDescent="0.3">
      <c r="A1703">
        <v>2032860513989920</v>
      </c>
      <c r="B1703" t="s">
        <v>1636</v>
      </c>
      <c r="C1703" t="s">
        <v>134</v>
      </c>
      <c r="D1703" t="s">
        <v>6265</v>
      </c>
      <c r="E1703" t="s">
        <v>1042</v>
      </c>
      <c r="F1703" t="s">
        <v>1043</v>
      </c>
      <c r="G1703">
        <v>56.879600000000003</v>
      </c>
      <c r="H1703">
        <v>24.603200000000001</v>
      </c>
      <c r="I1703" t="s">
        <v>28</v>
      </c>
      <c r="J1703">
        <v>85040</v>
      </c>
      <c r="K1703" s="1">
        <v>44913</v>
      </c>
      <c r="L1703" t="s">
        <v>63</v>
      </c>
      <c r="M1703" t="s">
        <v>7273</v>
      </c>
      <c r="N1703" t="s">
        <v>7274</v>
      </c>
      <c r="O1703" t="s">
        <v>370</v>
      </c>
      <c r="P1703" t="s">
        <v>371</v>
      </c>
      <c r="Q1703" t="s">
        <v>239</v>
      </c>
      <c r="R1703" t="s">
        <v>372</v>
      </c>
      <c r="S1703" t="s">
        <v>334</v>
      </c>
      <c r="T1703" t="s">
        <v>373</v>
      </c>
      <c r="U1703" t="s">
        <v>374</v>
      </c>
      <c r="V1703" t="s">
        <v>5027</v>
      </c>
      <c r="W1703" t="s">
        <v>5028</v>
      </c>
    </row>
    <row r="1704" spans="1:23" x14ac:dyDescent="0.3">
      <c r="A1704">
        <v>2385675598726820</v>
      </c>
      <c r="B1704" t="s">
        <v>678</v>
      </c>
      <c r="C1704" t="s">
        <v>91</v>
      </c>
      <c r="D1704" t="s">
        <v>3299</v>
      </c>
      <c r="E1704" t="s">
        <v>2080</v>
      </c>
      <c r="F1704" t="s">
        <v>2081</v>
      </c>
      <c r="G1704">
        <v>46.603354000000003</v>
      </c>
      <c r="H1704">
        <v>1.888334</v>
      </c>
      <c r="I1704" t="s">
        <v>78</v>
      </c>
      <c r="J1704">
        <v>94720</v>
      </c>
      <c r="K1704" s="1">
        <v>44716</v>
      </c>
      <c r="L1704" t="s">
        <v>123</v>
      </c>
      <c r="M1704" t="s">
        <v>7275</v>
      </c>
      <c r="N1704" t="s">
        <v>7276</v>
      </c>
      <c r="O1704" t="s">
        <v>650</v>
      </c>
      <c r="P1704" t="s">
        <v>651</v>
      </c>
      <c r="Q1704" t="s">
        <v>34</v>
      </c>
      <c r="R1704" t="s">
        <v>652</v>
      </c>
      <c r="S1704" t="s">
        <v>69</v>
      </c>
      <c r="T1704" t="s">
        <v>653</v>
      </c>
      <c r="U1704" t="s">
        <v>654</v>
      </c>
      <c r="V1704" t="s">
        <v>4566</v>
      </c>
      <c r="W1704" t="s">
        <v>4567</v>
      </c>
    </row>
    <row r="1705" spans="1:23" x14ac:dyDescent="0.3">
      <c r="A1705">
        <v>1813321594121630</v>
      </c>
      <c r="B1705" t="s">
        <v>57</v>
      </c>
      <c r="C1705" t="s">
        <v>134</v>
      </c>
      <c r="D1705" t="s">
        <v>1864</v>
      </c>
      <c r="E1705" t="s">
        <v>1534</v>
      </c>
      <c r="F1705" t="s">
        <v>1535</v>
      </c>
      <c r="G1705">
        <v>1.3733</v>
      </c>
      <c r="H1705">
        <v>32.290300000000002</v>
      </c>
      <c r="I1705" t="s">
        <v>138</v>
      </c>
      <c r="J1705">
        <v>98810</v>
      </c>
      <c r="K1705" s="1">
        <v>44864</v>
      </c>
      <c r="L1705" t="s">
        <v>63</v>
      </c>
      <c r="M1705" t="s">
        <v>7277</v>
      </c>
      <c r="N1705" t="s">
        <v>7278</v>
      </c>
      <c r="O1705" t="s">
        <v>2417</v>
      </c>
      <c r="P1705" t="s">
        <v>2418</v>
      </c>
      <c r="Q1705" t="s">
        <v>332</v>
      </c>
      <c r="R1705" t="s">
        <v>2419</v>
      </c>
      <c r="S1705" t="s">
        <v>52</v>
      </c>
      <c r="T1705" t="s">
        <v>2420</v>
      </c>
      <c r="U1705" t="s">
        <v>2421</v>
      </c>
      <c r="V1705" t="s">
        <v>2440</v>
      </c>
      <c r="W1705" t="s">
        <v>2441</v>
      </c>
    </row>
    <row r="1706" spans="1:23" x14ac:dyDescent="0.3">
      <c r="A1706">
        <v>1107212194776200</v>
      </c>
      <c r="B1706" t="s">
        <v>859</v>
      </c>
      <c r="C1706" t="s">
        <v>58</v>
      </c>
      <c r="D1706" t="s">
        <v>4434</v>
      </c>
      <c r="E1706" t="s">
        <v>4059</v>
      </c>
      <c r="F1706" t="s">
        <v>4060</v>
      </c>
      <c r="G1706">
        <v>44.016500000000001</v>
      </c>
      <c r="H1706">
        <v>21.0059</v>
      </c>
      <c r="I1706" t="s">
        <v>62</v>
      </c>
      <c r="J1706">
        <v>27452</v>
      </c>
      <c r="K1706" s="1">
        <v>44572</v>
      </c>
      <c r="L1706" t="s">
        <v>123</v>
      </c>
      <c r="M1706" t="s">
        <v>7279</v>
      </c>
      <c r="N1706" t="s">
        <v>7280</v>
      </c>
      <c r="O1706" t="s">
        <v>2653</v>
      </c>
      <c r="P1706" t="s">
        <v>4319</v>
      </c>
      <c r="Q1706" t="s">
        <v>239</v>
      </c>
      <c r="R1706" t="s">
        <v>4320</v>
      </c>
      <c r="S1706" t="s">
        <v>85</v>
      </c>
      <c r="T1706" t="s">
        <v>4321</v>
      </c>
      <c r="U1706" t="s">
        <v>4322</v>
      </c>
      <c r="V1706" t="s">
        <v>6925</v>
      </c>
      <c r="W1706" t="s">
        <v>6926</v>
      </c>
    </row>
    <row r="1707" spans="1:23" x14ac:dyDescent="0.3">
      <c r="A1707">
        <v>1216814799030030</v>
      </c>
      <c r="B1707" t="s">
        <v>839</v>
      </c>
      <c r="C1707" t="s">
        <v>189</v>
      </c>
      <c r="D1707" t="s">
        <v>1083</v>
      </c>
      <c r="E1707" t="s">
        <v>2532</v>
      </c>
      <c r="F1707" t="s">
        <v>2533</v>
      </c>
      <c r="G1707">
        <v>-6.3689999999999998</v>
      </c>
      <c r="H1707">
        <v>34.888800000000003</v>
      </c>
      <c r="I1707" t="s">
        <v>78</v>
      </c>
      <c r="J1707">
        <v>62735</v>
      </c>
      <c r="K1707" s="1">
        <v>44722</v>
      </c>
      <c r="L1707" t="s">
        <v>29</v>
      </c>
      <c r="M1707" t="s">
        <v>7281</v>
      </c>
      <c r="N1707" t="s">
        <v>7282</v>
      </c>
      <c r="O1707" t="s">
        <v>473</v>
      </c>
      <c r="P1707" t="s">
        <v>474</v>
      </c>
      <c r="Q1707" t="s">
        <v>34</v>
      </c>
      <c r="R1707" t="s">
        <v>475</v>
      </c>
      <c r="S1707" t="s">
        <v>334</v>
      </c>
      <c r="T1707" t="s">
        <v>476</v>
      </c>
      <c r="U1707" t="s">
        <v>477</v>
      </c>
      <c r="V1707" t="s">
        <v>3131</v>
      </c>
      <c r="W1707" t="s">
        <v>3132</v>
      </c>
    </row>
    <row r="1708" spans="1:23" x14ac:dyDescent="0.3">
      <c r="A1708">
        <v>2124818128844690</v>
      </c>
      <c r="B1708" t="s">
        <v>313</v>
      </c>
      <c r="C1708" t="s">
        <v>24</v>
      </c>
      <c r="D1708" t="s">
        <v>1461</v>
      </c>
      <c r="E1708" t="s">
        <v>2148</v>
      </c>
      <c r="F1708" t="s">
        <v>2149</v>
      </c>
      <c r="G1708">
        <v>53.142400000000002</v>
      </c>
      <c r="H1708">
        <v>-7.6920999999999999</v>
      </c>
      <c r="I1708" t="s">
        <v>138</v>
      </c>
      <c r="J1708">
        <v>132458</v>
      </c>
      <c r="K1708" s="1">
        <v>44665</v>
      </c>
      <c r="L1708" t="s">
        <v>63</v>
      </c>
      <c r="M1708" t="s">
        <v>7283</v>
      </c>
      <c r="N1708" t="s">
        <v>7284</v>
      </c>
      <c r="O1708" t="s">
        <v>473</v>
      </c>
      <c r="P1708" t="s">
        <v>474</v>
      </c>
      <c r="Q1708" t="s">
        <v>34</v>
      </c>
      <c r="R1708" t="s">
        <v>475</v>
      </c>
      <c r="S1708" t="s">
        <v>255</v>
      </c>
      <c r="T1708" t="s">
        <v>476</v>
      </c>
      <c r="U1708" t="s">
        <v>477</v>
      </c>
      <c r="V1708" t="s">
        <v>5321</v>
      </c>
      <c r="W1708" t="s">
        <v>5322</v>
      </c>
    </row>
    <row r="1709" spans="1:23" x14ac:dyDescent="0.3">
      <c r="A1709">
        <v>1938842022925290</v>
      </c>
      <c r="B1709" t="s">
        <v>260</v>
      </c>
      <c r="C1709" t="s">
        <v>273</v>
      </c>
      <c r="D1709" t="s">
        <v>1296</v>
      </c>
      <c r="E1709" t="s">
        <v>861</v>
      </c>
      <c r="F1709" t="s">
        <v>862</v>
      </c>
      <c r="G1709">
        <v>46.862499999999997</v>
      </c>
      <c r="H1709">
        <v>103.8467</v>
      </c>
      <c r="I1709" t="s">
        <v>78</v>
      </c>
      <c r="J1709">
        <v>54580</v>
      </c>
      <c r="K1709" s="1">
        <v>44966</v>
      </c>
      <c r="L1709" t="s">
        <v>63</v>
      </c>
      <c r="M1709" t="s">
        <v>7285</v>
      </c>
      <c r="N1709" t="s">
        <v>7286</v>
      </c>
      <c r="O1709" t="s">
        <v>224</v>
      </c>
      <c r="P1709" t="s">
        <v>225</v>
      </c>
      <c r="Q1709" t="s">
        <v>34</v>
      </c>
      <c r="R1709" t="s">
        <v>226</v>
      </c>
      <c r="S1709" t="s">
        <v>241</v>
      </c>
      <c r="T1709" t="s">
        <v>227</v>
      </c>
      <c r="U1709" t="s">
        <v>228</v>
      </c>
      <c r="V1709" t="s">
        <v>5244</v>
      </c>
      <c r="W1709" t="s">
        <v>5245</v>
      </c>
    </row>
    <row r="1710" spans="1:23" x14ac:dyDescent="0.3">
      <c r="A1710">
        <v>1142291399760110</v>
      </c>
      <c r="B1710" t="s">
        <v>351</v>
      </c>
      <c r="C1710" t="s">
        <v>58</v>
      </c>
      <c r="D1710" t="s">
        <v>687</v>
      </c>
      <c r="E1710" t="s">
        <v>1760</v>
      </c>
      <c r="F1710" t="s">
        <v>1761</v>
      </c>
      <c r="G1710">
        <v>13.193899999999999</v>
      </c>
      <c r="H1710">
        <v>-59.543199999999999</v>
      </c>
      <c r="I1710" t="s">
        <v>28</v>
      </c>
      <c r="J1710">
        <v>91295</v>
      </c>
      <c r="K1710" s="1">
        <v>44844</v>
      </c>
      <c r="L1710" t="s">
        <v>63</v>
      </c>
      <c r="M1710" t="s">
        <v>7287</v>
      </c>
      <c r="N1710" t="s">
        <v>7288</v>
      </c>
      <c r="O1710" t="s">
        <v>2417</v>
      </c>
      <c r="P1710" t="s">
        <v>5569</v>
      </c>
      <c r="Q1710" t="s">
        <v>83</v>
      </c>
      <c r="R1710" t="s">
        <v>5570</v>
      </c>
      <c r="S1710" t="s">
        <v>36</v>
      </c>
      <c r="T1710" t="s">
        <v>5571</v>
      </c>
      <c r="U1710" t="s">
        <v>5572</v>
      </c>
      <c r="V1710" t="s">
        <v>3547</v>
      </c>
      <c r="W1710" t="s">
        <v>3548</v>
      </c>
    </row>
    <row r="1711" spans="1:23" x14ac:dyDescent="0.3">
      <c r="A1711">
        <v>1469381295092630</v>
      </c>
      <c r="B1711" t="s">
        <v>41</v>
      </c>
      <c r="C1711" t="s">
        <v>218</v>
      </c>
      <c r="D1711" t="s">
        <v>4576</v>
      </c>
      <c r="E1711" t="s">
        <v>1122</v>
      </c>
      <c r="F1711" t="s">
        <v>1123</v>
      </c>
      <c r="G1711">
        <v>9.7489000000000008</v>
      </c>
      <c r="H1711">
        <v>-83.753399999999999</v>
      </c>
      <c r="I1711" t="s">
        <v>206</v>
      </c>
      <c r="J1711">
        <v>53377</v>
      </c>
      <c r="K1711" s="1">
        <v>44801</v>
      </c>
      <c r="L1711" t="s">
        <v>63</v>
      </c>
      <c r="M1711" t="s">
        <v>7289</v>
      </c>
      <c r="N1711" t="s">
        <v>7290</v>
      </c>
      <c r="O1711" t="s">
        <v>1629</v>
      </c>
      <c r="P1711" t="s">
        <v>3886</v>
      </c>
      <c r="Q1711" t="s">
        <v>253</v>
      </c>
      <c r="R1711" t="s">
        <v>3887</v>
      </c>
      <c r="S1711" t="s">
        <v>212</v>
      </c>
      <c r="T1711" t="s">
        <v>3888</v>
      </c>
      <c r="U1711" t="s">
        <v>3889</v>
      </c>
      <c r="V1711" t="s">
        <v>1062</v>
      </c>
      <c r="W1711" t="s">
        <v>1063</v>
      </c>
    </row>
    <row r="1712" spans="1:23" x14ac:dyDescent="0.3">
      <c r="A1712">
        <v>2747703182461470</v>
      </c>
      <c r="B1712" t="s">
        <v>555</v>
      </c>
      <c r="C1712" t="s">
        <v>151</v>
      </c>
      <c r="D1712" t="s">
        <v>2853</v>
      </c>
      <c r="E1712" t="s">
        <v>288</v>
      </c>
      <c r="F1712" t="s">
        <v>2442</v>
      </c>
      <c r="G1712">
        <v>35.907800000000002</v>
      </c>
      <c r="H1712">
        <v>127.76690000000001</v>
      </c>
      <c r="I1712" t="s">
        <v>206</v>
      </c>
      <c r="J1712">
        <v>121176</v>
      </c>
      <c r="K1712" s="1">
        <v>45123</v>
      </c>
      <c r="L1712" t="s">
        <v>29</v>
      </c>
      <c r="M1712" t="s">
        <v>7291</v>
      </c>
      <c r="N1712" t="s">
        <v>7292</v>
      </c>
      <c r="O1712" t="s">
        <v>65</v>
      </c>
      <c r="P1712" t="s">
        <v>66</v>
      </c>
      <c r="Q1712" t="s">
        <v>332</v>
      </c>
      <c r="R1712" t="s">
        <v>68</v>
      </c>
      <c r="S1712" t="s">
        <v>212</v>
      </c>
      <c r="T1712" t="s">
        <v>70</v>
      </c>
      <c r="U1712" t="s">
        <v>71</v>
      </c>
      <c r="V1712" t="s">
        <v>6191</v>
      </c>
      <c r="W1712" t="s">
        <v>6192</v>
      </c>
    </row>
    <row r="1713" spans="1:23" x14ac:dyDescent="0.3">
      <c r="A1713">
        <v>775744169422491</v>
      </c>
      <c r="B1713" t="s">
        <v>1140</v>
      </c>
      <c r="C1713" t="s">
        <v>151</v>
      </c>
      <c r="D1713" t="s">
        <v>2740</v>
      </c>
      <c r="E1713" t="s">
        <v>2843</v>
      </c>
      <c r="F1713" t="s">
        <v>2844</v>
      </c>
      <c r="G1713">
        <v>11.803699999999999</v>
      </c>
      <c r="H1713">
        <v>-15.180400000000001</v>
      </c>
      <c r="I1713" t="s">
        <v>62</v>
      </c>
      <c r="J1713">
        <v>30344</v>
      </c>
      <c r="K1713" s="1">
        <v>45067</v>
      </c>
      <c r="L1713" t="s">
        <v>29</v>
      </c>
      <c r="M1713" t="s">
        <v>7293</v>
      </c>
      <c r="N1713" t="s">
        <v>7294</v>
      </c>
      <c r="O1713" t="s">
        <v>1746</v>
      </c>
      <c r="P1713" t="s">
        <v>6792</v>
      </c>
      <c r="Q1713" t="s">
        <v>50</v>
      </c>
      <c r="R1713" t="s">
        <v>6793</v>
      </c>
      <c r="S1713" t="s">
        <v>114</v>
      </c>
      <c r="T1713" t="s">
        <v>6794</v>
      </c>
      <c r="U1713" t="s">
        <v>6795</v>
      </c>
      <c r="V1713" t="s">
        <v>2902</v>
      </c>
      <c r="W1713" t="s">
        <v>2903</v>
      </c>
    </row>
    <row r="1714" spans="1:23" x14ac:dyDescent="0.3">
      <c r="A1714">
        <v>2225148678670920</v>
      </c>
      <c r="B1714" t="s">
        <v>430</v>
      </c>
      <c r="C1714" t="s">
        <v>218</v>
      </c>
      <c r="D1714" t="s">
        <v>246</v>
      </c>
      <c r="E1714" t="s">
        <v>1657</v>
      </c>
      <c r="F1714" t="s">
        <v>1658</v>
      </c>
      <c r="G1714">
        <v>18.9712</v>
      </c>
      <c r="H1714">
        <v>-72.285200000000003</v>
      </c>
      <c r="I1714" t="s">
        <v>206</v>
      </c>
      <c r="J1714">
        <v>16176</v>
      </c>
      <c r="K1714" s="1">
        <v>44969</v>
      </c>
      <c r="L1714" t="s">
        <v>29</v>
      </c>
      <c r="M1714" t="s">
        <v>7295</v>
      </c>
      <c r="N1714" t="s">
        <v>7296</v>
      </c>
      <c r="O1714" t="s">
        <v>1513</v>
      </c>
      <c r="P1714" t="s">
        <v>1373</v>
      </c>
      <c r="Q1714" t="s">
        <v>83</v>
      </c>
      <c r="R1714" t="s">
        <v>1514</v>
      </c>
      <c r="S1714" t="s">
        <v>198</v>
      </c>
      <c r="T1714" t="s">
        <v>1515</v>
      </c>
      <c r="U1714" t="s">
        <v>1516</v>
      </c>
      <c r="V1714" t="s">
        <v>5467</v>
      </c>
      <c r="W1714" t="s">
        <v>5468</v>
      </c>
    </row>
    <row r="1715" spans="1:23" x14ac:dyDescent="0.3">
      <c r="A1715">
        <v>2254577502259970</v>
      </c>
      <c r="B1715" t="s">
        <v>396</v>
      </c>
      <c r="C1715" t="s">
        <v>91</v>
      </c>
      <c r="D1715" t="s">
        <v>377</v>
      </c>
      <c r="E1715" t="s">
        <v>136</v>
      </c>
      <c r="F1715" t="s">
        <v>137</v>
      </c>
      <c r="G1715">
        <v>0.18640000000000001</v>
      </c>
      <c r="H1715">
        <v>6.6131000000000002</v>
      </c>
      <c r="I1715" t="s">
        <v>28</v>
      </c>
      <c r="J1715">
        <v>69868</v>
      </c>
      <c r="K1715" s="1">
        <v>44552</v>
      </c>
      <c r="L1715" t="s">
        <v>123</v>
      </c>
      <c r="M1715" t="s">
        <v>7297</v>
      </c>
      <c r="N1715" t="s">
        <v>7298</v>
      </c>
      <c r="O1715" t="s">
        <v>2231</v>
      </c>
      <c r="P1715" t="s">
        <v>2232</v>
      </c>
      <c r="Q1715" t="s">
        <v>674</v>
      </c>
      <c r="R1715" t="s">
        <v>2233</v>
      </c>
      <c r="S1715" t="s">
        <v>212</v>
      </c>
      <c r="T1715" t="s">
        <v>2234</v>
      </c>
      <c r="U1715" t="s">
        <v>2235</v>
      </c>
      <c r="V1715" t="s">
        <v>1398</v>
      </c>
      <c r="W1715" t="s">
        <v>1399</v>
      </c>
    </row>
    <row r="1716" spans="1:23" x14ac:dyDescent="0.3">
      <c r="A1716">
        <v>463218905629156</v>
      </c>
      <c r="B1716" t="s">
        <v>1803</v>
      </c>
      <c r="C1716" t="s">
        <v>134</v>
      </c>
      <c r="D1716" t="s">
        <v>1461</v>
      </c>
      <c r="E1716" t="s">
        <v>1997</v>
      </c>
      <c r="F1716" t="s">
        <v>1998</v>
      </c>
      <c r="G1716">
        <v>45.943199999999997</v>
      </c>
      <c r="H1716">
        <v>24.966799999999999</v>
      </c>
      <c r="I1716" t="s">
        <v>28</v>
      </c>
      <c r="J1716">
        <v>75890</v>
      </c>
      <c r="K1716" s="1">
        <v>44836</v>
      </c>
      <c r="L1716" t="s">
        <v>123</v>
      </c>
      <c r="M1716" t="s">
        <v>7299</v>
      </c>
      <c r="N1716" t="s">
        <v>7300</v>
      </c>
      <c r="O1716" t="s">
        <v>735</v>
      </c>
      <c r="P1716" t="s">
        <v>2018</v>
      </c>
      <c r="Q1716" t="s">
        <v>239</v>
      </c>
      <c r="R1716" t="s">
        <v>2019</v>
      </c>
      <c r="S1716" t="s">
        <v>145</v>
      </c>
      <c r="T1716" t="s">
        <v>2020</v>
      </c>
      <c r="U1716" t="s">
        <v>2021</v>
      </c>
      <c r="V1716" t="s">
        <v>6738</v>
      </c>
      <c r="W1716" t="s">
        <v>6739</v>
      </c>
    </row>
    <row r="1717" spans="1:23" x14ac:dyDescent="0.3">
      <c r="A1717">
        <v>1865336309946950</v>
      </c>
      <c r="B1717" t="s">
        <v>133</v>
      </c>
      <c r="C1717" t="s">
        <v>58</v>
      </c>
      <c r="D1717" t="s">
        <v>882</v>
      </c>
      <c r="E1717" t="s">
        <v>2094</v>
      </c>
      <c r="F1717" t="s">
        <v>2095</v>
      </c>
      <c r="G1717">
        <v>-14.271000000000001</v>
      </c>
      <c r="H1717">
        <v>-170.13220000000001</v>
      </c>
      <c r="I1717" t="s">
        <v>62</v>
      </c>
      <c r="J1717">
        <v>30646</v>
      </c>
      <c r="K1717" s="1">
        <v>45000</v>
      </c>
      <c r="L1717" t="s">
        <v>63</v>
      </c>
      <c r="M1717" t="s">
        <v>7301</v>
      </c>
      <c r="N1717" t="s">
        <v>7302</v>
      </c>
      <c r="O1717" t="s">
        <v>1745</v>
      </c>
      <c r="P1717" t="s">
        <v>1746</v>
      </c>
      <c r="Q1717" t="s">
        <v>967</v>
      </c>
      <c r="R1717" t="s">
        <v>1747</v>
      </c>
      <c r="S1717" t="s">
        <v>145</v>
      </c>
      <c r="T1717" t="s">
        <v>1748</v>
      </c>
      <c r="U1717" t="s">
        <v>1749</v>
      </c>
      <c r="V1717" t="s">
        <v>4266</v>
      </c>
      <c r="W1717" t="s">
        <v>4267</v>
      </c>
    </row>
    <row r="1718" spans="1:23" x14ac:dyDescent="0.3">
      <c r="A1718">
        <v>394092008069402</v>
      </c>
      <c r="B1718" t="s">
        <v>839</v>
      </c>
      <c r="C1718" t="s">
        <v>189</v>
      </c>
      <c r="D1718" t="s">
        <v>4206</v>
      </c>
      <c r="E1718" t="s">
        <v>3442</v>
      </c>
      <c r="F1718" t="s">
        <v>3443</v>
      </c>
      <c r="G1718">
        <v>61.924100000000003</v>
      </c>
      <c r="H1718">
        <v>25.748200000000001</v>
      </c>
      <c r="I1718" t="s">
        <v>28</v>
      </c>
      <c r="J1718">
        <v>134180</v>
      </c>
      <c r="K1718" s="1">
        <v>44734</v>
      </c>
      <c r="L1718" t="s">
        <v>63</v>
      </c>
      <c r="M1718" t="s">
        <v>7303</v>
      </c>
      <c r="N1718" t="s">
        <v>7304</v>
      </c>
      <c r="O1718" t="s">
        <v>400</v>
      </c>
      <c r="P1718" t="s">
        <v>2566</v>
      </c>
      <c r="Q1718" t="s">
        <v>674</v>
      </c>
      <c r="R1718" t="s">
        <v>2567</v>
      </c>
      <c r="S1718" t="s">
        <v>255</v>
      </c>
      <c r="T1718" t="s">
        <v>2568</v>
      </c>
      <c r="U1718" t="s">
        <v>2569</v>
      </c>
      <c r="V1718" t="s">
        <v>159</v>
      </c>
      <c r="W1718" t="s">
        <v>160</v>
      </c>
    </row>
    <row r="1719" spans="1:23" x14ac:dyDescent="0.3">
      <c r="A1719">
        <v>2512845264423160</v>
      </c>
      <c r="B1719" t="s">
        <v>300</v>
      </c>
      <c r="C1719" t="s">
        <v>91</v>
      </c>
      <c r="D1719" t="s">
        <v>5752</v>
      </c>
      <c r="E1719" t="s">
        <v>3211</v>
      </c>
      <c r="F1719" t="s">
        <v>3212</v>
      </c>
      <c r="G1719">
        <v>9.1449999999999996</v>
      </c>
      <c r="H1719">
        <v>40.489699999999999</v>
      </c>
      <c r="I1719" t="s">
        <v>78</v>
      </c>
      <c r="J1719">
        <v>47091</v>
      </c>
      <c r="K1719" s="1">
        <v>44841</v>
      </c>
      <c r="L1719" t="s">
        <v>63</v>
      </c>
      <c r="M1719" t="s">
        <v>7305</v>
      </c>
      <c r="N1719" t="s">
        <v>7306</v>
      </c>
      <c r="O1719" t="s">
        <v>1308</v>
      </c>
      <c r="P1719" t="s">
        <v>1309</v>
      </c>
      <c r="Q1719" t="s">
        <v>1047</v>
      </c>
      <c r="R1719" t="s">
        <v>1310</v>
      </c>
      <c r="S1719" t="s">
        <v>69</v>
      </c>
      <c r="T1719" t="s">
        <v>1311</v>
      </c>
      <c r="U1719" t="s">
        <v>1312</v>
      </c>
      <c r="V1719" t="s">
        <v>3104</v>
      </c>
      <c r="W1719" t="s">
        <v>3105</v>
      </c>
    </row>
    <row r="1720" spans="1:23" x14ac:dyDescent="0.3">
      <c r="A1720">
        <v>1927738356160330</v>
      </c>
      <c r="B1720" t="s">
        <v>119</v>
      </c>
      <c r="C1720" t="s">
        <v>189</v>
      </c>
      <c r="D1720" t="s">
        <v>1112</v>
      </c>
      <c r="E1720" t="s">
        <v>768</v>
      </c>
      <c r="F1720" t="s">
        <v>769</v>
      </c>
      <c r="G1720">
        <v>5.1520999999999999</v>
      </c>
      <c r="H1720">
        <v>46.199599999999997</v>
      </c>
      <c r="I1720" t="s">
        <v>28</v>
      </c>
      <c r="J1720">
        <v>45255</v>
      </c>
      <c r="K1720" s="1">
        <v>44805</v>
      </c>
      <c r="L1720" t="s">
        <v>123</v>
      </c>
      <c r="M1720" t="s">
        <v>7307</v>
      </c>
      <c r="N1720" t="s">
        <v>7308</v>
      </c>
      <c r="O1720" t="s">
        <v>660</v>
      </c>
      <c r="P1720" t="s">
        <v>661</v>
      </c>
      <c r="Q1720" t="s">
        <v>294</v>
      </c>
      <c r="R1720" t="s">
        <v>662</v>
      </c>
      <c r="S1720" t="s">
        <v>52</v>
      </c>
      <c r="T1720" t="s">
        <v>663</v>
      </c>
      <c r="U1720" t="s">
        <v>664</v>
      </c>
      <c r="V1720" t="s">
        <v>3215</v>
      </c>
      <c r="W1720" t="s">
        <v>3216</v>
      </c>
    </row>
    <row r="1721" spans="1:23" x14ac:dyDescent="0.3">
      <c r="A1721">
        <v>1577382328341490</v>
      </c>
      <c r="B1721" t="s">
        <v>467</v>
      </c>
      <c r="C1721" t="s">
        <v>189</v>
      </c>
      <c r="D1721" t="s">
        <v>4153</v>
      </c>
      <c r="E1721" t="s">
        <v>2466</v>
      </c>
      <c r="F1721" t="s">
        <v>2467</v>
      </c>
      <c r="G1721">
        <v>-38.4161</v>
      </c>
      <c r="H1721">
        <v>-63.616700000000002</v>
      </c>
      <c r="I1721" t="s">
        <v>28</v>
      </c>
      <c r="J1721">
        <v>17837</v>
      </c>
      <c r="K1721" s="1">
        <v>44808</v>
      </c>
      <c r="L1721" t="s">
        <v>123</v>
      </c>
      <c r="M1721" t="s">
        <v>7309</v>
      </c>
      <c r="N1721" t="s">
        <v>7310</v>
      </c>
      <c r="O1721" t="s">
        <v>1100</v>
      </c>
      <c r="P1721" t="s">
        <v>2877</v>
      </c>
      <c r="Q1721" t="s">
        <v>83</v>
      </c>
      <c r="R1721" t="s">
        <v>2878</v>
      </c>
      <c r="S1721" t="s">
        <v>334</v>
      </c>
      <c r="T1721" t="s">
        <v>2879</v>
      </c>
      <c r="U1721" t="s">
        <v>2880</v>
      </c>
      <c r="V1721" t="s">
        <v>7311</v>
      </c>
      <c r="W1721" t="s">
        <v>7312</v>
      </c>
    </row>
    <row r="1722" spans="1:23" x14ac:dyDescent="0.3">
      <c r="A1722">
        <v>2546229297467260</v>
      </c>
      <c r="B1722" t="s">
        <v>533</v>
      </c>
      <c r="C1722" t="s">
        <v>24</v>
      </c>
      <c r="D1722" t="s">
        <v>7138</v>
      </c>
      <c r="E1722" t="s">
        <v>781</v>
      </c>
      <c r="F1722" t="s">
        <v>782</v>
      </c>
      <c r="G1722">
        <v>30.375299999999999</v>
      </c>
      <c r="H1722">
        <v>69.345100000000002</v>
      </c>
      <c r="I1722" t="s">
        <v>28</v>
      </c>
      <c r="J1722">
        <v>131582</v>
      </c>
      <c r="K1722" s="1">
        <v>44983</v>
      </c>
      <c r="L1722" t="s">
        <v>29</v>
      </c>
      <c r="M1722" t="s">
        <v>7313</v>
      </c>
      <c r="N1722" t="s">
        <v>7314</v>
      </c>
      <c r="O1722" t="s">
        <v>330</v>
      </c>
      <c r="P1722" t="s">
        <v>331</v>
      </c>
      <c r="Q1722" t="s">
        <v>321</v>
      </c>
      <c r="R1722" t="s">
        <v>333</v>
      </c>
      <c r="S1722" t="s">
        <v>69</v>
      </c>
      <c r="T1722" t="s">
        <v>335</v>
      </c>
      <c r="U1722" t="s">
        <v>336</v>
      </c>
      <c r="V1722" t="s">
        <v>3821</v>
      </c>
      <c r="W1722" t="s">
        <v>3822</v>
      </c>
    </row>
    <row r="1723" spans="1:23" x14ac:dyDescent="0.3">
      <c r="A1723">
        <v>848151974637574</v>
      </c>
      <c r="B1723" t="s">
        <v>973</v>
      </c>
      <c r="C1723" t="s">
        <v>24</v>
      </c>
      <c r="D1723" t="s">
        <v>3529</v>
      </c>
      <c r="E1723" t="s">
        <v>1160</v>
      </c>
      <c r="F1723" t="s">
        <v>1161</v>
      </c>
      <c r="G1723">
        <v>-1.9402999999999999</v>
      </c>
      <c r="H1723">
        <v>29.873899999999999</v>
      </c>
      <c r="I1723" t="s">
        <v>62</v>
      </c>
      <c r="J1723">
        <v>78960</v>
      </c>
      <c r="K1723" s="1">
        <v>44928</v>
      </c>
      <c r="L1723" t="s">
        <v>123</v>
      </c>
      <c r="M1723" t="s">
        <v>3609</v>
      </c>
      <c r="N1723">
        <v>3573182955</v>
      </c>
      <c r="O1723" t="s">
        <v>1884</v>
      </c>
      <c r="P1723" t="s">
        <v>2499</v>
      </c>
      <c r="Q1723" t="s">
        <v>239</v>
      </c>
      <c r="R1723" t="s">
        <v>2500</v>
      </c>
      <c r="S1723" t="s">
        <v>334</v>
      </c>
      <c r="T1723" t="s">
        <v>2501</v>
      </c>
      <c r="U1723" t="s">
        <v>2502</v>
      </c>
      <c r="V1723" t="s">
        <v>1769</v>
      </c>
      <c r="W1723" t="s">
        <v>1770</v>
      </c>
    </row>
    <row r="1724" spans="1:23" x14ac:dyDescent="0.3">
      <c r="A1724">
        <v>1601911308031220</v>
      </c>
      <c r="B1724" t="s">
        <v>430</v>
      </c>
      <c r="C1724" t="s">
        <v>105</v>
      </c>
      <c r="D1724" t="s">
        <v>1175</v>
      </c>
      <c r="E1724" t="s">
        <v>385</v>
      </c>
      <c r="F1724" t="s">
        <v>386</v>
      </c>
      <c r="G1724">
        <v>47.162500000000001</v>
      </c>
      <c r="H1724">
        <v>19.503299999999999</v>
      </c>
      <c r="I1724" t="s">
        <v>206</v>
      </c>
      <c r="J1724">
        <v>45731</v>
      </c>
      <c r="K1724" s="1">
        <v>44875</v>
      </c>
      <c r="L1724" t="s">
        <v>123</v>
      </c>
      <c r="M1724" t="s">
        <v>7315</v>
      </c>
      <c r="N1724" t="s">
        <v>7316</v>
      </c>
      <c r="O1724" t="s">
        <v>111</v>
      </c>
      <c r="P1724" t="s">
        <v>537</v>
      </c>
      <c r="Q1724" t="s">
        <v>169</v>
      </c>
      <c r="R1724" t="s">
        <v>538</v>
      </c>
      <c r="S1724" t="s">
        <v>212</v>
      </c>
      <c r="T1724" t="s">
        <v>539</v>
      </c>
      <c r="U1724" t="s">
        <v>540</v>
      </c>
      <c r="V1724" t="s">
        <v>1646</v>
      </c>
      <c r="W1724" t="s">
        <v>1647</v>
      </c>
    </row>
    <row r="1725" spans="1:23" x14ac:dyDescent="0.3">
      <c r="A1725">
        <v>111707670649035</v>
      </c>
      <c r="B1725" t="s">
        <v>454</v>
      </c>
      <c r="C1725" t="s">
        <v>134</v>
      </c>
      <c r="D1725" t="s">
        <v>2272</v>
      </c>
      <c r="E1725" t="s">
        <v>366</v>
      </c>
      <c r="F1725" t="s">
        <v>367</v>
      </c>
      <c r="G1725">
        <v>18.4207</v>
      </c>
      <c r="H1725">
        <v>-64.639899999999997</v>
      </c>
      <c r="I1725" t="s">
        <v>78</v>
      </c>
      <c r="J1725">
        <v>60700</v>
      </c>
      <c r="K1725" s="1">
        <v>44505</v>
      </c>
      <c r="L1725" t="s">
        <v>123</v>
      </c>
      <c r="M1725" t="s">
        <v>7317</v>
      </c>
      <c r="N1725" t="s">
        <v>7318</v>
      </c>
      <c r="O1725" t="s">
        <v>307</v>
      </c>
      <c r="P1725" t="s">
        <v>1417</v>
      </c>
      <c r="Q1725" t="s">
        <v>1047</v>
      </c>
      <c r="R1725" t="s">
        <v>1418</v>
      </c>
      <c r="S1725" t="s">
        <v>241</v>
      </c>
      <c r="T1725" t="s">
        <v>1419</v>
      </c>
      <c r="U1725" t="s">
        <v>1420</v>
      </c>
      <c r="V1725" t="s">
        <v>5577</v>
      </c>
      <c r="W1725" t="s">
        <v>5578</v>
      </c>
    </row>
    <row r="1726" spans="1:23" x14ac:dyDescent="0.3">
      <c r="A1726">
        <v>1106341305829410</v>
      </c>
      <c r="B1726" t="s">
        <v>1636</v>
      </c>
      <c r="C1726" t="s">
        <v>42</v>
      </c>
      <c r="D1726" t="s">
        <v>2681</v>
      </c>
      <c r="E1726" t="s">
        <v>3730</v>
      </c>
      <c r="F1726" t="s">
        <v>3731</v>
      </c>
      <c r="G1726">
        <v>55.169400000000003</v>
      </c>
      <c r="H1726">
        <v>23.8813</v>
      </c>
      <c r="I1726" t="s">
        <v>138</v>
      </c>
      <c r="J1726">
        <v>71637</v>
      </c>
      <c r="K1726" s="1">
        <v>44655</v>
      </c>
      <c r="L1726" t="s">
        <v>63</v>
      </c>
      <c r="M1726" t="s">
        <v>7319</v>
      </c>
      <c r="N1726" t="s">
        <v>7320</v>
      </c>
      <c r="O1726" t="s">
        <v>1735</v>
      </c>
      <c r="P1726" t="s">
        <v>2165</v>
      </c>
      <c r="Q1726" t="s">
        <v>67</v>
      </c>
      <c r="R1726" t="s">
        <v>2166</v>
      </c>
      <c r="S1726" t="s">
        <v>334</v>
      </c>
      <c r="T1726" t="s">
        <v>2167</v>
      </c>
      <c r="U1726" t="s">
        <v>2168</v>
      </c>
      <c r="V1726" t="s">
        <v>4688</v>
      </c>
      <c r="W1726" t="s">
        <v>4689</v>
      </c>
    </row>
    <row r="1727" spans="1:23" x14ac:dyDescent="0.3">
      <c r="A1727">
        <v>2416946750477890</v>
      </c>
      <c r="B1727" t="s">
        <v>175</v>
      </c>
      <c r="C1727" t="s">
        <v>189</v>
      </c>
      <c r="D1727" t="s">
        <v>2487</v>
      </c>
      <c r="E1727" t="s">
        <v>3964</v>
      </c>
      <c r="F1727" t="s">
        <v>3965</v>
      </c>
      <c r="G1727">
        <v>42.315399999999997</v>
      </c>
      <c r="H1727">
        <v>43.356900000000003</v>
      </c>
      <c r="I1727" t="s">
        <v>206</v>
      </c>
      <c r="J1727">
        <v>42830</v>
      </c>
      <c r="K1727" s="1">
        <v>44757</v>
      </c>
      <c r="L1727" t="s">
        <v>123</v>
      </c>
      <c r="M1727" t="s">
        <v>7321</v>
      </c>
      <c r="N1727" t="s">
        <v>7322</v>
      </c>
      <c r="O1727" t="s">
        <v>3431</v>
      </c>
      <c r="P1727" t="s">
        <v>3432</v>
      </c>
      <c r="Q1727" t="s">
        <v>332</v>
      </c>
      <c r="R1727" t="s">
        <v>3433</v>
      </c>
      <c r="S1727" t="s">
        <v>212</v>
      </c>
      <c r="T1727" t="s">
        <v>3434</v>
      </c>
      <c r="U1727" t="s">
        <v>3435</v>
      </c>
      <c r="V1727" t="s">
        <v>798</v>
      </c>
      <c r="W1727" t="s">
        <v>799</v>
      </c>
    </row>
    <row r="1728" spans="1:23" x14ac:dyDescent="0.3">
      <c r="A1728">
        <v>174856872524801</v>
      </c>
      <c r="B1728" t="s">
        <v>1249</v>
      </c>
      <c r="C1728" t="s">
        <v>42</v>
      </c>
      <c r="D1728" t="s">
        <v>1023</v>
      </c>
      <c r="E1728" t="s">
        <v>1231</v>
      </c>
      <c r="F1728" t="s">
        <v>1232</v>
      </c>
      <c r="G1728">
        <v>-16.290199999999999</v>
      </c>
      <c r="H1728">
        <v>-63.588700000000003</v>
      </c>
      <c r="I1728" t="s">
        <v>206</v>
      </c>
      <c r="J1728">
        <v>75618</v>
      </c>
      <c r="K1728" s="1">
        <v>45020</v>
      </c>
      <c r="L1728" t="s">
        <v>123</v>
      </c>
      <c r="M1728" t="s">
        <v>7323</v>
      </c>
      <c r="N1728" t="s">
        <v>7324</v>
      </c>
      <c r="O1728" t="s">
        <v>606</v>
      </c>
      <c r="P1728" t="s">
        <v>607</v>
      </c>
      <c r="Q1728" t="s">
        <v>169</v>
      </c>
      <c r="R1728" t="s">
        <v>608</v>
      </c>
      <c r="S1728" t="s">
        <v>36</v>
      </c>
      <c r="T1728" t="s">
        <v>609</v>
      </c>
      <c r="U1728" t="s">
        <v>610</v>
      </c>
      <c r="V1728" t="s">
        <v>3363</v>
      </c>
      <c r="W1728" t="s">
        <v>3364</v>
      </c>
    </row>
    <row r="1729" spans="1:23" x14ac:dyDescent="0.3">
      <c r="A1729">
        <v>1872970910753460</v>
      </c>
      <c r="B1729" t="s">
        <v>313</v>
      </c>
      <c r="C1729" t="s">
        <v>58</v>
      </c>
      <c r="D1729" t="s">
        <v>5052</v>
      </c>
      <c r="E1729" t="s">
        <v>5862</v>
      </c>
      <c r="F1729" t="s">
        <v>5863</v>
      </c>
      <c r="G1729">
        <v>46.151200000000003</v>
      </c>
      <c r="H1729">
        <v>14.9955</v>
      </c>
      <c r="I1729" t="s">
        <v>28</v>
      </c>
      <c r="J1729">
        <v>69416</v>
      </c>
      <c r="K1729" s="1">
        <v>44907</v>
      </c>
      <c r="L1729" t="s">
        <v>29</v>
      </c>
      <c r="M1729" t="s">
        <v>7325</v>
      </c>
      <c r="N1729" t="s">
        <v>7326</v>
      </c>
      <c r="O1729" t="s">
        <v>1115</v>
      </c>
      <c r="P1729" t="s">
        <v>811</v>
      </c>
      <c r="Q1729" t="s">
        <v>294</v>
      </c>
      <c r="R1729" t="s">
        <v>1116</v>
      </c>
      <c r="S1729" t="s">
        <v>198</v>
      </c>
      <c r="T1729" t="s">
        <v>1117</v>
      </c>
      <c r="U1729" t="s">
        <v>1118</v>
      </c>
      <c r="V1729" t="s">
        <v>7327</v>
      </c>
      <c r="W1729" t="s">
        <v>7328</v>
      </c>
    </row>
    <row r="1730" spans="1:23" x14ac:dyDescent="0.3">
      <c r="A1730">
        <v>1387505175033090</v>
      </c>
      <c r="B1730" t="s">
        <v>582</v>
      </c>
      <c r="C1730" t="s">
        <v>151</v>
      </c>
      <c r="D1730" t="s">
        <v>2140</v>
      </c>
      <c r="E1730" t="s">
        <v>626</v>
      </c>
      <c r="F1730" t="s">
        <v>627</v>
      </c>
      <c r="G1730">
        <v>35.9375</v>
      </c>
      <c r="H1730">
        <v>14.375400000000001</v>
      </c>
      <c r="I1730" t="s">
        <v>28</v>
      </c>
      <c r="J1730">
        <v>87970</v>
      </c>
      <c r="K1730" s="1">
        <v>44464</v>
      </c>
      <c r="L1730" t="s">
        <v>123</v>
      </c>
      <c r="M1730" t="s">
        <v>7329</v>
      </c>
      <c r="N1730" t="s">
        <v>7330</v>
      </c>
      <c r="O1730" t="s">
        <v>448</v>
      </c>
      <c r="P1730" t="s">
        <v>447</v>
      </c>
      <c r="Q1730" t="s">
        <v>34</v>
      </c>
      <c r="R1730" t="s">
        <v>1331</v>
      </c>
      <c r="S1730" t="s">
        <v>69</v>
      </c>
      <c r="T1730" t="s">
        <v>1332</v>
      </c>
      <c r="U1730" t="s">
        <v>1333</v>
      </c>
      <c r="V1730" t="s">
        <v>201</v>
      </c>
      <c r="W1730" t="s">
        <v>202</v>
      </c>
    </row>
    <row r="1731" spans="1:23" x14ac:dyDescent="0.3">
      <c r="A1731">
        <v>2110633171483720</v>
      </c>
      <c r="B1731" t="s">
        <v>364</v>
      </c>
      <c r="C1731" t="s">
        <v>151</v>
      </c>
      <c r="D1731" t="s">
        <v>6862</v>
      </c>
      <c r="E1731" t="s">
        <v>724</v>
      </c>
      <c r="F1731" t="s">
        <v>725</v>
      </c>
      <c r="G1731">
        <v>13.4443</v>
      </c>
      <c r="H1731">
        <v>144.7937</v>
      </c>
      <c r="I1731" t="s">
        <v>138</v>
      </c>
      <c r="J1731">
        <v>126195</v>
      </c>
      <c r="K1731" s="1">
        <v>44953</v>
      </c>
      <c r="L1731" t="s">
        <v>63</v>
      </c>
      <c r="M1731" t="s">
        <v>7331</v>
      </c>
      <c r="N1731" t="s">
        <v>7332</v>
      </c>
      <c r="O1731" t="s">
        <v>1308</v>
      </c>
      <c r="P1731" t="s">
        <v>1309</v>
      </c>
      <c r="Q1731" t="s">
        <v>83</v>
      </c>
      <c r="R1731" t="s">
        <v>1310</v>
      </c>
      <c r="S1731" t="s">
        <v>145</v>
      </c>
      <c r="T1731" t="s">
        <v>1311</v>
      </c>
      <c r="U1731" t="s">
        <v>1312</v>
      </c>
      <c r="V1731" t="s">
        <v>4291</v>
      </c>
      <c r="W1731" t="s">
        <v>4292</v>
      </c>
    </row>
    <row r="1732" spans="1:23" x14ac:dyDescent="0.3">
      <c r="A1732">
        <v>1040522673784410</v>
      </c>
      <c r="B1732" t="s">
        <v>467</v>
      </c>
      <c r="C1732" t="s">
        <v>58</v>
      </c>
      <c r="D1732" t="s">
        <v>3227</v>
      </c>
      <c r="E1732" t="s">
        <v>4315</v>
      </c>
      <c r="F1732" t="s">
        <v>4316</v>
      </c>
      <c r="G1732">
        <v>-0.52280000000000004</v>
      </c>
      <c r="H1732">
        <v>166.9315</v>
      </c>
      <c r="I1732" t="s">
        <v>206</v>
      </c>
      <c r="J1732">
        <v>79345</v>
      </c>
      <c r="K1732" s="1">
        <v>44762</v>
      </c>
      <c r="L1732" t="s">
        <v>29</v>
      </c>
      <c r="M1732" t="s">
        <v>7333</v>
      </c>
      <c r="N1732" t="s">
        <v>7334</v>
      </c>
      <c r="O1732" t="s">
        <v>2653</v>
      </c>
      <c r="P1732" t="s">
        <v>4319</v>
      </c>
      <c r="Q1732" t="s">
        <v>239</v>
      </c>
      <c r="R1732" t="s">
        <v>4320</v>
      </c>
      <c r="S1732" t="s">
        <v>241</v>
      </c>
      <c r="T1732" t="s">
        <v>4321</v>
      </c>
      <c r="U1732" t="s">
        <v>4322</v>
      </c>
      <c r="V1732" t="s">
        <v>4720</v>
      </c>
      <c r="W1732" t="s">
        <v>4721</v>
      </c>
    </row>
    <row r="1733" spans="1:23" x14ac:dyDescent="0.3">
      <c r="A1733">
        <v>11210803068633</v>
      </c>
      <c r="B1733" t="s">
        <v>1140</v>
      </c>
      <c r="C1733" t="s">
        <v>134</v>
      </c>
      <c r="D1733" t="s">
        <v>2460</v>
      </c>
      <c r="E1733" t="s">
        <v>1935</v>
      </c>
      <c r="F1733" t="s">
        <v>1935</v>
      </c>
      <c r="G1733">
        <v>36.140799999999999</v>
      </c>
      <c r="H1733">
        <v>-5.3536000000000001</v>
      </c>
      <c r="I1733" t="s">
        <v>28</v>
      </c>
      <c r="J1733">
        <v>72523</v>
      </c>
      <c r="K1733" s="1">
        <v>44752</v>
      </c>
      <c r="L1733" t="s">
        <v>29</v>
      </c>
      <c r="M1733" t="s">
        <v>7335</v>
      </c>
      <c r="N1733">
        <f>1-709-652-4584</f>
        <v>-5944</v>
      </c>
      <c r="O1733" t="s">
        <v>803</v>
      </c>
      <c r="P1733" t="s">
        <v>4115</v>
      </c>
      <c r="Q1733" t="s">
        <v>332</v>
      </c>
      <c r="R1733" t="s">
        <v>4116</v>
      </c>
      <c r="S1733" t="s">
        <v>241</v>
      </c>
      <c r="T1733" t="s">
        <v>4117</v>
      </c>
      <c r="U1733" t="s">
        <v>4118</v>
      </c>
      <c r="V1733" t="s">
        <v>3691</v>
      </c>
      <c r="W1733" t="s">
        <v>3692</v>
      </c>
    </row>
    <row r="1734" spans="1:23" x14ac:dyDescent="0.3">
      <c r="A1734">
        <v>177593346487101</v>
      </c>
      <c r="B1734" t="s">
        <v>351</v>
      </c>
      <c r="C1734" t="s">
        <v>273</v>
      </c>
      <c r="D1734" t="s">
        <v>5913</v>
      </c>
      <c r="E1734" t="s">
        <v>1564</v>
      </c>
      <c r="F1734" t="s">
        <v>1565</v>
      </c>
      <c r="G1734">
        <v>6.6111000000000004</v>
      </c>
      <c r="H1734">
        <v>20.939399999999999</v>
      </c>
      <c r="I1734" t="s">
        <v>138</v>
      </c>
      <c r="J1734">
        <v>78798</v>
      </c>
      <c r="K1734" s="1">
        <v>44786</v>
      </c>
      <c r="L1734" t="s">
        <v>63</v>
      </c>
      <c r="M1734" t="s">
        <v>7336</v>
      </c>
      <c r="N1734" t="s">
        <v>7337</v>
      </c>
      <c r="O1734" t="s">
        <v>1260</v>
      </c>
      <c r="P1734" t="s">
        <v>2087</v>
      </c>
      <c r="Q1734" t="s">
        <v>183</v>
      </c>
      <c r="R1734" t="s">
        <v>2088</v>
      </c>
      <c r="S1734" t="s">
        <v>85</v>
      </c>
      <c r="T1734" t="s">
        <v>2089</v>
      </c>
      <c r="U1734" t="s">
        <v>2090</v>
      </c>
      <c r="V1734" t="s">
        <v>3178</v>
      </c>
      <c r="W1734" t="s">
        <v>3179</v>
      </c>
    </row>
    <row r="1735" spans="1:23" x14ac:dyDescent="0.3">
      <c r="A1735">
        <v>954632237683076</v>
      </c>
      <c r="B1735" t="s">
        <v>175</v>
      </c>
      <c r="C1735" t="s">
        <v>42</v>
      </c>
      <c r="D1735" t="s">
        <v>6655</v>
      </c>
      <c r="E1735" t="s">
        <v>3022</v>
      </c>
      <c r="F1735" t="s">
        <v>3023</v>
      </c>
      <c r="G1735">
        <v>64.963099999999997</v>
      </c>
      <c r="H1735">
        <v>-19.020800000000001</v>
      </c>
      <c r="I1735" t="s">
        <v>78</v>
      </c>
      <c r="J1735">
        <v>107316</v>
      </c>
      <c r="K1735" s="1">
        <v>44922</v>
      </c>
      <c r="L1735" t="s">
        <v>29</v>
      </c>
      <c r="M1735" t="s">
        <v>7338</v>
      </c>
      <c r="N1735" t="s">
        <v>7339</v>
      </c>
      <c r="O1735" t="s">
        <v>2554</v>
      </c>
      <c r="P1735" t="s">
        <v>3166</v>
      </c>
      <c r="Q1735" t="s">
        <v>1047</v>
      </c>
      <c r="R1735" t="s">
        <v>3167</v>
      </c>
      <c r="S1735" t="s">
        <v>212</v>
      </c>
      <c r="T1735" t="s">
        <v>3168</v>
      </c>
      <c r="U1735" t="s">
        <v>3169</v>
      </c>
      <c r="V1735" t="s">
        <v>7340</v>
      </c>
      <c r="W1735" t="s">
        <v>7341</v>
      </c>
    </row>
    <row r="1736" spans="1:23" x14ac:dyDescent="0.3">
      <c r="A1736">
        <v>440627082289375</v>
      </c>
      <c r="B1736" t="s">
        <v>217</v>
      </c>
      <c r="C1736" t="s">
        <v>24</v>
      </c>
      <c r="D1736" t="s">
        <v>3018</v>
      </c>
      <c r="E1736" t="s">
        <v>1615</v>
      </c>
      <c r="F1736" t="s">
        <v>1616</v>
      </c>
      <c r="G1736">
        <v>-18.879200000000001</v>
      </c>
      <c r="H1736">
        <v>46.845100000000002</v>
      </c>
      <c r="I1736" t="s">
        <v>62</v>
      </c>
      <c r="J1736">
        <v>37579</v>
      </c>
      <c r="K1736" s="1">
        <v>44876</v>
      </c>
      <c r="L1736" t="s">
        <v>123</v>
      </c>
      <c r="M1736" t="s">
        <v>7342</v>
      </c>
      <c r="N1736" t="s">
        <v>7343</v>
      </c>
      <c r="O1736" t="s">
        <v>279</v>
      </c>
      <c r="P1736" t="s">
        <v>280</v>
      </c>
      <c r="Q1736" t="s">
        <v>67</v>
      </c>
      <c r="R1736" t="s">
        <v>281</v>
      </c>
      <c r="S1736" t="s">
        <v>241</v>
      </c>
      <c r="T1736" t="s">
        <v>282</v>
      </c>
      <c r="U1736" t="s">
        <v>283</v>
      </c>
      <c r="V1736" t="s">
        <v>7344</v>
      </c>
      <c r="W1736" t="s">
        <v>7345</v>
      </c>
    </row>
    <row r="1737" spans="1:23" x14ac:dyDescent="0.3">
      <c r="A1737">
        <v>669166446849208</v>
      </c>
      <c r="B1737" t="s">
        <v>1683</v>
      </c>
      <c r="C1737" t="s">
        <v>58</v>
      </c>
      <c r="D1737" t="s">
        <v>3018</v>
      </c>
      <c r="E1737" t="s">
        <v>700</v>
      </c>
      <c r="F1737" t="s">
        <v>700</v>
      </c>
      <c r="G1737">
        <v>43.738399999999999</v>
      </c>
      <c r="H1737">
        <v>7.4245999999999999</v>
      </c>
      <c r="I1737" t="s">
        <v>138</v>
      </c>
      <c r="J1737">
        <v>129449</v>
      </c>
      <c r="K1737" s="1">
        <v>45030</v>
      </c>
      <c r="L1737" t="s">
        <v>29</v>
      </c>
      <c r="M1737" t="s">
        <v>7346</v>
      </c>
      <c r="N1737">
        <v>9802728407</v>
      </c>
      <c r="O1737" t="s">
        <v>474</v>
      </c>
      <c r="P1737" t="s">
        <v>1651</v>
      </c>
      <c r="Q1737" t="s">
        <v>294</v>
      </c>
      <c r="R1737" t="s">
        <v>1652</v>
      </c>
      <c r="S1737" t="s">
        <v>36</v>
      </c>
      <c r="T1737" t="s">
        <v>1653</v>
      </c>
      <c r="U1737" t="s">
        <v>1654</v>
      </c>
      <c r="V1737" t="s">
        <v>7347</v>
      </c>
      <c r="W1737" t="s">
        <v>7348</v>
      </c>
    </row>
    <row r="1738" spans="1:23" x14ac:dyDescent="0.3">
      <c r="A1738">
        <v>1035509103253930</v>
      </c>
      <c r="B1738" t="s">
        <v>443</v>
      </c>
      <c r="C1738" t="s">
        <v>151</v>
      </c>
      <c r="D1738" t="s">
        <v>339</v>
      </c>
      <c r="E1738" t="s">
        <v>1896</v>
      </c>
      <c r="F1738" t="s">
        <v>1897</v>
      </c>
      <c r="G1738">
        <v>9.9456000000000007</v>
      </c>
      <c r="H1738">
        <v>-9.6966000000000001</v>
      </c>
      <c r="I1738" t="s">
        <v>62</v>
      </c>
      <c r="J1738">
        <v>88461</v>
      </c>
      <c r="K1738" s="1">
        <v>45153</v>
      </c>
      <c r="L1738" t="s">
        <v>123</v>
      </c>
      <c r="M1738" t="s">
        <v>7349</v>
      </c>
      <c r="N1738" t="s">
        <v>7350</v>
      </c>
      <c r="O1738" t="s">
        <v>2883</v>
      </c>
      <c r="P1738" t="s">
        <v>4657</v>
      </c>
      <c r="Q1738" t="s">
        <v>34</v>
      </c>
      <c r="R1738" t="s">
        <v>4658</v>
      </c>
      <c r="S1738" t="s">
        <v>85</v>
      </c>
      <c r="T1738" t="s">
        <v>4659</v>
      </c>
      <c r="U1738" t="s">
        <v>4660</v>
      </c>
      <c r="V1738" t="s">
        <v>4820</v>
      </c>
      <c r="W1738" t="s">
        <v>4821</v>
      </c>
    </row>
    <row r="1739" spans="1:23" x14ac:dyDescent="0.3">
      <c r="A1739">
        <v>2762373941846390</v>
      </c>
      <c r="B1739" t="s">
        <v>555</v>
      </c>
      <c r="C1739" t="s">
        <v>273</v>
      </c>
      <c r="D1739" t="s">
        <v>5134</v>
      </c>
      <c r="E1739" t="s">
        <v>1160</v>
      </c>
      <c r="F1739" t="s">
        <v>1161</v>
      </c>
      <c r="G1739">
        <v>-1.9402999999999999</v>
      </c>
      <c r="H1739">
        <v>29.873899999999999</v>
      </c>
      <c r="I1739" t="s">
        <v>78</v>
      </c>
      <c r="J1739">
        <v>98374</v>
      </c>
      <c r="K1739" s="1">
        <v>45157</v>
      </c>
      <c r="L1739" t="s">
        <v>123</v>
      </c>
      <c r="M1739" t="s">
        <v>7351</v>
      </c>
      <c r="N1739" t="s">
        <v>7352</v>
      </c>
      <c r="O1739" t="s">
        <v>224</v>
      </c>
      <c r="P1739" t="s">
        <v>560</v>
      </c>
      <c r="Q1739" t="s">
        <v>67</v>
      </c>
      <c r="R1739" t="s">
        <v>1477</v>
      </c>
      <c r="S1739" t="s">
        <v>145</v>
      </c>
      <c r="T1739" t="s">
        <v>1478</v>
      </c>
      <c r="U1739" t="s">
        <v>1479</v>
      </c>
      <c r="V1739" t="s">
        <v>3113</v>
      </c>
      <c r="W1739" t="s">
        <v>3114</v>
      </c>
    </row>
    <row r="1740" spans="1:23" x14ac:dyDescent="0.3">
      <c r="A1740">
        <v>557494407221418</v>
      </c>
      <c r="B1740" t="s">
        <v>1008</v>
      </c>
      <c r="C1740" t="s">
        <v>218</v>
      </c>
      <c r="D1740" t="s">
        <v>3574</v>
      </c>
      <c r="E1740" t="s">
        <v>247</v>
      </c>
      <c r="F1740" t="s">
        <v>248</v>
      </c>
      <c r="G1740">
        <v>15.5527</v>
      </c>
      <c r="H1740">
        <v>48.516399999999997</v>
      </c>
      <c r="I1740" t="s">
        <v>62</v>
      </c>
      <c r="J1740">
        <v>107628</v>
      </c>
      <c r="K1740" s="1">
        <v>45080</v>
      </c>
      <c r="L1740" t="s">
        <v>29</v>
      </c>
      <c r="M1740" t="s">
        <v>7353</v>
      </c>
      <c r="N1740" t="s">
        <v>7354</v>
      </c>
      <c r="O1740" t="s">
        <v>1735</v>
      </c>
      <c r="P1740" t="s">
        <v>1736</v>
      </c>
      <c r="Q1740" t="s">
        <v>294</v>
      </c>
      <c r="R1740" t="s">
        <v>1737</v>
      </c>
      <c r="S1740" t="s">
        <v>85</v>
      </c>
      <c r="T1740" t="s">
        <v>1738</v>
      </c>
      <c r="U1740" t="s">
        <v>1739</v>
      </c>
      <c r="V1740" t="s">
        <v>7355</v>
      </c>
      <c r="W1740" t="s">
        <v>7356</v>
      </c>
    </row>
    <row r="1741" spans="1:23" x14ac:dyDescent="0.3">
      <c r="A1741">
        <v>2205613799215150</v>
      </c>
      <c r="B1741" t="s">
        <v>300</v>
      </c>
      <c r="C1741" t="s">
        <v>189</v>
      </c>
      <c r="D1741" t="s">
        <v>3137</v>
      </c>
      <c r="E1741" t="s">
        <v>5460</v>
      </c>
      <c r="F1741" t="s">
        <v>5461</v>
      </c>
      <c r="G1741">
        <v>15.097899999999999</v>
      </c>
      <c r="H1741">
        <v>145.6739</v>
      </c>
      <c r="I1741" t="s">
        <v>78</v>
      </c>
      <c r="J1741">
        <v>115699</v>
      </c>
      <c r="K1741" s="1">
        <v>44745</v>
      </c>
      <c r="L1741" t="s">
        <v>123</v>
      </c>
      <c r="M1741" t="s">
        <v>4879</v>
      </c>
      <c r="N1741">
        <v>5967974720</v>
      </c>
      <c r="O1741" t="s">
        <v>692</v>
      </c>
      <c r="P1741" t="s">
        <v>5491</v>
      </c>
      <c r="Q1741" t="s">
        <v>674</v>
      </c>
      <c r="R1741" t="s">
        <v>5492</v>
      </c>
      <c r="S1741" t="s">
        <v>145</v>
      </c>
      <c r="T1741" t="s">
        <v>5493</v>
      </c>
      <c r="U1741" t="s">
        <v>5494</v>
      </c>
      <c r="V1741" t="s">
        <v>2695</v>
      </c>
      <c r="W1741" t="s">
        <v>2696</v>
      </c>
    </row>
    <row r="1742" spans="1:23" x14ac:dyDescent="0.3">
      <c r="A1742">
        <v>700731775147666</v>
      </c>
      <c r="B1742" t="s">
        <v>839</v>
      </c>
      <c r="C1742" t="s">
        <v>273</v>
      </c>
      <c r="D1742" t="s">
        <v>3428</v>
      </c>
      <c r="E1742" t="s">
        <v>841</v>
      </c>
      <c r="F1742" t="s">
        <v>842</v>
      </c>
      <c r="G1742">
        <v>55.378100000000003</v>
      </c>
      <c r="H1742">
        <v>-3.4359999999999999</v>
      </c>
      <c r="I1742" t="s">
        <v>28</v>
      </c>
      <c r="J1742">
        <v>27074</v>
      </c>
      <c r="K1742" s="1">
        <v>45078</v>
      </c>
      <c r="L1742" t="s">
        <v>63</v>
      </c>
      <c r="M1742" t="s">
        <v>7357</v>
      </c>
      <c r="N1742" t="s">
        <v>7358</v>
      </c>
      <c r="O1742" t="s">
        <v>32</v>
      </c>
      <c r="P1742" t="s">
        <v>1169</v>
      </c>
      <c r="Q1742" t="s">
        <v>321</v>
      </c>
      <c r="R1742" t="s">
        <v>1170</v>
      </c>
      <c r="S1742" t="s">
        <v>255</v>
      </c>
      <c r="T1742" t="s">
        <v>1171</v>
      </c>
      <c r="U1742" t="s">
        <v>1172</v>
      </c>
      <c r="V1742" t="s">
        <v>513</v>
      </c>
      <c r="W1742" t="s">
        <v>514</v>
      </c>
    </row>
    <row r="1743" spans="1:23" x14ac:dyDescent="0.3">
      <c r="A1743">
        <v>1530425535549470</v>
      </c>
      <c r="B1743" t="s">
        <v>272</v>
      </c>
      <c r="C1743" t="s">
        <v>134</v>
      </c>
      <c r="D1743" t="s">
        <v>4576</v>
      </c>
      <c r="E1743" t="s">
        <v>385</v>
      </c>
      <c r="F1743" t="s">
        <v>386</v>
      </c>
      <c r="G1743">
        <v>47.162500000000001</v>
      </c>
      <c r="H1743">
        <v>19.503299999999999</v>
      </c>
      <c r="I1743" t="s">
        <v>138</v>
      </c>
      <c r="J1743">
        <v>109997</v>
      </c>
      <c r="K1743" s="1">
        <v>45048</v>
      </c>
      <c r="L1743" t="s">
        <v>29</v>
      </c>
      <c r="M1743" t="s">
        <v>7359</v>
      </c>
      <c r="N1743" t="s">
        <v>7360</v>
      </c>
      <c r="O1743" t="s">
        <v>2027</v>
      </c>
      <c r="P1743" t="s">
        <v>5661</v>
      </c>
      <c r="Q1743" t="s">
        <v>239</v>
      </c>
      <c r="R1743" t="s">
        <v>5662</v>
      </c>
      <c r="S1743" t="s">
        <v>145</v>
      </c>
      <c r="T1743" t="s">
        <v>5663</v>
      </c>
      <c r="U1743" t="s">
        <v>5664</v>
      </c>
      <c r="V1743" t="s">
        <v>3873</v>
      </c>
      <c r="W1743" t="s">
        <v>3874</v>
      </c>
    </row>
    <row r="1744" spans="1:23" x14ac:dyDescent="0.3">
      <c r="A1744">
        <v>972546305261821</v>
      </c>
      <c r="B1744" t="s">
        <v>667</v>
      </c>
      <c r="C1744" t="s">
        <v>218</v>
      </c>
      <c r="D1744" t="s">
        <v>3406</v>
      </c>
      <c r="E1744" t="s">
        <v>2644</v>
      </c>
      <c r="F1744" t="s">
        <v>2645</v>
      </c>
      <c r="G1744">
        <v>-19.0154</v>
      </c>
      <c r="H1744">
        <v>29.154900000000001</v>
      </c>
      <c r="I1744" t="s">
        <v>28</v>
      </c>
      <c r="J1744">
        <v>102512</v>
      </c>
      <c r="K1744" s="1">
        <v>45166</v>
      </c>
      <c r="L1744" t="s">
        <v>123</v>
      </c>
      <c r="M1744" t="s">
        <v>7361</v>
      </c>
      <c r="N1744" t="s">
        <v>7362</v>
      </c>
      <c r="O1744" t="s">
        <v>331</v>
      </c>
      <c r="P1744" t="s">
        <v>5680</v>
      </c>
      <c r="Q1744" t="s">
        <v>67</v>
      </c>
      <c r="R1744" t="s">
        <v>5681</v>
      </c>
      <c r="S1744" t="s">
        <v>334</v>
      </c>
      <c r="T1744" t="s">
        <v>5682</v>
      </c>
      <c r="U1744" t="s">
        <v>5683</v>
      </c>
      <c r="V1744" t="s">
        <v>7363</v>
      </c>
      <c r="W1744" t="s">
        <v>7364</v>
      </c>
    </row>
    <row r="1745" spans="1:23" x14ac:dyDescent="0.3">
      <c r="A1745">
        <v>845000908472790</v>
      </c>
      <c r="B1745" t="s">
        <v>175</v>
      </c>
      <c r="C1745" t="s">
        <v>58</v>
      </c>
      <c r="D1745" t="s">
        <v>1359</v>
      </c>
      <c r="E1745" t="s">
        <v>233</v>
      </c>
      <c r="F1745" t="s">
        <v>234</v>
      </c>
      <c r="G1745">
        <v>34.802100000000003</v>
      </c>
      <c r="H1745">
        <v>38.9968</v>
      </c>
      <c r="I1745" t="s">
        <v>62</v>
      </c>
      <c r="J1745">
        <v>63541</v>
      </c>
      <c r="K1745" s="1">
        <v>44693</v>
      </c>
      <c r="L1745" t="s">
        <v>63</v>
      </c>
      <c r="M1745" t="s">
        <v>7365</v>
      </c>
      <c r="N1745" t="s">
        <v>7366</v>
      </c>
      <c r="O1745" t="s">
        <v>1429</v>
      </c>
      <c r="P1745" t="s">
        <v>2102</v>
      </c>
      <c r="Q1745" t="s">
        <v>67</v>
      </c>
      <c r="R1745" t="s">
        <v>2103</v>
      </c>
      <c r="S1745" t="s">
        <v>198</v>
      </c>
      <c r="T1745" t="s">
        <v>2104</v>
      </c>
      <c r="U1745" t="s">
        <v>2105</v>
      </c>
      <c r="V1745" t="s">
        <v>3536</v>
      </c>
      <c r="W1745" t="s">
        <v>3537</v>
      </c>
    </row>
    <row r="1746" spans="1:23" x14ac:dyDescent="0.3">
      <c r="A1746">
        <v>1146872591091310</v>
      </c>
      <c r="B1746" t="s">
        <v>973</v>
      </c>
      <c r="C1746" t="s">
        <v>273</v>
      </c>
      <c r="D1746" t="s">
        <v>6143</v>
      </c>
      <c r="E1746" t="s">
        <v>669</v>
      </c>
      <c r="F1746" t="s">
        <v>670</v>
      </c>
      <c r="G1746">
        <v>-0.22800000000000001</v>
      </c>
      <c r="H1746">
        <v>15.8277</v>
      </c>
      <c r="I1746" t="s">
        <v>28</v>
      </c>
      <c r="J1746">
        <v>56504</v>
      </c>
      <c r="K1746" s="1">
        <v>44950</v>
      </c>
      <c r="L1746" t="s">
        <v>123</v>
      </c>
      <c r="M1746" t="s">
        <v>7367</v>
      </c>
      <c r="N1746" t="s">
        <v>7368</v>
      </c>
      <c r="O1746" t="s">
        <v>561</v>
      </c>
      <c r="P1746" t="s">
        <v>3816</v>
      </c>
      <c r="Q1746" t="s">
        <v>239</v>
      </c>
      <c r="R1746" t="s">
        <v>3817</v>
      </c>
      <c r="S1746" t="s">
        <v>212</v>
      </c>
      <c r="T1746" t="s">
        <v>3818</v>
      </c>
      <c r="U1746" t="s">
        <v>3819</v>
      </c>
      <c r="V1746" t="s">
        <v>2307</v>
      </c>
      <c r="W1746" t="s">
        <v>2308</v>
      </c>
    </row>
    <row r="1747" spans="1:23" x14ac:dyDescent="0.3">
      <c r="A1747">
        <v>2102524353415730</v>
      </c>
      <c r="B1747" t="s">
        <v>325</v>
      </c>
      <c r="C1747" t="s">
        <v>105</v>
      </c>
      <c r="D1747" t="s">
        <v>418</v>
      </c>
      <c r="E1747" t="s">
        <v>1316</v>
      </c>
      <c r="F1747" t="s">
        <v>1317</v>
      </c>
      <c r="G1747">
        <v>16.538799999999998</v>
      </c>
      <c r="H1747">
        <v>-23.041799999999999</v>
      </c>
      <c r="I1747" t="s">
        <v>78</v>
      </c>
      <c r="J1747">
        <v>105025</v>
      </c>
      <c r="K1747" s="1">
        <v>44800</v>
      </c>
      <c r="L1747" t="s">
        <v>29</v>
      </c>
      <c r="M1747" t="s">
        <v>7369</v>
      </c>
      <c r="N1747" t="s">
        <v>7370</v>
      </c>
      <c r="O1747" t="s">
        <v>2027</v>
      </c>
      <c r="P1747" t="s">
        <v>2028</v>
      </c>
      <c r="Q1747" t="s">
        <v>34</v>
      </c>
      <c r="R1747" t="s">
        <v>2029</v>
      </c>
      <c r="S1747" t="s">
        <v>114</v>
      </c>
      <c r="T1747" t="s">
        <v>2030</v>
      </c>
      <c r="U1747" t="s">
        <v>2031</v>
      </c>
      <c r="V1747" t="s">
        <v>7371</v>
      </c>
      <c r="W1747" t="s">
        <v>7372</v>
      </c>
    </row>
    <row r="1748" spans="1:23" x14ac:dyDescent="0.3">
      <c r="A1748">
        <v>994350921457683</v>
      </c>
      <c r="B1748" t="s">
        <v>396</v>
      </c>
      <c r="C1748" t="s">
        <v>105</v>
      </c>
      <c r="D1748" t="s">
        <v>3241</v>
      </c>
      <c r="E1748" t="s">
        <v>177</v>
      </c>
      <c r="F1748" t="s">
        <v>178</v>
      </c>
      <c r="G1748">
        <v>26.066700000000001</v>
      </c>
      <c r="H1748">
        <v>50.557699999999997</v>
      </c>
      <c r="I1748" t="s">
        <v>78</v>
      </c>
      <c r="J1748">
        <v>98237</v>
      </c>
      <c r="K1748" s="1">
        <v>44623</v>
      </c>
      <c r="L1748" t="s">
        <v>29</v>
      </c>
      <c r="M1748" t="s">
        <v>7373</v>
      </c>
      <c r="N1748" t="s">
        <v>7374</v>
      </c>
      <c r="O1748" t="s">
        <v>832</v>
      </c>
      <c r="P1748" t="s">
        <v>833</v>
      </c>
      <c r="Q1748" t="s">
        <v>34</v>
      </c>
      <c r="R1748" t="s">
        <v>834</v>
      </c>
      <c r="S1748" t="s">
        <v>334</v>
      </c>
      <c r="T1748" t="s">
        <v>835</v>
      </c>
      <c r="U1748" t="s">
        <v>836</v>
      </c>
      <c r="V1748" t="s">
        <v>7375</v>
      </c>
      <c r="W1748" t="s">
        <v>7376</v>
      </c>
    </row>
    <row r="1749" spans="1:23" x14ac:dyDescent="0.3">
      <c r="A1749">
        <v>2540933411443030</v>
      </c>
      <c r="B1749" t="s">
        <v>859</v>
      </c>
      <c r="C1749" t="s">
        <v>42</v>
      </c>
      <c r="D1749" t="s">
        <v>7377</v>
      </c>
      <c r="E1749" t="s">
        <v>593</v>
      </c>
      <c r="F1749" t="s">
        <v>594</v>
      </c>
      <c r="G1749">
        <v>-11.6455</v>
      </c>
      <c r="H1749">
        <v>43.333300000000001</v>
      </c>
      <c r="I1749" t="s">
        <v>206</v>
      </c>
      <c r="J1749">
        <v>95352</v>
      </c>
      <c r="K1749" s="1">
        <v>44461</v>
      </c>
      <c r="L1749" t="s">
        <v>123</v>
      </c>
      <c r="M1749" t="s">
        <v>7378</v>
      </c>
      <c r="N1749">
        <f>1-224-776-9140</f>
        <v>-10139</v>
      </c>
      <c r="O1749" t="s">
        <v>1100</v>
      </c>
      <c r="P1749" t="s">
        <v>3936</v>
      </c>
      <c r="Q1749" t="s">
        <v>239</v>
      </c>
      <c r="R1749" t="s">
        <v>3937</v>
      </c>
      <c r="S1749" t="s">
        <v>114</v>
      </c>
      <c r="T1749" t="s">
        <v>3938</v>
      </c>
      <c r="U1749" t="s">
        <v>3939</v>
      </c>
      <c r="V1749" t="s">
        <v>3209</v>
      </c>
      <c r="W1749" t="s">
        <v>3210</v>
      </c>
    </row>
    <row r="1750" spans="1:23" x14ac:dyDescent="0.3">
      <c r="A1750">
        <v>900502435965694</v>
      </c>
      <c r="B1750" t="s">
        <v>567</v>
      </c>
      <c r="C1750" t="s">
        <v>91</v>
      </c>
      <c r="D1750" t="s">
        <v>1573</v>
      </c>
      <c r="E1750" t="s">
        <v>288</v>
      </c>
      <c r="F1750" t="s">
        <v>289</v>
      </c>
      <c r="G1750">
        <v>40.3399</v>
      </c>
      <c r="H1750">
        <v>127.51009999999999</v>
      </c>
      <c r="I1750" t="s">
        <v>78</v>
      </c>
      <c r="J1750">
        <v>108235</v>
      </c>
      <c r="K1750" s="1">
        <v>44784</v>
      </c>
      <c r="L1750" t="s">
        <v>29</v>
      </c>
      <c r="M1750" t="s">
        <v>7379</v>
      </c>
      <c r="N1750" t="s">
        <v>7380</v>
      </c>
      <c r="O1750" t="s">
        <v>606</v>
      </c>
      <c r="P1750" t="s">
        <v>607</v>
      </c>
      <c r="Q1750" t="s">
        <v>50</v>
      </c>
      <c r="R1750" t="s">
        <v>608</v>
      </c>
      <c r="S1750" t="s">
        <v>69</v>
      </c>
      <c r="T1750" t="s">
        <v>609</v>
      </c>
      <c r="U1750" t="s">
        <v>610</v>
      </c>
      <c r="V1750" t="s">
        <v>4661</v>
      </c>
      <c r="W1750" t="s">
        <v>4662</v>
      </c>
    </row>
    <row r="1751" spans="1:23" x14ac:dyDescent="0.3">
      <c r="A1751">
        <v>656767314802112</v>
      </c>
      <c r="B1751" t="s">
        <v>417</v>
      </c>
      <c r="C1751" t="s">
        <v>24</v>
      </c>
      <c r="D1751" t="s">
        <v>6847</v>
      </c>
      <c r="E1751" t="s">
        <v>1160</v>
      </c>
      <c r="F1751" t="s">
        <v>1161</v>
      </c>
      <c r="G1751">
        <v>-1.9402999999999999</v>
      </c>
      <c r="H1751">
        <v>29.873899999999999</v>
      </c>
      <c r="I1751" t="s">
        <v>28</v>
      </c>
      <c r="J1751">
        <v>21120</v>
      </c>
      <c r="K1751" s="1">
        <v>44917</v>
      </c>
      <c r="L1751" t="s">
        <v>63</v>
      </c>
      <c r="M1751" t="s">
        <v>7381</v>
      </c>
      <c r="N1751" t="s">
        <v>7382</v>
      </c>
      <c r="O1751" t="s">
        <v>2332</v>
      </c>
      <c r="P1751" t="s">
        <v>7383</v>
      </c>
      <c r="Q1751" t="s">
        <v>34</v>
      </c>
      <c r="R1751" t="s">
        <v>7384</v>
      </c>
      <c r="S1751" t="s">
        <v>334</v>
      </c>
      <c r="T1751" t="s">
        <v>7385</v>
      </c>
      <c r="U1751" t="s">
        <v>7386</v>
      </c>
      <c r="V1751" t="s">
        <v>7098</v>
      </c>
      <c r="W1751" t="s">
        <v>7099</v>
      </c>
    </row>
    <row r="1752" spans="1:23" x14ac:dyDescent="0.3">
      <c r="A1752">
        <v>589800890053252</v>
      </c>
      <c r="B1752" t="s">
        <v>1803</v>
      </c>
      <c r="C1752" t="s">
        <v>273</v>
      </c>
      <c r="D1752" t="s">
        <v>1880</v>
      </c>
      <c r="E1752" t="s">
        <v>1141</v>
      </c>
      <c r="F1752" t="s">
        <v>1142</v>
      </c>
      <c r="G1752">
        <v>-17.7134</v>
      </c>
      <c r="H1752">
        <v>178.065</v>
      </c>
      <c r="I1752" t="s">
        <v>28</v>
      </c>
      <c r="J1752">
        <v>89188</v>
      </c>
      <c r="K1752" s="1">
        <v>44656</v>
      </c>
      <c r="L1752" t="s">
        <v>63</v>
      </c>
      <c r="M1752" t="s">
        <v>7387</v>
      </c>
      <c r="N1752" t="s">
        <v>7388</v>
      </c>
      <c r="O1752" t="s">
        <v>1661</v>
      </c>
      <c r="P1752" t="s">
        <v>410</v>
      </c>
      <c r="Q1752" t="s">
        <v>50</v>
      </c>
      <c r="R1752" t="s">
        <v>1662</v>
      </c>
      <c r="S1752" t="s">
        <v>255</v>
      </c>
      <c r="T1752" t="s">
        <v>1663</v>
      </c>
      <c r="U1752" t="s">
        <v>1664</v>
      </c>
      <c r="V1752" t="s">
        <v>7389</v>
      </c>
      <c r="W1752" t="s">
        <v>7390</v>
      </c>
    </row>
    <row r="1753" spans="1:23" x14ac:dyDescent="0.3">
      <c r="A1753">
        <v>348250275946116</v>
      </c>
      <c r="B1753" t="s">
        <v>90</v>
      </c>
      <c r="C1753" t="s">
        <v>151</v>
      </c>
      <c r="D1753" t="s">
        <v>6259</v>
      </c>
      <c r="E1753" t="s">
        <v>2770</v>
      </c>
      <c r="F1753" t="s">
        <v>2771</v>
      </c>
      <c r="G1753">
        <v>12.8628</v>
      </c>
      <c r="H1753">
        <v>30.217600000000001</v>
      </c>
      <c r="I1753" t="s">
        <v>28</v>
      </c>
      <c r="J1753">
        <v>93342</v>
      </c>
      <c r="K1753" s="1">
        <v>44749</v>
      </c>
      <c r="L1753" t="s">
        <v>123</v>
      </c>
      <c r="M1753" t="s">
        <v>7391</v>
      </c>
      <c r="N1753" t="s">
        <v>7392</v>
      </c>
      <c r="O1753" t="s">
        <v>1152</v>
      </c>
      <c r="P1753" t="s">
        <v>6685</v>
      </c>
      <c r="Q1753" t="s">
        <v>294</v>
      </c>
      <c r="R1753" t="s">
        <v>6686</v>
      </c>
      <c r="S1753" t="s">
        <v>85</v>
      </c>
      <c r="T1753" t="s">
        <v>6687</v>
      </c>
      <c r="U1753" t="s">
        <v>6688</v>
      </c>
      <c r="V1753" t="s">
        <v>4437</v>
      </c>
      <c r="W1753" t="s">
        <v>4438</v>
      </c>
    </row>
    <row r="1754" spans="1:23" x14ac:dyDescent="0.3">
      <c r="A1754">
        <v>1009446450597200</v>
      </c>
      <c r="B1754" t="s">
        <v>686</v>
      </c>
      <c r="C1754" t="s">
        <v>58</v>
      </c>
      <c r="D1754" t="s">
        <v>6695</v>
      </c>
      <c r="E1754" t="s">
        <v>2328</v>
      </c>
      <c r="F1754" t="s">
        <v>2329</v>
      </c>
      <c r="G1754">
        <v>12.238300000000001</v>
      </c>
      <c r="H1754">
        <v>-1.5616000000000001</v>
      </c>
      <c r="I1754" t="s">
        <v>28</v>
      </c>
      <c r="J1754">
        <v>42839</v>
      </c>
      <c r="K1754" s="1">
        <v>44647</v>
      </c>
      <c r="L1754" t="s">
        <v>63</v>
      </c>
      <c r="M1754" t="s">
        <v>7393</v>
      </c>
      <c r="N1754" t="s">
        <v>7394</v>
      </c>
      <c r="O1754" t="s">
        <v>2132</v>
      </c>
      <c r="P1754" t="s">
        <v>2911</v>
      </c>
      <c r="Q1754" t="s">
        <v>183</v>
      </c>
      <c r="R1754" t="s">
        <v>2912</v>
      </c>
      <c r="S1754" t="s">
        <v>334</v>
      </c>
      <c r="T1754" t="s">
        <v>2913</v>
      </c>
      <c r="U1754" t="s">
        <v>2914</v>
      </c>
      <c r="V1754" t="s">
        <v>6175</v>
      </c>
      <c r="W1754" t="s">
        <v>6176</v>
      </c>
    </row>
    <row r="1755" spans="1:23" x14ac:dyDescent="0.3">
      <c r="A1755">
        <v>2995181288429600</v>
      </c>
      <c r="B1755" t="s">
        <v>859</v>
      </c>
      <c r="C1755" t="s">
        <v>273</v>
      </c>
      <c r="D1755" t="s">
        <v>2015</v>
      </c>
      <c r="E1755" t="s">
        <v>925</v>
      </c>
      <c r="F1755" t="s">
        <v>926</v>
      </c>
      <c r="G1755">
        <v>23.885899999999999</v>
      </c>
      <c r="H1755">
        <v>45.0792</v>
      </c>
      <c r="I1755" t="s">
        <v>62</v>
      </c>
      <c r="J1755">
        <v>95160</v>
      </c>
      <c r="K1755" s="1">
        <v>45142</v>
      </c>
      <c r="L1755" t="s">
        <v>29</v>
      </c>
      <c r="M1755" t="s">
        <v>7395</v>
      </c>
      <c r="N1755" t="s">
        <v>7396</v>
      </c>
      <c r="O1755" t="s">
        <v>785</v>
      </c>
      <c r="P1755" t="s">
        <v>1785</v>
      </c>
      <c r="Q1755" t="s">
        <v>332</v>
      </c>
      <c r="R1755" t="s">
        <v>1786</v>
      </c>
      <c r="S1755" t="s">
        <v>114</v>
      </c>
      <c r="T1755" t="s">
        <v>1787</v>
      </c>
      <c r="U1755" t="s">
        <v>1788</v>
      </c>
      <c r="V1755" t="s">
        <v>5223</v>
      </c>
      <c r="W1755" t="s">
        <v>5224</v>
      </c>
    </row>
    <row r="1756" spans="1:23" x14ac:dyDescent="0.3">
      <c r="A1756">
        <v>1389585213135100</v>
      </c>
      <c r="B1756" t="s">
        <v>133</v>
      </c>
      <c r="C1756" t="s">
        <v>189</v>
      </c>
      <c r="D1756" t="s">
        <v>503</v>
      </c>
      <c r="E1756" t="s">
        <v>700</v>
      </c>
      <c r="F1756" t="s">
        <v>700</v>
      </c>
      <c r="G1756">
        <v>43.738399999999999</v>
      </c>
      <c r="H1756">
        <v>7.4245999999999999</v>
      </c>
      <c r="I1756" t="s">
        <v>28</v>
      </c>
      <c r="J1756">
        <v>96940</v>
      </c>
      <c r="K1756" s="1">
        <v>44469</v>
      </c>
      <c r="L1756" t="s">
        <v>63</v>
      </c>
      <c r="M1756" t="s">
        <v>7397</v>
      </c>
      <c r="N1756" t="s">
        <v>7398</v>
      </c>
      <c r="O1756" t="s">
        <v>897</v>
      </c>
      <c r="P1756" t="s">
        <v>898</v>
      </c>
      <c r="Q1756" t="s">
        <v>67</v>
      </c>
      <c r="R1756" t="s">
        <v>899</v>
      </c>
      <c r="S1756" t="s">
        <v>69</v>
      </c>
      <c r="T1756" t="s">
        <v>900</v>
      </c>
      <c r="U1756" t="s">
        <v>901</v>
      </c>
      <c r="V1756" t="s">
        <v>6045</v>
      </c>
      <c r="W1756" t="s">
        <v>6046</v>
      </c>
    </row>
    <row r="1757" spans="1:23" x14ac:dyDescent="0.3">
      <c r="A1757">
        <v>3040600241197930</v>
      </c>
      <c r="B1757" t="s">
        <v>1683</v>
      </c>
      <c r="C1757" t="s">
        <v>189</v>
      </c>
      <c r="D1757" t="s">
        <v>3558</v>
      </c>
      <c r="E1757" t="s">
        <v>781</v>
      </c>
      <c r="F1757" t="s">
        <v>782</v>
      </c>
      <c r="G1757">
        <v>30.375299999999999</v>
      </c>
      <c r="H1757">
        <v>69.345100000000002</v>
      </c>
      <c r="I1757" t="s">
        <v>206</v>
      </c>
      <c r="J1757">
        <v>104877</v>
      </c>
      <c r="K1757" s="1">
        <v>44909</v>
      </c>
      <c r="L1757" t="s">
        <v>29</v>
      </c>
      <c r="M1757" t="s">
        <v>7399</v>
      </c>
      <c r="N1757">
        <f>1-368-976-2806</f>
        <v>-4149</v>
      </c>
      <c r="O1757" t="s">
        <v>1252</v>
      </c>
      <c r="P1757" t="s">
        <v>1253</v>
      </c>
      <c r="Q1757" t="s">
        <v>294</v>
      </c>
      <c r="R1757" t="s">
        <v>1254</v>
      </c>
      <c r="S1757" t="s">
        <v>52</v>
      </c>
      <c r="T1757" t="s">
        <v>1255</v>
      </c>
      <c r="U1757" t="s">
        <v>1256</v>
      </c>
      <c r="V1757" t="s">
        <v>5517</v>
      </c>
      <c r="W1757" t="s">
        <v>5518</v>
      </c>
    </row>
    <row r="1758" spans="1:23" x14ac:dyDescent="0.3">
      <c r="A1758">
        <v>2125891035114010</v>
      </c>
      <c r="B1758" t="s">
        <v>1249</v>
      </c>
      <c r="C1758" t="s">
        <v>151</v>
      </c>
      <c r="D1758" t="s">
        <v>1752</v>
      </c>
      <c r="E1758" t="s">
        <v>1165</v>
      </c>
      <c r="F1758" t="s">
        <v>1166</v>
      </c>
      <c r="G1758">
        <v>6.8769999999999998</v>
      </c>
      <c r="H1758">
        <v>31.306999999999999</v>
      </c>
      <c r="I1758" t="s">
        <v>28</v>
      </c>
      <c r="J1758">
        <v>30003</v>
      </c>
      <c r="K1758" s="1">
        <v>44635</v>
      </c>
      <c r="L1758" t="s">
        <v>29</v>
      </c>
      <c r="M1758" t="s">
        <v>7400</v>
      </c>
      <c r="N1758">
        <v>4275890048</v>
      </c>
      <c r="O1758" t="s">
        <v>754</v>
      </c>
      <c r="P1758" t="s">
        <v>755</v>
      </c>
      <c r="Q1758" t="s">
        <v>50</v>
      </c>
      <c r="R1758" t="s">
        <v>756</v>
      </c>
      <c r="S1758" t="s">
        <v>212</v>
      </c>
      <c r="T1758" t="s">
        <v>757</v>
      </c>
      <c r="U1758" t="s">
        <v>758</v>
      </c>
      <c r="V1758" t="s">
        <v>5532</v>
      </c>
      <c r="W1758" t="s">
        <v>5533</v>
      </c>
    </row>
    <row r="1759" spans="1:23" x14ac:dyDescent="0.3">
      <c r="A1759">
        <v>989561006226186</v>
      </c>
      <c r="B1759" t="s">
        <v>260</v>
      </c>
      <c r="C1759" t="s">
        <v>218</v>
      </c>
      <c r="D1759" t="s">
        <v>4019</v>
      </c>
      <c r="E1759" t="s">
        <v>1231</v>
      </c>
      <c r="F1759" t="s">
        <v>1232</v>
      </c>
      <c r="G1759">
        <v>-16.290199999999999</v>
      </c>
      <c r="H1759">
        <v>-63.588700000000003</v>
      </c>
      <c r="I1759" t="s">
        <v>206</v>
      </c>
      <c r="J1759">
        <v>103402</v>
      </c>
      <c r="K1759" s="1">
        <v>45107</v>
      </c>
      <c r="L1759" t="s">
        <v>123</v>
      </c>
      <c r="M1759" t="s">
        <v>7401</v>
      </c>
      <c r="N1759" t="s">
        <v>7402</v>
      </c>
      <c r="O1759" t="s">
        <v>448</v>
      </c>
      <c r="P1759" t="s">
        <v>2628</v>
      </c>
      <c r="Q1759" t="s">
        <v>169</v>
      </c>
      <c r="R1759" t="s">
        <v>2629</v>
      </c>
      <c r="S1759" t="s">
        <v>334</v>
      </c>
      <c r="T1759" t="s">
        <v>2630</v>
      </c>
      <c r="U1759" t="s">
        <v>2631</v>
      </c>
      <c r="V1759" t="s">
        <v>1412</v>
      </c>
      <c r="W1759" t="s">
        <v>1413</v>
      </c>
    </row>
    <row r="1760" spans="1:23" x14ac:dyDescent="0.3">
      <c r="A1760">
        <v>1954036774070810</v>
      </c>
      <c r="B1760" t="s">
        <v>779</v>
      </c>
      <c r="C1760" t="s">
        <v>273</v>
      </c>
      <c r="D1760" t="s">
        <v>4412</v>
      </c>
      <c r="E1760" t="s">
        <v>1615</v>
      </c>
      <c r="F1760" t="s">
        <v>1616</v>
      </c>
      <c r="G1760">
        <v>-18.879200000000001</v>
      </c>
      <c r="H1760">
        <v>46.845100000000002</v>
      </c>
      <c r="I1760" t="s">
        <v>138</v>
      </c>
      <c r="J1760">
        <v>65976</v>
      </c>
      <c r="K1760" s="1">
        <v>44824</v>
      </c>
      <c r="L1760" t="s">
        <v>123</v>
      </c>
      <c r="M1760" t="s">
        <v>7403</v>
      </c>
      <c r="N1760" t="s">
        <v>7404</v>
      </c>
      <c r="O1760" t="s">
        <v>320</v>
      </c>
      <c r="P1760" t="s">
        <v>7405</v>
      </c>
      <c r="Q1760" t="s">
        <v>34</v>
      </c>
      <c r="R1760" t="s">
        <v>7406</v>
      </c>
      <c r="S1760" t="s">
        <v>69</v>
      </c>
      <c r="T1760" t="s">
        <v>7407</v>
      </c>
      <c r="U1760" t="s">
        <v>7408</v>
      </c>
      <c r="V1760" t="s">
        <v>3375</v>
      </c>
      <c r="W1760" t="s">
        <v>3376</v>
      </c>
    </row>
    <row r="1761" spans="1:23" x14ac:dyDescent="0.3">
      <c r="A1761">
        <v>2600160801360830</v>
      </c>
      <c r="B1761" t="s">
        <v>417</v>
      </c>
      <c r="C1761" t="s">
        <v>134</v>
      </c>
      <c r="D1761" t="s">
        <v>1674</v>
      </c>
      <c r="E1761" t="s">
        <v>2094</v>
      </c>
      <c r="F1761" t="s">
        <v>2733</v>
      </c>
      <c r="G1761">
        <v>-13.759</v>
      </c>
      <c r="H1761">
        <v>-172.1046</v>
      </c>
      <c r="I1761" t="s">
        <v>28</v>
      </c>
      <c r="J1761">
        <v>17896</v>
      </c>
      <c r="K1761" s="1">
        <v>44496</v>
      </c>
      <c r="L1761" t="s">
        <v>29</v>
      </c>
      <c r="M1761" t="s">
        <v>2929</v>
      </c>
      <c r="N1761" t="s">
        <v>7409</v>
      </c>
      <c r="O1761" t="s">
        <v>640</v>
      </c>
      <c r="P1761" t="s">
        <v>641</v>
      </c>
      <c r="Q1761" t="s">
        <v>239</v>
      </c>
      <c r="R1761" t="s">
        <v>642</v>
      </c>
      <c r="S1761" t="s">
        <v>85</v>
      </c>
      <c r="T1761" t="s">
        <v>643</v>
      </c>
      <c r="U1761" t="s">
        <v>644</v>
      </c>
      <c r="V1761" t="s">
        <v>2169</v>
      </c>
      <c r="W1761" t="s">
        <v>2170</v>
      </c>
    </row>
    <row r="1762" spans="1:23" x14ac:dyDescent="0.3">
      <c r="A1762">
        <v>2202439228713170</v>
      </c>
      <c r="B1762" t="s">
        <v>57</v>
      </c>
      <c r="C1762" t="s">
        <v>218</v>
      </c>
      <c r="D1762" t="s">
        <v>2178</v>
      </c>
      <c r="E1762" t="s">
        <v>2649</v>
      </c>
      <c r="F1762" t="s">
        <v>2650</v>
      </c>
      <c r="G1762">
        <v>42.506300000000003</v>
      </c>
      <c r="H1762">
        <v>1.5218</v>
      </c>
      <c r="I1762" t="s">
        <v>78</v>
      </c>
      <c r="J1762">
        <v>33883</v>
      </c>
      <c r="K1762" s="1">
        <v>44866</v>
      </c>
      <c r="L1762" t="s">
        <v>29</v>
      </c>
      <c r="M1762" t="s">
        <v>7410</v>
      </c>
      <c r="N1762" t="s">
        <v>7411</v>
      </c>
      <c r="O1762" t="s">
        <v>410</v>
      </c>
      <c r="P1762" t="s">
        <v>6253</v>
      </c>
      <c r="Q1762" t="s">
        <v>34</v>
      </c>
      <c r="R1762" t="s">
        <v>6254</v>
      </c>
      <c r="S1762" t="s">
        <v>69</v>
      </c>
      <c r="T1762" t="s">
        <v>6255</v>
      </c>
      <c r="U1762" t="s">
        <v>6256</v>
      </c>
      <c r="V1762" t="s">
        <v>7412</v>
      </c>
      <c r="W1762" t="s">
        <v>7413</v>
      </c>
    </row>
    <row r="1763" spans="1:23" x14ac:dyDescent="0.3">
      <c r="A1763">
        <v>2090154772830340</v>
      </c>
      <c r="B1763" t="s">
        <v>430</v>
      </c>
      <c r="C1763" t="s">
        <v>218</v>
      </c>
      <c r="D1763" t="s">
        <v>4371</v>
      </c>
      <c r="E1763" t="s">
        <v>936</v>
      </c>
      <c r="F1763" t="s">
        <v>937</v>
      </c>
      <c r="G1763">
        <v>23.684999999999999</v>
      </c>
      <c r="H1763">
        <v>90.356300000000005</v>
      </c>
      <c r="I1763" t="s">
        <v>78</v>
      </c>
      <c r="J1763">
        <v>44057</v>
      </c>
      <c r="K1763" s="1">
        <v>45144</v>
      </c>
      <c r="L1763" t="s">
        <v>63</v>
      </c>
      <c r="M1763" t="s">
        <v>7414</v>
      </c>
      <c r="N1763" t="s">
        <v>7415</v>
      </c>
      <c r="O1763" t="s">
        <v>1373</v>
      </c>
      <c r="P1763" t="s">
        <v>237</v>
      </c>
      <c r="Q1763" t="s">
        <v>67</v>
      </c>
      <c r="R1763" t="s">
        <v>1374</v>
      </c>
      <c r="S1763" t="s">
        <v>241</v>
      </c>
      <c r="T1763" t="s">
        <v>1375</v>
      </c>
      <c r="U1763" t="s">
        <v>1376</v>
      </c>
      <c r="V1763" t="s">
        <v>880</v>
      </c>
      <c r="W1763" t="s">
        <v>881</v>
      </c>
    </row>
    <row r="1764" spans="1:23" x14ac:dyDescent="0.3">
      <c r="A1764">
        <v>1921588018846680</v>
      </c>
      <c r="B1764" t="s">
        <v>104</v>
      </c>
      <c r="C1764" t="s">
        <v>189</v>
      </c>
      <c r="D1764" t="s">
        <v>3386</v>
      </c>
      <c r="E1764" t="s">
        <v>493</v>
      </c>
      <c r="F1764" t="s">
        <v>494</v>
      </c>
      <c r="G1764">
        <v>-20.904299999999999</v>
      </c>
      <c r="H1764">
        <v>165.61799999999999</v>
      </c>
      <c r="I1764" t="s">
        <v>28</v>
      </c>
      <c r="J1764">
        <v>129886</v>
      </c>
      <c r="K1764" s="1">
        <v>44470</v>
      </c>
      <c r="L1764" t="s">
        <v>63</v>
      </c>
      <c r="M1764" t="s">
        <v>7416</v>
      </c>
      <c r="N1764" t="s">
        <v>7417</v>
      </c>
      <c r="O1764" t="s">
        <v>1576</v>
      </c>
      <c r="P1764" t="s">
        <v>1577</v>
      </c>
      <c r="Q1764" t="s">
        <v>332</v>
      </c>
      <c r="R1764" t="s">
        <v>1578</v>
      </c>
      <c r="S1764" t="s">
        <v>52</v>
      </c>
      <c r="T1764" t="s">
        <v>1579</v>
      </c>
      <c r="U1764" t="s">
        <v>1580</v>
      </c>
      <c r="V1764" t="s">
        <v>749</v>
      </c>
      <c r="W1764" t="s">
        <v>750</v>
      </c>
    </row>
    <row r="1765" spans="1:23" x14ac:dyDescent="0.3">
      <c r="A1765">
        <v>1646505725000400</v>
      </c>
      <c r="B1765" t="s">
        <v>396</v>
      </c>
      <c r="C1765" t="s">
        <v>91</v>
      </c>
      <c r="D1765" t="s">
        <v>1641</v>
      </c>
      <c r="E1765" t="s">
        <v>1881</v>
      </c>
      <c r="F1765" t="s">
        <v>1881</v>
      </c>
      <c r="G1765">
        <v>1.3521000000000001</v>
      </c>
      <c r="H1765">
        <v>103.8198</v>
      </c>
      <c r="I1765" t="s">
        <v>62</v>
      </c>
      <c r="J1765">
        <v>113482</v>
      </c>
      <c r="K1765" s="1">
        <v>44802</v>
      </c>
      <c r="L1765" t="s">
        <v>63</v>
      </c>
      <c r="M1765" t="s">
        <v>7418</v>
      </c>
      <c r="N1765" t="s">
        <v>7419</v>
      </c>
      <c r="O1765" t="s">
        <v>65</v>
      </c>
      <c r="P1765" t="s">
        <v>66</v>
      </c>
      <c r="Q1765" t="s">
        <v>183</v>
      </c>
      <c r="R1765" t="s">
        <v>68</v>
      </c>
      <c r="S1765" t="s">
        <v>241</v>
      </c>
      <c r="T1765" t="s">
        <v>70</v>
      </c>
      <c r="U1765" t="s">
        <v>71</v>
      </c>
      <c r="V1765" t="s">
        <v>7420</v>
      </c>
      <c r="W1765" t="s">
        <v>7421</v>
      </c>
    </row>
    <row r="1766" spans="1:23" x14ac:dyDescent="0.3">
      <c r="A1766">
        <v>1637213882910010</v>
      </c>
      <c r="B1766" t="s">
        <v>90</v>
      </c>
      <c r="C1766" t="s">
        <v>151</v>
      </c>
      <c r="D1766" t="s">
        <v>6426</v>
      </c>
      <c r="E1766" t="s">
        <v>1881</v>
      </c>
      <c r="F1766" t="s">
        <v>1881</v>
      </c>
      <c r="G1766">
        <v>1.3521000000000001</v>
      </c>
      <c r="H1766">
        <v>103.8198</v>
      </c>
      <c r="I1766" t="s">
        <v>62</v>
      </c>
      <c r="J1766">
        <v>107575</v>
      </c>
      <c r="K1766" s="1">
        <v>45178</v>
      </c>
      <c r="L1766" t="s">
        <v>123</v>
      </c>
      <c r="M1766" t="s">
        <v>7422</v>
      </c>
      <c r="N1766" t="s">
        <v>7423</v>
      </c>
      <c r="O1766" t="s">
        <v>331</v>
      </c>
      <c r="P1766" t="s">
        <v>1353</v>
      </c>
      <c r="Q1766" t="s">
        <v>67</v>
      </c>
      <c r="R1766" t="s">
        <v>1354</v>
      </c>
      <c r="S1766" t="s">
        <v>334</v>
      </c>
      <c r="T1766" t="s">
        <v>1355</v>
      </c>
      <c r="U1766" t="s">
        <v>1356</v>
      </c>
      <c r="V1766" t="s">
        <v>55</v>
      </c>
      <c r="W1766" t="s">
        <v>56</v>
      </c>
    </row>
    <row r="1767" spans="1:23" x14ac:dyDescent="0.3">
      <c r="A1767">
        <v>663979099246553</v>
      </c>
      <c r="B1767" t="s">
        <v>454</v>
      </c>
      <c r="C1767" t="s">
        <v>151</v>
      </c>
      <c r="D1767" t="s">
        <v>5140</v>
      </c>
      <c r="E1767" t="s">
        <v>1010</v>
      </c>
      <c r="F1767" t="s">
        <v>1011</v>
      </c>
      <c r="G1767">
        <v>15.7835</v>
      </c>
      <c r="H1767">
        <v>-90.230800000000002</v>
      </c>
      <c r="I1767" t="s">
        <v>28</v>
      </c>
      <c r="J1767">
        <v>55963</v>
      </c>
      <c r="K1767" s="1">
        <v>44909</v>
      </c>
      <c r="L1767" t="s">
        <v>123</v>
      </c>
      <c r="M1767" t="s">
        <v>7424</v>
      </c>
      <c r="N1767" t="s">
        <v>7425</v>
      </c>
      <c r="O1767" t="s">
        <v>2072</v>
      </c>
      <c r="P1767" t="s">
        <v>597</v>
      </c>
      <c r="Q1767" t="s">
        <v>239</v>
      </c>
      <c r="R1767" t="s">
        <v>3303</v>
      </c>
      <c r="S1767" t="s">
        <v>69</v>
      </c>
      <c r="T1767" t="s">
        <v>3304</v>
      </c>
      <c r="U1767" t="s">
        <v>3305</v>
      </c>
      <c r="V1767" t="s">
        <v>5311</v>
      </c>
      <c r="W1767" t="s">
        <v>5312</v>
      </c>
    </row>
    <row r="1768" spans="1:23" x14ac:dyDescent="0.3">
      <c r="A1768">
        <v>1487134376299930</v>
      </c>
      <c r="B1768" t="s">
        <v>351</v>
      </c>
      <c r="C1768" t="s">
        <v>189</v>
      </c>
      <c r="D1768" t="s">
        <v>3246</v>
      </c>
      <c r="E1768" t="s">
        <v>1327</v>
      </c>
      <c r="F1768" t="s">
        <v>1328</v>
      </c>
      <c r="G1768">
        <v>-6.3149930000000003</v>
      </c>
      <c r="H1768">
        <v>143.95554999999999</v>
      </c>
      <c r="I1768" t="s">
        <v>138</v>
      </c>
      <c r="J1768">
        <v>59911</v>
      </c>
      <c r="K1768" s="1">
        <v>45090</v>
      </c>
      <c r="L1768" t="s">
        <v>63</v>
      </c>
      <c r="M1768" t="s">
        <v>7426</v>
      </c>
      <c r="N1768" t="s">
        <v>7427</v>
      </c>
      <c r="O1768" t="s">
        <v>703</v>
      </c>
      <c r="P1768" t="s">
        <v>704</v>
      </c>
      <c r="Q1768" t="s">
        <v>239</v>
      </c>
      <c r="R1768" t="s">
        <v>705</v>
      </c>
      <c r="S1768" t="s">
        <v>85</v>
      </c>
      <c r="T1768" t="s">
        <v>706</v>
      </c>
      <c r="U1768" t="s">
        <v>707</v>
      </c>
      <c r="V1768" t="s">
        <v>3209</v>
      </c>
      <c r="W1768" t="s">
        <v>3210</v>
      </c>
    </row>
    <row r="1769" spans="1:23" x14ac:dyDescent="0.3">
      <c r="A1769">
        <v>2059021025115050</v>
      </c>
      <c r="B1769" t="s">
        <v>859</v>
      </c>
      <c r="C1769" t="s">
        <v>189</v>
      </c>
      <c r="D1769" t="s">
        <v>1637</v>
      </c>
      <c r="E1769" t="s">
        <v>504</v>
      </c>
      <c r="F1769" t="s">
        <v>505</v>
      </c>
      <c r="G1769">
        <v>21.473500000000001</v>
      </c>
      <c r="H1769">
        <v>55.9754</v>
      </c>
      <c r="I1769" t="s">
        <v>78</v>
      </c>
      <c r="J1769">
        <v>46044</v>
      </c>
      <c r="K1769" s="1">
        <v>44770</v>
      </c>
      <c r="L1769" t="s">
        <v>29</v>
      </c>
      <c r="M1769" t="s">
        <v>7428</v>
      </c>
      <c r="N1769" t="s">
        <v>7429</v>
      </c>
      <c r="O1769" t="s">
        <v>1745</v>
      </c>
      <c r="P1769" t="s">
        <v>2745</v>
      </c>
      <c r="Q1769" t="s">
        <v>169</v>
      </c>
      <c r="R1769" t="s">
        <v>2746</v>
      </c>
      <c r="S1769" t="s">
        <v>52</v>
      </c>
      <c r="T1769" t="s">
        <v>2747</v>
      </c>
      <c r="U1769" t="s">
        <v>2748</v>
      </c>
      <c r="V1769" t="s">
        <v>857</v>
      </c>
      <c r="W1769" t="s">
        <v>858</v>
      </c>
    </row>
    <row r="1770" spans="1:23" x14ac:dyDescent="0.3">
      <c r="A1770">
        <v>2806793595045880</v>
      </c>
      <c r="B1770" t="s">
        <v>973</v>
      </c>
      <c r="C1770" t="s">
        <v>151</v>
      </c>
      <c r="D1770" t="s">
        <v>5052</v>
      </c>
      <c r="E1770" t="s">
        <v>1268</v>
      </c>
      <c r="F1770" t="s">
        <v>1269</v>
      </c>
      <c r="G1770">
        <v>12.879721</v>
      </c>
      <c r="H1770">
        <v>121.774017</v>
      </c>
      <c r="I1770" t="s">
        <v>62</v>
      </c>
      <c r="J1770">
        <v>97526</v>
      </c>
      <c r="K1770" s="1">
        <v>44559</v>
      </c>
      <c r="L1770" t="s">
        <v>63</v>
      </c>
      <c r="M1770" t="s">
        <v>7430</v>
      </c>
      <c r="N1770" t="s">
        <v>7431</v>
      </c>
      <c r="O1770" t="s">
        <v>2027</v>
      </c>
      <c r="P1770" t="s">
        <v>4342</v>
      </c>
      <c r="Q1770" t="s">
        <v>1047</v>
      </c>
      <c r="R1770" t="s">
        <v>4343</v>
      </c>
      <c r="S1770" t="s">
        <v>69</v>
      </c>
      <c r="T1770" t="s">
        <v>4344</v>
      </c>
      <c r="U1770" t="s">
        <v>4345</v>
      </c>
      <c r="V1770" t="s">
        <v>2536</v>
      </c>
      <c r="W1770" t="s">
        <v>2537</v>
      </c>
    </row>
    <row r="1771" spans="1:23" x14ac:dyDescent="0.3">
      <c r="A1771">
        <v>107756291665513</v>
      </c>
      <c r="B1771" t="s">
        <v>351</v>
      </c>
      <c r="C1771" t="s">
        <v>42</v>
      </c>
      <c r="D1771" t="s">
        <v>6426</v>
      </c>
      <c r="E1771" t="s">
        <v>3596</v>
      </c>
      <c r="F1771" t="s">
        <v>3597</v>
      </c>
      <c r="G1771">
        <v>17.607800000000001</v>
      </c>
      <c r="H1771">
        <v>8.0816999999999997</v>
      </c>
      <c r="I1771" t="s">
        <v>78</v>
      </c>
      <c r="J1771">
        <v>88156</v>
      </c>
      <c r="K1771" s="1">
        <v>44882</v>
      </c>
      <c r="L1771" t="s">
        <v>63</v>
      </c>
      <c r="M1771" t="s">
        <v>7432</v>
      </c>
      <c r="N1771" t="s">
        <v>7433</v>
      </c>
      <c r="O1771" t="s">
        <v>447</v>
      </c>
      <c r="P1771" t="s">
        <v>167</v>
      </c>
      <c r="Q1771" t="s">
        <v>169</v>
      </c>
      <c r="R1771" t="s">
        <v>3571</v>
      </c>
      <c r="S1771" t="s">
        <v>145</v>
      </c>
      <c r="T1771" t="s">
        <v>3572</v>
      </c>
      <c r="U1771" t="s">
        <v>3573</v>
      </c>
      <c r="V1771" t="s">
        <v>5166</v>
      </c>
      <c r="W1771" t="s">
        <v>5167</v>
      </c>
    </row>
    <row r="1772" spans="1:23" x14ac:dyDescent="0.3">
      <c r="A1772">
        <v>2258972574573750</v>
      </c>
      <c r="B1772" t="s">
        <v>839</v>
      </c>
      <c r="C1772" t="s">
        <v>24</v>
      </c>
      <c r="D1772" t="s">
        <v>3369</v>
      </c>
      <c r="E1772" t="s">
        <v>2367</v>
      </c>
      <c r="F1772" t="s">
        <v>2368</v>
      </c>
      <c r="G1772">
        <v>43.915900000000001</v>
      </c>
      <c r="H1772">
        <v>17.679099999999998</v>
      </c>
      <c r="I1772" t="s">
        <v>62</v>
      </c>
      <c r="J1772">
        <v>56181</v>
      </c>
      <c r="K1772" s="1">
        <v>44961</v>
      </c>
      <c r="L1772" t="s">
        <v>123</v>
      </c>
      <c r="M1772" t="s">
        <v>7434</v>
      </c>
      <c r="N1772" t="s">
        <v>7435</v>
      </c>
      <c r="O1772" t="s">
        <v>237</v>
      </c>
      <c r="P1772" t="s">
        <v>1797</v>
      </c>
      <c r="Q1772" t="s">
        <v>294</v>
      </c>
      <c r="R1772" t="s">
        <v>1798</v>
      </c>
      <c r="S1772" t="s">
        <v>145</v>
      </c>
      <c r="T1772" t="s">
        <v>1799</v>
      </c>
      <c r="U1772" t="s">
        <v>1800</v>
      </c>
      <c r="V1772" t="s">
        <v>6146</v>
      </c>
      <c r="W1772" t="s">
        <v>6147</v>
      </c>
    </row>
    <row r="1773" spans="1:23" x14ac:dyDescent="0.3">
      <c r="A1773">
        <v>3038519445280540</v>
      </c>
      <c r="B1773" t="s">
        <v>467</v>
      </c>
      <c r="C1773" t="s">
        <v>42</v>
      </c>
      <c r="D1773" t="s">
        <v>2640</v>
      </c>
      <c r="E1773" t="s">
        <v>5061</v>
      </c>
      <c r="F1773" t="s">
        <v>5062</v>
      </c>
      <c r="G1773">
        <v>48.379399999999997</v>
      </c>
      <c r="H1773">
        <v>31.165600000000001</v>
      </c>
      <c r="I1773" t="s">
        <v>28</v>
      </c>
      <c r="J1773">
        <v>71270</v>
      </c>
      <c r="K1773" s="1">
        <v>44612</v>
      </c>
      <c r="L1773" t="s">
        <v>63</v>
      </c>
      <c r="M1773" t="s">
        <v>7436</v>
      </c>
      <c r="N1773" t="s">
        <v>7437</v>
      </c>
      <c r="O1773" t="s">
        <v>126</v>
      </c>
      <c r="P1773" t="s">
        <v>7438</v>
      </c>
      <c r="Q1773" t="s">
        <v>83</v>
      </c>
      <c r="R1773" t="s">
        <v>7439</v>
      </c>
      <c r="S1773" t="s">
        <v>334</v>
      </c>
      <c r="T1773" t="s">
        <v>7440</v>
      </c>
      <c r="U1773" t="s">
        <v>7441</v>
      </c>
      <c r="V1773" t="s">
        <v>258</v>
      </c>
      <c r="W1773" t="s">
        <v>259</v>
      </c>
    </row>
    <row r="1774" spans="1:23" x14ac:dyDescent="0.3">
      <c r="A1774">
        <v>945932290262142</v>
      </c>
      <c r="B1774" t="s">
        <v>792</v>
      </c>
      <c r="C1774" t="s">
        <v>58</v>
      </c>
      <c r="D1774" t="s">
        <v>5933</v>
      </c>
      <c r="E1774" t="s">
        <v>26</v>
      </c>
      <c r="F1774" t="s">
        <v>27</v>
      </c>
      <c r="G1774">
        <v>54.2361</v>
      </c>
      <c r="H1774">
        <v>-4.5480999999999998</v>
      </c>
      <c r="I1774" t="s">
        <v>138</v>
      </c>
      <c r="J1774">
        <v>69315</v>
      </c>
      <c r="K1774" s="1">
        <v>44902</v>
      </c>
      <c r="L1774" t="s">
        <v>29</v>
      </c>
      <c r="M1774" t="s">
        <v>7442</v>
      </c>
      <c r="N1774" t="s">
        <v>7443</v>
      </c>
      <c r="O1774" t="s">
        <v>660</v>
      </c>
      <c r="P1774" t="s">
        <v>703</v>
      </c>
      <c r="Q1774" t="s">
        <v>674</v>
      </c>
      <c r="R1774" t="s">
        <v>2049</v>
      </c>
      <c r="S1774" t="s">
        <v>69</v>
      </c>
      <c r="T1774" t="s">
        <v>2050</v>
      </c>
      <c r="U1774" t="s">
        <v>2051</v>
      </c>
      <c r="V1774" t="s">
        <v>5178</v>
      </c>
      <c r="W1774" t="s">
        <v>5179</v>
      </c>
    </row>
    <row r="1775" spans="1:23" x14ac:dyDescent="0.3">
      <c r="A1775">
        <v>1208568790299190</v>
      </c>
      <c r="B1775" t="s">
        <v>104</v>
      </c>
      <c r="C1775" t="s">
        <v>24</v>
      </c>
      <c r="D1775" t="s">
        <v>3602</v>
      </c>
      <c r="E1775" t="s">
        <v>482</v>
      </c>
      <c r="F1775" t="s">
        <v>483</v>
      </c>
      <c r="G1775">
        <v>-25.2744</v>
      </c>
      <c r="H1775">
        <v>133.77510000000001</v>
      </c>
      <c r="I1775" t="s">
        <v>62</v>
      </c>
      <c r="J1775">
        <v>38410</v>
      </c>
      <c r="K1775" s="1">
        <v>45077</v>
      </c>
      <c r="L1775" t="s">
        <v>123</v>
      </c>
      <c r="M1775" t="s">
        <v>7444</v>
      </c>
      <c r="N1775" t="s">
        <v>7445</v>
      </c>
      <c r="O1775" t="s">
        <v>181</v>
      </c>
      <c r="P1775" t="s">
        <v>940</v>
      </c>
      <c r="Q1775" t="s">
        <v>332</v>
      </c>
      <c r="R1775" t="s">
        <v>941</v>
      </c>
      <c r="S1775" t="s">
        <v>334</v>
      </c>
      <c r="T1775" t="s">
        <v>942</v>
      </c>
      <c r="U1775" t="s">
        <v>943</v>
      </c>
      <c r="V1775" t="s">
        <v>5240</v>
      </c>
      <c r="W1775" t="s">
        <v>5241</v>
      </c>
    </row>
    <row r="1776" spans="1:23" x14ac:dyDescent="0.3">
      <c r="A1776">
        <v>308869344510669</v>
      </c>
      <c r="B1776" t="s">
        <v>260</v>
      </c>
      <c r="C1776" t="s">
        <v>151</v>
      </c>
      <c r="D1776" t="s">
        <v>3451</v>
      </c>
      <c r="E1776" t="s">
        <v>1760</v>
      </c>
      <c r="F1776" t="s">
        <v>1761</v>
      </c>
      <c r="G1776">
        <v>13.193899999999999</v>
      </c>
      <c r="H1776">
        <v>-59.543199999999999</v>
      </c>
      <c r="I1776" t="s">
        <v>28</v>
      </c>
      <c r="J1776">
        <v>119483</v>
      </c>
      <c r="K1776" s="1">
        <v>44797</v>
      </c>
      <c r="L1776" t="s">
        <v>63</v>
      </c>
      <c r="M1776" t="s">
        <v>7446</v>
      </c>
      <c r="N1776" t="s">
        <v>7447</v>
      </c>
      <c r="O1776" t="s">
        <v>650</v>
      </c>
      <c r="P1776" t="s">
        <v>1408</v>
      </c>
      <c r="Q1776" t="s">
        <v>143</v>
      </c>
      <c r="R1776" t="s">
        <v>1409</v>
      </c>
      <c r="S1776" t="s">
        <v>334</v>
      </c>
      <c r="T1776" t="s">
        <v>1410</v>
      </c>
      <c r="U1776" t="s">
        <v>1411</v>
      </c>
      <c r="V1776" t="s">
        <v>1878</v>
      </c>
      <c r="W1776" t="s">
        <v>1879</v>
      </c>
    </row>
    <row r="1777" spans="1:23" x14ac:dyDescent="0.3">
      <c r="A1777">
        <v>2170782825728130</v>
      </c>
      <c r="B1777" t="s">
        <v>313</v>
      </c>
      <c r="C1777" t="s">
        <v>42</v>
      </c>
      <c r="D1777" t="s">
        <v>4504</v>
      </c>
      <c r="E1777" t="s">
        <v>1377</v>
      </c>
      <c r="F1777" t="s">
        <v>1378</v>
      </c>
      <c r="G1777">
        <v>-29.6099</v>
      </c>
      <c r="H1777">
        <v>28.233599999999999</v>
      </c>
      <c r="I1777" t="s">
        <v>78</v>
      </c>
      <c r="J1777">
        <v>48176</v>
      </c>
      <c r="K1777" s="1">
        <v>45054</v>
      </c>
      <c r="L1777" t="s">
        <v>29</v>
      </c>
      <c r="M1777" t="s">
        <v>7448</v>
      </c>
      <c r="N1777" t="s">
        <v>7449</v>
      </c>
      <c r="O1777" t="s">
        <v>1698</v>
      </c>
      <c r="P1777" t="s">
        <v>4970</v>
      </c>
      <c r="Q1777" t="s">
        <v>67</v>
      </c>
      <c r="R1777" t="s">
        <v>4971</v>
      </c>
      <c r="S1777" t="s">
        <v>198</v>
      </c>
      <c r="T1777" t="s">
        <v>4972</v>
      </c>
      <c r="U1777" t="s">
        <v>4973</v>
      </c>
      <c r="V1777" t="s">
        <v>5410</v>
      </c>
      <c r="W1777" t="s">
        <v>5411</v>
      </c>
    </row>
    <row r="1778" spans="1:23" x14ac:dyDescent="0.3">
      <c r="A1778">
        <v>2120197581827480</v>
      </c>
      <c r="B1778" t="s">
        <v>57</v>
      </c>
      <c r="C1778" t="s">
        <v>218</v>
      </c>
      <c r="D1778" t="s">
        <v>6136</v>
      </c>
      <c r="E1778" t="s">
        <v>326</v>
      </c>
      <c r="F1778" t="s">
        <v>327</v>
      </c>
      <c r="G1778">
        <v>-7.1094999999999997</v>
      </c>
      <c r="H1778">
        <v>177.64930000000001</v>
      </c>
      <c r="I1778" t="s">
        <v>206</v>
      </c>
      <c r="J1778">
        <v>13322</v>
      </c>
      <c r="K1778" s="1">
        <v>44804</v>
      </c>
      <c r="L1778" t="s">
        <v>29</v>
      </c>
      <c r="M1778" t="s">
        <v>7450</v>
      </c>
      <c r="N1778" t="s">
        <v>7451</v>
      </c>
      <c r="O1778" t="s">
        <v>2242</v>
      </c>
      <c r="P1778" t="s">
        <v>6301</v>
      </c>
      <c r="Q1778" t="s">
        <v>143</v>
      </c>
      <c r="R1778" t="s">
        <v>6302</v>
      </c>
      <c r="S1778" t="s">
        <v>114</v>
      </c>
      <c r="T1778" t="s">
        <v>6303</v>
      </c>
      <c r="U1778" t="s">
        <v>6304</v>
      </c>
      <c r="V1778" t="s">
        <v>3910</v>
      </c>
      <c r="W1778" t="s">
        <v>3911</v>
      </c>
    </row>
    <row r="1779" spans="1:23" x14ac:dyDescent="0.3">
      <c r="A1779">
        <v>3033184315053960</v>
      </c>
      <c r="B1779" t="s">
        <v>839</v>
      </c>
      <c r="C1779" t="s">
        <v>273</v>
      </c>
      <c r="D1779" t="s">
        <v>5557</v>
      </c>
      <c r="E1779" t="s">
        <v>669</v>
      </c>
      <c r="F1779" t="s">
        <v>670</v>
      </c>
      <c r="G1779">
        <v>-0.22800000000000001</v>
      </c>
      <c r="H1779">
        <v>15.8277</v>
      </c>
      <c r="I1779" t="s">
        <v>28</v>
      </c>
      <c r="J1779">
        <v>64289</v>
      </c>
      <c r="K1779" s="1">
        <v>44892</v>
      </c>
      <c r="L1779" t="s">
        <v>29</v>
      </c>
      <c r="M1779" t="s">
        <v>7452</v>
      </c>
      <c r="N1779">
        <v>6423134863</v>
      </c>
      <c r="O1779" t="s">
        <v>508</v>
      </c>
      <c r="P1779" t="s">
        <v>1221</v>
      </c>
      <c r="Q1779" t="s">
        <v>239</v>
      </c>
      <c r="R1779" t="s">
        <v>1222</v>
      </c>
      <c r="S1779" t="s">
        <v>36</v>
      </c>
      <c r="T1779" t="s">
        <v>1223</v>
      </c>
      <c r="U1779" t="s">
        <v>1224</v>
      </c>
      <c r="V1779" t="s">
        <v>3765</v>
      </c>
      <c r="W1779" t="s">
        <v>3766</v>
      </c>
    </row>
    <row r="1780" spans="1:23" x14ac:dyDescent="0.3">
      <c r="A1780">
        <v>3053406537014970</v>
      </c>
      <c r="B1780" t="s">
        <v>396</v>
      </c>
      <c r="C1780" t="s">
        <v>273</v>
      </c>
      <c r="D1780" t="s">
        <v>6259</v>
      </c>
      <c r="E1780" t="s">
        <v>469</v>
      </c>
      <c r="F1780" t="s">
        <v>470</v>
      </c>
      <c r="G1780">
        <v>26.335100000000001</v>
      </c>
      <c r="H1780">
        <v>17.228300000000001</v>
      </c>
      <c r="I1780" t="s">
        <v>78</v>
      </c>
      <c r="J1780">
        <v>101264</v>
      </c>
      <c r="K1780" s="1">
        <v>44987</v>
      </c>
      <c r="L1780" t="s">
        <v>29</v>
      </c>
      <c r="M1780" t="s">
        <v>7453</v>
      </c>
      <c r="N1780" t="s">
        <v>7454</v>
      </c>
      <c r="O1780" t="s">
        <v>279</v>
      </c>
      <c r="P1780" t="s">
        <v>280</v>
      </c>
      <c r="Q1780" t="s">
        <v>34</v>
      </c>
      <c r="R1780" t="s">
        <v>281</v>
      </c>
      <c r="S1780" t="s">
        <v>145</v>
      </c>
      <c r="T1780" t="s">
        <v>282</v>
      </c>
      <c r="U1780" t="s">
        <v>283</v>
      </c>
      <c r="V1780" t="s">
        <v>148</v>
      </c>
      <c r="W1780" t="s">
        <v>149</v>
      </c>
    </row>
    <row r="1781" spans="1:23" x14ac:dyDescent="0.3">
      <c r="A1781">
        <v>1901373129833920</v>
      </c>
      <c r="B1781" t="s">
        <v>443</v>
      </c>
      <c r="C1781" t="s">
        <v>134</v>
      </c>
      <c r="D1781" t="s">
        <v>7073</v>
      </c>
      <c r="E1781" t="s">
        <v>1668</v>
      </c>
      <c r="F1781" t="s">
        <v>1669</v>
      </c>
      <c r="G1781">
        <v>1.6508</v>
      </c>
      <c r="H1781">
        <v>10.267899999999999</v>
      </c>
      <c r="I1781" t="s">
        <v>28</v>
      </c>
      <c r="J1781">
        <v>102737</v>
      </c>
      <c r="K1781" s="1">
        <v>44854</v>
      </c>
      <c r="L1781" t="s">
        <v>29</v>
      </c>
      <c r="M1781" t="s">
        <v>7455</v>
      </c>
      <c r="N1781" t="s">
        <v>7456</v>
      </c>
      <c r="O1781" t="s">
        <v>822</v>
      </c>
      <c r="P1781" t="s">
        <v>4349</v>
      </c>
      <c r="Q1781" t="s">
        <v>332</v>
      </c>
      <c r="R1781" t="s">
        <v>4350</v>
      </c>
      <c r="S1781" t="s">
        <v>212</v>
      </c>
      <c r="T1781" t="s">
        <v>4351</v>
      </c>
      <c r="U1781" t="s">
        <v>4352</v>
      </c>
      <c r="V1781" t="s">
        <v>2949</v>
      </c>
      <c r="W1781" t="s">
        <v>2950</v>
      </c>
    </row>
    <row r="1782" spans="1:23" x14ac:dyDescent="0.3">
      <c r="A1782">
        <v>1387683392319810</v>
      </c>
      <c r="B1782" t="s">
        <v>119</v>
      </c>
      <c r="C1782" t="s">
        <v>218</v>
      </c>
      <c r="D1782" t="s">
        <v>2475</v>
      </c>
      <c r="E1782" t="s">
        <v>121</v>
      </c>
      <c r="F1782" t="s">
        <v>122</v>
      </c>
      <c r="G1782">
        <v>19.313300000000002</v>
      </c>
      <c r="H1782">
        <v>-81.254599999999996</v>
      </c>
      <c r="I1782" t="s">
        <v>78</v>
      </c>
      <c r="J1782">
        <v>110955</v>
      </c>
      <c r="K1782" s="1">
        <v>45133</v>
      </c>
      <c r="L1782" t="s">
        <v>29</v>
      </c>
      <c r="M1782" t="s">
        <v>7457</v>
      </c>
      <c r="N1782" t="s">
        <v>7458</v>
      </c>
      <c r="O1782" t="s">
        <v>237</v>
      </c>
      <c r="P1782" t="s">
        <v>1797</v>
      </c>
      <c r="Q1782" t="s">
        <v>294</v>
      </c>
      <c r="R1782" t="s">
        <v>1798</v>
      </c>
      <c r="S1782" t="s">
        <v>145</v>
      </c>
      <c r="T1782" t="s">
        <v>1799</v>
      </c>
      <c r="U1782" t="s">
        <v>1800</v>
      </c>
      <c r="V1782" t="s">
        <v>2939</v>
      </c>
      <c r="W1782" t="s">
        <v>2940</v>
      </c>
    </row>
    <row r="1783" spans="1:23" x14ac:dyDescent="0.3">
      <c r="A1783">
        <v>2480898202974370</v>
      </c>
      <c r="B1783" t="s">
        <v>133</v>
      </c>
      <c r="C1783" t="s">
        <v>151</v>
      </c>
      <c r="D1783" t="s">
        <v>1014</v>
      </c>
      <c r="E1783" t="s">
        <v>5539</v>
      </c>
      <c r="F1783" t="s">
        <v>5540</v>
      </c>
      <c r="G1783">
        <v>14.058299999999999</v>
      </c>
      <c r="H1783">
        <v>108.27719999999999</v>
      </c>
      <c r="I1783" t="s">
        <v>78</v>
      </c>
      <c r="J1783">
        <v>119174</v>
      </c>
      <c r="K1783" s="1">
        <v>44906</v>
      </c>
      <c r="L1783" t="s">
        <v>29</v>
      </c>
      <c r="M1783" t="s">
        <v>7459</v>
      </c>
      <c r="N1783" t="s">
        <v>7460</v>
      </c>
      <c r="O1783" t="s">
        <v>448</v>
      </c>
      <c r="P1783" t="s">
        <v>447</v>
      </c>
      <c r="Q1783" t="s">
        <v>332</v>
      </c>
      <c r="R1783" t="s">
        <v>1331</v>
      </c>
      <c r="S1783" t="s">
        <v>198</v>
      </c>
      <c r="T1783" t="s">
        <v>1332</v>
      </c>
      <c r="U1783" t="s">
        <v>1333</v>
      </c>
      <c r="V1783" t="s">
        <v>3367</v>
      </c>
      <c r="W1783" t="s">
        <v>3368</v>
      </c>
    </row>
    <row r="1784" spans="1:23" x14ac:dyDescent="0.3">
      <c r="A1784">
        <v>2221574783056520</v>
      </c>
      <c r="B1784" t="s">
        <v>454</v>
      </c>
      <c r="C1784" t="s">
        <v>42</v>
      </c>
      <c r="D1784" t="s">
        <v>6510</v>
      </c>
      <c r="E1784" t="s">
        <v>1881</v>
      </c>
      <c r="F1784" t="s">
        <v>1881</v>
      </c>
      <c r="G1784">
        <v>1.3521000000000001</v>
      </c>
      <c r="H1784">
        <v>103.8198</v>
      </c>
      <c r="I1784" t="s">
        <v>78</v>
      </c>
      <c r="J1784">
        <v>120950</v>
      </c>
      <c r="K1784" s="1">
        <v>44621</v>
      </c>
      <c r="L1784" t="s">
        <v>29</v>
      </c>
      <c r="M1784" t="s">
        <v>7461</v>
      </c>
      <c r="N1784" t="s">
        <v>7462</v>
      </c>
      <c r="O1784" t="s">
        <v>2122</v>
      </c>
      <c r="P1784" t="s">
        <v>2123</v>
      </c>
      <c r="Q1784" t="s">
        <v>83</v>
      </c>
      <c r="R1784" t="s">
        <v>2124</v>
      </c>
      <c r="S1784" t="s">
        <v>114</v>
      </c>
      <c r="T1784" t="s">
        <v>2125</v>
      </c>
      <c r="U1784" t="s">
        <v>2126</v>
      </c>
      <c r="V1784" t="s">
        <v>5117</v>
      </c>
      <c r="W1784" t="s">
        <v>5118</v>
      </c>
    </row>
    <row r="1785" spans="1:23" x14ac:dyDescent="0.3">
      <c r="A1785">
        <v>726332410955958</v>
      </c>
      <c r="B1785" t="s">
        <v>686</v>
      </c>
      <c r="C1785" t="s">
        <v>42</v>
      </c>
      <c r="D1785" t="s">
        <v>3553</v>
      </c>
      <c r="E1785" t="s">
        <v>3707</v>
      </c>
      <c r="F1785" t="s">
        <v>3708</v>
      </c>
      <c r="G1785">
        <v>12.1165</v>
      </c>
      <c r="H1785">
        <v>-61.679000000000002</v>
      </c>
      <c r="I1785" t="s">
        <v>138</v>
      </c>
      <c r="J1785">
        <v>104500</v>
      </c>
      <c r="K1785" s="1">
        <v>44918</v>
      </c>
      <c r="L1785" t="s">
        <v>29</v>
      </c>
      <c r="M1785" t="s">
        <v>7463</v>
      </c>
      <c r="N1785">
        <v>4238708056</v>
      </c>
      <c r="O1785" t="s">
        <v>370</v>
      </c>
      <c r="P1785" t="s">
        <v>371</v>
      </c>
      <c r="Q1785" t="s">
        <v>239</v>
      </c>
      <c r="R1785" t="s">
        <v>372</v>
      </c>
      <c r="S1785" t="s">
        <v>212</v>
      </c>
      <c r="T1785" t="s">
        <v>373</v>
      </c>
      <c r="U1785" t="s">
        <v>374</v>
      </c>
      <c r="V1785" t="s">
        <v>7464</v>
      </c>
      <c r="W1785" t="s">
        <v>7465</v>
      </c>
    </row>
    <row r="1786" spans="1:23" x14ac:dyDescent="0.3">
      <c r="A1786">
        <v>403640228041995</v>
      </c>
      <c r="B1786" t="s">
        <v>396</v>
      </c>
      <c r="C1786" t="s">
        <v>42</v>
      </c>
      <c r="D1786" t="s">
        <v>4182</v>
      </c>
      <c r="E1786" t="s">
        <v>1668</v>
      </c>
      <c r="F1786" t="s">
        <v>1669</v>
      </c>
      <c r="G1786">
        <v>1.6508</v>
      </c>
      <c r="H1786">
        <v>10.267899999999999</v>
      </c>
      <c r="I1786" t="s">
        <v>206</v>
      </c>
      <c r="J1786">
        <v>92898</v>
      </c>
      <c r="K1786" s="1">
        <v>44729</v>
      </c>
      <c r="L1786" t="s">
        <v>29</v>
      </c>
      <c r="M1786" t="s">
        <v>7466</v>
      </c>
      <c r="N1786" t="s">
        <v>7467</v>
      </c>
      <c r="O1786" t="s">
        <v>736</v>
      </c>
      <c r="P1786" t="s">
        <v>4262</v>
      </c>
      <c r="Q1786" t="s">
        <v>294</v>
      </c>
      <c r="R1786" t="s">
        <v>4263</v>
      </c>
      <c r="S1786" t="s">
        <v>36</v>
      </c>
      <c r="T1786" t="s">
        <v>4264</v>
      </c>
      <c r="U1786" t="s">
        <v>4265</v>
      </c>
      <c r="V1786" t="s">
        <v>7468</v>
      </c>
      <c r="W1786" t="s">
        <v>7469</v>
      </c>
    </row>
    <row r="1787" spans="1:23" x14ac:dyDescent="0.3">
      <c r="A1787">
        <v>2072800490984110</v>
      </c>
      <c r="B1787" t="s">
        <v>1803</v>
      </c>
      <c r="C1787" t="s">
        <v>24</v>
      </c>
      <c r="D1787" t="s">
        <v>730</v>
      </c>
      <c r="E1787" t="s">
        <v>1065</v>
      </c>
      <c r="F1787" t="s">
        <v>1066</v>
      </c>
      <c r="G1787">
        <v>11.825100000000001</v>
      </c>
      <c r="H1787">
        <v>42.590299999999999</v>
      </c>
      <c r="I1787" t="s">
        <v>78</v>
      </c>
      <c r="J1787">
        <v>125996</v>
      </c>
      <c r="K1787" s="1">
        <v>44471</v>
      </c>
      <c r="L1787" t="s">
        <v>123</v>
      </c>
      <c r="M1787" t="s">
        <v>7470</v>
      </c>
      <c r="N1787" t="s">
        <v>7471</v>
      </c>
      <c r="O1787" t="s">
        <v>1373</v>
      </c>
      <c r="P1787" t="s">
        <v>1513</v>
      </c>
      <c r="Q1787" t="s">
        <v>183</v>
      </c>
      <c r="R1787" t="s">
        <v>4950</v>
      </c>
      <c r="S1787" t="s">
        <v>334</v>
      </c>
      <c r="T1787" t="s">
        <v>4951</v>
      </c>
      <c r="U1787" t="s">
        <v>4952</v>
      </c>
      <c r="V1787" t="s">
        <v>3135</v>
      </c>
      <c r="W1787" t="s">
        <v>3136</v>
      </c>
    </row>
    <row r="1788" spans="1:23" x14ac:dyDescent="0.3">
      <c r="A1788">
        <v>1611258469230890</v>
      </c>
      <c r="B1788" t="s">
        <v>567</v>
      </c>
      <c r="C1788" t="s">
        <v>151</v>
      </c>
      <c r="D1788" t="s">
        <v>2024</v>
      </c>
      <c r="E1788" t="s">
        <v>136</v>
      </c>
      <c r="F1788" t="s">
        <v>137</v>
      </c>
      <c r="G1788">
        <v>0.18640000000000001</v>
      </c>
      <c r="H1788">
        <v>6.6131000000000002</v>
      </c>
      <c r="I1788" t="s">
        <v>138</v>
      </c>
      <c r="J1788">
        <v>20146</v>
      </c>
      <c r="K1788" s="1">
        <v>44530</v>
      </c>
      <c r="L1788" t="s">
        <v>63</v>
      </c>
      <c r="M1788" t="s">
        <v>7472</v>
      </c>
      <c r="N1788" t="s">
        <v>7473</v>
      </c>
      <c r="O1788" t="s">
        <v>1260</v>
      </c>
      <c r="P1788" t="s">
        <v>6313</v>
      </c>
      <c r="Q1788" t="s">
        <v>83</v>
      </c>
      <c r="R1788" t="s">
        <v>6314</v>
      </c>
      <c r="S1788" t="s">
        <v>145</v>
      </c>
      <c r="T1788" t="s">
        <v>6315</v>
      </c>
      <c r="U1788" t="s">
        <v>6316</v>
      </c>
      <c r="V1788" t="s">
        <v>7474</v>
      </c>
      <c r="W1788" t="s">
        <v>7475</v>
      </c>
    </row>
    <row r="1789" spans="1:23" x14ac:dyDescent="0.3">
      <c r="A1789">
        <v>2725083162960960</v>
      </c>
      <c r="B1789" t="s">
        <v>454</v>
      </c>
      <c r="C1789" t="s">
        <v>273</v>
      </c>
      <c r="D1789" t="s">
        <v>5343</v>
      </c>
      <c r="E1789" t="s">
        <v>3022</v>
      </c>
      <c r="F1789" t="s">
        <v>3023</v>
      </c>
      <c r="G1789">
        <v>64.963099999999997</v>
      </c>
      <c r="H1789">
        <v>-19.020800000000001</v>
      </c>
      <c r="I1789" t="s">
        <v>138</v>
      </c>
      <c r="J1789">
        <v>86147</v>
      </c>
      <c r="K1789" s="1">
        <v>44458</v>
      </c>
      <c r="L1789" t="s">
        <v>63</v>
      </c>
      <c r="M1789" t="s">
        <v>7476</v>
      </c>
      <c r="N1789">
        <v>5193713323</v>
      </c>
      <c r="O1789" t="s">
        <v>224</v>
      </c>
      <c r="P1789" t="s">
        <v>225</v>
      </c>
      <c r="Q1789" t="s">
        <v>294</v>
      </c>
      <c r="R1789" t="s">
        <v>226</v>
      </c>
      <c r="S1789" t="s">
        <v>69</v>
      </c>
      <c r="T1789" t="s">
        <v>227</v>
      </c>
      <c r="U1789" t="s">
        <v>228</v>
      </c>
      <c r="V1789" t="s">
        <v>3142</v>
      </c>
      <c r="W1789" t="s">
        <v>3143</v>
      </c>
    </row>
    <row r="1790" spans="1:23" x14ac:dyDescent="0.3">
      <c r="A1790">
        <v>1031258100627010</v>
      </c>
      <c r="B1790" t="s">
        <v>678</v>
      </c>
      <c r="C1790" t="s">
        <v>91</v>
      </c>
      <c r="D1790" t="s">
        <v>699</v>
      </c>
      <c r="E1790" t="s">
        <v>1231</v>
      </c>
      <c r="F1790" t="s">
        <v>1232</v>
      </c>
      <c r="G1790">
        <v>-16.290199999999999</v>
      </c>
      <c r="H1790">
        <v>-63.588700000000003</v>
      </c>
      <c r="I1790" t="s">
        <v>28</v>
      </c>
      <c r="J1790">
        <v>100816</v>
      </c>
      <c r="K1790" s="1">
        <v>44602</v>
      </c>
      <c r="L1790" t="s">
        <v>29</v>
      </c>
      <c r="M1790" t="s">
        <v>7477</v>
      </c>
      <c r="N1790" t="s">
        <v>7478</v>
      </c>
      <c r="O1790" t="s">
        <v>1966</v>
      </c>
      <c r="P1790" t="s">
        <v>6402</v>
      </c>
      <c r="Q1790" t="s">
        <v>183</v>
      </c>
      <c r="R1790" t="s">
        <v>6403</v>
      </c>
      <c r="S1790" t="s">
        <v>36</v>
      </c>
      <c r="T1790" t="s">
        <v>6404</v>
      </c>
      <c r="U1790" t="s">
        <v>6405</v>
      </c>
      <c r="V1790" t="s">
        <v>6160</v>
      </c>
      <c r="W1790" t="s">
        <v>6161</v>
      </c>
    </row>
    <row r="1791" spans="1:23" x14ac:dyDescent="0.3">
      <c r="A1791">
        <v>1166000400657650</v>
      </c>
      <c r="B1791" t="s">
        <v>678</v>
      </c>
      <c r="C1791" t="s">
        <v>134</v>
      </c>
      <c r="D1791" t="s">
        <v>43</v>
      </c>
      <c r="E1791" t="s">
        <v>1032</v>
      </c>
      <c r="F1791" t="s">
        <v>1033</v>
      </c>
      <c r="G1791">
        <v>61.524000000000001</v>
      </c>
      <c r="H1791">
        <v>105.3188</v>
      </c>
      <c r="I1791" t="s">
        <v>62</v>
      </c>
      <c r="J1791">
        <v>66949</v>
      </c>
      <c r="K1791" s="1">
        <v>44781</v>
      </c>
      <c r="L1791" t="s">
        <v>123</v>
      </c>
      <c r="M1791" t="s">
        <v>7479</v>
      </c>
      <c r="N1791" t="s">
        <v>7480</v>
      </c>
      <c r="O1791" t="s">
        <v>265</v>
      </c>
      <c r="P1791" t="s">
        <v>2528</v>
      </c>
      <c r="Q1791" t="s">
        <v>143</v>
      </c>
      <c r="R1791" t="s">
        <v>2529</v>
      </c>
      <c r="S1791" t="s">
        <v>85</v>
      </c>
      <c r="T1791" t="s">
        <v>2530</v>
      </c>
      <c r="U1791" t="s">
        <v>2531</v>
      </c>
      <c r="V1791" t="s">
        <v>7481</v>
      </c>
      <c r="W1791" t="s">
        <v>7482</v>
      </c>
    </row>
    <row r="1792" spans="1:23" x14ac:dyDescent="0.3">
      <c r="A1792">
        <v>334276576110908</v>
      </c>
      <c r="B1792" t="s">
        <v>417</v>
      </c>
      <c r="C1792" t="s">
        <v>91</v>
      </c>
      <c r="D1792" t="s">
        <v>4544</v>
      </c>
      <c r="E1792" t="s">
        <v>1963</v>
      </c>
      <c r="F1792" t="s">
        <v>1964</v>
      </c>
      <c r="G1792">
        <v>33.223199999999999</v>
      </c>
      <c r="H1792">
        <v>43.679299999999998</v>
      </c>
      <c r="I1792" t="s">
        <v>62</v>
      </c>
      <c r="J1792">
        <v>93152</v>
      </c>
      <c r="K1792" s="1">
        <v>44855</v>
      </c>
      <c r="L1792" t="s">
        <v>63</v>
      </c>
      <c r="M1792" t="s">
        <v>7483</v>
      </c>
      <c r="N1792" t="s">
        <v>7484</v>
      </c>
      <c r="O1792" t="s">
        <v>1115</v>
      </c>
      <c r="P1792" t="s">
        <v>2180</v>
      </c>
      <c r="Q1792" t="s">
        <v>34</v>
      </c>
      <c r="R1792" t="s">
        <v>2181</v>
      </c>
      <c r="S1792" t="s">
        <v>241</v>
      </c>
      <c r="T1792" t="s">
        <v>2182</v>
      </c>
      <c r="U1792" t="s">
        <v>2183</v>
      </c>
      <c r="V1792" t="s">
        <v>4291</v>
      </c>
      <c r="W1792" t="s">
        <v>4292</v>
      </c>
    </row>
    <row r="1793" spans="1:23" x14ac:dyDescent="0.3">
      <c r="A1793">
        <v>99185767090000</v>
      </c>
      <c r="B1793" t="s">
        <v>686</v>
      </c>
      <c r="C1793" t="s">
        <v>151</v>
      </c>
      <c r="D1793" t="s">
        <v>3007</v>
      </c>
      <c r="E1793" t="s">
        <v>5023</v>
      </c>
      <c r="F1793" t="s">
        <v>5024</v>
      </c>
      <c r="G1793">
        <v>25.034300000000002</v>
      </c>
      <c r="H1793">
        <v>-77.396299999999997</v>
      </c>
      <c r="I1793" t="s">
        <v>28</v>
      </c>
      <c r="J1793">
        <v>31680</v>
      </c>
      <c r="K1793" s="1">
        <v>44928</v>
      </c>
      <c r="L1793" t="s">
        <v>123</v>
      </c>
      <c r="M1793" t="s">
        <v>7485</v>
      </c>
      <c r="N1793" t="s">
        <v>7486</v>
      </c>
      <c r="O1793" t="s">
        <v>1726</v>
      </c>
      <c r="P1793" t="s">
        <v>1727</v>
      </c>
      <c r="Q1793" t="s">
        <v>34</v>
      </c>
      <c r="R1793" t="s">
        <v>1728</v>
      </c>
      <c r="S1793" t="s">
        <v>241</v>
      </c>
      <c r="T1793" t="s">
        <v>1729</v>
      </c>
      <c r="U1793" t="s">
        <v>1730</v>
      </c>
      <c r="V1793" t="s">
        <v>7344</v>
      </c>
      <c r="W1793" t="s">
        <v>7345</v>
      </c>
    </row>
    <row r="1794" spans="1:23" x14ac:dyDescent="0.3">
      <c r="A1794">
        <v>2044449265126860</v>
      </c>
      <c r="B1794" t="s">
        <v>175</v>
      </c>
      <c r="C1794" t="s">
        <v>42</v>
      </c>
      <c r="D1794" t="s">
        <v>3843</v>
      </c>
      <c r="E1794" t="s">
        <v>1122</v>
      </c>
      <c r="F1794" t="s">
        <v>1123</v>
      </c>
      <c r="G1794">
        <v>9.7489000000000008</v>
      </c>
      <c r="H1794">
        <v>-83.753399999999999</v>
      </c>
      <c r="I1794" t="s">
        <v>62</v>
      </c>
      <c r="J1794">
        <v>74897</v>
      </c>
      <c r="K1794" s="1">
        <v>44636</v>
      </c>
      <c r="L1794" t="s">
        <v>123</v>
      </c>
      <c r="M1794" t="s">
        <v>5848</v>
      </c>
      <c r="N1794" t="s">
        <v>7487</v>
      </c>
      <c r="O1794" t="s">
        <v>2575</v>
      </c>
      <c r="P1794" t="s">
        <v>32</v>
      </c>
      <c r="Q1794" t="s">
        <v>967</v>
      </c>
      <c r="R1794" t="s">
        <v>3660</v>
      </c>
      <c r="S1794" t="s">
        <v>198</v>
      </c>
      <c r="T1794" t="s">
        <v>3661</v>
      </c>
      <c r="U1794" t="s">
        <v>3662</v>
      </c>
      <c r="V1794" t="s">
        <v>7488</v>
      </c>
      <c r="W1794" t="s">
        <v>7489</v>
      </c>
    </row>
    <row r="1795" spans="1:23" x14ac:dyDescent="0.3">
      <c r="A1795">
        <v>281116999957248</v>
      </c>
      <c r="B1795" t="s">
        <v>175</v>
      </c>
      <c r="C1795" t="s">
        <v>42</v>
      </c>
      <c r="D1795" t="s">
        <v>751</v>
      </c>
      <c r="E1795" t="s">
        <v>5030</v>
      </c>
      <c r="F1795" t="s">
        <v>5031</v>
      </c>
      <c r="G1795">
        <v>60.1282</v>
      </c>
      <c r="H1795">
        <v>18.6435</v>
      </c>
      <c r="I1795" t="s">
        <v>62</v>
      </c>
      <c r="J1795">
        <v>30112</v>
      </c>
      <c r="K1795" s="1">
        <v>44848</v>
      </c>
      <c r="L1795" t="s">
        <v>63</v>
      </c>
      <c r="M1795" t="s">
        <v>7490</v>
      </c>
      <c r="N1795">
        <v>7579404055</v>
      </c>
      <c r="O1795" t="s">
        <v>1373</v>
      </c>
      <c r="P1795" t="s">
        <v>237</v>
      </c>
      <c r="Q1795" t="s">
        <v>967</v>
      </c>
      <c r="R1795" t="s">
        <v>1374</v>
      </c>
      <c r="S1795" t="s">
        <v>36</v>
      </c>
      <c r="T1795" t="s">
        <v>1375</v>
      </c>
      <c r="U1795" t="s">
        <v>1376</v>
      </c>
      <c r="V1795" t="s">
        <v>6095</v>
      </c>
      <c r="W1795" t="s">
        <v>6096</v>
      </c>
    </row>
    <row r="1796" spans="1:23" x14ac:dyDescent="0.3">
      <c r="A1796">
        <v>696774026898120</v>
      </c>
      <c r="B1796" t="s">
        <v>1249</v>
      </c>
      <c r="C1796" t="s">
        <v>91</v>
      </c>
      <c r="D1796" t="s">
        <v>4750</v>
      </c>
      <c r="E1796" t="s">
        <v>3730</v>
      </c>
      <c r="F1796" t="s">
        <v>3731</v>
      </c>
      <c r="G1796">
        <v>55.169400000000003</v>
      </c>
      <c r="H1796">
        <v>23.8813</v>
      </c>
      <c r="I1796" t="s">
        <v>28</v>
      </c>
      <c r="J1796">
        <v>98072</v>
      </c>
      <c r="K1796" s="1">
        <v>44808</v>
      </c>
      <c r="L1796" t="s">
        <v>29</v>
      </c>
      <c r="M1796" t="s">
        <v>7491</v>
      </c>
      <c r="N1796" t="s">
        <v>7492</v>
      </c>
      <c r="O1796" t="s">
        <v>265</v>
      </c>
      <c r="P1796" t="s">
        <v>2528</v>
      </c>
      <c r="Q1796" t="s">
        <v>67</v>
      </c>
      <c r="R1796" t="s">
        <v>2529</v>
      </c>
      <c r="S1796" t="s">
        <v>114</v>
      </c>
      <c r="T1796" t="s">
        <v>2530</v>
      </c>
      <c r="U1796" t="s">
        <v>2531</v>
      </c>
      <c r="V1796" t="s">
        <v>5173</v>
      </c>
      <c r="W1796" t="s">
        <v>5174</v>
      </c>
    </row>
    <row r="1797" spans="1:23" x14ac:dyDescent="0.3">
      <c r="A1797">
        <v>1628401550403540</v>
      </c>
      <c r="B1797" t="s">
        <v>231</v>
      </c>
      <c r="C1797" t="s">
        <v>134</v>
      </c>
      <c r="D1797" t="s">
        <v>2044</v>
      </c>
      <c r="E1797" t="s">
        <v>2098</v>
      </c>
      <c r="F1797" t="s">
        <v>2099</v>
      </c>
      <c r="G1797">
        <v>15.4542</v>
      </c>
      <c r="H1797">
        <v>18.732199999999999</v>
      </c>
      <c r="I1797" t="s">
        <v>206</v>
      </c>
      <c r="J1797">
        <v>80145</v>
      </c>
      <c r="K1797" s="1">
        <v>45128</v>
      </c>
      <c r="L1797" t="s">
        <v>29</v>
      </c>
      <c r="M1797" t="s">
        <v>7493</v>
      </c>
      <c r="N1797" t="s">
        <v>7494</v>
      </c>
      <c r="O1797" t="s">
        <v>785</v>
      </c>
      <c r="P1797" t="s">
        <v>786</v>
      </c>
      <c r="Q1797" t="s">
        <v>83</v>
      </c>
      <c r="R1797" t="s">
        <v>787</v>
      </c>
      <c r="S1797" t="s">
        <v>36</v>
      </c>
      <c r="T1797" t="s">
        <v>788</v>
      </c>
      <c r="U1797" t="s">
        <v>789</v>
      </c>
      <c r="V1797" t="s">
        <v>7495</v>
      </c>
      <c r="W1797" t="s">
        <v>7496</v>
      </c>
    </row>
    <row r="1798" spans="1:23" x14ac:dyDescent="0.3">
      <c r="A1798">
        <v>2470175110956690</v>
      </c>
      <c r="B1798" t="s">
        <v>667</v>
      </c>
      <c r="C1798" t="s">
        <v>42</v>
      </c>
      <c r="D1798" t="s">
        <v>2808</v>
      </c>
      <c r="E1798" t="s">
        <v>2249</v>
      </c>
      <c r="F1798" t="s">
        <v>2250</v>
      </c>
      <c r="G1798">
        <v>15.87</v>
      </c>
      <c r="H1798">
        <v>100.99250000000001</v>
      </c>
      <c r="I1798" t="s">
        <v>62</v>
      </c>
      <c r="J1798">
        <v>17710</v>
      </c>
      <c r="K1798" s="1">
        <v>44627</v>
      </c>
      <c r="L1798" t="s">
        <v>123</v>
      </c>
      <c r="M1798" t="s">
        <v>7497</v>
      </c>
      <c r="N1798" t="s">
        <v>7498</v>
      </c>
      <c r="O1798" t="s">
        <v>474</v>
      </c>
      <c r="P1798" t="s">
        <v>979</v>
      </c>
      <c r="Q1798" t="s">
        <v>67</v>
      </c>
      <c r="R1798" t="s">
        <v>980</v>
      </c>
      <c r="S1798" t="s">
        <v>52</v>
      </c>
      <c r="T1798" t="s">
        <v>981</v>
      </c>
      <c r="U1798" t="s">
        <v>982</v>
      </c>
      <c r="V1798" t="s">
        <v>1182</v>
      </c>
      <c r="W1798" t="s">
        <v>1183</v>
      </c>
    </row>
    <row r="1799" spans="1:23" x14ac:dyDescent="0.3">
      <c r="A1799">
        <v>1757059629780680</v>
      </c>
      <c r="B1799" t="s">
        <v>430</v>
      </c>
      <c r="C1799" t="s">
        <v>218</v>
      </c>
      <c r="D1799" t="s">
        <v>5323</v>
      </c>
      <c r="E1799" t="s">
        <v>5061</v>
      </c>
      <c r="F1799" t="s">
        <v>5062</v>
      </c>
      <c r="G1799">
        <v>48.379399999999997</v>
      </c>
      <c r="H1799">
        <v>31.165600000000001</v>
      </c>
      <c r="I1799" t="s">
        <v>28</v>
      </c>
      <c r="J1799">
        <v>28809</v>
      </c>
      <c r="K1799" s="1">
        <v>44793</v>
      </c>
      <c r="L1799" t="s">
        <v>123</v>
      </c>
      <c r="M1799" t="s">
        <v>7499</v>
      </c>
      <c r="N1799" t="s">
        <v>7500</v>
      </c>
      <c r="O1799" t="s">
        <v>2883</v>
      </c>
      <c r="P1799" t="s">
        <v>4657</v>
      </c>
      <c r="Q1799" t="s">
        <v>50</v>
      </c>
      <c r="R1799" t="s">
        <v>4658</v>
      </c>
      <c r="S1799" t="s">
        <v>36</v>
      </c>
      <c r="T1799" t="s">
        <v>4659</v>
      </c>
      <c r="U1799" t="s">
        <v>4660</v>
      </c>
      <c r="V1799" t="s">
        <v>4403</v>
      </c>
      <c r="W1799" t="s">
        <v>4404</v>
      </c>
    </row>
    <row r="1800" spans="1:23" x14ac:dyDescent="0.3">
      <c r="A1800">
        <v>1277485924307220</v>
      </c>
      <c r="B1800" t="s">
        <v>710</v>
      </c>
      <c r="C1800" t="s">
        <v>134</v>
      </c>
      <c r="D1800" t="s">
        <v>3580</v>
      </c>
      <c r="E1800" t="s">
        <v>522</v>
      </c>
      <c r="F1800" t="s">
        <v>523</v>
      </c>
      <c r="G1800">
        <v>-9.6456999999999997</v>
      </c>
      <c r="H1800">
        <v>160.15620000000001</v>
      </c>
      <c r="I1800" t="s">
        <v>206</v>
      </c>
      <c r="J1800">
        <v>30808</v>
      </c>
      <c r="K1800" s="1">
        <v>45104</v>
      </c>
      <c r="L1800" t="s">
        <v>29</v>
      </c>
      <c r="M1800" t="s">
        <v>7501</v>
      </c>
      <c r="N1800" t="s">
        <v>7502</v>
      </c>
      <c r="O1800" t="s">
        <v>292</v>
      </c>
      <c r="P1800" t="s">
        <v>3773</v>
      </c>
      <c r="Q1800" t="s">
        <v>34</v>
      </c>
      <c r="R1800" t="s">
        <v>3774</v>
      </c>
      <c r="S1800" t="s">
        <v>52</v>
      </c>
      <c r="T1800" t="s">
        <v>3775</v>
      </c>
      <c r="U1800" t="s">
        <v>3776</v>
      </c>
      <c r="V1800" t="s">
        <v>7503</v>
      </c>
      <c r="W1800" t="s">
        <v>7504</v>
      </c>
    </row>
    <row r="1801" spans="1:23" x14ac:dyDescent="0.3">
      <c r="A1801">
        <v>927471366598874</v>
      </c>
      <c r="B1801" t="s">
        <v>533</v>
      </c>
      <c r="C1801" t="s">
        <v>151</v>
      </c>
      <c r="D1801" t="s">
        <v>1820</v>
      </c>
      <c r="E1801" t="s">
        <v>2398</v>
      </c>
      <c r="F1801" t="s">
        <v>2399</v>
      </c>
      <c r="G1801">
        <v>35.861699999999999</v>
      </c>
      <c r="H1801">
        <v>104.19540000000001</v>
      </c>
      <c r="I1801" t="s">
        <v>28</v>
      </c>
      <c r="J1801">
        <v>74287</v>
      </c>
      <c r="K1801" s="1">
        <v>44962</v>
      </c>
      <c r="L1801" t="s">
        <v>29</v>
      </c>
      <c r="M1801" t="s">
        <v>7505</v>
      </c>
      <c r="N1801" t="s">
        <v>7506</v>
      </c>
      <c r="O1801" t="s">
        <v>909</v>
      </c>
      <c r="P1801" t="s">
        <v>548</v>
      </c>
      <c r="Q1801" t="s">
        <v>358</v>
      </c>
      <c r="R1801" t="s">
        <v>1187</v>
      </c>
      <c r="S1801" t="s">
        <v>241</v>
      </c>
      <c r="T1801" t="s">
        <v>1188</v>
      </c>
      <c r="U1801" t="s">
        <v>1189</v>
      </c>
      <c r="V1801" t="s">
        <v>5650</v>
      </c>
      <c r="W1801" t="s">
        <v>5651</v>
      </c>
    </row>
    <row r="1802" spans="1:23" x14ac:dyDescent="0.3">
      <c r="A1802">
        <v>2877703955640790</v>
      </c>
      <c r="B1802" t="s">
        <v>454</v>
      </c>
      <c r="C1802" t="s">
        <v>91</v>
      </c>
      <c r="D1802" t="s">
        <v>4031</v>
      </c>
      <c r="E1802" t="s">
        <v>2374</v>
      </c>
      <c r="F1802" t="s">
        <v>2375</v>
      </c>
      <c r="G1802">
        <v>48.019599999999997</v>
      </c>
      <c r="H1802">
        <v>66.923699999999997</v>
      </c>
      <c r="I1802" t="s">
        <v>78</v>
      </c>
      <c r="J1802">
        <v>94822</v>
      </c>
      <c r="K1802" s="1">
        <v>45039</v>
      </c>
      <c r="L1802" t="s">
        <v>29</v>
      </c>
      <c r="M1802" t="s">
        <v>7507</v>
      </c>
      <c r="N1802" t="s">
        <v>7508</v>
      </c>
      <c r="O1802" t="s">
        <v>548</v>
      </c>
      <c r="P1802" t="s">
        <v>2541</v>
      </c>
      <c r="Q1802" t="s">
        <v>294</v>
      </c>
      <c r="R1802" t="s">
        <v>2542</v>
      </c>
      <c r="S1802" t="s">
        <v>241</v>
      </c>
      <c r="T1802" t="s">
        <v>2543</v>
      </c>
      <c r="U1802" t="s">
        <v>2544</v>
      </c>
      <c r="V1802" t="s">
        <v>6900</v>
      </c>
      <c r="W1802" t="s">
        <v>6901</v>
      </c>
    </row>
    <row r="1803" spans="1:23" x14ac:dyDescent="0.3">
      <c r="A1803">
        <v>3004778063348240</v>
      </c>
      <c r="B1803" t="s">
        <v>150</v>
      </c>
      <c r="C1803" t="s">
        <v>42</v>
      </c>
      <c r="D1803" t="s">
        <v>5474</v>
      </c>
      <c r="E1803" t="s">
        <v>915</v>
      </c>
      <c r="F1803" t="s">
        <v>916</v>
      </c>
      <c r="G1803">
        <v>18.070799999999998</v>
      </c>
      <c r="H1803">
        <v>-63.0501</v>
      </c>
      <c r="I1803" t="s">
        <v>78</v>
      </c>
      <c r="J1803">
        <v>50100</v>
      </c>
      <c r="K1803" s="1">
        <v>44921</v>
      </c>
      <c r="L1803" t="s">
        <v>63</v>
      </c>
      <c r="M1803" t="s">
        <v>7509</v>
      </c>
      <c r="N1803" t="s">
        <v>7510</v>
      </c>
      <c r="O1803" t="s">
        <v>1466</v>
      </c>
      <c r="P1803" t="s">
        <v>1467</v>
      </c>
      <c r="Q1803" t="s">
        <v>34</v>
      </c>
      <c r="R1803" t="s">
        <v>1468</v>
      </c>
      <c r="S1803" t="s">
        <v>145</v>
      </c>
      <c r="T1803" t="s">
        <v>1469</v>
      </c>
      <c r="U1803" t="s">
        <v>1470</v>
      </c>
      <c r="V1803" t="s">
        <v>4187</v>
      </c>
      <c r="W1803" t="s">
        <v>4188</v>
      </c>
    </row>
    <row r="1804" spans="1:23" x14ac:dyDescent="0.3">
      <c r="A1804">
        <v>2410789305649470</v>
      </c>
      <c r="B1804" t="s">
        <v>921</v>
      </c>
      <c r="C1804" t="s">
        <v>105</v>
      </c>
      <c r="D1804" t="s">
        <v>1500</v>
      </c>
      <c r="E1804" t="s">
        <v>5053</v>
      </c>
      <c r="F1804" t="s">
        <v>5054</v>
      </c>
      <c r="G1804">
        <v>47.516199999999998</v>
      </c>
      <c r="H1804">
        <v>14.5501</v>
      </c>
      <c r="I1804" t="s">
        <v>206</v>
      </c>
      <c r="J1804">
        <v>72174</v>
      </c>
      <c r="K1804" s="1">
        <v>44627</v>
      </c>
      <c r="L1804" t="s">
        <v>123</v>
      </c>
      <c r="M1804" t="s">
        <v>7511</v>
      </c>
      <c r="N1804" t="s">
        <v>7512</v>
      </c>
      <c r="O1804" t="s">
        <v>265</v>
      </c>
      <c r="P1804" t="s">
        <v>2528</v>
      </c>
      <c r="Q1804" t="s">
        <v>50</v>
      </c>
      <c r="R1804" t="s">
        <v>2529</v>
      </c>
      <c r="S1804" t="s">
        <v>198</v>
      </c>
      <c r="T1804" t="s">
        <v>2530</v>
      </c>
      <c r="U1804" t="s">
        <v>2531</v>
      </c>
      <c r="V1804" t="s">
        <v>1062</v>
      </c>
      <c r="W1804" t="s">
        <v>1063</v>
      </c>
    </row>
    <row r="1805" spans="1:23" x14ac:dyDescent="0.3">
      <c r="A1805">
        <v>1538032727132140</v>
      </c>
      <c r="B1805" t="s">
        <v>57</v>
      </c>
      <c r="C1805" t="s">
        <v>151</v>
      </c>
      <c r="D1805" t="s">
        <v>935</v>
      </c>
      <c r="E1805" t="s">
        <v>1870</v>
      </c>
      <c r="F1805" t="s">
        <v>1871</v>
      </c>
      <c r="G1805">
        <v>18.735700000000001</v>
      </c>
      <c r="H1805">
        <v>-70.162700000000001</v>
      </c>
      <c r="I1805" t="s">
        <v>206</v>
      </c>
      <c r="J1805">
        <v>17762</v>
      </c>
      <c r="K1805" s="1">
        <v>44454</v>
      </c>
      <c r="L1805" t="s">
        <v>63</v>
      </c>
      <c r="M1805" t="s">
        <v>7513</v>
      </c>
      <c r="N1805" t="s">
        <v>7514</v>
      </c>
      <c r="O1805" t="s">
        <v>692</v>
      </c>
      <c r="P1805" t="s">
        <v>5491</v>
      </c>
      <c r="Q1805" t="s">
        <v>50</v>
      </c>
      <c r="R1805" t="s">
        <v>5492</v>
      </c>
      <c r="S1805" t="s">
        <v>241</v>
      </c>
      <c r="T1805" t="s">
        <v>5493</v>
      </c>
      <c r="U1805" t="s">
        <v>5494</v>
      </c>
      <c r="V1805" t="s">
        <v>7515</v>
      </c>
      <c r="W1805" t="s">
        <v>7516</v>
      </c>
    </row>
    <row r="1806" spans="1:23" x14ac:dyDescent="0.3">
      <c r="A1806">
        <v>2324309214047700</v>
      </c>
      <c r="B1806" t="s">
        <v>104</v>
      </c>
      <c r="C1806" t="s">
        <v>189</v>
      </c>
      <c r="D1806" t="s">
        <v>3558</v>
      </c>
      <c r="E1806" t="s">
        <v>2825</v>
      </c>
      <c r="F1806" t="s">
        <v>2826</v>
      </c>
      <c r="G1806">
        <v>8.4605999999999995</v>
      </c>
      <c r="H1806">
        <v>-11.7799</v>
      </c>
      <c r="I1806" t="s">
        <v>62</v>
      </c>
      <c r="J1806">
        <v>17089</v>
      </c>
      <c r="K1806" s="1">
        <v>44849</v>
      </c>
      <c r="L1806" t="s">
        <v>123</v>
      </c>
      <c r="M1806" t="s">
        <v>7517</v>
      </c>
      <c r="N1806" t="s">
        <v>7518</v>
      </c>
      <c r="O1806" t="s">
        <v>1832</v>
      </c>
      <c r="P1806" t="s">
        <v>3629</v>
      </c>
      <c r="Q1806" t="s">
        <v>321</v>
      </c>
      <c r="R1806" t="s">
        <v>3630</v>
      </c>
      <c r="S1806" t="s">
        <v>241</v>
      </c>
      <c r="T1806" t="s">
        <v>3631</v>
      </c>
      <c r="U1806" t="s">
        <v>3632</v>
      </c>
      <c r="V1806" t="s">
        <v>7519</v>
      </c>
      <c r="W1806" t="s">
        <v>7520</v>
      </c>
    </row>
    <row r="1807" spans="1:23" x14ac:dyDescent="0.3">
      <c r="A1807">
        <v>822061648493867</v>
      </c>
      <c r="B1807" t="s">
        <v>286</v>
      </c>
      <c r="C1807" t="s">
        <v>273</v>
      </c>
      <c r="D1807" t="s">
        <v>1540</v>
      </c>
      <c r="E1807" t="s">
        <v>712</v>
      </c>
      <c r="F1807" t="s">
        <v>713</v>
      </c>
      <c r="G1807">
        <v>40.069099999999999</v>
      </c>
      <c r="H1807">
        <v>45.038200000000003</v>
      </c>
      <c r="I1807" t="s">
        <v>138</v>
      </c>
      <c r="J1807">
        <v>18849</v>
      </c>
      <c r="K1807" s="1">
        <v>44798</v>
      </c>
      <c r="L1807" t="s">
        <v>123</v>
      </c>
      <c r="M1807" t="s">
        <v>7521</v>
      </c>
      <c r="N1807" t="s">
        <v>7522</v>
      </c>
      <c r="O1807" t="s">
        <v>3431</v>
      </c>
      <c r="P1807" t="s">
        <v>4610</v>
      </c>
      <c r="Q1807" t="s">
        <v>143</v>
      </c>
      <c r="R1807" t="s">
        <v>4611</v>
      </c>
      <c r="S1807" t="s">
        <v>36</v>
      </c>
      <c r="T1807" t="s">
        <v>4612</v>
      </c>
      <c r="U1807" t="s">
        <v>4613</v>
      </c>
      <c r="V1807" t="s">
        <v>4081</v>
      </c>
      <c r="W1807" t="s">
        <v>4082</v>
      </c>
    </row>
    <row r="1808" spans="1:23" x14ac:dyDescent="0.3">
      <c r="A1808">
        <v>814818596494152</v>
      </c>
      <c r="B1808" t="s">
        <v>74</v>
      </c>
      <c r="C1808" t="s">
        <v>273</v>
      </c>
      <c r="D1808" t="s">
        <v>2707</v>
      </c>
      <c r="E1808" t="s">
        <v>5225</v>
      </c>
      <c r="F1808" t="s">
        <v>5226</v>
      </c>
      <c r="G1808">
        <v>7.1315</v>
      </c>
      <c r="H1808">
        <v>171.18450000000001</v>
      </c>
      <c r="I1808" t="s">
        <v>78</v>
      </c>
      <c r="J1808">
        <v>108782</v>
      </c>
      <c r="K1808" s="1">
        <v>44574</v>
      </c>
      <c r="L1808" t="s">
        <v>29</v>
      </c>
      <c r="M1808" t="s">
        <v>235</v>
      </c>
      <c r="N1808" t="s">
        <v>7523</v>
      </c>
      <c r="O1808" t="s">
        <v>237</v>
      </c>
      <c r="P1808" t="s">
        <v>238</v>
      </c>
      <c r="Q1808" t="s">
        <v>1047</v>
      </c>
      <c r="R1808" t="s">
        <v>240</v>
      </c>
      <c r="S1808" t="s">
        <v>255</v>
      </c>
      <c r="T1808" t="s">
        <v>242</v>
      </c>
      <c r="U1808" t="s">
        <v>243</v>
      </c>
      <c r="V1808" t="s">
        <v>6871</v>
      </c>
      <c r="W1808" t="s">
        <v>3447</v>
      </c>
    </row>
    <row r="1809" spans="1:23" x14ac:dyDescent="0.3">
      <c r="A1809">
        <v>1418294287591390</v>
      </c>
      <c r="B1809" t="s">
        <v>417</v>
      </c>
      <c r="C1809" t="s">
        <v>42</v>
      </c>
      <c r="D1809" t="s">
        <v>953</v>
      </c>
      <c r="E1809" t="s">
        <v>2083</v>
      </c>
      <c r="F1809" t="s">
        <v>2084</v>
      </c>
      <c r="G1809">
        <v>-8.8742000000000001</v>
      </c>
      <c r="H1809">
        <v>125.72750000000001</v>
      </c>
      <c r="I1809" t="s">
        <v>138</v>
      </c>
      <c r="J1809">
        <v>72821</v>
      </c>
      <c r="K1809" s="1">
        <v>44715</v>
      </c>
      <c r="L1809" t="s">
        <v>29</v>
      </c>
      <c r="M1809" t="s">
        <v>7524</v>
      </c>
      <c r="N1809" t="s">
        <v>7525</v>
      </c>
      <c r="O1809" t="s">
        <v>126</v>
      </c>
      <c r="P1809" t="s">
        <v>127</v>
      </c>
      <c r="Q1809" t="s">
        <v>143</v>
      </c>
      <c r="R1809" t="s">
        <v>128</v>
      </c>
      <c r="S1809" t="s">
        <v>334</v>
      </c>
      <c r="T1809" t="s">
        <v>129</v>
      </c>
      <c r="U1809" t="s">
        <v>130</v>
      </c>
      <c r="V1809" t="s">
        <v>4547</v>
      </c>
      <c r="W1809" t="s">
        <v>4548</v>
      </c>
    </row>
    <row r="1810" spans="1:23" x14ac:dyDescent="0.3">
      <c r="A1810">
        <v>496406312767897</v>
      </c>
      <c r="B1810" t="s">
        <v>231</v>
      </c>
      <c r="C1810" t="s">
        <v>189</v>
      </c>
      <c r="D1810" t="s">
        <v>6726</v>
      </c>
      <c r="E1810" t="s">
        <v>4011</v>
      </c>
      <c r="F1810" t="s">
        <v>4012</v>
      </c>
      <c r="G1810">
        <v>38.860999999999997</v>
      </c>
      <c r="H1810">
        <v>71.2761</v>
      </c>
      <c r="I1810" t="s">
        <v>28</v>
      </c>
      <c r="J1810">
        <v>16632</v>
      </c>
      <c r="K1810" s="1">
        <v>44616</v>
      </c>
      <c r="L1810" t="s">
        <v>123</v>
      </c>
      <c r="M1810" t="s">
        <v>7526</v>
      </c>
      <c r="N1810" t="s">
        <v>7527</v>
      </c>
      <c r="O1810" t="s">
        <v>3146</v>
      </c>
      <c r="P1810" t="s">
        <v>3723</v>
      </c>
      <c r="Q1810" t="s">
        <v>294</v>
      </c>
      <c r="R1810" t="s">
        <v>7090</v>
      </c>
      <c r="S1810" t="s">
        <v>36</v>
      </c>
      <c r="T1810" t="s">
        <v>7091</v>
      </c>
      <c r="U1810" t="s">
        <v>7092</v>
      </c>
      <c r="V1810" t="s">
        <v>880</v>
      </c>
      <c r="W1810" t="s">
        <v>881</v>
      </c>
    </row>
    <row r="1811" spans="1:23" x14ac:dyDescent="0.3">
      <c r="A1811">
        <v>1228293467445170</v>
      </c>
      <c r="B1811" t="s">
        <v>364</v>
      </c>
      <c r="C1811" t="s">
        <v>58</v>
      </c>
      <c r="D1811" t="s">
        <v>3497</v>
      </c>
      <c r="E1811" t="s">
        <v>3424</v>
      </c>
      <c r="F1811" t="s">
        <v>3425</v>
      </c>
      <c r="G1811">
        <v>-21.178899999999999</v>
      </c>
      <c r="H1811">
        <v>-175.19820000000001</v>
      </c>
      <c r="I1811" t="s">
        <v>78</v>
      </c>
      <c r="J1811">
        <v>125546</v>
      </c>
      <c r="K1811" s="1">
        <v>44951</v>
      </c>
      <c r="L1811" t="s">
        <v>29</v>
      </c>
      <c r="M1811" t="s">
        <v>7528</v>
      </c>
      <c r="N1811" t="s">
        <v>7529</v>
      </c>
      <c r="O1811" t="s">
        <v>2122</v>
      </c>
      <c r="P1811" t="s">
        <v>2517</v>
      </c>
      <c r="Q1811" t="s">
        <v>34</v>
      </c>
      <c r="R1811" t="s">
        <v>2518</v>
      </c>
      <c r="S1811" t="s">
        <v>114</v>
      </c>
      <c r="T1811" t="s">
        <v>2519</v>
      </c>
      <c r="U1811" t="s">
        <v>2520</v>
      </c>
      <c r="V1811" t="s">
        <v>5332</v>
      </c>
      <c r="W1811" t="s">
        <v>5333</v>
      </c>
    </row>
    <row r="1812" spans="1:23" x14ac:dyDescent="0.3">
      <c r="A1812">
        <v>2517733864278740</v>
      </c>
      <c r="B1812" t="s">
        <v>417</v>
      </c>
      <c r="C1812" t="s">
        <v>273</v>
      </c>
      <c r="D1812" t="s">
        <v>6136</v>
      </c>
      <c r="E1812" t="s">
        <v>1896</v>
      </c>
      <c r="F1812" t="s">
        <v>1897</v>
      </c>
      <c r="G1812">
        <v>9.9456000000000007</v>
      </c>
      <c r="H1812">
        <v>-9.6966000000000001</v>
      </c>
      <c r="I1812" t="s">
        <v>138</v>
      </c>
      <c r="J1812">
        <v>124848</v>
      </c>
      <c r="K1812" s="1">
        <v>44621</v>
      </c>
      <c r="L1812" t="s">
        <v>29</v>
      </c>
      <c r="M1812" t="s">
        <v>7530</v>
      </c>
      <c r="N1812" t="s">
        <v>7531</v>
      </c>
      <c r="O1812" t="s">
        <v>1057</v>
      </c>
      <c r="P1812" t="s">
        <v>2891</v>
      </c>
      <c r="Q1812" t="s">
        <v>83</v>
      </c>
      <c r="R1812" t="s">
        <v>2892</v>
      </c>
      <c r="S1812" t="s">
        <v>114</v>
      </c>
      <c r="T1812" t="s">
        <v>2893</v>
      </c>
      <c r="U1812" t="s">
        <v>2894</v>
      </c>
      <c r="V1812" t="s">
        <v>684</v>
      </c>
      <c r="W1812" t="s">
        <v>685</v>
      </c>
    </row>
    <row r="1813" spans="1:23" x14ac:dyDescent="0.3">
      <c r="A1813">
        <v>74074948553180</v>
      </c>
      <c r="B1813" t="s">
        <v>260</v>
      </c>
      <c r="C1813" t="s">
        <v>58</v>
      </c>
      <c r="D1813" t="s">
        <v>575</v>
      </c>
      <c r="E1813" t="s">
        <v>1615</v>
      </c>
      <c r="F1813" t="s">
        <v>1616</v>
      </c>
      <c r="G1813">
        <v>-18.879200000000001</v>
      </c>
      <c r="H1813">
        <v>46.845100000000002</v>
      </c>
      <c r="I1813" t="s">
        <v>78</v>
      </c>
      <c r="J1813">
        <v>69651</v>
      </c>
      <c r="K1813" s="1">
        <v>45106</v>
      </c>
      <c r="L1813" t="s">
        <v>123</v>
      </c>
      <c r="M1813" t="s">
        <v>7532</v>
      </c>
      <c r="N1813" t="s">
        <v>7533</v>
      </c>
      <c r="O1813" t="s">
        <v>2111</v>
      </c>
      <c r="P1813" t="s">
        <v>1832</v>
      </c>
      <c r="Q1813" t="s">
        <v>332</v>
      </c>
      <c r="R1813" t="s">
        <v>2112</v>
      </c>
      <c r="S1813" t="s">
        <v>114</v>
      </c>
      <c r="T1813" t="s">
        <v>2113</v>
      </c>
      <c r="U1813" t="s">
        <v>2114</v>
      </c>
      <c r="V1813" t="s">
        <v>5178</v>
      </c>
      <c r="W1813" t="s">
        <v>5179</v>
      </c>
    </row>
    <row r="1814" spans="1:23" x14ac:dyDescent="0.3">
      <c r="A1814">
        <v>565474798810631</v>
      </c>
      <c r="B1814" t="s">
        <v>1683</v>
      </c>
      <c r="C1814" t="s">
        <v>134</v>
      </c>
      <c r="D1814" t="s">
        <v>1423</v>
      </c>
      <c r="E1814" t="s">
        <v>1160</v>
      </c>
      <c r="F1814" t="s">
        <v>1161</v>
      </c>
      <c r="G1814">
        <v>-1.9402999999999999</v>
      </c>
      <c r="H1814">
        <v>29.873899999999999</v>
      </c>
      <c r="I1814" t="s">
        <v>28</v>
      </c>
      <c r="J1814">
        <v>120366</v>
      </c>
      <c r="K1814" s="1">
        <v>45169</v>
      </c>
      <c r="L1814" t="s">
        <v>29</v>
      </c>
      <c r="M1814" t="s">
        <v>7534</v>
      </c>
      <c r="N1814" t="s">
        <v>7535</v>
      </c>
      <c r="O1814" t="s">
        <v>585</v>
      </c>
      <c r="P1814" t="s">
        <v>3392</v>
      </c>
      <c r="Q1814" t="s">
        <v>34</v>
      </c>
      <c r="R1814" t="s">
        <v>3393</v>
      </c>
      <c r="S1814" t="s">
        <v>85</v>
      </c>
      <c r="T1814" t="s">
        <v>3394</v>
      </c>
      <c r="U1814" t="s">
        <v>3395</v>
      </c>
      <c r="V1814" t="s">
        <v>2065</v>
      </c>
      <c r="W1814" t="s">
        <v>2066</v>
      </c>
    </row>
    <row r="1815" spans="1:23" x14ac:dyDescent="0.3">
      <c r="A1815">
        <v>3013057964810960</v>
      </c>
      <c r="B1815" t="s">
        <v>41</v>
      </c>
      <c r="C1815" t="s">
        <v>134</v>
      </c>
      <c r="D1815" t="s">
        <v>1533</v>
      </c>
      <c r="E1815" t="s">
        <v>366</v>
      </c>
      <c r="F1815" t="s">
        <v>367</v>
      </c>
      <c r="G1815">
        <v>18.4207</v>
      </c>
      <c r="H1815">
        <v>-64.639899999999997</v>
      </c>
      <c r="I1815" t="s">
        <v>138</v>
      </c>
      <c r="J1815">
        <v>97012</v>
      </c>
      <c r="K1815" s="1">
        <v>45157</v>
      </c>
      <c r="L1815" t="s">
        <v>29</v>
      </c>
      <c r="M1815" t="s">
        <v>7536</v>
      </c>
      <c r="N1815" t="s">
        <v>7537</v>
      </c>
      <c r="O1815" t="s">
        <v>909</v>
      </c>
      <c r="P1815" t="s">
        <v>910</v>
      </c>
      <c r="Q1815" t="s">
        <v>67</v>
      </c>
      <c r="R1815" t="s">
        <v>911</v>
      </c>
      <c r="S1815" t="s">
        <v>114</v>
      </c>
      <c r="T1815" t="s">
        <v>912</v>
      </c>
      <c r="U1815" t="s">
        <v>913</v>
      </c>
      <c r="V1815" t="s">
        <v>7538</v>
      </c>
      <c r="W1815" t="s">
        <v>7539</v>
      </c>
    </row>
    <row r="1816" spans="1:23" x14ac:dyDescent="0.3">
      <c r="A1816">
        <v>1251259731273520</v>
      </c>
      <c r="B1816" t="s">
        <v>286</v>
      </c>
      <c r="C1816" t="s">
        <v>218</v>
      </c>
      <c r="D1816" t="s">
        <v>3706</v>
      </c>
      <c r="E1816" t="s">
        <v>3424</v>
      </c>
      <c r="F1816" t="s">
        <v>3425</v>
      </c>
      <c r="G1816">
        <v>-21.178899999999999</v>
      </c>
      <c r="H1816">
        <v>-175.19820000000001</v>
      </c>
      <c r="I1816" t="s">
        <v>28</v>
      </c>
      <c r="J1816">
        <v>54783</v>
      </c>
      <c r="K1816" s="1">
        <v>44529</v>
      </c>
      <c r="L1816" t="s">
        <v>63</v>
      </c>
      <c r="M1816" t="s">
        <v>7540</v>
      </c>
      <c r="N1816" t="s">
        <v>7541</v>
      </c>
      <c r="O1816" t="s">
        <v>585</v>
      </c>
      <c r="P1816" t="s">
        <v>586</v>
      </c>
      <c r="Q1816" t="s">
        <v>332</v>
      </c>
      <c r="R1816" t="s">
        <v>587</v>
      </c>
      <c r="S1816" t="s">
        <v>212</v>
      </c>
      <c r="T1816" t="s">
        <v>588</v>
      </c>
      <c r="U1816" t="s">
        <v>589</v>
      </c>
      <c r="V1816" t="s">
        <v>3713</v>
      </c>
      <c r="W1816" t="s">
        <v>3714</v>
      </c>
    </row>
    <row r="1817" spans="1:23" x14ac:dyDescent="0.3">
      <c r="A1817">
        <v>1127508986261730</v>
      </c>
      <c r="B1817" t="s">
        <v>260</v>
      </c>
      <c r="C1817" t="s">
        <v>189</v>
      </c>
      <c r="D1817" t="s">
        <v>1209</v>
      </c>
      <c r="E1817" t="s">
        <v>1165</v>
      </c>
      <c r="F1817" t="s">
        <v>1166</v>
      </c>
      <c r="G1817">
        <v>6.8769999999999998</v>
      </c>
      <c r="H1817">
        <v>31.306999999999999</v>
      </c>
      <c r="I1817" t="s">
        <v>62</v>
      </c>
      <c r="J1817">
        <v>25993</v>
      </c>
      <c r="K1817" s="1">
        <v>45140</v>
      </c>
      <c r="L1817" t="s">
        <v>123</v>
      </c>
      <c r="M1817" t="s">
        <v>7542</v>
      </c>
      <c r="N1817" t="s">
        <v>7543</v>
      </c>
      <c r="O1817" t="s">
        <v>650</v>
      </c>
      <c r="P1817" t="s">
        <v>651</v>
      </c>
      <c r="Q1817" t="s">
        <v>34</v>
      </c>
      <c r="R1817" t="s">
        <v>652</v>
      </c>
      <c r="S1817" t="s">
        <v>241</v>
      </c>
      <c r="T1817" t="s">
        <v>653</v>
      </c>
      <c r="U1817" t="s">
        <v>654</v>
      </c>
      <c r="V1817" t="s">
        <v>3399</v>
      </c>
      <c r="W1817" t="s">
        <v>3400</v>
      </c>
    </row>
    <row r="1818" spans="1:23" x14ac:dyDescent="0.3">
      <c r="A1818">
        <v>2525790744292700</v>
      </c>
      <c r="B1818" t="s">
        <v>119</v>
      </c>
      <c r="C1818" t="s">
        <v>42</v>
      </c>
      <c r="D1818" t="s">
        <v>1315</v>
      </c>
      <c r="E1818" t="s">
        <v>3730</v>
      </c>
      <c r="F1818" t="s">
        <v>3731</v>
      </c>
      <c r="G1818">
        <v>55.169400000000003</v>
      </c>
      <c r="H1818">
        <v>23.8813</v>
      </c>
      <c r="I1818" t="s">
        <v>28</v>
      </c>
      <c r="J1818">
        <v>117966</v>
      </c>
      <c r="K1818" s="1">
        <v>45153</v>
      </c>
      <c r="L1818" t="s">
        <v>63</v>
      </c>
      <c r="M1818" t="s">
        <v>7544</v>
      </c>
      <c r="N1818">
        <v>2743415252</v>
      </c>
      <c r="O1818" t="s">
        <v>1126</v>
      </c>
      <c r="P1818" t="s">
        <v>1127</v>
      </c>
      <c r="Q1818" t="s">
        <v>83</v>
      </c>
      <c r="R1818" t="s">
        <v>1128</v>
      </c>
      <c r="S1818" t="s">
        <v>334</v>
      </c>
      <c r="T1818" t="s">
        <v>1129</v>
      </c>
      <c r="U1818" t="s">
        <v>1130</v>
      </c>
      <c r="V1818" t="s">
        <v>4904</v>
      </c>
      <c r="W1818" t="s">
        <v>4905</v>
      </c>
    </row>
    <row r="1819" spans="1:23" x14ac:dyDescent="0.3">
      <c r="A1819">
        <v>1483428789694460</v>
      </c>
      <c r="B1819" t="s">
        <v>104</v>
      </c>
      <c r="C1819" t="s">
        <v>218</v>
      </c>
      <c r="D1819" t="s">
        <v>2686</v>
      </c>
      <c r="E1819" t="s">
        <v>915</v>
      </c>
      <c r="F1819" t="s">
        <v>916</v>
      </c>
      <c r="G1819">
        <v>18.070799999999998</v>
      </c>
      <c r="H1819">
        <v>-63.0501</v>
      </c>
      <c r="I1819" t="s">
        <v>62</v>
      </c>
      <c r="J1819">
        <v>58612</v>
      </c>
      <c r="K1819" s="1">
        <v>44859</v>
      </c>
      <c r="L1819" t="s">
        <v>63</v>
      </c>
      <c r="M1819" t="s">
        <v>7545</v>
      </c>
      <c r="N1819" t="s">
        <v>7546</v>
      </c>
      <c r="O1819" t="s">
        <v>1364</v>
      </c>
      <c r="P1819" t="s">
        <v>2634</v>
      </c>
      <c r="Q1819" t="s">
        <v>321</v>
      </c>
      <c r="R1819" t="s">
        <v>2635</v>
      </c>
      <c r="S1819" t="s">
        <v>255</v>
      </c>
      <c r="T1819" t="s">
        <v>2636</v>
      </c>
      <c r="U1819" t="s">
        <v>2637</v>
      </c>
      <c r="V1819" t="s">
        <v>645</v>
      </c>
      <c r="W1819" t="s">
        <v>646</v>
      </c>
    </row>
    <row r="1820" spans="1:23" x14ac:dyDescent="0.3">
      <c r="A1820">
        <v>1305936978866860</v>
      </c>
      <c r="B1820" t="s">
        <v>1683</v>
      </c>
      <c r="C1820" t="s">
        <v>273</v>
      </c>
      <c r="D1820" t="s">
        <v>7547</v>
      </c>
      <c r="E1820" t="s">
        <v>3412</v>
      </c>
      <c r="F1820" t="s">
        <v>3413</v>
      </c>
      <c r="G1820">
        <v>18.0425</v>
      </c>
      <c r="H1820">
        <v>-63.0548</v>
      </c>
      <c r="I1820" t="s">
        <v>28</v>
      </c>
      <c r="J1820">
        <v>24711</v>
      </c>
      <c r="K1820" s="1">
        <v>44494</v>
      </c>
      <c r="L1820" t="s">
        <v>63</v>
      </c>
      <c r="M1820" t="s">
        <v>7548</v>
      </c>
      <c r="N1820" t="s">
        <v>7549</v>
      </c>
      <c r="O1820" t="s">
        <v>141</v>
      </c>
      <c r="P1820" t="s">
        <v>155</v>
      </c>
      <c r="Q1820" t="s">
        <v>332</v>
      </c>
      <c r="R1820" t="s">
        <v>156</v>
      </c>
      <c r="S1820" t="s">
        <v>69</v>
      </c>
      <c r="T1820" t="s">
        <v>157</v>
      </c>
      <c r="U1820" t="s">
        <v>158</v>
      </c>
      <c r="V1820" t="s">
        <v>3825</v>
      </c>
      <c r="W1820" t="s">
        <v>3826</v>
      </c>
    </row>
    <row r="1821" spans="1:23" x14ac:dyDescent="0.3">
      <c r="A1821">
        <v>1197254583772650</v>
      </c>
      <c r="B1821" t="s">
        <v>454</v>
      </c>
      <c r="C1821" t="s">
        <v>42</v>
      </c>
      <c r="D1821" t="s">
        <v>1820</v>
      </c>
      <c r="E1821" t="s">
        <v>893</v>
      </c>
      <c r="F1821" t="s">
        <v>894</v>
      </c>
      <c r="G1821">
        <v>-30.5595</v>
      </c>
      <c r="H1821">
        <v>22.9375</v>
      </c>
      <c r="I1821" t="s">
        <v>206</v>
      </c>
      <c r="J1821">
        <v>26945</v>
      </c>
      <c r="K1821" s="1">
        <v>45072</v>
      </c>
      <c r="L1821" t="s">
        <v>29</v>
      </c>
      <c r="M1821" t="s">
        <v>7550</v>
      </c>
      <c r="N1821" t="s">
        <v>7551</v>
      </c>
      <c r="O1821" t="s">
        <v>897</v>
      </c>
      <c r="P1821" t="s">
        <v>898</v>
      </c>
      <c r="Q1821" t="s">
        <v>50</v>
      </c>
      <c r="R1821" t="s">
        <v>899</v>
      </c>
      <c r="S1821" t="s">
        <v>145</v>
      </c>
      <c r="T1821" t="s">
        <v>900</v>
      </c>
      <c r="U1821" t="s">
        <v>901</v>
      </c>
      <c r="V1821" t="s">
        <v>865</v>
      </c>
      <c r="W1821" t="s">
        <v>866</v>
      </c>
    </row>
    <row r="1822" spans="1:23" x14ac:dyDescent="0.3">
      <c r="A1822">
        <v>1351846521327410</v>
      </c>
      <c r="B1822" t="s">
        <v>480</v>
      </c>
      <c r="C1822" t="s">
        <v>42</v>
      </c>
      <c r="D1822" t="s">
        <v>829</v>
      </c>
      <c r="E1822" t="s">
        <v>2644</v>
      </c>
      <c r="F1822" t="s">
        <v>2645</v>
      </c>
      <c r="G1822">
        <v>-19.0154</v>
      </c>
      <c r="H1822">
        <v>29.154900000000001</v>
      </c>
      <c r="I1822" t="s">
        <v>28</v>
      </c>
      <c r="J1822">
        <v>38975</v>
      </c>
      <c r="K1822" s="1">
        <v>44947</v>
      </c>
      <c r="L1822" t="s">
        <v>123</v>
      </c>
      <c r="M1822" t="s">
        <v>7552</v>
      </c>
      <c r="N1822" t="s">
        <v>7553</v>
      </c>
      <c r="O1822" t="s">
        <v>3723</v>
      </c>
      <c r="P1822" t="s">
        <v>3724</v>
      </c>
      <c r="Q1822" t="s">
        <v>50</v>
      </c>
      <c r="R1822" t="s">
        <v>3725</v>
      </c>
      <c r="S1822" t="s">
        <v>212</v>
      </c>
      <c r="T1822" t="s">
        <v>3726</v>
      </c>
      <c r="U1822" t="s">
        <v>3727</v>
      </c>
      <c r="V1822" t="s">
        <v>3793</v>
      </c>
      <c r="W1822" t="s">
        <v>3794</v>
      </c>
    </row>
    <row r="1823" spans="1:23" x14ac:dyDescent="0.3">
      <c r="A1823">
        <v>1888448280485890</v>
      </c>
      <c r="B1823" t="s">
        <v>667</v>
      </c>
      <c r="C1823" t="s">
        <v>58</v>
      </c>
      <c r="D1823" t="s">
        <v>1570</v>
      </c>
      <c r="E1823" t="s">
        <v>2210</v>
      </c>
      <c r="F1823" t="s">
        <v>2211</v>
      </c>
      <c r="G1823">
        <v>4.5709</v>
      </c>
      <c r="H1823">
        <v>-74.297300000000007</v>
      </c>
      <c r="I1823" t="s">
        <v>138</v>
      </c>
      <c r="J1823">
        <v>70755</v>
      </c>
      <c r="K1823" s="1">
        <v>45176</v>
      </c>
      <c r="L1823" t="s">
        <v>123</v>
      </c>
      <c r="M1823" t="s">
        <v>7554</v>
      </c>
      <c r="N1823" t="s">
        <v>7555</v>
      </c>
      <c r="O1823" t="s">
        <v>195</v>
      </c>
      <c r="P1823" t="s">
        <v>196</v>
      </c>
      <c r="Q1823" t="s">
        <v>674</v>
      </c>
      <c r="R1823" t="s">
        <v>197</v>
      </c>
      <c r="S1823" t="s">
        <v>69</v>
      </c>
      <c r="T1823" t="s">
        <v>199</v>
      </c>
      <c r="U1823" t="s">
        <v>200</v>
      </c>
      <c r="V1823" t="s">
        <v>7556</v>
      </c>
      <c r="W1823" t="s">
        <v>7557</v>
      </c>
    </row>
    <row r="1824" spans="1:23" x14ac:dyDescent="0.3">
      <c r="A1824">
        <v>1685538897392410</v>
      </c>
      <c r="B1824" t="s">
        <v>300</v>
      </c>
      <c r="C1824" t="s">
        <v>218</v>
      </c>
      <c r="D1824" t="s">
        <v>635</v>
      </c>
      <c r="E1824" t="s">
        <v>2398</v>
      </c>
      <c r="F1824" t="s">
        <v>2399</v>
      </c>
      <c r="G1824">
        <v>35.861699999999999</v>
      </c>
      <c r="H1824">
        <v>104.19540000000001</v>
      </c>
      <c r="I1824" t="s">
        <v>62</v>
      </c>
      <c r="J1824">
        <v>18765</v>
      </c>
      <c r="K1824" s="1">
        <v>44716</v>
      </c>
      <c r="L1824" t="s">
        <v>63</v>
      </c>
      <c r="M1824" t="s">
        <v>7558</v>
      </c>
      <c r="N1824" t="s">
        <v>7559</v>
      </c>
      <c r="O1824" t="s">
        <v>1576</v>
      </c>
      <c r="P1824" t="s">
        <v>1577</v>
      </c>
      <c r="Q1824" t="s">
        <v>239</v>
      </c>
      <c r="R1824" t="s">
        <v>1578</v>
      </c>
      <c r="S1824" t="s">
        <v>212</v>
      </c>
      <c r="T1824" t="s">
        <v>1579</v>
      </c>
      <c r="U1824" t="s">
        <v>1580</v>
      </c>
      <c r="V1824" t="s">
        <v>1828</v>
      </c>
      <c r="W1824" t="s">
        <v>1829</v>
      </c>
    </row>
    <row r="1825" spans="1:23" x14ac:dyDescent="0.3">
      <c r="A1825">
        <v>1605607030540510</v>
      </c>
      <c r="B1825" t="s">
        <v>678</v>
      </c>
      <c r="C1825" t="s">
        <v>134</v>
      </c>
      <c r="D1825" t="s">
        <v>2922</v>
      </c>
      <c r="E1825" t="s">
        <v>366</v>
      </c>
      <c r="F1825" t="s">
        <v>367</v>
      </c>
      <c r="G1825">
        <v>18.4207</v>
      </c>
      <c r="H1825">
        <v>-64.639899999999997</v>
      </c>
      <c r="I1825" t="s">
        <v>28</v>
      </c>
      <c r="J1825">
        <v>42406</v>
      </c>
      <c r="K1825" s="1">
        <v>45044</v>
      </c>
      <c r="L1825" t="s">
        <v>29</v>
      </c>
      <c r="M1825" t="s">
        <v>7560</v>
      </c>
      <c r="N1825" t="s">
        <v>7561</v>
      </c>
      <c r="O1825" t="s">
        <v>618</v>
      </c>
      <c r="P1825" t="s">
        <v>1607</v>
      </c>
      <c r="Q1825" t="s">
        <v>321</v>
      </c>
      <c r="R1825" t="s">
        <v>1608</v>
      </c>
      <c r="S1825" t="s">
        <v>36</v>
      </c>
      <c r="T1825" t="s">
        <v>1609</v>
      </c>
      <c r="U1825" t="s">
        <v>1610</v>
      </c>
      <c r="V1825" t="s">
        <v>148</v>
      </c>
      <c r="W1825" t="s">
        <v>149</v>
      </c>
    </row>
    <row r="1826" spans="1:23" x14ac:dyDescent="0.3">
      <c r="A1826">
        <v>1615169765989510</v>
      </c>
      <c r="B1826" t="s">
        <v>710</v>
      </c>
      <c r="C1826" t="s">
        <v>24</v>
      </c>
      <c r="D1826" t="s">
        <v>5485</v>
      </c>
      <c r="E1826" t="s">
        <v>220</v>
      </c>
      <c r="F1826" t="s">
        <v>221</v>
      </c>
      <c r="G1826">
        <v>13.443199999999999</v>
      </c>
      <c r="H1826">
        <v>-15.3101</v>
      </c>
      <c r="I1826" t="s">
        <v>28</v>
      </c>
      <c r="J1826">
        <v>40125</v>
      </c>
      <c r="K1826" s="1">
        <v>44668</v>
      </c>
      <c r="L1826" t="s">
        <v>123</v>
      </c>
      <c r="M1826" t="s">
        <v>7562</v>
      </c>
      <c r="N1826" t="s">
        <v>7563</v>
      </c>
      <c r="O1826" t="s">
        <v>703</v>
      </c>
      <c r="P1826" t="s">
        <v>704</v>
      </c>
      <c r="Q1826" t="s">
        <v>83</v>
      </c>
      <c r="R1826" t="s">
        <v>705</v>
      </c>
      <c r="S1826" t="s">
        <v>52</v>
      </c>
      <c r="T1826" t="s">
        <v>706</v>
      </c>
      <c r="U1826" t="s">
        <v>707</v>
      </c>
      <c r="V1826" t="s">
        <v>2351</v>
      </c>
      <c r="W1826" t="s">
        <v>2352</v>
      </c>
    </row>
    <row r="1827" spans="1:23" x14ac:dyDescent="0.3">
      <c r="A1827">
        <v>2607562903288130</v>
      </c>
      <c r="B1827" t="s">
        <v>364</v>
      </c>
      <c r="C1827" t="s">
        <v>151</v>
      </c>
      <c r="D1827" t="s">
        <v>3469</v>
      </c>
      <c r="E1827" t="s">
        <v>5204</v>
      </c>
      <c r="F1827" t="s">
        <v>5205</v>
      </c>
      <c r="G1827">
        <v>41.153300000000002</v>
      </c>
      <c r="H1827">
        <v>20.168299999999999</v>
      </c>
      <c r="I1827" t="s">
        <v>62</v>
      </c>
      <c r="J1827">
        <v>35306</v>
      </c>
      <c r="K1827" s="1">
        <v>44877</v>
      </c>
      <c r="L1827" t="s">
        <v>123</v>
      </c>
      <c r="M1827" t="s">
        <v>7564</v>
      </c>
      <c r="N1827" t="s">
        <v>7565</v>
      </c>
      <c r="O1827" t="s">
        <v>1493</v>
      </c>
      <c r="P1827" t="s">
        <v>1494</v>
      </c>
      <c r="Q1827" t="s">
        <v>321</v>
      </c>
      <c r="R1827" t="s">
        <v>1495</v>
      </c>
      <c r="S1827" t="s">
        <v>212</v>
      </c>
      <c r="T1827" t="s">
        <v>1496</v>
      </c>
      <c r="U1827" t="s">
        <v>1497</v>
      </c>
      <c r="V1827" t="s">
        <v>284</v>
      </c>
      <c r="W1827" t="s">
        <v>285</v>
      </c>
    </row>
    <row r="1828" spans="1:23" x14ac:dyDescent="0.3">
      <c r="A1828">
        <v>997309815584730</v>
      </c>
      <c r="B1828" t="s">
        <v>454</v>
      </c>
      <c r="C1828" t="s">
        <v>24</v>
      </c>
      <c r="D1828" t="s">
        <v>1667</v>
      </c>
      <c r="E1828" t="s">
        <v>544</v>
      </c>
      <c r="F1828" t="s">
        <v>545</v>
      </c>
      <c r="G1828">
        <v>7.54</v>
      </c>
      <c r="H1828">
        <v>-5.5471000000000004</v>
      </c>
      <c r="I1828" t="s">
        <v>62</v>
      </c>
      <c r="J1828">
        <v>122389</v>
      </c>
      <c r="K1828" s="1">
        <v>44474</v>
      </c>
      <c r="L1828" t="s">
        <v>29</v>
      </c>
      <c r="M1828" t="s">
        <v>7566</v>
      </c>
      <c r="N1828" t="s">
        <v>7567</v>
      </c>
      <c r="O1828" t="s">
        <v>141</v>
      </c>
      <c r="P1828" t="s">
        <v>142</v>
      </c>
      <c r="Q1828" t="s">
        <v>294</v>
      </c>
      <c r="R1828" t="s">
        <v>144</v>
      </c>
      <c r="S1828" t="s">
        <v>198</v>
      </c>
      <c r="T1828" t="s">
        <v>146</v>
      </c>
      <c r="U1828" t="s">
        <v>147</v>
      </c>
      <c r="V1828" t="s">
        <v>7568</v>
      </c>
      <c r="W1828" t="s">
        <v>7569</v>
      </c>
    </row>
    <row r="1829" spans="1:23" x14ac:dyDescent="0.3">
      <c r="A1829">
        <v>2774659283576560</v>
      </c>
      <c r="B1829" t="s">
        <v>779</v>
      </c>
      <c r="C1829" t="s">
        <v>42</v>
      </c>
      <c r="D1829" t="s">
        <v>515</v>
      </c>
      <c r="E1829" t="s">
        <v>2770</v>
      </c>
      <c r="F1829" t="s">
        <v>2771</v>
      </c>
      <c r="G1829">
        <v>12.8628</v>
      </c>
      <c r="H1829">
        <v>30.217600000000001</v>
      </c>
      <c r="I1829" t="s">
        <v>62</v>
      </c>
      <c r="J1829">
        <v>126729</v>
      </c>
      <c r="K1829" s="1">
        <v>44711</v>
      </c>
      <c r="L1829" t="s">
        <v>29</v>
      </c>
      <c r="M1829" t="s">
        <v>7570</v>
      </c>
      <c r="N1829" t="s">
        <v>7571</v>
      </c>
      <c r="O1829" t="s">
        <v>754</v>
      </c>
      <c r="P1829" t="s">
        <v>2490</v>
      </c>
      <c r="Q1829" t="s">
        <v>50</v>
      </c>
      <c r="R1829" t="s">
        <v>2491</v>
      </c>
      <c r="S1829" t="s">
        <v>69</v>
      </c>
      <c r="T1829" t="s">
        <v>2492</v>
      </c>
      <c r="U1829" t="s">
        <v>2493</v>
      </c>
      <c r="V1829" t="s">
        <v>7572</v>
      </c>
      <c r="W1829" t="s">
        <v>7573</v>
      </c>
    </row>
    <row r="1830" spans="1:23" x14ac:dyDescent="0.3">
      <c r="A1830">
        <v>196368924080457</v>
      </c>
      <c r="B1830" t="s">
        <v>454</v>
      </c>
      <c r="C1830" t="s">
        <v>58</v>
      </c>
      <c r="D1830" t="s">
        <v>1934</v>
      </c>
      <c r="E1830" t="s">
        <v>5539</v>
      </c>
      <c r="F1830" t="s">
        <v>5540</v>
      </c>
      <c r="G1830">
        <v>14.058299999999999</v>
      </c>
      <c r="H1830">
        <v>108.27719999999999</v>
      </c>
      <c r="I1830" t="s">
        <v>62</v>
      </c>
      <c r="J1830">
        <v>91610</v>
      </c>
      <c r="K1830" s="1">
        <v>45168</v>
      </c>
      <c r="L1830" t="s">
        <v>63</v>
      </c>
      <c r="M1830" t="s">
        <v>7574</v>
      </c>
      <c r="N1830">
        <v>8723680836</v>
      </c>
      <c r="O1830" t="s">
        <v>436</v>
      </c>
      <c r="P1830" t="s">
        <v>437</v>
      </c>
      <c r="Q1830" t="s">
        <v>169</v>
      </c>
      <c r="R1830" t="s">
        <v>438</v>
      </c>
      <c r="S1830" t="s">
        <v>114</v>
      </c>
      <c r="T1830" t="s">
        <v>439</v>
      </c>
      <c r="U1830" t="s">
        <v>440</v>
      </c>
      <c r="V1830" t="s">
        <v>7575</v>
      </c>
    </row>
    <row r="1831" spans="1:23" x14ac:dyDescent="0.3">
      <c r="A1831">
        <v>110648273633330</v>
      </c>
      <c r="B1831" t="s">
        <v>792</v>
      </c>
      <c r="C1831" t="s">
        <v>273</v>
      </c>
      <c r="D1831" t="s">
        <v>1533</v>
      </c>
      <c r="E1831" t="s">
        <v>353</v>
      </c>
      <c r="F1831" t="s">
        <v>354</v>
      </c>
      <c r="G1831">
        <v>15.199</v>
      </c>
      <c r="H1831">
        <v>-86.241900000000001</v>
      </c>
      <c r="I1831" t="s">
        <v>28</v>
      </c>
      <c r="J1831">
        <v>79633</v>
      </c>
      <c r="K1831" s="1">
        <v>44981</v>
      </c>
      <c r="L1831" t="s">
        <v>63</v>
      </c>
      <c r="M1831" t="s">
        <v>7576</v>
      </c>
      <c r="N1831">
        <v>6695903887</v>
      </c>
      <c r="O1831" t="s">
        <v>597</v>
      </c>
      <c r="P1831" t="s">
        <v>598</v>
      </c>
      <c r="Q1831" t="s">
        <v>253</v>
      </c>
      <c r="R1831" t="s">
        <v>599</v>
      </c>
      <c r="S1831" t="s">
        <v>145</v>
      </c>
      <c r="T1831" t="s">
        <v>600</v>
      </c>
      <c r="U1831" t="s">
        <v>601</v>
      </c>
      <c r="V1831" t="s">
        <v>2294</v>
      </c>
      <c r="W1831" t="s">
        <v>2295</v>
      </c>
    </row>
    <row r="1832" spans="1:23" x14ac:dyDescent="0.3">
      <c r="A1832">
        <v>2924234268466760</v>
      </c>
      <c r="B1832" t="s">
        <v>57</v>
      </c>
      <c r="C1832" t="s">
        <v>24</v>
      </c>
      <c r="D1832" t="s">
        <v>5716</v>
      </c>
      <c r="E1832" t="s">
        <v>3641</v>
      </c>
      <c r="F1832" t="s">
        <v>3642</v>
      </c>
      <c r="G1832">
        <v>12.521100000000001</v>
      </c>
      <c r="H1832">
        <v>-69.968299999999999</v>
      </c>
      <c r="I1832" t="s">
        <v>62</v>
      </c>
      <c r="J1832">
        <v>96676</v>
      </c>
      <c r="K1832" s="1">
        <v>44658</v>
      </c>
      <c r="L1832" t="s">
        <v>63</v>
      </c>
      <c r="M1832" t="s">
        <v>7577</v>
      </c>
      <c r="N1832" t="s">
        <v>7578</v>
      </c>
      <c r="O1832" t="s">
        <v>167</v>
      </c>
      <c r="P1832" t="s">
        <v>168</v>
      </c>
      <c r="Q1832" t="s">
        <v>169</v>
      </c>
      <c r="R1832" t="s">
        <v>170</v>
      </c>
      <c r="S1832" t="s">
        <v>114</v>
      </c>
      <c r="T1832" t="s">
        <v>171</v>
      </c>
      <c r="U1832" t="s">
        <v>172</v>
      </c>
      <c r="V1832" t="s">
        <v>684</v>
      </c>
      <c r="W1832" t="s">
        <v>685</v>
      </c>
    </row>
    <row r="1833" spans="1:23" x14ac:dyDescent="0.3">
      <c r="A1833">
        <v>2546292827942860</v>
      </c>
      <c r="B1833" t="s">
        <v>231</v>
      </c>
      <c r="C1833" t="s">
        <v>134</v>
      </c>
      <c r="D1833" t="s">
        <v>1350</v>
      </c>
      <c r="E1833" t="s">
        <v>731</v>
      </c>
      <c r="F1833" t="s">
        <v>732</v>
      </c>
      <c r="G1833">
        <v>13.9094</v>
      </c>
      <c r="H1833">
        <v>-60.978900000000003</v>
      </c>
      <c r="I1833" t="s">
        <v>78</v>
      </c>
      <c r="J1833">
        <v>106978</v>
      </c>
      <c r="K1833" s="1">
        <v>45130</v>
      </c>
      <c r="L1833" t="s">
        <v>63</v>
      </c>
      <c r="M1833" t="s">
        <v>7579</v>
      </c>
      <c r="N1833" t="s">
        <v>7580</v>
      </c>
      <c r="O1833" t="s">
        <v>508</v>
      </c>
      <c r="P1833" t="s">
        <v>1221</v>
      </c>
      <c r="Q1833" t="s">
        <v>332</v>
      </c>
      <c r="R1833" t="s">
        <v>1222</v>
      </c>
      <c r="S1833" t="s">
        <v>198</v>
      </c>
      <c r="T1833" t="s">
        <v>1223</v>
      </c>
      <c r="U1833" t="s">
        <v>1224</v>
      </c>
      <c r="V1833" t="s">
        <v>5178</v>
      </c>
      <c r="W1833" t="s">
        <v>5179</v>
      </c>
    </row>
    <row r="1834" spans="1:23" x14ac:dyDescent="0.3">
      <c r="A1834">
        <v>2587064014354410</v>
      </c>
      <c r="B1834" t="s">
        <v>921</v>
      </c>
      <c r="C1834" t="s">
        <v>42</v>
      </c>
      <c r="D1834" t="s">
        <v>6594</v>
      </c>
      <c r="E1834" t="s">
        <v>1278</v>
      </c>
      <c r="F1834" t="s">
        <v>1278</v>
      </c>
      <c r="G1834">
        <v>49.815300000000001</v>
      </c>
      <c r="H1834">
        <v>6.1295999999999999</v>
      </c>
      <c r="I1834" t="s">
        <v>62</v>
      </c>
      <c r="J1834">
        <v>118799</v>
      </c>
      <c r="K1834" s="1">
        <v>44898</v>
      </c>
      <c r="L1834" t="s">
        <v>63</v>
      </c>
      <c r="M1834" t="s">
        <v>7581</v>
      </c>
      <c r="N1834" t="s">
        <v>7582</v>
      </c>
      <c r="O1834" t="s">
        <v>1858</v>
      </c>
      <c r="P1834" t="s">
        <v>2378</v>
      </c>
      <c r="Q1834" t="s">
        <v>239</v>
      </c>
      <c r="R1834" t="s">
        <v>2379</v>
      </c>
      <c r="S1834" t="s">
        <v>198</v>
      </c>
      <c r="T1834" t="s">
        <v>2380</v>
      </c>
      <c r="U1834" t="s">
        <v>2381</v>
      </c>
      <c r="V1834" t="s">
        <v>7389</v>
      </c>
      <c r="W1834" t="s">
        <v>7390</v>
      </c>
    </row>
    <row r="1835" spans="1:23" x14ac:dyDescent="0.3">
      <c r="A1835">
        <v>769598815864510</v>
      </c>
      <c r="B1835" t="s">
        <v>792</v>
      </c>
      <c r="C1835" t="s">
        <v>134</v>
      </c>
      <c r="D1835" t="s">
        <v>1855</v>
      </c>
      <c r="E1835" t="s">
        <v>2210</v>
      </c>
      <c r="F1835" t="s">
        <v>2211</v>
      </c>
      <c r="G1835">
        <v>4.5709</v>
      </c>
      <c r="H1835">
        <v>-74.297300000000007</v>
      </c>
      <c r="I1835" t="s">
        <v>206</v>
      </c>
      <c r="J1835">
        <v>36630</v>
      </c>
      <c r="K1835" s="1">
        <v>44708</v>
      </c>
      <c r="L1835" t="s">
        <v>63</v>
      </c>
      <c r="M1835" t="s">
        <v>7583</v>
      </c>
      <c r="N1835" t="s">
        <v>7584</v>
      </c>
      <c r="O1835" t="s">
        <v>822</v>
      </c>
      <c r="P1835" t="s">
        <v>4349</v>
      </c>
      <c r="Q1835" t="s">
        <v>83</v>
      </c>
      <c r="R1835" t="s">
        <v>4350</v>
      </c>
      <c r="S1835" t="s">
        <v>36</v>
      </c>
      <c r="T1835" t="s">
        <v>4351</v>
      </c>
      <c r="U1835" t="s">
        <v>4352</v>
      </c>
      <c r="V1835" t="s">
        <v>2052</v>
      </c>
      <c r="W1835" t="s">
        <v>2053</v>
      </c>
    </row>
    <row r="1836" spans="1:23" x14ac:dyDescent="0.3">
      <c r="A1836">
        <v>2790342286888290</v>
      </c>
      <c r="B1836" t="s">
        <v>839</v>
      </c>
      <c r="C1836" t="s">
        <v>189</v>
      </c>
      <c r="D1836" t="s">
        <v>5948</v>
      </c>
      <c r="E1836" t="s">
        <v>3700</v>
      </c>
      <c r="F1836" t="s">
        <v>3701</v>
      </c>
      <c r="G1836">
        <v>58.595300000000002</v>
      </c>
      <c r="H1836">
        <v>25.0136</v>
      </c>
      <c r="I1836" t="s">
        <v>78</v>
      </c>
      <c r="J1836">
        <v>56862</v>
      </c>
      <c r="K1836" s="1">
        <v>44709</v>
      </c>
      <c r="L1836" t="s">
        <v>123</v>
      </c>
      <c r="M1836" t="s">
        <v>7585</v>
      </c>
      <c r="N1836" t="s">
        <v>7586</v>
      </c>
      <c r="O1836" t="s">
        <v>1152</v>
      </c>
      <c r="P1836" t="s">
        <v>6685</v>
      </c>
      <c r="Q1836" t="s">
        <v>50</v>
      </c>
      <c r="R1836" t="s">
        <v>6686</v>
      </c>
      <c r="S1836" t="s">
        <v>334</v>
      </c>
      <c r="T1836" t="s">
        <v>6687</v>
      </c>
      <c r="U1836" t="s">
        <v>6688</v>
      </c>
      <c r="V1836" t="s">
        <v>3704</v>
      </c>
      <c r="W1836" t="s">
        <v>3705</v>
      </c>
    </row>
    <row r="1837" spans="1:23" x14ac:dyDescent="0.3">
      <c r="A1837">
        <v>1300126591482130</v>
      </c>
      <c r="B1837" t="s">
        <v>119</v>
      </c>
      <c r="C1837" t="s">
        <v>134</v>
      </c>
      <c r="D1837" t="s">
        <v>6168</v>
      </c>
      <c r="E1837" t="s">
        <v>602</v>
      </c>
      <c r="F1837" t="s">
        <v>603</v>
      </c>
      <c r="G1837">
        <v>40.463700000000003</v>
      </c>
      <c r="H1837">
        <v>-3.7492000000000001</v>
      </c>
      <c r="I1837" t="s">
        <v>206</v>
      </c>
      <c r="J1837">
        <v>57947</v>
      </c>
      <c r="K1837" s="1">
        <v>44630</v>
      </c>
      <c r="L1837" t="s">
        <v>123</v>
      </c>
      <c r="M1837" t="s">
        <v>7587</v>
      </c>
      <c r="N1837" t="s">
        <v>7588</v>
      </c>
      <c r="O1837" t="s">
        <v>1513</v>
      </c>
      <c r="P1837" t="s">
        <v>2958</v>
      </c>
      <c r="Q1837" t="s">
        <v>67</v>
      </c>
      <c r="R1837" t="s">
        <v>2959</v>
      </c>
      <c r="S1837" t="s">
        <v>52</v>
      </c>
      <c r="T1837" t="s">
        <v>2960</v>
      </c>
      <c r="U1837" t="s">
        <v>2961</v>
      </c>
      <c r="V1837" t="s">
        <v>1488</v>
      </c>
      <c r="W1837" t="s">
        <v>1489</v>
      </c>
    </row>
    <row r="1838" spans="1:23" x14ac:dyDescent="0.3">
      <c r="A1838">
        <v>2037693629121970</v>
      </c>
      <c r="B1838" t="s">
        <v>921</v>
      </c>
      <c r="C1838" t="s">
        <v>151</v>
      </c>
      <c r="D1838" t="s">
        <v>5089</v>
      </c>
      <c r="E1838" t="s">
        <v>724</v>
      </c>
      <c r="F1838" t="s">
        <v>725</v>
      </c>
      <c r="G1838">
        <v>13.4443</v>
      </c>
      <c r="H1838">
        <v>144.7937</v>
      </c>
      <c r="I1838" t="s">
        <v>78</v>
      </c>
      <c r="J1838">
        <v>32185</v>
      </c>
      <c r="K1838" s="1">
        <v>45095</v>
      </c>
      <c r="L1838" t="s">
        <v>123</v>
      </c>
      <c r="M1838" t="s">
        <v>7589</v>
      </c>
      <c r="N1838">
        <v>3369858709</v>
      </c>
      <c r="O1838" t="s">
        <v>279</v>
      </c>
      <c r="P1838" t="s">
        <v>280</v>
      </c>
      <c r="Q1838" t="s">
        <v>294</v>
      </c>
      <c r="R1838" t="s">
        <v>281</v>
      </c>
      <c r="S1838" t="s">
        <v>145</v>
      </c>
      <c r="T1838" t="s">
        <v>282</v>
      </c>
      <c r="U1838" t="s">
        <v>283</v>
      </c>
      <c r="V1838" t="s">
        <v>3131</v>
      </c>
      <c r="W1838" t="s">
        <v>3132</v>
      </c>
    </row>
    <row r="1839" spans="1:23" x14ac:dyDescent="0.3">
      <c r="A1839">
        <v>1914331011361810</v>
      </c>
      <c r="B1839" t="s">
        <v>74</v>
      </c>
      <c r="C1839" t="s">
        <v>105</v>
      </c>
      <c r="D1839" t="s">
        <v>3350</v>
      </c>
      <c r="E1839" t="s">
        <v>4329</v>
      </c>
      <c r="F1839" t="s">
        <v>4330</v>
      </c>
      <c r="G1839">
        <v>-13.254300000000001</v>
      </c>
      <c r="H1839">
        <v>34.301499999999997</v>
      </c>
      <c r="I1839" t="s">
        <v>62</v>
      </c>
      <c r="J1839">
        <v>89253</v>
      </c>
      <c r="K1839" s="1">
        <v>44776</v>
      </c>
      <c r="L1839" t="s">
        <v>29</v>
      </c>
      <c r="M1839" t="s">
        <v>7590</v>
      </c>
      <c r="N1839" t="s">
        <v>7591</v>
      </c>
      <c r="O1839" t="s">
        <v>560</v>
      </c>
      <c r="P1839" t="s">
        <v>585</v>
      </c>
      <c r="Q1839" t="s">
        <v>967</v>
      </c>
      <c r="R1839" t="s">
        <v>3125</v>
      </c>
      <c r="S1839" t="s">
        <v>212</v>
      </c>
      <c r="T1839" t="s">
        <v>3126</v>
      </c>
      <c r="U1839" t="s">
        <v>3127</v>
      </c>
      <c r="V1839" t="s">
        <v>1595</v>
      </c>
      <c r="W1839" t="s">
        <v>1596</v>
      </c>
    </row>
    <row r="1840" spans="1:23" x14ac:dyDescent="0.3">
      <c r="A1840">
        <v>1269052535493460</v>
      </c>
      <c r="B1840" t="s">
        <v>582</v>
      </c>
      <c r="C1840" t="s">
        <v>42</v>
      </c>
      <c r="D1840" t="s">
        <v>2640</v>
      </c>
      <c r="E1840" t="s">
        <v>3412</v>
      </c>
      <c r="F1840" t="s">
        <v>3413</v>
      </c>
      <c r="G1840">
        <v>18.0425</v>
      </c>
      <c r="H1840">
        <v>-63.0548</v>
      </c>
      <c r="I1840" t="s">
        <v>206</v>
      </c>
      <c r="J1840">
        <v>15763</v>
      </c>
      <c r="K1840" s="1">
        <v>45070</v>
      </c>
      <c r="L1840" t="s">
        <v>63</v>
      </c>
      <c r="M1840" t="s">
        <v>7592</v>
      </c>
      <c r="N1840" t="s">
        <v>7593</v>
      </c>
      <c r="O1840" t="s">
        <v>460</v>
      </c>
      <c r="P1840" t="s">
        <v>1046</v>
      </c>
      <c r="Q1840" t="s">
        <v>83</v>
      </c>
      <c r="R1840" t="s">
        <v>1048</v>
      </c>
      <c r="S1840" t="s">
        <v>212</v>
      </c>
      <c r="T1840" t="s">
        <v>1049</v>
      </c>
      <c r="U1840" t="s">
        <v>1050</v>
      </c>
      <c r="V1840" t="s">
        <v>1780</v>
      </c>
      <c r="W1840" t="s">
        <v>1781</v>
      </c>
    </row>
    <row r="1841" spans="1:23" x14ac:dyDescent="0.3">
      <c r="A1841">
        <v>619261934271882</v>
      </c>
      <c r="B1841" t="s">
        <v>325</v>
      </c>
      <c r="C1841" t="s">
        <v>151</v>
      </c>
      <c r="D1841" t="s">
        <v>1133</v>
      </c>
      <c r="E1841" t="s">
        <v>516</v>
      </c>
      <c r="F1841" t="s">
        <v>517</v>
      </c>
      <c r="G1841">
        <v>31.952200000000001</v>
      </c>
      <c r="H1841">
        <v>35.233199999999997</v>
      </c>
      <c r="I1841" t="s">
        <v>28</v>
      </c>
      <c r="J1841">
        <v>63599</v>
      </c>
      <c r="K1841" s="1">
        <v>44774</v>
      </c>
      <c r="L1841" t="s">
        <v>29</v>
      </c>
      <c r="M1841" t="s">
        <v>7594</v>
      </c>
      <c r="N1841" t="s">
        <v>7595</v>
      </c>
      <c r="O1841" t="s">
        <v>1252</v>
      </c>
      <c r="P1841" t="s">
        <v>660</v>
      </c>
      <c r="Q1841" t="s">
        <v>239</v>
      </c>
      <c r="R1841" t="s">
        <v>3560</v>
      </c>
      <c r="S1841" t="s">
        <v>145</v>
      </c>
      <c r="T1841" t="s">
        <v>3561</v>
      </c>
      <c r="U1841" t="s">
        <v>3562</v>
      </c>
      <c r="V1841" t="s">
        <v>2579</v>
      </c>
      <c r="W1841" t="s">
        <v>2580</v>
      </c>
    </row>
    <row r="1842" spans="1:23" x14ac:dyDescent="0.3">
      <c r="A1842">
        <v>1448880614397610</v>
      </c>
      <c r="B1842" t="s">
        <v>792</v>
      </c>
      <c r="C1842" t="s">
        <v>91</v>
      </c>
      <c r="D1842" t="s">
        <v>3829</v>
      </c>
      <c r="E1842" t="s">
        <v>26</v>
      </c>
      <c r="F1842" t="s">
        <v>27</v>
      </c>
      <c r="G1842">
        <v>54.2361</v>
      </c>
      <c r="H1842">
        <v>-4.5480999999999998</v>
      </c>
      <c r="I1842" t="s">
        <v>78</v>
      </c>
      <c r="J1842">
        <v>134575</v>
      </c>
      <c r="K1842" s="1">
        <v>45002</v>
      </c>
      <c r="L1842" t="s">
        <v>29</v>
      </c>
      <c r="M1842" t="s">
        <v>7596</v>
      </c>
      <c r="N1842" t="s">
        <v>7597</v>
      </c>
      <c r="O1842" t="s">
        <v>473</v>
      </c>
      <c r="P1842" t="s">
        <v>4476</v>
      </c>
      <c r="Q1842" t="s">
        <v>83</v>
      </c>
      <c r="R1842" t="s">
        <v>4477</v>
      </c>
      <c r="S1842" t="s">
        <v>212</v>
      </c>
      <c r="T1842" t="s">
        <v>4478</v>
      </c>
      <c r="U1842" t="s">
        <v>4479</v>
      </c>
      <c r="V1842" t="s">
        <v>2806</v>
      </c>
      <c r="W1842" t="s">
        <v>2807</v>
      </c>
    </row>
    <row r="1843" spans="1:23" x14ac:dyDescent="0.3">
      <c r="A1843">
        <v>81633146365899</v>
      </c>
      <c r="B1843" t="s">
        <v>396</v>
      </c>
      <c r="C1843" t="s">
        <v>91</v>
      </c>
      <c r="D1843" t="s">
        <v>1626</v>
      </c>
      <c r="E1843" t="s">
        <v>3730</v>
      </c>
      <c r="F1843" t="s">
        <v>3731</v>
      </c>
      <c r="G1843">
        <v>55.169400000000003</v>
      </c>
      <c r="H1843">
        <v>23.8813</v>
      </c>
      <c r="I1843" t="s">
        <v>28</v>
      </c>
      <c r="J1843">
        <v>84920</v>
      </c>
      <c r="K1843" s="1">
        <v>45029</v>
      </c>
      <c r="L1843" t="s">
        <v>63</v>
      </c>
      <c r="M1843" t="s">
        <v>7598</v>
      </c>
      <c r="N1843" t="s">
        <v>7599</v>
      </c>
      <c r="O1843" t="s">
        <v>509</v>
      </c>
      <c r="P1843" t="s">
        <v>508</v>
      </c>
      <c r="Q1843" t="s">
        <v>239</v>
      </c>
      <c r="R1843" t="s">
        <v>5819</v>
      </c>
      <c r="S1843" t="s">
        <v>69</v>
      </c>
      <c r="T1843" t="s">
        <v>5820</v>
      </c>
      <c r="U1843" t="s">
        <v>5821</v>
      </c>
      <c r="V1843" t="s">
        <v>2623</v>
      </c>
      <c r="W1843" t="s">
        <v>2624</v>
      </c>
    </row>
    <row r="1844" spans="1:23" x14ac:dyDescent="0.3">
      <c r="A1844">
        <v>1066657931149720</v>
      </c>
      <c r="B1844" t="s">
        <v>667</v>
      </c>
      <c r="C1844" t="s">
        <v>218</v>
      </c>
      <c r="D1844" t="s">
        <v>2429</v>
      </c>
      <c r="E1844" t="s">
        <v>3080</v>
      </c>
      <c r="F1844" t="s">
        <v>3081</v>
      </c>
      <c r="G1844">
        <v>12.169600000000001</v>
      </c>
      <c r="H1844">
        <v>-68.989999999999995</v>
      </c>
      <c r="I1844" t="s">
        <v>206</v>
      </c>
      <c r="J1844">
        <v>71279</v>
      </c>
      <c r="K1844" s="1">
        <v>45029</v>
      </c>
      <c r="L1844" t="s">
        <v>123</v>
      </c>
      <c r="M1844" t="s">
        <v>7600</v>
      </c>
      <c r="N1844">
        <v>9278775971</v>
      </c>
      <c r="O1844" t="s">
        <v>2554</v>
      </c>
      <c r="P1844" t="s">
        <v>3166</v>
      </c>
      <c r="Q1844" t="s">
        <v>169</v>
      </c>
      <c r="R1844" t="s">
        <v>3167</v>
      </c>
      <c r="S1844" t="s">
        <v>114</v>
      </c>
      <c r="T1844" t="s">
        <v>3168</v>
      </c>
      <c r="U1844" t="s">
        <v>3169</v>
      </c>
      <c r="V1844" t="s">
        <v>995</v>
      </c>
      <c r="W1844" t="s">
        <v>996</v>
      </c>
    </row>
    <row r="1845" spans="1:23" x14ac:dyDescent="0.3">
      <c r="A1845">
        <v>549808788286257</v>
      </c>
      <c r="B1845" t="s">
        <v>260</v>
      </c>
      <c r="C1845" t="s">
        <v>134</v>
      </c>
      <c r="D1845" t="s">
        <v>6847</v>
      </c>
      <c r="E1845" t="s">
        <v>1890</v>
      </c>
      <c r="F1845" t="s">
        <v>1891</v>
      </c>
      <c r="G1845">
        <v>-9.1899669999999993</v>
      </c>
      <c r="H1845">
        <v>-75.015152</v>
      </c>
      <c r="I1845" t="s">
        <v>28</v>
      </c>
      <c r="J1845">
        <v>97298</v>
      </c>
      <c r="K1845" s="1">
        <v>44821</v>
      </c>
      <c r="L1845" t="s">
        <v>123</v>
      </c>
      <c r="M1845" t="s">
        <v>7601</v>
      </c>
      <c r="N1845" t="s">
        <v>7602</v>
      </c>
      <c r="O1845" t="s">
        <v>3431</v>
      </c>
      <c r="P1845" t="s">
        <v>4610</v>
      </c>
      <c r="Q1845" t="s">
        <v>321</v>
      </c>
      <c r="R1845" t="s">
        <v>4611</v>
      </c>
      <c r="S1845" t="s">
        <v>198</v>
      </c>
      <c r="T1845" t="s">
        <v>4612</v>
      </c>
      <c r="U1845" t="s">
        <v>4613</v>
      </c>
      <c r="V1845" t="s">
        <v>2364</v>
      </c>
      <c r="W1845" t="s">
        <v>2365</v>
      </c>
    </row>
    <row r="1846" spans="1:23" x14ac:dyDescent="0.3">
      <c r="A1846">
        <v>749715376880200</v>
      </c>
      <c r="B1846" t="s">
        <v>779</v>
      </c>
      <c r="C1846" t="s">
        <v>24</v>
      </c>
      <c r="D1846" t="s">
        <v>515</v>
      </c>
      <c r="E1846" t="s">
        <v>1564</v>
      </c>
      <c r="F1846" t="s">
        <v>1565</v>
      </c>
      <c r="G1846">
        <v>6.6111000000000004</v>
      </c>
      <c r="H1846">
        <v>20.939399999999999</v>
      </c>
      <c r="I1846" t="s">
        <v>206</v>
      </c>
      <c r="J1846">
        <v>35905</v>
      </c>
      <c r="K1846" s="1">
        <v>44848</v>
      </c>
      <c r="L1846" t="s">
        <v>123</v>
      </c>
      <c r="M1846" t="s">
        <v>7603</v>
      </c>
      <c r="N1846">
        <v>6288099673</v>
      </c>
      <c r="O1846" t="s">
        <v>400</v>
      </c>
      <c r="P1846" t="s">
        <v>2566</v>
      </c>
      <c r="Q1846" t="s">
        <v>674</v>
      </c>
      <c r="R1846" t="s">
        <v>2567</v>
      </c>
      <c r="S1846" t="s">
        <v>145</v>
      </c>
      <c r="T1846" t="s">
        <v>2568</v>
      </c>
      <c r="U1846" t="s">
        <v>2569</v>
      </c>
      <c r="V1846" t="s">
        <v>3704</v>
      </c>
      <c r="W1846" t="s">
        <v>3705</v>
      </c>
    </row>
    <row r="1847" spans="1:23" x14ac:dyDescent="0.3">
      <c r="A1847">
        <v>1457840960456890</v>
      </c>
      <c r="B1847" t="s">
        <v>260</v>
      </c>
      <c r="C1847" t="s">
        <v>151</v>
      </c>
      <c r="D1847" t="s">
        <v>3845</v>
      </c>
      <c r="E1847" t="s">
        <v>2094</v>
      </c>
      <c r="F1847" t="s">
        <v>2733</v>
      </c>
      <c r="G1847">
        <v>-13.759</v>
      </c>
      <c r="H1847">
        <v>-172.1046</v>
      </c>
      <c r="I1847" t="s">
        <v>138</v>
      </c>
      <c r="J1847">
        <v>32721</v>
      </c>
      <c r="K1847" s="1">
        <v>45172</v>
      </c>
      <c r="L1847" t="s">
        <v>29</v>
      </c>
      <c r="M1847" t="s">
        <v>7604</v>
      </c>
      <c r="N1847">
        <v>2288852673</v>
      </c>
      <c r="O1847" t="s">
        <v>2574</v>
      </c>
      <c r="P1847" t="s">
        <v>2575</v>
      </c>
      <c r="Q1847" t="s">
        <v>67</v>
      </c>
      <c r="R1847" t="s">
        <v>2576</v>
      </c>
      <c r="S1847" t="s">
        <v>36</v>
      </c>
      <c r="T1847" t="s">
        <v>2577</v>
      </c>
      <c r="U1847" t="s">
        <v>2578</v>
      </c>
      <c r="V1847" t="s">
        <v>2494</v>
      </c>
      <c r="W1847" t="s">
        <v>2495</v>
      </c>
    </row>
    <row r="1848" spans="1:23" x14ac:dyDescent="0.3">
      <c r="A1848">
        <v>965633033912992</v>
      </c>
      <c r="B1848" t="s">
        <v>1683</v>
      </c>
      <c r="C1848" t="s">
        <v>24</v>
      </c>
      <c r="D1848" t="s">
        <v>5089</v>
      </c>
      <c r="E1848" t="s">
        <v>247</v>
      </c>
      <c r="F1848" t="s">
        <v>248</v>
      </c>
      <c r="G1848">
        <v>15.5527</v>
      </c>
      <c r="H1848">
        <v>48.516399999999997</v>
      </c>
      <c r="I1848" t="s">
        <v>206</v>
      </c>
      <c r="J1848">
        <v>44828</v>
      </c>
      <c r="K1848" s="1">
        <v>44672</v>
      </c>
      <c r="L1848" t="s">
        <v>123</v>
      </c>
      <c r="M1848" t="s">
        <v>7605</v>
      </c>
      <c r="N1848" t="s">
        <v>7606</v>
      </c>
      <c r="O1848" t="s">
        <v>3146</v>
      </c>
      <c r="P1848" t="s">
        <v>3147</v>
      </c>
      <c r="Q1848" t="s">
        <v>358</v>
      </c>
      <c r="R1848" t="s">
        <v>3148</v>
      </c>
      <c r="S1848" t="s">
        <v>114</v>
      </c>
      <c r="T1848" t="s">
        <v>3149</v>
      </c>
      <c r="U1848" t="s">
        <v>3150</v>
      </c>
      <c r="V1848" t="s">
        <v>5882</v>
      </c>
      <c r="W1848" t="s">
        <v>5883</v>
      </c>
    </row>
    <row r="1849" spans="1:23" x14ac:dyDescent="0.3">
      <c r="A1849">
        <v>2065523319801160</v>
      </c>
      <c r="B1849" t="s">
        <v>710</v>
      </c>
      <c r="C1849" t="s">
        <v>189</v>
      </c>
      <c r="D1849" t="s">
        <v>4156</v>
      </c>
      <c r="E1849" t="s">
        <v>569</v>
      </c>
      <c r="F1849" t="s">
        <v>570</v>
      </c>
      <c r="G1849">
        <v>18.335799999999999</v>
      </c>
      <c r="H1849">
        <v>-64.896299999999997</v>
      </c>
      <c r="I1849" t="s">
        <v>78</v>
      </c>
      <c r="J1849">
        <v>134233</v>
      </c>
      <c r="K1849" s="1">
        <v>45107</v>
      </c>
      <c r="L1849" t="s">
        <v>123</v>
      </c>
      <c r="M1849" t="s">
        <v>7607</v>
      </c>
      <c r="N1849" t="s">
        <v>7608</v>
      </c>
      <c r="O1849" t="s">
        <v>1252</v>
      </c>
      <c r="P1849" t="s">
        <v>6691</v>
      </c>
      <c r="Q1849" t="s">
        <v>321</v>
      </c>
      <c r="R1849" t="s">
        <v>6692</v>
      </c>
      <c r="S1849" t="s">
        <v>114</v>
      </c>
      <c r="T1849" t="s">
        <v>6693</v>
      </c>
      <c r="U1849" t="s">
        <v>6694</v>
      </c>
      <c r="V1849" t="s">
        <v>5332</v>
      </c>
      <c r="W1849" t="s">
        <v>5333</v>
      </c>
    </row>
    <row r="1850" spans="1:23" x14ac:dyDescent="0.3">
      <c r="A1850">
        <v>2949342472906140</v>
      </c>
      <c r="B1850" t="s">
        <v>779</v>
      </c>
      <c r="C1850" t="s">
        <v>134</v>
      </c>
      <c r="D1850" t="s">
        <v>852</v>
      </c>
      <c r="E1850" t="s">
        <v>761</v>
      </c>
      <c r="F1850" t="s">
        <v>762</v>
      </c>
      <c r="G1850">
        <v>20.593699999999998</v>
      </c>
      <c r="H1850">
        <v>78.962900000000005</v>
      </c>
      <c r="I1850" t="s">
        <v>28</v>
      </c>
      <c r="J1850">
        <v>38041</v>
      </c>
      <c r="K1850" s="1">
        <v>44986</v>
      </c>
      <c r="L1850" t="s">
        <v>123</v>
      </c>
      <c r="M1850" t="s">
        <v>7609</v>
      </c>
      <c r="N1850" t="s">
        <v>7610</v>
      </c>
      <c r="O1850" t="s">
        <v>3636</v>
      </c>
      <c r="P1850" t="s">
        <v>4873</v>
      </c>
      <c r="Q1850" t="s">
        <v>83</v>
      </c>
      <c r="R1850" t="s">
        <v>4874</v>
      </c>
      <c r="S1850" t="s">
        <v>145</v>
      </c>
      <c r="T1850" t="s">
        <v>4875</v>
      </c>
      <c r="U1850" t="s">
        <v>4876</v>
      </c>
      <c r="V1850" t="s">
        <v>4384</v>
      </c>
      <c r="W1850" t="s">
        <v>4385</v>
      </c>
    </row>
    <row r="1851" spans="1:23" x14ac:dyDescent="0.3">
      <c r="A1851">
        <v>1535994314167240</v>
      </c>
      <c r="B1851" t="s">
        <v>555</v>
      </c>
      <c r="C1851" t="s">
        <v>24</v>
      </c>
      <c r="D1851" t="s">
        <v>2119</v>
      </c>
      <c r="E1851" t="s">
        <v>2255</v>
      </c>
      <c r="F1851" t="s">
        <v>2256</v>
      </c>
      <c r="G1851">
        <v>41.377499999999998</v>
      </c>
      <c r="H1851">
        <v>64.585300000000004</v>
      </c>
      <c r="I1851" t="s">
        <v>138</v>
      </c>
      <c r="J1851">
        <v>50868</v>
      </c>
      <c r="K1851" s="1">
        <v>44512</v>
      </c>
      <c r="L1851" t="s">
        <v>123</v>
      </c>
      <c r="M1851" t="s">
        <v>7611</v>
      </c>
      <c r="N1851" t="s">
        <v>7612</v>
      </c>
      <c r="O1851" t="s">
        <v>111</v>
      </c>
      <c r="P1851" t="s">
        <v>112</v>
      </c>
      <c r="Q1851" t="s">
        <v>239</v>
      </c>
      <c r="R1851" t="s">
        <v>113</v>
      </c>
      <c r="S1851" t="s">
        <v>198</v>
      </c>
      <c r="T1851" t="s">
        <v>115</v>
      </c>
      <c r="U1851" t="s">
        <v>116</v>
      </c>
      <c r="V1851" t="s">
        <v>7613</v>
      </c>
      <c r="W1851" t="s">
        <v>7614</v>
      </c>
    </row>
    <row r="1852" spans="1:23" x14ac:dyDescent="0.3">
      <c r="A1852">
        <v>2274274610628010</v>
      </c>
      <c r="B1852" t="s">
        <v>300</v>
      </c>
      <c r="C1852" t="s">
        <v>151</v>
      </c>
      <c r="D1852" t="s">
        <v>2429</v>
      </c>
      <c r="E1852" t="s">
        <v>841</v>
      </c>
      <c r="F1852" t="s">
        <v>842</v>
      </c>
      <c r="G1852">
        <v>55.378100000000003</v>
      </c>
      <c r="H1852">
        <v>-3.4359999999999999</v>
      </c>
      <c r="I1852" t="s">
        <v>62</v>
      </c>
      <c r="J1852">
        <v>134649</v>
      </c>
      <c r="K1852" s="1">
        <v>44726</v>
      </c>
      <c r="L1852" t="s">
        <v>29</v>
      </c>
      <c r="M1852" t="s">
        <v>7615</v>
      </c>
      <c r="N1852">
        <v>4225924089</v>
      </c>
      <c r="O1852" t="s">
        <v>356</v>
      </c>
      <c r="P1852" t="s">
        <v>357</v>
      </c>
      <c r="Q1852" t="s">
        <v>50</v>
      </c>
      <c r="R1852" t="s">
        <v>359</v>
      </c>
      <c r="S1852" t="s">
        <v>198</v>
      </c>
      <c r="T1852" t="s">
        <v>360</v>
      </c>
      <c r="U1852" t="s">
        <v>361</v>
      </c>
      <c r="V1852" t="s">
        <v>6675</v>
      </c>
      <c r="W1852" t="s">
        <v>6676</v>
      </c>
    </row>
    <row r="1853" spans="1:23" x14ac:dyDescent="0.3">
      <c r="A1853">
        <v>2586800140061460</v>
      </c>
      <c r="B1853" t="s">
        <v>1008</v>
      </c>
      <c r="C1853" t="s">
        <v>151</v>
      </c>
      <c r="D1853" t="s">
        <v>2808</v>
      </c>
      <c r="E1853" t="s">
        <v>340</v>
      </c>
      <c r="F1853" t="s">
        <v>341</v>
      </c>
      <c r="G1853">
        <v>15.179399999999999</v>
      </c>
      <c r="H1853">
        <v>39.782299999999999</v>
      </c>
      <c r="I1853" t="s">
        <v>206</v>
      </c>
      <c r="J1853">
        <v>43412</v>
      </c>
      <c r="K1853" s="1">
        <v>44646</v>
      </c>
      <c r="L1853" t="s">
        <v>123</v>
      </c>
      <c r="M1853" t="s">
        <v>7616</v>
      </c>
      <c r="N1853" t="s">
        <v>7617</v>
      </c>
      <c r="O1853" t="s">
        <v>754</v>
      </c>
      <c r="P1853" t="s">
        <v>4491</v>
      </c>
      <c r="Q1853" t="s">
        <v>967</v>
      </c>
      <c r="R1853" t="s">
        <v>4492</v>
      </c>
      <c r="S1853" t="s">
        <v>69</v>
      </c>
      <c r="T1853" t="s">
        <v>4493</v>
      </c>
      <c r="U1853" t="s">
        <v>4494</v>
      </c>
      <c r="V1853" t="s">
        <v>7495</v>
      </c>
      <c r="W1853" t="s">
        <v>7496</v>
      </c>
    </row>
    <row r="1854" spans="1:23" x14ac:dyDescent="0.3">
      <c r="A1854">
        <v>1499273970587160</v>
      </c>
      <c r="B1854" t="s">
        <v>119</v>
      </c>
      <c r="C1854" t="s">
        <v>58</v>
      </c>
      <c r="D1854" t="s">
        <v>3441</v>
      </c>
      <c r="E1854" t="s">
        <v>2328</v>
      </c>
      <c r="F1854" t="s">
        <v>2329</v>
      </c>
      <c r="G1854">
        <v>12.238300000000001</v>
      </c>
      <c r="H1854">
        <v>-1.5616000000000001</v>
      </c>
      <c r="I1854" t="s">
        <v>138</v>
      </c>
      <c r="J1854">
        <v>60660</v>
      </c>
      <c r="K1854" s="1">
        <v>44926</v>
      </c>
      <c r="L1854" t="s">
        <v>123</v>
      </c>
      <c r="M1854" t="s">
        <v>7618</v>
      </c>
      <c r="N1854" t="s">
        <v>7619</v>
      </c>
      <c r="O1854" t="s">
        <v>81</v>
      </c>
      <c r="P1854" t="s">
        <v>224</v>
      </c>
      <c r="Q1854" t="s">
        <v>169</v>
      </c>
      <c r="R1854" t="s">
        <v>2259</v>
      </c>
      <c r="S1854" t="s">
        <v>69</v>
      </c>
      <c r="T1854" t="s">
        <v>2260</v>
      </c>
      <c r="U1854" t="s">
        <v>2261</v>
      </c>
      <c r="V1854" t="s">
        <v>6351</v>
      </c>
      <c r="W1854" t="s">
        <v>6352</v>
      </c>
    </row>
    <row r="1855" spans="1:23" x14ac:dyDescent="0.3">
      <c r="A1855">
        <v>3079967635343350</v>
      </c>
      <c r="B1855" t="s">
        <v>480</v>
      </c>
      <c r="C1855" t="s">
        <v>273</v>
      </c>
      <c r="D1855" t="s">
        <v>7076</v>
      </c>
      <c r="E1855" t="s">
        <v>986</v>
      </c>
      <c r="F1855" t="s">
        <v>987</v>
      </c>
      <c r="G1855">
        <v>23.634499999999999</v>
      </c>
      <c r="H1855">
        <v>-102.5528</v>
      </c>
      <c r="I1855" t="s">
        <v>206</v>
      </c>
      <c r="J1855">
        <v>116827</v>
      </c>
      <c r="K1855" s="1">
        <v>44713</v>
      </c>
      <c r="L1855" t="s">
        <v>63</v>
      </c>
      <c r="M1855" t="s">
        <v>7620</v>
      </c>
      <c r="N1855" t="s">
        <v>7621</v>
      </c>
      <c r="O1855" t="s">
        <v>1466</v>
      </c>
      <c r="P1855" t="s">
        <v>1467</v>
      </c>
      <c r="Q1855" t="s">
        <v>294</v>
      </c>
      <c r="R1855" t="s">
        <v>1468</v>
      </c>
      <c r="S1855" t="s">
        <v>145</v>
      </c>
      <c r="T1855" t="s">
        <v>1469</v>
      </c>
      <c r="U1855" t="s">
        <v>1470</v>
      </c>
      <c r="V1855" t="s">
        <v>5244</v>
      </c>
      <c r="W1855" t="s">
        <v>5245</v>
      </c>
    </row>
    <row r="1856" spans="1:23" x14ac:dyDescent="0.3">
      <c r="A1856">
        <v>2412471240957060</v>
      </c>
      <c r="B1856" t="s">
        <v>710</v>
      </c>
      <c r="C1856" t="s">
        <v>42</v>
      </c>
      <c r="D1856" t="s">
        <v>5140</v>
      </c>
      <c r="E1856" t="s">
        <v>1997</v>
      </c>
      <c r="F1856" t="s">
        <v>1998</v>
      </c>
      <c r="G1856">
        <v>45.943199999999997</v>
      </c>
      <c r="H1856">
        <v>24.966799999999999</v>
      </c>
      <c r="I1856" t="s">
        <v>206</v>
      </c>
      <c r="J1856">
        <v>42351</v>
      </c>
      <c r="K1856" s="1">
        <v>45046</v>
      </c>
      <c r="L1856" t="s">
        <v>29</v>
      </c>
      <c r="M1856" t="s">
        <v>7622</v>
      </c>
      <c r="N1856" t="s">
        <v>7623</v>
      </c>
      <c r="O1856" t="s">
        <v>1057</v>
      </c>
      <c r="P1856" t="s">
        <v>2891</v>
      </c>
      <c r="Q1856" t="s">
        <v>332</v>
      </c>
      <c r="R1856" t="s">
        <v>2892</v>
      </c>
      <c r="S1856" t="s">
        <v>145</v>
      </c>
      <c r="T1856" t="s">
        <v>2893</v>
      </c>
      <c r="U1856" t="s">
        <v>2894</v>
      </c>
      <c r="V1856" t="s">
        <v>7538</v>
      </c>
      <c r="W1856" t="s">
        <v>7539</v>
      </c>
    </row>
    <row r="1857" spans="1:23" x14ac:dyDescent="0.3">
      <c r="A1857">
        <v>2081667754275910</v>
      </c>
      <c r="B1857" t="s">
        <v>231</v>
      </c>
      <c r="C1857" t="s">
        <v>91</v>
      </c>
      <c r="D1857" t="s">
        <v>1929</v>
      </c>
      <c r="E1857" t="s">
        <v>2367</v>
      </c>
      <c r="F1857" t="s">
        <v>2368</v>
      </c>
      <c r="G1857">
        <v>43.915900000000001</v>
      </c>
      <c r="H1857">
        <v>17.679099999999998</v>
      </c>
      <c r="I1857" t="s">
        <v>206</v>
      </c>
      <c r="J1857">
        <v>47477</v>
      </c>
      <c r="K1857" s="1">
        <v>44675</v>
      </c>
      <c r="L1857" t="s">
        <v>63</v>
      </c>
      <c r="M1857" t="s">
        <v>7624</v>
      </c>
      <c r="N1857" t="s">
        <v>7625</v>
      </c>
      <c r="O1857" t="s">
        <v>1884</v>
      </c>
      <c r="P1857" t="s">
        <v>1428</v>
      </c>
      <c r="Q1857" t="s">
        <v>183</v>
      </c>
      <c r="R1857" t="s">
        <v>2820</v>
      </c>
      <c r="S1857" t="s">
        <v>114</v>
      </c>
      <c r="T1857" t="s">
        <v>2821</v>
      </c>
      <c r="U1857" t="s">
        <v>2822</v>
      </c>
      <c r="V1857" t="s">
        <v>6909</v>
      </c>
      <c r="W1857" t="s">
        <v>6910</v>
      </c>
    </row>
    <row r="1858" spans="1:23" x14ac:dyDescent="0.3">
      <c r="A1858">
        <v>2730717005787550</v>
      </c>
      <c r="B1858" t="s">
        <v>286</v>
      </c>
      <c r="C1858" t="s">
        <v>151</v>
      </c>
      <c r="D1858" t="s">
        <v>1423</v>
      </c>
      <c r="E1858" t="s">
        <v>2809</v>
      </c>
      <c r="F1858" t="s">
        <v>2810</v>
      </c>
      <c r="G1858">
        <v>56.130400000000002</v>
      </c>
      <c r="H1858">
        <v>-106.3468</v>
      </c>
      <c r="I1858" t="s">
        <v>206</v>
      </c>
      <c r="J1858">
        <v>93488</v>
      </c>
      <c r="K1858" s="1">
        <v>44575</v>
      </c>
      <c r="L1858" t="s">
        <v>123</v>
      </c>
      <c r="M1858" t="s">
        <v>7626</v>
      </c>
      <c r="N1858" t="s">
        <v>7627</v>
      </c>
      <c r="O1858" t="s">
        <v>3926</v>
      </c>
      <c r="P1858" t="s">
        <v>7628</v>
      </c>
      <c r="Q1858" t="s">
        <v>34</v>
      </c>
      <c r="R1858" t="s">
        <v>7629</v>
      </c>
      <c r="S1858" t="s">
        <v>114</v>
      </c>
      <c r="T1858" t="s">
        <v>7630</v>
      </c>
      <c r="U1858" t="s">
        <v>7631</v>
      </c>
      <c r="V1858" t="s">
        <v>7632</v>
      </c>
      <c r="W1858" t="s">
        <v>7633</v>
      </c>
    </row>
    <row r="1859" spans="1:23" x14ac:dyDescent="0.3">
      <c r="A1859">
        <v>169151068715670</v>
      </c>
      <c r="B1859" t="s">
        <v>364</v>
      </c>
      <c r="C1859" t="s">
        <v>91</v>
      </c>
      <c r="D1859" t="s">
        <v>1490</v>
      </c>
      <c r="E1859" t="s">
        <v>781</v>
      </c>
      <c r="F1859" t="s">
        <v>782</v>
      </c>
      <c r="G1859">
        <v>30.375299999999999</v>
      </c>
      <c r="H1859">
        <v>69.345100000000002</v>
      </c>
      <c r="I1859" t="s">
        <v>138</v>
      </c>
      <c r="J1859">
        <v>17086</v>
      </c>
      <c r="K1859" s="1">
        <v>44459</v>
      </c>
      <c r="L1859" t="s">
        <v>123</v>
      </c>
      <c r="M1859" t="s">
        <v>7634</v>
      </c>
      <c r="N1859" t="s">
        <v>7635</v>
      </c>
      <c r="O1859" t="s">
        <v>2983</v>
      </c>
      <c r="P1859" t="s">
        <v>7636</v>
      </c>
      <c r="Q1859" t="s">
        <v>169</v>
      </c>
      <c r="R1859" t="s">
        <v>7637</v>
      </c>
      <c r="S1859" t="s">
        <v>69</v>
      </c>
      <c r="T1859" t="s">
        <v>7638</v>
      </c>
      <c r="U1859" t="s">
        <v>7639</v>
      </c>
      <c r="V1859" t="s">
        <v>5263</v>
      </c>
      <c r="W1859" t="s">
        <v>5264</v>
      </c>
    </row>
    <row r="1860" spans="1:23" x14ac:dyDescent="0.3">
      <c r="A1860">
        <v>1806125376298060</v>
      </c>
      <c r="B1860" t="s">
        <v>454</v>
      </c>
      <c r="C1860" t="s">
        <v>151</v>
      </c>
      <c r="D1860" t="s">
        <v>3529</v>
      </c>
      <c r="E1860" t="s">
        <v>576</v>
      </c>
      <c r="F1860" t="s">
        <v>577</v>
      </c>
      <c r="G1860">
        <v>7.3696999999999999</v>
      </c>
      <c r="H1860">
        <v>12.354699999999999</v>
      </c>
      <c r="I1860" t="s">
        <v>78</v>
      </c>
      <c r="J1860">
        <v>126161</v>
      </c>
      <c r="K1860" s="1">
        <v>44511</v>
      </c>
      <c r="L1860" t="s">
        <v>123</v>
      </c>
      <c r="M1860" t="s">
        <v>7640</v>
      </c>
      <c r="N1860" t="s">
        <v>7641</v>
      </c>
      <c r="O1860" t="s">
        <v>1466</v>
      </c>
      <c r="P1860" t="s">
        <v>4746</v>
      </c>
      <c r="Q1860" t="s">
        <v>34</v>
      </c>
      <c r="R1860" t="s">
        <v>4747</v>
      </c>
      <c r="S1860" t="s">
        <v>69</v>
      </c>
      <c r="T1860" t="s">
        <v>4748</v>
      </c>
      <c r="U1860" t="s">
        <v>4749</v>
      </c>
      <c r="V1860" t="s">
        <v>3477</v>
      </c>
      <c r="W1860" t="s">
        <v>3478</v>
      </c>
    </row>
    <row r="1861" spans="1:23" x14ac:dyDescent="0.3">
      <c r="A1861">
        <v>49975757348820</v>
      </c>
      <c r="B1861" t="s">
        <v>325</v>
      </c>
      <c r="C1861" t="s">
        <v>91</v>
      </c>
      <c r="D1861" t="s">
        <v>7642</v>
      </c>
      <c r="E1861" t="s">
        <v>2770</v>
      </c>
      <c r="F1861" t="s">
        <v>2771</v>
      </c>
      <c r="G1861">
        <v>12.8628</v>
      </c>
      <c r="H1861">
        <v>30.217600000000001</v>
      </c>
      <c r="I1861" t="s">
        <v>28</v>
      </c>
      <c r="J1861">
        <v>26956</v>
      </c>
      <c r="K1861" s="1">
        <v>44809</v>
      </c>
      <c r="L1861" t="s">
        <v>29</v>
      </c>
      <c r="M1861" t="s">
        <v>7643</v>
      </c>
      <c r="N1861" t="s">
        <v>7644</v>
      </c>
      <c r="O1861" t="s">
        <v>548</v>
      </c>
      <c r="P1861" t="s">
        <v>549</v>
      </c>
      <c r="Q1861" t="s">
        <v>83</v>
      </c>
      <c r="R1861" t="s">
        <v>550</v>
      </c>
      <c r="S1861" t="s">
        <v>198</v>
      </c>
      <c r="T1861" t="s">
        <v>551</v>
      </c>
      <c r="U1861" t="s">
        <v>552</v>
      </c>
      <c r="V1861" t="s">
        <v>7645</v>
      </c>
      <c r="W1861" t="s">
        <v>7646</v>
      </c>
    </row>
    <row r="1862" spans="1:23" x14ac:dyDescent="0.3">
      <c r="A1862">
        <v>1167270963119930</v>
      </c>
      <c r="B1862" t="s">
        <v>480</v>
      </c>
      <c r="C1862" t="s">
        <v>134</v>
      </c>
      <c r="D1862" t="s">
        <v>6367</v>
      </c>
      <c r="E1862" t="s">
        <v>1584</v>
      </c>
      <c r="F1862" t="s">
        <v>1585</v>
      </c>
      <c r="G1862">
        <v>37.090200000000003</v>
      </c>
      <c r="H1862">
        <v>-95.712900000000005</v>
      </c>
      <c r="I1862" t="s">
        <v>138</v>
      </c>
      <c r="J1862">
        <v>131825</v>
      </c>
      <c r="K1862" s="1">
        <v>45069</v>
      </c>
      <c r="L1862" t="s">
        <v>29</v>
      </c>
      <c r="M1862" t="s">
        <v>7647</v>
      </c>
      <c r="N1862" t="s">
        <v>7648</v>
      </c>
      <c r="O1862" t="s">
        <v>423</v>
      </c>
      <c r="P1862" t="s">
        <v>424</v>
      </c>
      <c r="Q1862" t="s">
        <v>169</v>
      </c>
      <c r="R1862" t="s">
        <v>425</v>
      </c>
      <c r="S1862" t="s">
        <v>198</v>
      </c>
      <c r="T1862" t="s">
        <v>426</v>
      </c>
      <c r="U1862" t="s">
        <v>427</v>
      </c>
      <c r="V1862" t="s">
        <v>3832</v>
      </c>
      <c r="W1862" t="s">
        <v>3833</v>
      </c>
    </row>
    <row r="1863" spans="1:23" x14ac:dyDescent="0.3">
      <c r="A1863">
        <v>2710075781867160</v>
      </c>
      <c r="B1863" t="s">
        <v>161</v>
      </c>
      <c r="C1863" t="s">
        <v>24</v>
      </c>
      <c r="D1863" t="s">
        <v>2669</v>
      </c>
      <c r="E1863" t="s">
        <v>233</v>
      </c>
      <c r="F1863" t="s">
        <v>234</v>
      </c>
      <c r="G1863">
        <v>34.802100000000003</v>
      </c>
      <c r="H1863">
        <v>38.9968</v>
      </c>
      <c r="I1863" t="s">
        <v>28</v>
      </c>
      <c r="J1863">
        <v>72844</v>
      </c>
      <c r="K1863" s="1">
        <v>44836</v>
      </c>
      <c r="L1863" t="s">
        <v>123</v>
      </c>
      <c r="M1863" t="s">
        <v>7649</v>
      </c>
      <c r="N1863" t="s">
        <v>7650</v>
      </c>
      <c r="O1863" t="s">
        <v>2241</v>
      </c>
      <c r="P1863" t="s">
        <v>3001</v>
      </c>
      <c r="Q1863" t="s">
        <v>1047</v>
      </c>
      <c r="R1863" t="s">
        <v>3002</v>
      </c>
      <c r="S1863" t="s">
        <v>255</v>
      </c>
      <c r="T1863" t="s">
        <v>3003</v>
      </c>
      <c r="U1863" t="s">
        <v>3004</v>
      </c>
      <c r="V1863" t="s">
        <v>4283</v>
      </c>
      <c r="W1863" t="s">
        <v>4284</v>
      </c>
    </row>
    <row r="1864" spans="1:23" x14ac:dyDescent="0.3">
      <c r="A1864">
        <v>298115734826481</v>
      </c>
      <c r="B1864" t="s">
        <v>417</v>
      </c>
      <c r="C1864" t="s">
        <v>189</v>
      </c>
      <c r="D1864" t="s">
        <v>1869</v>
      </c>
      <c r="E1864" t="s">
        <v>1134</v>
      </c>
      <c r="F1864" t="s">
        <v>1135</v>
      </c>
      <c r="G1864">
        <v>-0.7893</v>
      </c>
      <c r="H1864">
        <v>113.9213</v>
      </c>
      <c r="I1864" t="s">
        <v>206</v>
      </c>
      <c r="J1864">
        <v>59408</v>
      </c>
      <c r="K1864" s="1">
        <v>44872</v>
      </c>
      <c r="L1864" t="s">
        <v>63</v>
      </c>
      <c r="M1864" t="s">
        <v>7651</v>
      </c>
      <c r="N1864" t="s">
        <v>7652</v>
      </c>
      <c r="O1864" t="s">
        <v>1661</v>
      </c>
      <c r="P1864" t="s">
        <v>4149</v>
      </c>
      <c r="Q1864" t="s">
        <v>83</v>
      </c>
      <c r="R1864" t="s">
        <v>4150</v>
      </c>
      <c r="S1864" t="s">
        <v>69</v>
      </c>
      <c r="T1864" t="s">
        <v>4151</v>
      </c>
      <c r="U1864" t="s">
        <v>4152</v>
      </c>
      <c r="V1864" t="s">
        <v>2979</v>
      </c>
      <c r="W1864" t="s">
        <v>2980</v>
      </c>
    </row>
    <row r="1865" spans="1:23" x14ac:dyDescent="0.3">
      <c r="A1865">
        <v>2786826208181950</v>
      </c>
      <c r="B1865" t="s">
        <v>351</v>
      </c>
      <c r="C1865" t="s">
        <v>151</v>
      </c>
      <c r="D1865" t="s">
        <v>5400</v>
      </c>
      <c r="E1865" t="s">
        <v>504</v>
      </c>
      <c r="F1865" t="s">
        <v>505</v>
      </c>
      <c r="G1865">
        <v>21.473500000000001</v>
      </c>
      <c r="H1865">
        <v>55.9754</v>
      </c>
      <c r="I1865" t="s">
        <v>78</v>
      </c>
      <c r="J1865">
        <v>80861</v>
      </c>
      <c r="K1865" s="1">
        <v>45104</v>
      </c>
      <c r="L1865" t="s">
        <v>123</v>
      </c>
      <c r="M1865" t="s">
        <v>7653</v>
      </c>
      <c r="N1865" t="s">
        <v>7654</v>
      </c>
      <c r="O1865" t="s">
        <v>224</v>
      </c>
      <c r="P1865" t="s">
        <v>560</v>
      </c>
      <c r="Q1865" t="s">
        <v>183</v>
      </c>
      <c r="R1865" t="s">
        <v>1477</v>
      </c>
      <c r="S1865" t="s">
        <v>241</v>
      </c>
      <c r="T1865" t="s">
        <v>1478</v>
      </c>
      <c r="U1865" t="s">
        <v>1479</v>
      </c>
      <c r="V1865" t="s">
        <v>7655</v>
      </c>
      <c r="W1865" t="s">
        <v>7656</v>
      </c>
    </row>
    <row r="1866" spans="1:23" x14ac:dyDescent="0.3">
      <c r="A1866">
        <v>1884515434064040</v>
      </c>
      <c r="B1866" t="s">
        <v>57</v>
      </c>
      <c r="C1866" t="s">
        <v>58</v>
      </c>
      <c r="D1866" t="s">
        <v>6838</v>
      </c>
      <c r="E1866" t="s">
        <v>326</v>
      </c>
      <c r="F1866" t="s">
        <v>327</v>
      </c>
      <c r="G1866">
        <v>-7.1094999999999997</v>
      </c>
      <c r="H1866">
        <v>177.64930000000001</v>
      </c>
      <c r="I1866" t="s">
        <v>206</v>
      </c>
      <c r="J1866">
        <v>97533</v>
      </c>
      <c r="K1866" s="1">
        <v>45128</v>
      </c>
      <c r="L1866" t="s">
        <v>123</v>
      </c>
      <c r="M1866" t="s">
        <v>7657</v>
      </c>
      <c r="N1866" t="s">
        <v>7658</v>
      </c>
      <c r="O1866" t="s">
        <v>2453</v>
      </c>
      <c r="P1866" t="s">
        <v>2454</v>
      </c>
      <c r="Q1866" t="s">
        <v>183</v>
      </c>
      <c r="R1866" t="s">
        <v>2455</v>
      </c>
      <c r="S1866" t="s">
        <v>212</v>
      </c>
      <c r="T1866" t="s">
        <v>2456</v>
      </c>
      <c r="U1866" t="s">
        <v>2457</v>
      </c>
      <c r="V1866" t="s">
        <v>7645</v>
      </c>
      <c r="W1866" t="s">
        <v>7646</v>
      </c>
    </row>
    <row r="1867" spans="1:23" x14ac:dyDescent="0.3">
      <c r="A1867">
        <v>992304024454086</v>
      </c>
      <c r="B1867" t="s">
        <v>23</v>
      </c>
      <c r="C1867" t="s">
        <v>91</v>
      </c>
      <c r="D1867" t="s">
        <v>4738</v>
      </c>
      <c r="E1867" t="s">
        <v>1217</v>
      </c>
      <c r="F1867" t="s">
        <v>1218</v>
      </c>
      <c r="G1867">
        <v>36.204799999999999</v>
      </c>
      <c r="H1867">
        <v>138.25290000000001</v>
      </c>
      <c r="I1867" t="s">
        <v>206</v>
      </c>
      <c r="J1867">
        <v>65328</v>
      </c>
      <c r="K1867" s="1">
        <v>45081</v>
      </c>
      <c r="L1867" t="s">
        <v>29</v>
      </c>
      <c r="M1867" t="s">
        <v>7659</v>
      </c>
      <c r="N1867" t="s">
        <v>7660</v>
      </c>
      <c r="O1867" t="s">
        <v>2290</v>
      </c>
      <c r="P1867" t="s">
        <v>5187</v>
      </c>
      <c r="Q1867" t="s">
        <v>332</v>
      </c>
      <c r="R1867" t="s">
        <v>5188</v>
      </c>
      <c r="S1867" t="s">
        <v>145</v>
      </c>
      <c r="T1867" t="s">
        <v>5189</v>
      </c>
      <c r="U1867" t="s">
        <v>5190</v>
      </c>
      <c r="V1867" t="s">
        <v>944</v>
      </c>
      <c r="W1867" t="s">
        <v>945</v>
      </c>
    </row>
    <row r="1868" spans="1:23" x14ac:dyDescent="0.3">
      <c r="A1868">
        <v>574564799575332</v>
      </c>
      <c r="B1868" t="s">
        <v>396</v>
      </c>
      <c r="C1868" t="s">
        <v>42</v>
      </c>
      <c r="D1868" t="s">
        <v>840</v>
      </c>
      <c r="E1868" t="s">
        <v>2296</v>
      </c>
      <c r="F1868" t="s">
        <v>2297</v>
      </c>
      <c r="G1868">
        <v>21.9162</v>
      </c>
      <c r="H1868">
        <v>95.956000000000003</v>
      </c>
      <c r="I1868" t="s">
        <v>78</v>
      </c>
      <c r="J1868">
        <v>111268</v>
      </c>
      <c r="K1868" s="1">
        <v>44893</v>
      </c>
      <c r="L1868" t="s">
        <v>29</v>
      </c>
      <c r="M1868" t="s">
        <v>7661</v>
      </c>
      <c r="N1868" t="s">
        <v>7662</v>
      </c>
      <c r="O1868" t="s">
        <v>2574</v>
      </c>
      <c r="P1868" t="s">
        <v>2575</v>
      </c>
      <c r="Q1868" t="s">
        <v>321</v>
      </c>
      <c r="R1868" t="s">
        <v>2576</v>
      </c>
      <c r="S1868" t="s">
        <v>145</v>
      </c>
      <c r="T1868" t="s">
        <v>2577</v>
      </c>
      <c r="U1868" t="s">
        <v>2578</v>
      </c>
      <c r="V1868" t="s">
        <v>3287</v>
      </c>
      <c r="W1868" t="s">
        <v>3288</v>
      </c>
    </row>
    <row r="1869" spans="1:23" x14ac:dyDescent="0.3">
      <c r="A1869">
        <v>1333577335326080</v>
      </c>
      <c r="B1869" t="s">
        <v>74</v>
      </c>
      <c r="C1869" t="s">
        <v>58</v>
      </c>
      <c r="D1869" t="s">
        <v>7663</v>
      </c>
      <c r="E1869" t="s">
        <v>1685</v>
      </c>
      <c r="F1869" t="s">
        <v>1686</v>
      </c>
      <c r="G1869">
        <v>6.4280999999999997</v>
      </c>
      <c r="H1869">
        <v>-9.4295000000000009</v>
      </c>
      <c r="I1869" t="s">
        <v>62</v>
      </c>
      <c r="J1869">
        <v>73965</v>
      </c>
      <c r="K1869" s="1">
        <v>44680</v>
      </c>
      <c r="L1869" t="s">
        <v>29</v>
      </c>
      <c r="M1869" t="s">
        <v>7664</v>
      </c>
      <c r="N1869" t="s">
        <v>7665</v>
      </c>
      <c r="O1869" t="s">
        <v>167</v>
      </c>
      <c r="P1869" t="s">
        <v>1320</v>
      </c>
      <c r="Q1869" t="s">
        <v>294</v>
      </c>
      <c r="R1869" t="s">
        <v>1321</v>
      </c>
      <c r="S1869" t="s">
        <v>114</v>
      </c>
      <c r="T1869" t="s">
        <v>1322</v>
      </c>
      <c r="U1869" t="s">
        <v>1323</v>
      </c>
      <c r="V1869" t="s">
        <v>4908</v>
      </c>
      <c r="W1869" t="s">
        <v>4909</v>
      </c>
    </row>
    <row r="1870" spans="1:23" x14ac:dyDescent="0.3">
      <c r="A1870">
        <v>2730933530898690</v>
      </c>
      <c r="B1870" t="s">
        <v>286</v>
      </c>
      <c r="C1870" t="s">
        <v>42</v>
      </c>
      <c r="D1870" t="s">
        <v>1326</v>
      </c>
      <c r="E1870" t="s">
        <v>1096</v>
      </c>
      <c r="F1870" t="s">
        <v>1097</v>
      </c>
      <c r="G1870">
        <v>17.570699999999999</v>
      </c>
      <c r="H1870">
        <v>-3.9962</v>
      </c>
      <c r="I1870" t="s">
        <v>28</v>
      </c>
      <c r="J1870">
        <v>29068</v>
      </c>
      <c r="K1870" s="1">
        <v>44790</v>
      </c>
      <c r="L1870" t="s">
        <v>63</v>
      </c>
      <c r="M1870" t="s">
        <v>2800</v>
      </c>
      <c r="N1870">
        <f>1-975-616-8978</f>
        <v>-10568</v>
      </c>
      <c r="O1870" t="s">
        <v>660</v>
      </c>
      <c r="P1870" t="s">
        <v>703</v>
      </c>
      <c r="Q1870" t="s">
        <v>1047</v>
      </c>
      <c r="R1870" t="s">
        <v>2049</v>
      </c>
      <c r="S1870" t="s">
        <v>241</v>
      </c>
      <c r="T1870" t="s">
        <v>2050</v>
      </c>
      <c r="U1870" t="s">
        <v>2051</v>
      </c>
      <c r="V1870" t="s">
        <v>3249</v>
      </c>
      <c r="W1870" t="s">
        <v>3250</v>
      </c>
    </row>
    <row r="1871" spans="1:23" x14ac:dyDescent="0.3">
      <c r="A1871">
        <v>601468544268114</v>
      </c>
      <c r="B1871" t="s">
        <v>973</v>
      </c>
      <c r="C1871" t="s">
        <v>189</v>
      </c>
      <c r="D1871" t="s">
        <v>5005</v>
      </c>
      <c r="E1871" t="s">
        <v>3625</v>
      </c>
      <c r="F1871" t="s">
        <v>3626</v>
      </c>
      <c r="G1871">
        <v>-11.2027</v>
      </c>
      <c r="H1871">
        <v>17.873899999999999</v>
      </c>
      <c r="I1871" t="s">
        <v>206</v>
      </c>
      <c r="J1871">
        <v>133226</v>
      </c>
      <c r="K1871" s="1">
        <v>44644</v>
      </c>
      <c r="L1871" t="s">
        <v>63</v>
      </c>
      <c r="M1871" t="s">
        <v>7666</v>
      </c>
      <c r="N1871" t="s">
        <v>7667</v>
      </c>
      <c r="O1871" t="s">
        <v>1966</v>
      </c>
      <c r="P1871" t="s">
        <v>1967</v>
      </c>
      <c r="Q1871" t="s">
        <v>674</v>
      </c>
      <c r="R1871" t="s">
        <v>1968</v>
      </c>
      <c r="S1871" t="s">
        <v>198</v>
      </c>
      <c r="T1871" t="s">
        <v>1969</v>
      </c>
      <c r="U1871" t="s">
        <v>1970</v>
      </c>
      <c r="V1871" t="s">
        <v>7668</v>
      </c>
      <c r="W1871" t="s">
        <v>7669</v>
      </c>
    </row>
    <row r="1872" spans="1:23" x14ac:dyDescent="0.3">
      <c r="A1872">
        <v>1615640415835240</v>
      </c>
      <c r="B1872" t="s">
        <v>430</v>
      </c>
      <c r="C1872" t="s">
        <v>189</v>
      </c>
      <c r="D1872" t="s">
        <v>1443</v>
      </c>
      <c r="E1872" t="s">
        <v>2061</v>
      </c>
      <c r="F1872" t="s">
        <v>2062</v>
      </c>
      <c r="G1872">
        <v>21.007899999999999</v>
      </c>
      <c r="H1872">
        <v>-10.940799999999999</v>
      </c>
      <c r="I1872" t="s">
        <v>138</v>
      </c>
      <c r="J1872">
        <v>22588</v>
      </c>
      <c r="K1872" s="1">
        <v>44782</v>
      </c>
      <c r="L1872" t="s">
        <v>123</v>
      </c>
      <c r="M1872" t="s">
        <v>7670</v>
      </c>
      <c r="N1872" t="s">
        <v>7671</v>
      </c>
      <c r="O1872" t="s">
        <v>141</v>
      </c>
      <c r="P1872" t="s">
        <v>155</v>
      </c>
      <c r="Q1872" t="s">
        <v>67</v>
      </c>
      <c r="R1872" t="s">
        <v>156</v>
      </c>
      <c r="S1872" t="s">
        <v>69</v>
      </c>
      <c r="T1872" t="s">
        <v>157</v>
      </c>
      <c r="U1872" t="s">
        <v>158</v>
      </c>
      <c r="V1872" t="s">
        <v>3547</v>
      </c>
      <c r="W1872" t="s">
        <v>3548</v>
      </c>
    </row>
    <row r="1873" spans="1:23" x14ac:dyDescent="0.3">
      <c r="A1873">
        <v>1631843799702290</v>
      </c>
      <c r="B1873" t="s">
        <v>1140</v>
      </c>
      <c r="C1873" t="s">
        <v>91</v>
      </c>
      <c r="D1873" t="s">
        <v>3319</v>
      </c>
      <c r="E1873" t="s">
        <v>177</v>
      </c>
      <c r="F1873" t="s">
        <v>178</v>
      </c>
      <c r="G1873">
        <v>26.066700000000001</v>
      </c>
      <c r="H1873">
        <v>50.557699999999997</v>
      </c>
      <c r="I1873" t="s">
        <v>28</v>
      </c>
      <c r="J1873">
        <v>109385</v>
      </c>
      <c r="K1873" s="1">
        <v>44964</v>
      </c>
      <c r="L1873" t="s">
        <v>63</v>
      </c>
      <c r="M1873" t="s">
        <v>7672</v>
      </c>
      <c r="N1873" t="s">
        <v>7673</v>
      </c>
      <c r="O1873" t="s">
        <v>112</v>
      </c>
      <c r="P1873" t="s">
        <v>1774</v>
      </c>
      <c r="Q1873" t="s">
        <v>253</v>
      </c>
      <c r="R1873" t="s">
        <v>1775</v>
      </c>
      <c r="S1873" t="s">
        <v>85</v>
      </c>
      <c r="T1873" t="s">
        <v>1776</v>
      </c>
      <c r="U1873" t="s">
        <v>1777</v>
      </c>
      <c r="V1873" t="s">
        <v>7481</v>
      </c>
      <c r="W1873" t="s">
        <v>7482</v>
      </c>
    </row>
    <row r="1874" spans="1:23" x14ac:dyDescent="0.3">
      <c r="A1874">
        <v>62956468394694</v>
      </c>
      <c r="B1874" t="s">
        <v>792</v>
      </c>
      <c r="C1874" t="s">
        <v>91</v>
      </c>
      <c r="D1874" t="s">
        <v>3845</v>
      </c>
      <c r="E1874" t="s">
        <v>3424</v>
      </c>
      <c r="F1874" t="s">
        <v>3425</v>
      </c>
      <c r="G1874">
        <v>-21.178899999999999</v>
      </c>
      <c r="H1874">
        <v>-175.19820000000001</v>
      </c>
      <c r="I1874" t="s">
        <v>78</v>
      </c>
      <c r="J1874">
        <v>30030</v>
      </c>
      <c r="K1874" s="1">
        <v>44620</v>
      </c>
      <c r="L1874" t="s">
        <v>123</v>
      </c>
      <c r="M1874" t="s">
        <v>7674</v>
      </c>
      <c r="N1874" t="s">
        <v>7675</v>
      </c>
      <c r="O1874" t="s">
        <v>1698</v>
      </c>
      <c r="P1874" t="s">
        <v>6711</v>
      </c>
      <c r="Q1874" t="s">
        <v>294</v>
      </c>
      <c r="R1874" t="s">
        <v>6712</v>
      </c>
      <c r="S1874" t="s">
        <v>69</v>
      </c>
      <c r="T1874" t="s">
        <v>6713</v>
      </c>
      <c r="U1874" t="s">
        <v>6714</v>
      </c>
      <c r="V1874" t="s">
        <v>7676</v>
      </c>
      <c r="W1874" t="s">
        <v>7677</v>
      </c>
    </row>
    <row r="1875" spans="1:23" x14ac:dyDescent="0.3">
      <c r="A1875">
        <v>1780349279975230</v>
      </c>
      <c r="B1875" t="s">
        <v>839</v>
      </c>
      <c r="C1875" t="s">
        <v>58</v>
      </c>
      <c r="D1875" t="s">
        <v>5605</v>
      </c>
      <c r="E1875" t="s">
        <v>1278</v>
      </c>
      <c r="F1875" t="s">
        <v>1278</v>
      </c>
      <c r="G1875">
        <v>49.815300000000001</v>
      </c>
      <c r="H1875">
        <v>6.1295999999999999</v>
      </c>
      <c r="I1875" t="s">
        <v>28</v>
      </c>
      <c r="J1875">
        <v>99475</v>
      </c>
      <c r="K1875" s="1">
        <v>44740</v>
      </c>
      <c r="L1875" t="s">
        <v>29</v>
      </c>
      <c r="M1875" t="s">
        <v>7678</v>
      </c>
      <c r="N1875" t="s">
        <v>7679</v>
      </c>
      <c r="O1875" t="s">
        <v>3099</v>
      </c>
      <c r="P1875" t="s">
        <v>3100</v>
      </c>
      <c r="Q1875" t="s">
        <v>50</v>
      </c>
      <c r="R1875" t="s">
        <v>3101</v>
      </c>
      <c r="S1875" t="s">
        <v>114</v>
      </c>
      <c r="T1875" t="s">
        <v>3102</v>
      </c>
      <c r="U1875" t="s">
        <v>3103</v>
      </c>
      <c r="V1875" t="s">
        <v>5027</v>
      </c>
      <c r="W1875" t="s">
        <v>5028</v>
      </c>
    </row>
    <row r="1876" spans="1:23" x14ac:dyDescent="0.3">
      <c r="A1876">
        <v>669127484126386</v>
      </c>
      <c r="B1876" t="s">
        <v>133</v>
      </c>
      <c r="C1876" t="s">
        <v>134</v>
      </c>
      <c r="D1876" t="s">
        <v>7680</v>
      </c>
      <c r="E1876" t="s">
        <v>1342</v>
      </c>
      <c r="F1876" t="s">
        <v>1343</v>
      </c>
      <c r="G1876">
        <v>14.497400000000001</v>
      </c>
      <c r="H1876">
        <v>-14.452400000000001</v>
      </c>
      <c r="I1876" t="s">
        <v>28</v>
      </c>
      <c r="J1876">
        <v>27214</v>
      </c>
      <c r="K1876" s="1">
        <v>44702</v>
      </c>
      <c r="L1876" t="s">
        <v>123</v>
      </c>
      <c r="M1876" t="s">
        <v>7681</v>
      </c>
      <c r="N1876" t="s">
        <v>7682</v>
      </c>
      <c r="O1876" t="s">
        <v>447</v>
      </c>
      <c r="P1876" t="s">
        <v>5008</v>
      </c>
      <c r="Q1876" t="s">
        <v>239</v>
      </c>
      <c r="R1876" t="s">
        <v>5009</v>
      </c>
      <c r="S1876" t="s">
        <v>36</v>
      </c>
      <c r="T1876" t="s">
        <v>5010</v>
      </c>
      <c r="U1876" t="s">
        <v>5011</v>
      </c>
      <c r="V1876" t="s">
        <v>3579</v>
      </c>
    </row>
    <row r="1877" spans="1:23" x14ac:dyDescent="0.3">
      <c r="A1877">
        <v>962299641007771</v>
      </c>
      <c r="B1877" t="s">
        <v>104</v>
      </c>
      <c r="C1877" t="s">
        <v>105</v>
      </c>
      <c r="D1877" t="s">
        <v>4248</v>
      </c>
      <c r="E1877" t="s">
        <v>3591</v>
      </c>
      <c r="F1877" t="s">
        <v>3592</v>
      </c>
      <c r="G1877">
        <v>41.871899999999997</v>
      </c>
      <c r="H1877">
        <v>12.567399999999999</v>
      </c>
      <c r="I1877" t="s">
        <v>78</v>
      </c>
      <c r="J1877">
        <v>41036</v>
      </c>
      <c r="K1877" s="1">
        <v>44913</v>
      </c>
      <c r="L1877" t="s">
        <v>29</v>
      </c>
      <c r="M1877" t="s">
        <v>7683</v>
      </c>
      <c r="N1877" t="s">
        <v>7684</v>
      </c>
      <c r="O1877" t="s">
        <v>803</v>
      </c>
      <c r="P1877" t="s">
        <v>3064</v>
      </c>
      <c r="Q1877" t="s">
        <v>253</v>
      </c>
      <c r="R1877" t="s">
        <v>3065</v>
      </c>
      <c r="S1877" t="s">
        <v>69</v>
      </c>
      <c r="T1877" t="s">
        <v>3066</v>
      </c>
      <c r="U1877" t="s">
        <v>3067</v>
      </c>
      <c r="V1877" t="s">
        <v>3421</v>
      </c>
      <c r="W1877" t="s">
        <v>3422</v>
      </c>
    </row>
    <row r="1878" spans="1:23" x14ac:dyDescent="0.3">
      <c r="A1878">
        <v>1172646567633490</v>
      </c>
      <c r="B1878" t="s">
        <v>417</v>
      </c>
      <c r="C1878" t="s">
        <v>134</v>
      </c>
      <c r="D1878" t="s">
        <v>5766</v>
      </c>
      <c r="E1878" t="s">
        <v>1360</v>
      </c>
      <c r="F1878" t="s">
        <v>1361</v>
      </c>
      <c r="G1878">
        <v>60.472000000000001</v>
      </c>
      <c r="H1878">
        <v>8.4688999999999997</v>
      </c>
      <c r="I1878" t="s">
        <v>138</v>
      </c>
      <c r="J1878">
        <v>100081</v>
      </c>
      <c r="K1878" s="1">
        <v>45000</v>
      </c>
      <c r="L1878" t="s">
        <v>63</v>
      </c>
      <c r="M1878" t="s">
        <v>7685</v>
      </c>
      <c r="N1878" t="s">
        <v>7686</v>
      </c>
      <c r="O1878" t="s">
        <v>330</v>
      </c>
      <c r="P1878" t="s">
        <v>331</v>
      </c>
      <c r="Q1878" t="s">
        <v>674</v>
      </c>
      <c r="R1878" t="s">
        <v>333</v>
      </c>
      <c r="S1878" t="s">
        <v>212</v>
      </c>
      <c r="T1878" t="s">
        <v>335</v>
      </c>
      <c r="U1878" t="s">
        <v>336</v>
      </c>
      <c r="V1878" t="s">
        <v>7687</v>
      </c>
      <c r="W1878" t="s">
        <v>7688</v>
      </c>
    </row>
    <row r="1879" spans="1:23" x14ac:dyDescent="0.3">
      <c r="A1879">
        <v>1402971789346220</v>
      </c>
      <c r="B1879" t="s">
        <v>161</v>
      </c>
      <c r="C1879" t="s">
        <v>189</v>
      </c>
      <c r="D1879" t="s">
        <v>2769</v>
      </c>
      <c r="E1879" t="s">
        <v>1881</v>
      </c>
      <c r="F1879" t="s">
        <v>1881</v>
      </c>
      <c r="G1879">
        <v>1.3521000000000001</v>
      </c>
      <c r="H1879">
        <v>103.8198</v>
      </c>
      <c r="I1879" t="s">
        <v>78</v>
      </c>
      <c r="J1879">
        <v>117519</v>
      </c>
      <c r="K1879" s="1">
        <v>45129</v>
      </c>
      <c r="L1879" t="s">
        <v>123</v>
      </c>
      <c r="M1879" t="s">
        <v>7689</v>
      </c>
      <c r="N1879" t="s">
        <v>7690</v>
      </c>
      <c r="O1879" t="s">
        <v>1169</v>
      </c>
      <c r="P1879" t="s">
        <v>2847</v>
      </c>
      <c r="Q1879" t="s">
        <v>358</v>
      </c>
      <c r="R1879" t="s">
        <v>2848</v>
      </c>
      <c r="S1879" t="s">
        <v>114</v>
      </c>
      <c r="T1879" t="s">
        <v>2849</v>
      </c>
      <c r="U1879" t="s">
        <v>2850</v>
      </c>
      <c r="V1879" t="s">
        <v>865</v>
      </c>
      <c r="W1879" t="s">
        <v>866</v>
      </c>
    </row>
    <row r="1880" spans="1:23" x14ac:dyDescent="0.3">
      <c r="A1880">
        <v>1900926795017470</v>
      </c>
      <c r="B1880" t="s">
        <v>480</v>
      </c>
      <c r="C1880" t="s">
        <v>42</v>
      </c>
      <c r="D1880" t="s">
        <v>2015</v>
      </c>
      <c r="E1880" t="s">
        <v>5204</v>
      </c>
      <c r="F1880" t="s">
        <v>5205</v>
      </c>
      <c r="G1880">
        <v>41.153300000000002</v>
      </c>
      <c r="H1880">
        <v>20.168299999999999</v>
      </c>
      <c r="I1880" t="s">
        <v>138</v>
      </c>
      <c r="J1880">
        <v>46196</v>
      </c>
      <c r="K1880" s="1">
        <v>44581</v>
      </c>
      <c r="L1880" t="s">
        <v>123</v>
      </c>
      <c r="M1880" t="s">
        <v>7691</v>
      </c>
      <c r="N1880">
        <f>1-701-243-3134</f>
        <v>-4077</v>
      </c>
      <c r="O1880" t="s">
        <v>1629</v>
      </c>
      <c r="P1880" t="s">
        <v>6088</v>
      </c>
      <c r="Q1880" t="s">
        <v>1047</v>
      </c>
      <c r="R1880" t="s">
        <v>6089</v>
      </c>
      <c r="S1880" t="s">
        <v>241</v>
      </c>
      <c r="T1880" t="s">
        <v>6090</v>
      </c>
      <c r="U1880" t="s">
        <v>6091</v>
      </c>
      <c r="V1880" t="s">
        <v>7692</v>
      </c>
      <c r="W1880" t="s">
        <v>7693</v>
      </c>
    </row>
    <row r="1881" spans="1:23" x14ac:dyDescent="0.3">
      <c r="A1881">
        <v>2566213162755430</v>
      </c>
      <c r="B1881" t="s">
        <v>57</v>
      </c>
      <c r="C1881" t="s">
        <v>189</v>
      </c>
      <c r="D1881" t="s">
        <v>5267</v>
      </c>
      <c r="E1881" t="s">
        <v>1042</v>
      </c>
      <c r="F1881" t="s">
        <v>1043</v>
      </c>
      <c r="G1881">
        <v>56.879600000000003</v>
      </c>
      <c r="H1881">
        <v>24.603200000000001</v>
      </c>
      <c r="I1881" t="s">
        <v>78</v>
      </c>
      <c r="J1881">
        <v>100387</v>
      </c>
      <c r="K1881" s="1">
        <v>44537</v>
      </c>
      <c r="L1881" t="s">
        <v>63</v>
      </c>
      <c r="M1881" t="s">
        <v>7694</v>
      </c>
      <c r="N1881" t="s">
        <v>7695</v>
      </c>
      <c r="O1881" t="s">
        <v>1745</v>
      </c>
      <c r="P1881" t="s">
        <v>2745</v>
      </c>
      <c r="Q1881" t="s">
        <v>674</v>
      </c>
      <c r="R1881" t="s">
        <v>2746</v>
      </c>
      <c r="S1881" t="s">
        <v>212</v>
      </c>
      <c r="T1881" t="s">
        <v>2747</v>
      </c>
      <c r="U1881" t="s">
        <v>2748</v>
      </c>
      <c r="V1881" t="s">
        <v>5882</v>
      </c>
      <c r="W1881" t="s">
        <v>5883</v>
      </c>
    </row>
    <row r="1882" spans="1:23" x14ac:dyDescent="0.3">
      <c r="A1882">
        <v>1695871919557330</v>
      </c>
      <c r="B1882" t="s">
        <v>23</v>
      </c>
      <c r="C1882" t="s">
        <v>273</v>
      </c>
      <c r="D1882" t="s">
        <v>5830</v>
      </c>
      <c r="E1882" t="s">
        <v>5614</v>
      </c>
      <c r="F1882" t="s">
        <v>5615</v>
      </c>
      <c r="G1882">
        <v>38.963700000000003</v>
      </c>
      <c r="H1882">
        <v>35.243299999999998</v>
      </c>
      <c r="I1882" t="s">
        <v>78</v>
      </c>
      <c r="J1882">
        <v>15724</v>
      </c>
      <c r="K1882" s="1">
        <v>45177</v>
      </c>
      <c r="L1882" t="s">
        <v>123</v>
      </c>
      <c r="M1882" t="s">
        <v>7696</v>
      </c>
      <c r="N1882" t="s">
        <v>7697</v>
      </c>
      <c r="O1882" t="s">
        <v>2470</v>
      </c>
      <c r="P1882" t="s">
        <v>3071</v>
      </c>
      <c r="Q1882" t="s">
        <v>83</v>
      </c>
      <c r="R1882" t="s">
        <v>3072</v>
      </c>
      <c r="S1882" t="s">
        <v>36</v>
      </c>
      <c r="T1882" t="s">
        <v>3073</v>
      </c>
      <c r="U1882" t="s">
        <v>3074</v>
      </c>
      <c r="V1882" t="s">
        <v>1450</v>
      </c>
      <c r="W1882" t="s">
        <v>1451</v>
      </c>
    </row>
    <row r="1883" spans="1:23" x14ac:dyDescent="0.3">
      <c r="A1883">
        <v>2692783330401130</v>
      </c>
      <c r="B1883" t="s">
        <v>1249</v>
      </c>
      <c r="C1883" t="s">
        <v>42</v>
      </c>
      <c r="D1883" t="s">
        <v>6155</v>
      </c>
      <c r="E1883" t="s">
        <v>326</v>
      </c>
      <c r="F1883" t="s">
        <v>327</v>
      </c>
      <c r="G1883">
        <v>-7.1094999999999997</v>
      </c>
      <c r="H1883">
        <v>177.64930000000001</v>
      </c>
      <c r="I1883" t="s">
        <v>62</v>
      </c>
      <c r="J1883">
        <v>100395</v>
      </c>
      <c r="K1883" s="1">
        <v>45117</v>
      </c>
      <c r="L1883" t="s">
        <v>29</v>
      </c>
      <c r="M1883" t="s">
        <v>7698</v>
      </c>
      <c r="N1883" t="s">
        <v>7699</v>
      </c>
      <c r="O1883" t="s">
        <v>1979</v>
      </c>
      <c r="P1883" t="s">
        <v>2111</v>
      </c>
      <c r="Q1883" t="s">
        <v>67</v>
      </c>
      <c r="R1883" t="s">
        <v>3837</v>
      </c>
      <c r="S1883" t="s">
        <v>198</v>
      </c>
      <c r="T1883" t="s">
        <v>3838</v>
      </c>
      <c r="U1883" t="s">
        <v>3839</v>
      </c>
      <c r="V1883" t="s">
        <v>2786</v>
      </c>
      <c r="W1883" t="s">
        <v>2787</v>
      </c>
    </row>
    <row r="1884" spans="1:23" x14ac:dyDescent="0.3">
      <c r="A1884">
        <v>2710708602771720</v>
      </c>
      <c r="B1884" t="s">
        <v>300</v>
      </c>
      <c r="C1884" t="s">
        <v>42</v>
      </c>
      <c r="D1884" t="s">
        <v>5343</v>
      </c>
      <c r="E1884" t="s">
        <v>3859</v>
      </c>
      <c r="F1884" t="s">
        <v>3860</v>
      </c>
      <c r="G1884">
        <v>33.854700000000001</v>
      </c>
      <c r="H1884">
        <v>35.862299999999998</v>
      </c>
      <c r="I1884" t="s">
        <v>206</v>
      </c>
      <c r="J1884">
        <v>99041</v>
      </c>
      <c r="K1884" s="1">
        <v>45062</v>
      </c>
      <c r="L1884" t="s">
        <v>29</v>
      </c>
      <c r="M1884" t="s">
        <v>7700</v>
      </c>
      <c r="N1884" t="s">
        <v>7701</v>
      </c>
      <c r="O1884" t="s">
        <v>209</v>
      </c>
      <c r="P1884" t="s">
        <v>3221</v>
      </c>
      <c r="Q1884" t="s">
        <v>183</v>
      </c>
      <c r="R1884" t="s">
        <v>3222</v>
      </c>
      <c r="S1884" t="s">
        <v>334</v>
      </c>
      <c r="T1884" t="s">
        <v>3223</v>
      </c>
      <c r="U1884" t="s">
        <v>3224</v>
      </c>
      <c r="V1884" t="s">
        <v>6782</v>
      </c>
      <c r="W1884" t="s">
        <v>6783</v>
      </c>
    </row>
    <row r="1885" spans="1:23" x14ac:dyDescent="0.3">
      <c r="A1885">
        <v>2589563645565290</v>
      </c>
      <c r="B1885" t="s">
        <v>217</v>
      </c>
      <c r="C1885" t="s">
        <v>273</v>
      </c>
      <c r="D1885" t="s">
        <v>6838</v>
      </c>
      <c r="E1885" t="s">
        <v>2809</v>
      </c>
      <c r="F1885" t="s">
        <v>2810</v>
      </c>
      <c r="G1885">
        <v>56.130400000000002</v>
      </c>
      <c r="H1885">
        <v>-106.3468</v>
      </c>
      <c r="I1885" t="s">
        <v>78</v>
      </c>
      <c r="J1885">
        <v>17361</v>
      </c>
      <c r="K1885" s="1">
        <v>44658</v>
      </c>
      <c r="L1885" t="s">
        <v>123</v>
      </c>
      <c r="M1885" t="s">
        <v>7702</v>
      </c>
      <c r="N1885" t="s">
        <v>7703</v>
      </c>
      <c r="O1885" t="s">
        <v>112</v>
      </c>
      <c r="P1885" t="s">
        <v>3864</v>
      </c>
      <c r="Q1885" t="s">
        <v>83</v>
      </c>
      <c r="R1885" t="s">
        <v>3865</v>
      </c>
      <c r="S1885" t="s">
        <v>212</v>
      </c>
      <c r="T1885" t="s">
        <v>3866</v>
      </c>
      <c r="U1885" t="s">
        <v>3867</v>
      </c>
      <c r="V1885" t="s">
        <v>4224</v>
      </c>
      <c r="W1885" t="s">
        <v>4225</v>
      </c>
    </row>
    <row r="1886" spans="1:23" x14ac:dyDescent="0.3">
      <c r="A1886">
        <v>71516737793324</v>
      </c>
      <c r="B1886" t="s">
        <v>533</v>
      </c>
      <c r="C1886" t="s">
        <v>91</v>
      </c>
      <c r="D1886" t="s">
        <v>3369</v>
      </c>
      <c r="E1886" t="s">
        <v>2858</v>
      </c>
      <c r="F1886" t="s">
        <v>2859</v>
      </c>
      <c r="G1886">
        <v>23.424099999999999</v>
      </c>
      <c r="H1886">
        <v>53.847799999999999</v>
      </c>
      <c r="I1886" t="s">
        <v>62</v>
      </c>
      <c r="J1886">
        <v>94216</v>
      </c>
      <c r="K1886" s="1">
        <v>44625</v>
      </c>
      <c r="L1886" t="s">
        <v>123</v>
      </c>
      <c r="M1886" t="s">
        <v>7704</v>
      </c>
      <c r="N1886" t="s">
        <v>7705</v>
      </c>
      <c r="O1886" t="s">
        <v>1503</v>
      </c>
      <c r="P1886" t="s">
        <v>2862</v>
      </c>
      <c r="Q1886" t="s">
        <v>332</v>
      </c>
      <c r="R1886" t="s">
        <v>2863</v>
      </c>
      <c r="S1886" t="s">
        <v>114</v>
      </c>
      <c r="T1886" t="s">
        <v>2864</v>
      </c>
      <c r="U1886" t="s">
        <v>2865</v>
      </c>
      <c r="V1886" t="s">
        <v>4587</v>
      </c>
      <c r="W1886" t="s">
        <v>4588</v>
      </c>
    </row>
    <row r="1887" spans="1:23" x14ac:dyDescent="0.3">
      <c r="A1887">
        <v>2660214048055060</v>
      </c>
      <c r="B1887" t="s">
        <v>104</v>
      </c>
      <c r="C1887" t="s">
        <v>151</v>
      </c>
      <c r="D1887" t="s">
        <v>3574</v>
      </c>
      <c r="E1887" t="s">
        <v>688</v>
      </c>
      <c r="F1887" t="s">
        <v>689</v>
      </c>
      <c r="G1887">
        <v>12.5657</v>
      </c>
      <c r="H1887">
        <v>104.9909</v>
      </c>
      <c r="I1887" t="s">
        <v>62</v>
      </c>
      <c r="J1887">
        <v>84809</v>
      </c>
      <c r="K1887" s="1">
        <v>44715</v>
      </c>
      <c r="L1887" t="s">
        <v>123</v>
      </c>
      <c r="M1887" t="s">
        <v>7706</v>
      </c>
      <c r="N1887" t="s">
        <v>7707</v>
      </c>
      <c r="O1887" t="s">
        <v>618</v>
      </c>
      <c r="P1887" t="s">
        <v>4726</v>
      </c>
      <c r="Q1887" t="s">
        <v>332</v>
      </c>
      <c r="R1887" t="s">
        <v>4727</v>
      </c>
      <c r="S1887" t="s">
        <v>334</v>
      </c>
      <c r="T1887" t="s">
        <v>4728</v>
      </c>
      <c r="U1887" t="s">
        <v>4729</v>
      </c>
      <c r="V1887" t="s">
        <v>890</v>
      </c>
      <c r="W1887" t="s">
        <v>891</v>
      </c>
    </row>
    <row r="1888" spans="1:23" x14ac:dyDescent="0.3">
      <c r="A1888">
        <v>1447577422223490</v>
      </c>
      <c r="B1888" t="s">
        <v>325</v>
      </c>
      <c r="C1888" t="s">
        <v>24</v>
      </c>
      <c r="D1888" t="s">
        <v>2404</v>
      </c>
      <c r="E1888" t="s">
        <v>3625</v>
      </c>
      <c r="F1888" t="s">
        <v>3626</v>
      </c>
      <c r="G1888">
        <v>-11.2027</v>
      </c>
      <c r="H1888">
        <v>17.873899999999999</v>
      </c>
      <c r="I1888" t="s">
        <v>138</v>
      </c>
      <c r="J1888">
        <v>75418</v>
      </c>
      <c r="K1888" s="1">
        <v>44930</v>
      </c>
      <c r="L1888" t="s">
        <v>29</v>
      </c>
      <c r="M1888" t="s">
        <v>7708</v>
      </c>
      <c r="N1888" t="s">
        <v>7709</v>
      </c>
      <c r="O1888" t="s">
        <v>585</v>
      </c>
      <c r="P1888" t="s">
        <v>586</v>
      </c>
      <c r="Q1888" t="s">
        <v>169</v>
      </c>
      <c r="R1888" t="s">
        <v>587</v>
      </c>
      <c r="S1888" t="s">
        <v>241</v>
      </c>
      <c r="T1888" t="s">
        <v>588</v>
      </c>
      <c r="U1888" t="s">
        <v>589</v>
      </c>
      <c r="V1888" t="s">
        <v>7710</v>
      </c>
      <c r="W1888" t="s">
        <v>7711</v>
      </c>
    </row>
    <row r="1889" spans="1:23" x14ac:dyDescent="0.3">
      <c r="A1889">
        <v>2618716898329190</v>
      </c>
      <c r="B1889" t="s">
        <v>260</v>
      </c>
      <c r="C1889" t="s">
        <v>58</v>
      </c>
      <c r="D1889" t="s">
        <v>5524</v>
      </c>
      <c r="E1889" t="s">
        <v>2644</v>
      </c>
      <c r="F1889" t="s">
        <v>2645</v>
      </c>
      <c r="G1889">
        <v>-19.0154</v>
      </c>
      <c r="H1889">
        <v>29.154900000000001</v>
      </c>
      <c r="I1889" t="s">
        <v>206</v>
      </c>
      <c r="J1889">
        <v>112782</v>
      </c>
      <c r="K1889" s="1">
        <v>44669</v>
      </c>
      <c r="L1889" t="s">
        <v>123</v>
      </c>
      <c r="M1889" t="s">
        <v>7712</v>
      </c>
      <c r="N1889" t="s">
        <v>7713</v>
      </c>
      <c r="O1889" t="s">
        <v>1069</v>
      </c>
      <c r="P1889" t="s">
        <v>1070</v>
      </c>
      <c r="Q1889" t="s">
        <v>183</v>
      </c>
      <c r="R1889" t="s">
        <v>1071</v>
      </c>
      <c r="S1889" t="s">
        <v>241</v>
      </c>
      <c r="T1889" t="s">
        <v>1072</v>
      </c>
      <c r="U1889" t="s">
        <v>1073</v>
      </c>
      <c r="V1889" t="s">
        <v>5808</v>
      </c>
      <c r="W1889" t="s">
        <v>5809</v>
      </c>
    </row>
    <row r="1890" spans="1:23" x14ac:dyDescent="0.3">
      <c r="A1890">
        <v>3042805644078200</v>
      </c>
      <c r="B1890" t="s">
        <v>104</v>
      </c>
      <c r="C1890" t="s">
        <v>151</v>
      </c>
      <c r="D1890" t="s">
        <v>190</v>
      </c>
      <c r="E1890" t="s">
        <v>1134</v>
      </c>
      <c r="F1890" t="s">
        <v>1135</v>
      </c>
      <c r="G1890">
        <v>-0.7893</v>
      </c>
      <c r="H1890">
        <v>113.9213</v>
      </c>
      <c r="I1890" t="s">
        <v>206</v>
      </c>
      <c r="J1890">
        <v>66287</v>
      </c>
      <c r="K1890" s="1">
        <v>44512</v>
      </c>
      <c r="L1890" t="s">
        <v>123</v>
      </c>
      <c r="M1890" t="s">
        <v>7714</v>
      </c>
      <c r="N1890" t="s">
        <v>7715</v>
      </c>
      <c r="O1890" t="s">
        <v>410</v>
      </c>
      <c r="P1890" t="s">
        <v>411</v>
      </c>
      <c r="Q1890" t="s">
        <v>83</v>
      </c>
      <c r="R1890" t="s">
        <v>412</v>
      </c>
      <c r="S1890" t="s">
        <v>212</v>
      </c>
      <c r="T1890" t="s">
        <v>413</v>
      </c>
      <c r="U1890" t="s">
        <v>414</v>
      </c>
      <c r="V1890" t="s">
        <v>3797</v>
      </c>
      <c r="W1890" t="s">
        <v>3798</v>
      </c>
    </row>
    <row r="1891" spans="1:23" x14ac:dyDescent="0.3">
      <c r="A1891">
        <v>708331229642066</v>
      </c>
      <c r="B1891" t="s">
        <v>260</v>
      </c>
      <c r="C1891" t="s">
        <v>189</v>
      </c>
      <c r="D1891" t="s">
        <v>287</v>
      </c>
      <c r="E1891" t="s">
        <v>3116</v>
      </c>
      <c r="F1891" t="s">
        <v>3117</v>
      </c>
      <c r="G1891">
        <v>25.354800000000001</v>
      </c>
      <c r="H1891">
        <v>51.183900000000001</v>
      </c>
      <c r="I1891" t="s">
        <v>78</v>
      </c>
      <c r="J1891">
        <v>128604</v>
      </c>
      <c r="K1891" s="1">
        <v>44865</v>
      </c>
      <c r="L1891" t="s">
        <v>29</v>
      </c>
      <c r="M1891" t="s">
        <v>7716</v>
      </c>
      <c r="N1891" t="s">
        <v>7717</v>
      </c>
      <c r="O1891" t="s">
        <v>141</v>
      </c>
      <c r="P1891" t="s">
        <v>3092</v>
      </c>
      <c r="Q1891" t="s">
        <v>50</v>
      </c>
      <c r="R1891" t="s">
        <v>3093</v>
      </c>
      <c r="S1891" t="s">
        <v>85</v>
      </c>
      <c r="T1891" t="s">
        <v>3094</v>
      </c>
      <c r="U1891" t="s">
        <v>3095</v>
      </c>
      <c r="V1891" t="s">
        <v>6230</v>
      </c>
      <c r="W1891" t="s">
        <v>6231</v>
      </c>
    </row>
    <row r="1892" spans="1:23" x14ac:dyDescent="0.3">
      <c r="A1892">
        <v>1455518903444880</v>
      </c>
      <c r="B1892" t="s">
        <v>779</v>
      </c>
      <c r="C1892" t="s">
        <v>273</v>
      </c>
      <c r="D1892" t="s">
        <v>5545</v>
      </c>
      <c r="E1892" t="s">
        <v>1849</v>
      </c>
      <c r="F1892" t="s">
        <v>1850</v>
      </c>
      <c r="G1892">
        <v>32.427900000000001</v>
      </c>
      <c r="H1892">
        <v>53.688000000000002</v>
      </c>
      <c r="I1892" t="s">
        <v>28</v>
      </c>
      <c r="J1892">
        <v>104712</v>
      </c>
      <c r="K1892" s="1">
        <v>44739</v>
      </c>
      <c r="L1892" t="s">
        <v>123</v>
      </c>
      <c r="M1892" t="s">
        <v>7718</v>
      </c>
      <c r="N1892" t="s">
        <v>7719</v>
      </c>
      <c r="O1892" t="s">
        <v>2332</v>
      </c>
      <c r="P1892" t="s">
        <v>496</v>
      </c>
      <c r="Q1892" t="s">
        <v>83</v>
      </c>
      <c r="R1892" t="s">
        <v>2333</v>
      </c>
      <c r="S1892" t="s">
        <v>198</v>
      </c>
      <c r="T1892" t="s">
        <v>2334</v>
      </c>
      <c r="U1892" t="s">
        <v>2335</v>
      </c>
      <c r="V1892" t="s">
        <v>5073</v>
      </c>
      <c r="W1892" t="s">
        <v>5074</v>
      </c>
    </row>
    <row r="1893" spans="1:23" x14ac:dyDescent="0.3">
      <c r="A1893">
        <v>1485199739476630</v>
      </c>
      <c r="B1893" t="s">
        <v>313</v>
      </c>
      <c r="C1893" t="s">
        <v>24</v>
      </c>
      <c r="D1893" t="s">
        <v>7080</v>
      </c>
      <c r="E1893" t="s">
        <v>876</v>
      </c>
      <c r="F1893" t="s">
        <v>877</v>
      </c>
      <c r="G1893">
        <v>48.668999999999997</v>
      </c>
      <c r="H1893">
        <v>19.699000000000002</v>
      </c>
      <c r="I1893" t="s">
        <v>138</v>
      </c>
      <c r="J1893">
        <v>79696</v>
      </c>
      <c r="K1893" s="1">
        <v>45128</v>
      </c>
      <c r="L1893" t="s">
        <v>123</v>
      </c>
      <c r="M1893" t="s">
        <v>7720</v>
      </c>
      <c r="N1893" t="s">
        <v>7721</v>
      </c>
      <c r="O1893" t="s">
        <v>2983</v>
      </c>
      <c r="P1893" t="s">
        <v>2984</v>
      </c>
      <c r="Q1893" t="s">
        <v>967</v>
      </c>
      <c r="R1893" t="s">
        <v>2985</v>
      </c>
      <c r="S1893" t="s">
        <v>334</v>
      </c>
      <c r="T1893" t="s">
        <v>2986</v>
      </c>
      <c r="U1893" t="s">
        <v>2987</v>
      </c>
      <c r="V1893" t="s">
        <v>6751</v>
      </c>
      <c r="W1893" t="s">
        <v>6752</v>
      </c>
    </row>
    <row r="1894" spans="1:23" x14ac:dyDescent="0.3">
      <c r="A1894">
        <v>2487477840146850</v>
      </c>
      <c r="B1894" t="s">
        <v>133</v>
      </c>
      <c r="C1894" t="s">
        <v>218</v>
      </c>
      <c r="D1894" t="s">
        <v>7076</v>
      </c>
      <c r="E1894" t="s">
        <v>4329</v>
      </c>
      <c r="F1894" t="s">
        <v>4330</v>
      </c>
      <c r="G1894">
        <v>-13.254300000000001</v>
      </c>
      <c r="H1894">
        <v>34.301499999999997</v>
      </c>
      <c r="I1894" t="s">
        <v>62</v>
      </c>
      <c r="J1894">
        <v>87823</v>
      </c>
      <c r="K1894" s="1">
        <v>44632</v>
      </c>
      <c r="L1894" t="s">
        <v>29</v>
      </c>
      <c r="M1894" t="s">
        <v>7252</v>
      </c>
      <c r="N1894" t="s">
        <v>7722</v>
      </c>
      <c r="O1894" t="s">
        <v>1576</v>
      </c>
      <c r="P1894" t="s">
        <v>3532</v>
      </c>
      <c r="Q1894" t="s">
        <v>67</v>
      </c>
      <c r="R1894" t="s">
        <v>3533</v>
      </c>
      <c r="S1894" t="s">
        <v>241</v>
      </c>
      <c r="T1894" t="s">
        <v>3534</v>
      </c>
      <c r="U1894" t="s">
        <v>3535</v>
      </c>
      <c r="V1894" t="s">
        <v>3135</v>
      </c>
      <c r="W1894" t="s">
        <v>3136</v>
      </c>
    </row>
    <row r="1895" spans="1:23" x14ac:dyDescent="0.3">
      <c r="A1895">
        <v>1513312538520720</v>
      </c>
      <c r="B1895" t="s">
        <v>104</v>
      </c>
      <c r="C1895" t="s">
        <v>91</v>
      </c>
      <c r="D1895" t="s">
        <v>2373</v>
      </c>
      <c r="E1895" t="s">
        <v>353</v>
      </c>
      <c r="F1895" t="s">
        <v>354</v>
      </c>
      <c r="G1895">
        <v>15.199</v>
      </c>
      <c r="H1895">
        <v>-86.241900000000001</v>
      </c>
      <c r="I1895" t="s">
        <v>78</v>
      </c>
      <c r="J1895">
        <v>70987</v>
      </c>
      <c r="K1895" s="1">
        <v>44846</v>
      </c>
      <c r="L1895" t="s">
        <v>63</v>
      </c>
      <c r="M1895" t="s">
        <v>7723</v>
      </c>
      <c r="N1895" t="s">
        <v>7724</v>
      </c>
      <c r="O1895" t="s">
        <v>2602</v>
      </c>
      <c r="P1895" t="s">
        <v>4516</v>
      </c>
      <c r="Q1895" t="s">
        <v>183</v>
      </c>
      <c r="R1895" t="s">
        <v>4517</v>
      </c>
      <c r="S1895" t="s">
        <v>145</v>
      </c>
      <c r="T1895" t="s">
        <v>4518</v>
      </c>
      <c r="U1895" t="s">
        <v>4519</v>
      </c>
      <c r="V1895" t="s">
        <v>7725</v>
      </c>
      <c r="W1895" t="s">
        <v>7726</v>
      </c>
    </row>
    <row r="1896" spans="1:23" x14ac:dyDescent="0.3">
      <c r="A1896">
        <v>2376984497060170</v>
      </c>
      <c r="B1896" t="s">
        <v>1249</v>
      </c>
      <c r="C1896" t="s">
        <v>24</v>
      </c>
      <c r="D1896" t="s">
        <v>2990</v>
      </c>
      <c r="E1896" t="s">
        <v>1316</v>
      </c>
      <c r="F1896" t="s">
        <v>1317</v>
      </c>
      <c r="G1896">
        <v>16.538799999999998</v>
      </c>
      <c r="H1896">
        <v>-23.041799999999999</v>
      </c>
      <c r="I1896" t="s">
        <v>138</v>
      </c>
      <c r="J1896">
        <v>119175</v>
      </c>
      <c r="K1896" s="1">
        <v>44952</v>
      </c>
      <c r="L1896" t="s">
        <v>63</v>
      </c>
      <c r="M1896" t="s">
        <v>7727</v>
      </c>
      <c r="N1896" t="s">
        <v>7728</v>
      </c>
      <c r="O1896" t="s">
        <v>292</v>
      </c>
      <c r="P1896" t="s">
        <v>293</v>
      </c>
      <c r="Q1896" t="s">
        <v>358</v>
      </c>
      <c r="R1896" t="s">
        <v>295</v>
      </c>
      <c r="S1896" t="s">
        <v>36</v>
      </c>
      <c r="T1896" t="s">
        <v>296</v>
      </c>
      <c r="U1896" t="s">
        <v>297</v>
      </c>
      <c r="V1896" t="s">
        <v>1119</v>
      </c>
      <c r="W1896" t="s">
        <v>1120</v>
      </c>
    </row>
    <row r="1897" spans="1:23" x14ac:dyDescent="0.3">
      <c r="A1897">
        <v>1059013405725510</v>
      </c>
      <c r="B1897" t="s">
        <v>779</v>
      </c>
      <c r="C1897" t="s">
        <v>24</v>
      </c>
      <c r="D1897" t="s">
        <v>1864</v>
      </c>
      <c r="E1897" t="s">
        <v>3780</v>
      </c>
      <c r="F1897" t="s">
        <v>3781</v>
      </c>
      <c r="G1897">
        <v>53.709800000000001</v>
      </c>
      <c r="H1897">
        <v>27.953399999999998</v>
      </c>
      <c r="I1897" t="s">
        <v>78</v>
      </c>
      <c r="J1897">
        <v>132525</v>
      </c>
      <c r="K1897" s="1">
        <v>44803</v>
      </c>
      <c r="L1897" t="s">
        <v>123</v>
      </c>
      <c r="M1897" t="s">
        <v>7729</v>
      </c>
      <c r="N1897" t="s">
        <v>7730</v>
      </c>
      <c r="O1897" t="s">
        <v>585</v>
      </c>
      <c r="P1897" t="s">
        <v>3392</v>
      </c>
      <c r="Q1897" t="s">
        <v>294</v>
      </c>
      <c r="R1897" t="s">
        <v>3393</v>
      </c>
      <c r="S1897" t="s">
        <v>145</v>
      </c>
      <c r="T1897" t="s">
        <v>3394</v>
      </c>
      <c r="U1897" t="s">
        <v>3395</v>
      </c>
      <c r="V1897" t="s">
        <v>2679</v>
      </c>
      <c r="W1897" t="s">
        <v>2680</v>
      </c>
    </row>
    <row r="1898" spans="1:23" x14ac:dyDescent="0.3">
      <c r="A1898">
        <v>2012431100105260</v>
      </c>
      <c r="B1898" t="s">
        <v>792</v>
      </c>
      <c r="C1898" t="s">
        <v>91</v>
      </c>
      <c r="D1898" t="s">
        <v>4412</v>
      </c>
      <c r="E1898" t="s">
        <v>2809</v>
      </c>
      <c r="F1898" t="s">
        <v>2810</v>
      </c>
      <c r="G1898">
        <v>56.130400000000002</v>
      </c>
      <c r="H1898">
        <v>-106.3468</v>
      </c>
      <c r="I1898" t="s">
        <v>78</v>
      </c>
      <c r="J1898">
        <v>128768</v>
      </c>
      <c r="K1898" s="1">
        <v>45019</v>
      </c>
      <c r="L1898" t="s">
        <v>29</v>
      </c>
      <c r="M1898" t="s">
        <v>7731</v>
      </c>
      <c r="N1898" t="s">
        <v>7732</v>
      </c>
      <c r="O1898" t="s">
        <v>460</v>
      </c>
      <c r="P1898" t="s">
        <v>4666</v>
      </c>
      <c r="Q1898" t="s">
        <v>67</v>
      </c>
      <c r="R1898" t="s">
        <v>4667</v>
      </c>
      <c r="S1898" t="s">
        <v>198</v>
      </c>
      <c r="T1898" t="s">
        <v>4668</v>
      </c>
      <c r="U1898" t="s">
        <v>4669</v>
      </c>
      <c r="V1898" t="s">
        <v>4357</v>
      </c>
      <c r="W1898" t="s">
        <v>4358</v>
      </c>
    </row>
    <row r="1899" spans="1:23" x14ac:dyDescent="0.3">
      <c r="A1899">
        <v>773876277736534</v>
      </c>
      <c r="B1899" t="s">
        <v>567</v>
      </c>
      <c r="C1899" t="s">
        <v>189</v>
      </c>
      <c r="D1899" t="s">
        <v>3674</v>
      </c>
      <c r="E1899" t="s">
        <v>3008</v>
      </c>
      <c r="F1899" t="s">
        <v>3009</v>
      </c>
      <c r="G1899">
        <v>42.733899999999998</v>
      </c>
      <c r="H1899">
        <v>25.485800000000001</v>
      </c>
      <c r="I1899" t="s">
        <v>62</v>
      </c>
      <c r="J1899">
        <v>22919</v>
      </c>
      <c r="K1899" s="1">
        <v>44563</v>
      </c>
      <c r="L1899" t="s">
        <v>29</v>
      </c>
      <c r="M1899" t="s">
        <v>7733</v>
      </c>
      <c r="N1899" t="s">
        <v>7734</v>
      </c>
      <c r="O1899" t="s">
        <v>370</v>
      </c>
      <c r="P1899" t="s">
        <v>929</v>
      </c>
      <c r="Q1899" t="s">
        <v>1047</v>
      </c>
      <c r="R1899" t="s">
        <v>930</v>
      </c>
      <c r="S1899" t="s">
        <v>69</v>
      </c>
      <c r="T1899" t="s">
        <v>931</v>
      </c>
      <c r="U1899" t="s">
        <v>932</v>
      </c>
      <c r="V1899" t="s">
        <v>6979</v>
      </c>
      <c r="W1899" t="s">
        <v>6980</v>
      </c>
    </row>
    <row r="1900" spans="1:23" x14ac:dyDescent="0.3">
      <c r="A1900">
        <v>2526877338352020</v>
      </c>
      <c r="B1900" t="s">
        <v>396</v>
      </c>
      <c r="C1900" t="s">
        <v>105</v>
      </c>
      <c r="D1900" t="s">
        <v>657</v>
      </c>
      <c r="E1900" t="s">
        <v>3424</v>
      </c>
      <c r="F1900" t="s">
        <v>3425</v>
      </c>
      <c r="G1900">
        <v>-21.178899999999999</v>
      </c>
      <c r="H1900">
        <v>-175.19820000000001</v>
      </c>
      <c r="I1900" t="s">
        <v>28</v>
      </c>
      <c r="J1900">
        <v>125714</v>
      </c>
      <c r="K1900" s="1">
        <v>45120</v>
      </c>
      <c r="L1900" t="s">
        <v>63</v>
      </c>
      <c r="M1900" t="s">
        <v>7735</v>
      </c>
      <c r="N1900" t="s">
        <v>7736</v>
      </c>
      <c r="O1900" t="s">
        <v>447</v>
      </c>
      <c r="P1900" t="s">
        <v>167</v>
      </c>
      <c r="Q1900" t="s">
        <v>253</v>
      </c>
      <c r="R1900" t="s">
        <v>3571</v>
      </c>
      <c r="S1900" t="s">
        <v>145</v>
      </c>
      <c r="T1900" t="s">
        <v>3572</v>
      </c>
      <c r="U1900" t="s">
        <v>3573</v>
      </c>
      <c r="V1900" t="s">
        <v>173</v>
      </c>
      <c r="W1900" t="s">
        <v>174</v>
      </c>
    </row>
    <row r="1901" spans="1:23" x14ac:dyDescent="0.3">
      <c r="A1901">
        <v>1040719028783570</v>
      </c>
      <c r="B1901" t="s">
        <v>454</v>
      </c>
      <c r="C1901" t="s">
        <v>273</v>
      </c>
      <c r="D1901" t="s">
        <v>4822</v>
      </c>
      <c r="E1901" t="s">
        <v>1178</v>
      </c>
      <c r="F1901" t="s">
        <v>1179</v>
      </c>
      <c r="G1901">
        <v>19.856300000000001</v>
      </c>
      <c r="H1901">
        <v>102.49550000000001</v>
      </c>
      <c r="I1901" t="s">
        <v>28</v>
      </c>
      <c r="J1901">
        <v>20374</v>
      </c>
      <c r="K1901" s="1">
        <v>44898</v>
      </c>
      <c r="L1901" t="s">
        <v>29</v>
      </c>
      <c r="M1901" t="s">
        <v>7737</v>
      </c>
      <c r="N1901" t="s">
        <v>7738</v>
      </c>
      <c r="O1901" t="s">
        <v>1832</v>
      </c>
      <c r="P1901" t="s">
        <v>1833</v>
      </c>
      <c r="Q1901" t="s">
        <v>1047</v>
      </c>
      <c r="R1901" t="s">
        <v>1834</v>
      </c>
      <c r="S1901" t="s">
        <v>36</v>
      </c>
      <c r="T1901" t="s">
        <v>1835</v>
      </c>
      <c r="U1901" t="s">
        <v>1836</v>
      </c>
      <c r="V1901" t="s">
        <v>6769</v>
      </c>
      <c r="W1901" t="s">
        <v>6770</v>
      </c>
    </row>
    <row r="1902" spans="1:23" x14ac:dyDescent="0.3">
      <c r="A1902">
        <v>1842289973838290</v>
      </c>
      <c r="B1902" t="s">
        <v>1683</v>
      </c>
      <c r="C1902" t="s">
        <v>42</v>
      </c>
      <c r="D1902" t="s">
        <v>1150</v>
      </c>
      <c r="E1902" t="s">
        <v>191</v>
      </c>
      <c r="F1902" t="s">
        <v>192</v>
      </c>
      <c r="G1902">
        <v>32.3078</v>
      </c>
      <c r="H1902">
        <v>-64.750500000000002</v>
      </c>
      <c r="I1902" t="s">
        <v>28</v>
      </c>
      <c r="J1902">
        <v>108733</v>
      </c>
      <c r="K1902" s="1">
        <v>44635</v>
      </c>
      <c r="L1902" t="s">
        <v>63</v>
      </c>
      <c r="M1902" t="s">
        <v>7739</v>
      </c>
      <c r="N1902" t="s">
        <v>7740</v>
      </c>
      <c r="O1902" t="s">
        <v>1858</v>
      </c>
      <c r="P1902" t="s">
        <v>2378</v>
      </c>
      <c r="Q1902" t="s">
        <v>50</v>
      </c>
      <c r="R1902" t="s">
        <v>2379</v>
      </c>
      <c r="S1902" t="s">
        <v>69</v>
      </c>
      <c r="T1902" t="s">
        <v>2380</v>
      </c>
      <c r="U1902" t="s">
        <v>2381</v>
      </c>
      <c r="V1902" t="s">
        <v>874</v>
      </c>
      <c r="W1902" t="s">
        <v>875</v>
      </c>
    </row>
    <row r="1903" spans="1:23" x14ac:dyDescent="0.3">
      <c r="A1903">
        <v>671741395181037</v>
      </c>
      <c r="B1903" t="s">
        <v>161</v>
      </c>
      <c r="C1903" t="s">
        <v>189</v>
      </c>
      <c r="D1903" t="s">
        <v>3553</v>
      </c>
      <c r="E1903" t="s">
        <v>191</v>
      </c>
      <c r="F1903" t="s">
        <v>192</v>
      </c>
      <c r="G1903">
        <v>32.3078</v>
      </c>
      <c r="H1903">
        <v>-64.750500000000002</v>
      </c>
      <c r="I1903" t="s">
        <v>62</v>
      </c>
      <c r="J1903">
        <v>22025</v>
      </c>
      <c r="K1903" s="1">
        <v>44636</v>
      </c>
      <c r="L1903" t="s">
        <v>63</v>
      </c>
      <c r="M1903" t="s">
        <v>7741</v>
      </c>
      <c r="N1903" t="s">
        <v>7742</v>
      </c>
      <c r="O1903" t="s">
        <v>356</v>
      </c>
      <c r="P1903" t="s">
        <v>3310</v>
      </c>
      <c r="Q1903" t="s">
        <v>358</v>
      </c>
      <c r="R1903" t="s">
        <v>3311</v>
      </c>
      <c r="S1903" t="s">
        <v>145</v>
      </c>
      <c r="T1903" t="s">
        <v>3312</v>
      </c>
      <c r="U1903" t="s">
        <v>3313</v>
      </c>
      <c r="V1903" t="s">
        <v>5529</v>
      </c>
      <c r="W1903" t="s">
        <v>5530</v>
      </c>
    </row>
    <row r="1904" spans="1:23" x14ac:dyDescent="0.3">
      <c r="A1904">
        <v>370362033632235</v>
      </c>
      <c r="B1904" t="s">
        <v>175</v>
      </c>
      <c r="C1904" t="s">
        <v>58</v>
      </c>
      <c r="D1904" t="s">
        <v>2632</v>
      </c>
      <c r="E1904" t="s">
        <v>1890</v>
      </c>
      <c r="F1904" t="s">
        <v>1891</v>
      </c>
      <c r="G1904">
        <v>-9.1899669999999993</v>
      </c>
      <c r="H1904">
        <v>-75.015152</v>
      </c>
      <c r="I1904" t="s">
        <v>78</v>
      </c>
      <c r="J1904">
        <v>104065</v>
      </c>
      <c r="K1904" s="1">
        <v>44968</v>
      </c>
      <c r="L1904" t="s">
        <v>29</v>
      </c>
      <c r="M1904" t="s">
        <v>7743</v>
      </c>
      <c r="N1904" t="s">
        <v>7744</v>
      </c>
      <c r="O1904" t="s">
        <v>331</v>
      </c>
      <c r="P1904" t="s">
        <v>5680</v>
      </c>
      <c r="Q1904" t="s">
        <v>50</v>
      </c>
      <c r="R1904" t="s">
        <v>5681</v>
      </c>
      <c r="S1904" t="s">
        <v>114</v>
      </c>
      <c r="T1904" t="s">
        <v>5682</v>
      </c>
      <c r="U1904" t="s">
        <v>5683</v>
      </c>
      <c r="V1904" t="s">
        <v>6809</v>
      </c>
      <c r="W1904" t="s">
        <v>6810</v>
      </c>
    </row>
    <row r="1905" spans="1:23" x14ac:dyDescent="0.3">
      <c r="A1905">
        <v>1978842939702560</v>
      </c>
      <c r="B1905" t="s">
        <v>921</v>
      </c>
      <c r="C1905" t="s">
        <v>24</v>
      </c>
      <c r="D1905" t="s">
        <v>4738</v>
      </c>
      <c r="E1905" t="s">
        <v>2367</v>
      </c>
      <c r="F1905" t="s">
        <v>2368</v>
      </c>
      <c r="G1905">
        <v>43.915900000000001</v>
      </c>
      <c r="H1905">
        <v>17.679099999999998</v>
      </c>
      <c r="I1905" t="s">
        <v>138</v>
      </c>
      <c r="J1905">
        <v>37471</v>
      </c>
      <c r="K1905" s="1">
        <v>44998</v>
      </c>
      <c r="L1905" t="s">
        <v>123</v>
      </c>
      <c r="M1905" t="s">
        <v>5910</v>
      </c>
      <c r="N1905" t="s">
        <v>7745</v>
      </c>
      <c r="O1905" t="s">
        <v>1308</v>
      </c>
      <c r="P1905" t="s">
        <v>3012</v>
      </c>
      <c r="Q1905" t="s">
        <v>169</v>
      </c>
      <c r="R1905" t="s">
        <v>3013</v>
      </c>
      <c r="S1905" t="s">
        <v>145</v>
      </c>
      <c r="T1905" t="s">
        <v>3014</v>
      </c>
      <c r="U1905" t="s">
        <v>3015</v>
      </c>
      <c r="V1905" t="s">
        <v>4176</v>
      </c>
      <c r="W1905" t="s">
        <v>4177</v>
      </c>
    </row>
    <row r="1906" spans="1:23" x14ac:dyDescent="0.3">
      <c r="A1906">
        <v>984875601926664</v>
      </c>
      <c r="B1906" t="s">
        <v>260</v>
      </c>
      <c r="C1906" t="s">
        <v>24</v>
      </c>
      <c r="D1906" t="s">
        <v>4848</v>
      </c>
      <c r="E1906" t="s">
        <v>302</v>
      </c>
      <c r="F1906" t="s">
        <v>303</v>
      </c>
      <c r="G1906">
        <v>-4.0382999999999996</v>
      </c>
      <c r="H1906">
        <v>21.758700000000001</v>
      </c>
      <c r="I1906" t="s">
        <v>206</v>
      </c>
      <c r="J1906">
        <v>73128</v>
      </c>
      <c r="K1906" s="1">
        <v>44753</v>
      </c>
      <c r="L1906" t="s">
        <v>63</v>
      </c>
      <c r="M1906" t="s">
        <v>7746</v>
      </c>
      <c r="N1906" t="s">
        <v>7747</v>
      </c>
      <c r="O1906" t="s">
        <v>3099</v>
      </c>
      <c r="P1906" t="s">
        <v>3100</v>
      </c>
      <c r="Q1906" t="s">
        <v>294</v>
      </c>
      <c r="R1906" t="s">
        <v>3101</v>
      </c>
      <c r="S1906" t="s">
        <v>36</v>
      </c>
      <c r="T1906" t="s">
        <v>3102</v>
      </c>
      <c r="U1906" t="s">
        <v>3103</v>
      </c>
      <c r="V1906" t="s">
        <v>3890</v>
      </c>
      <c r="W1906" t="s">
        <v>3891</v>
      </c>
    </row>
    <row r="1907" spans="1:23" x14ac:dyDescent="0.3">
      <c r="A1907">
        <v>1481674908618060</v>
      </c>
      <c r="B1907" t="s">
        <v>839</v>
      </c>
      <c r="C1907" t="s">
        <v>105</v>
      </c>
      <c r="D1907" t="s">
        <v>4248</v>
      </c>
      <c r="E1907" t="s">
        <v>469</v>
      </c>
      <c r="F1907" t="s">
        <v>470</v>
      </c>
      <c r="G1907">
        <v>26.335100000000001</v>
      </c>
      <c r="H1907">
        <v>17.228300000000001</v>
      </c>
      <c r="I1907" t="s">
        <v>206</v>
      </c>
      <c r="J1907">
        <v>95434</v>
      </c>
      <c r="K1907" s="1">
        <v>44771</v>
      </c>
      <c r="L1907" t="s">
        <v>29</v>
      </c>
      <c r="M1907" t="s">
        <v>7748</v>
      </c>
      <c r="N1907" t="s">
        <v>7749</v>
      </c>
      <c r="O1907" t="s">
        <v>618</v>
      </c>
      <c r="P1907" t="s">
        <v>1607</v>
      </c>
      <c r="Q1907" t="s">
        <v>332</v>
      </c>
      <c r="R1907" t="s">
        <v>1608</v>
      </c>
      <c r="S1907" t="s">
        <v>334</v>
      </c>
      <c r="T1907" t="s">
        <v>1609</v>
      </c>
      <c r="U1907" t="s">
        <v>1610</v>
      </c>
      <c r="V1907" t="s">
        <v>7750</v>
      </c>
      <c r="W1907" t="s">
        <v>7751</v>
      </c>
    </row>
    <row r="1908" spans="1:23" x14ac:dyDescent="0.3">
      <c r="A1908">
        <v>2084678063052430</v>
      </c>
      <c r="B1908" t="s">
        <v>74</v>
      </c>
      <c r="C1908" t="s">
        <v>42</v>
      </c>
      <c r="D1908" t="s">
        <v>3289</v>
      </c>
      <c r="E1908" t="s">
        <v>883</v>
      </c>
      <c r="F1908" t="s">
        <v>884</v>
      </c>
      <c r="G1908">
        <v>31.791699999999999</v>
      </c>
      <c r="H1908">
        <v>-7.0926</v>
      </c>
      <c r="I1908" t="s">
        <v>138</v>
      </c>
      <c r="J1908">
        <v>54481</v>
      </c>
      <c r="K1908" s="1">
        <v>44525</v>
      </c>
      <c r="L1908" t="s">
        <v>123</v>
      </c>
      <c r="M1908" t="s">
        <v>7752</v>
      </c>
      <c r="N1908" t="s">
        <v>7753</v>
      </c>
      <c r="O1908" t="s">
        <v>1057</v>
      </c>
      <c r="P1908" t="s">
        <v>2223</v>
      </c>
      <c r="Q1908" t="s">
        <v>67</v>
      </c>
      <c r="R1908" t="s">
        <v>2224</v>
      </c>
      <c r="S1908" t="s">
        <v>69</v>
      </c>
      <c r="T1908" t="s">
        <v>2225</v>
      </c>
      <c r="U1908" t="s">
        <v>2226</v>
      </c>
      <c r="V1908" t="s">
        <v>6441</v>
      </c>
      <c r="W1908" t="s">
        <v>6442</v>
      </c>
    </row>
    <row r="1909" spans="1:23" x14ac:dyDescent="0.3">
      <c r="A1909">
        <v>2782344924506330</v>
      </c>
      <c r="B1909" t="s">
        <v>1803</v>
      </c>
      <c r="C1909" t="s">
        <v>24</v>
      </c>
      <c r="D1909" t="s">
        <v>5140</v>
      </c>
      <c r="E1909" t="s">
        <v>1935</v>
      </c>
      <c r="F1909" t="s">
        <v>1935</v>
      </c>
      <c r="G1909">
        <v>36.140799999999999</v>
      </c>
      <c r="H1909">
        <v>-5.3536000000000001</v>
      </c>
      <c r="I1909" t="s">
        <v>62</v>
      </c>
      <c r="J1909">
        <v>61604</v>
      </c>
      <c r="K1909" s="1">
        <v>45067</v>
      </c>
      <c r="L1909" t="s">
        <v>29</v>
      </c>
      <c r="M1909" t="s">
        <v>7754</v>
      </c>
      <c r="N1909" t="s">
        <v>7755</v>
      </c>
      <c r="O1909" t="s">
        <v>265</v>
      </c>
      <c r="P1909" t="s">
        <v>673</v>
      </c>
      <c r="Q1909" t="s">
        <v>50</v>
      </c>
      <c r="R1909" t="s">
        <v>675</v>
      </c>
      <c r="S1909" t="s">
        <v>241</v>
      </c>
      <c r="T1909" t="s">
        <v>676</v>
      </c>
      <c r="U1909" t="s">
        <v>677</v>
      </c>
      <c r="V1909" t="s">
        <v>4530</v>
      </c>
      <c r="W1909" t="s">
        <v>4531</v>
      </c>
    </row>
    <row r="1910" spans="1:23" x14ac:dyDescent="0.3">
      <c r="A1910">
        <v>2379195306382280</v>
      </c>
      <c r="B1910" t="s">
        <v>1249</v>
      </c>
      <c r="C1910" t="s">
        <v>218</v>
      </c>
      <c r="D1910" t="s">
        <v>120</v>
      </c>
      <c r="E1910" t="s">
        <v>288</v>
      </c>
      <c r="F1910" t="s">
        <v>289</v>
      </c>
      <c r="G1910">
        <v>40.3399</v>
      </c>
      <c r="H1910">
        <v>127.51009999999999</v>
      </c>
      <c r="I1910" t="s">
        <v>206</v>
      </c>
      <c r="J1910">
        <v>133301</v>
      </c>
      <c r="K1910" s="1">
        <v>45058</v>
      </c>
      <c r="L1910" t="s">
        <v>123</v>
      </c>
      <c r="M1910" t="s">
        <v>7756</v>
      </c>
      <c r="N1910" t="s">
        <v>7757</v>
      </c>
      <c r="O1910" t="s">
        <v>141</v>
      </c>
      <c r="P1910" t="s">
        <v>155</v>
      </c>
      <c r="Q1910" t="s">
        <v>34</v>
      </c>
      <c r="R1910" t="s">
        <v>156</v>
      </c>
      <c r="S1910" t="s">
        <v>145</v>
      </c>
      <c r="T1910" t="s">
        <v>157</v>
      </c>
      <c r="U1910" t="s">
        <v>158</v>
      </c>
      <c r="V1910" t="s">
        <v>1927</v>
      </c>
      <c r="W1910" t="s">
        <v>1928</v>
      </c>
    </row>
    <row r="1911" spans="1:23" x14ac:dyDescent="0.3">
      <c r="A1911">
        <v>2547577158617170</v>
      </c>
      <c r="B1911" t="s">
        <v>1249</v>
      </c>
      <c r="C1911" t="s">
        <v>105</v>
      </c>
      <c r="D1911" t="s">
        <v>5350</v>
      </c>
      <c r="E1911" t="s">
        <v>5539</v>
      </c>
      <c r="F1911" t="s">
        <v>5540</v>
      </c>
      <c r="G1911">
        <v>14.058299999999999</v>
      </c>
      <c r="H1911">
        <v>108.27719999999999</v>
      </c>
      <c r="I1911" t="s">
        <v>28</v>
      </c>
      <c r="J1911">
        <v>61911</v>
      </c>
      <c r="K1911" s="1">
        <v>44729</v>
      </c>
      <c r="L1911" t="s">
        <v>123</v>
      </c>
      <c r="M1911" t="s">
        <v>7758</v>
      </c>
      <c r="N1911">
        <v>5985015874</v>
      </c>
      <c r="O1911" t="s">
        <v>1745</v>
      </c>
      <c r="P1911" t="s">
        <v>2745</v>
      </c>
      <c r="Q1911" t="s">
        <v>50</v>
      </c>
      <c r="R1911" t="s">
        <v>2746</v>
      </c>
      <c r="S1911" t="s">
        <v>212</v>
      </c>
      <c r="T1911" t="s">
        <v>2747</v>
      </c>
      <c r="U1911" t="s">
        <v>2748</v>
      </c>
      <c r="V1911" t="s">
        <v>7254</v>
      </c>
      <c r="W1911" t="s">
        <v>7255</v>
      </c>
    </row>
    <row r="1912" spans="1:23" x14ac:dyDescent="0.3">
      <c r="A1912">
        <v>1320977106638840</v>
      </c>
      <c r="B1912" t="s">
        <v>430</v>
      </c>
      <c r="C1912" t="s">
        <v>151</v>
      </c>
      <c r="D1912" t="s">
        <v>3267</v>
      </c>
      <c r="E1912" t="s">
        <v>2858</v>
      </c>
      <c r="F1912" t="s">
        <v>2859</v>
      </c>
      <c r="G1912">
        <v>23.424099999999999</v>
      </c>
      <c r="H1912">
        <v>53.847799999999999</v>
      </c>
      <c r="I1912" t="s">
        <v>138</v>
      </c>
      <c r="J1912">
        <v>85334</v>
      </c>
      <c r="K1912" s="1">
        <v>44948</v>
      </c>
      <c r="L1912" t="s">
        <v>123</v>
      </c>
      <c r="M1912" t="s">
        <v>7759</v>
      </c>
      <c r="N1912" t="s">
        <v>7760</v>
      </c>
      <c r="O1912" t="s">
        <v>2275</v>
      </c>
      <c r="P1912" t="s">
        <v>2276</v>
      </c>
      <c r="Q1912" t="s">
        <v>294</v>
      </c>
      <c r="R1912" t="s">
        <v>2277</v>
      </c>
      <c r="S1912" t="s">
        <v>241</v>
      </c>
      <c r="T1912" t="s">
        <v>2278</v>
      </c>
      <c r="U1912" t="s">
        <v>2279</v>
      </c>
      <c r="V1912" t="s">
        <v>4486</v>
      </c>
      <c r="W1912" t="s">
        <v>4487</v>
      </c>
    </row>
    <row r="1913" spans="1:23" x14ac:dyDescent="0.3">
      <c r="A1913">
        <v>624208247210207</v>
      </c>
      <c r="B1913" t="s">
        <v>567</v>
      </c>
      <c r="C1913" t="s">
        <v>218</v>
      </c>
      <c r="D1913" t="s">
        <v>5918</v>
      </c>
      <c r="E1913" t="s">
        <v>2610</v>
      </c>
      <c r="F1913" t="s">
        <v>2611</v>
      </c>
      <c r="G1913">
        <v>27.514199999999999</v>
      </c>
      <c r="H1913">
        <v>90.433599999999998</v>
      </c>
      <c r="I1913" t="s">
        <v>28</v>
      </c>
      <c r="J1913">
        <v>116773</v>
      </c>
      <c r="K1913" s="1">
        <v>44583</v>
      </c>
      <c r="L1913" t="s">
        <v>63</v>
      </c>
      <c r="M1913" t="s">
        <v>7761</v>
      </c>
      <c r="N1913">
        <f>1-852-730-5052</f>
        <v>-6633</v>
      </c>
      <c r="O1913" t="s">
        <v>2453</v>
      </c>
      <c r="P1913" t="s">
        <v>2454</v>
      </c>
      <c r="Q1913" t="s">
        <v>143</v>
      </c>
      <c r="R1913" t="s">
        <v>2455</v>
      </c>
      <c r="S1913" t="s">
        <v>145</v>
      </c>
      <c r="T1913" t="s">
        <v>2456</v>
      </c>
      <c r="U1913" t="s">
        <v>2457</v>
      </c>
      <c r="V1913" t="s">
        <v>7762</v>
      </c>
      <c r="W1913" t="s">
        <v>7763</v>
      </c>
    </row>
    <row r="1914" spans="1:23" x14ac:dyDescent="0.3">
      <c r="A1914">
        <v>1620869939822930</v>
      </c>
      <c r="B1914" t="s">
        <v>1803</v>
      </c>
      <c r="C1914" t="s">
        <v>105</v>
      </c>
      <c r="D1914" t="s">
        <v>2140</v>
      </c>
      <c r="E1914" t="s">
        <v>2328</v>
      </c>
      <c r="F1914" t="s">
        <v>2329</v>
      </c>
      <c r="G1914">
        <v>12.238300000000001</v>
      </c>
      <c r="H1914">
        <v>-1.5616000000000001</v>
      </c>
      <c r="I1914" t="s">
        <v>206</v>
      </c>
      <c r="J1914">
        <v>108188</v>
      </c>
      <c r="K1914" s="1">
        <v>44629</v>
      </c>
      <c r="L1914" t="s">
        <v>63</v>
      </c>
      <c r="M1914" t="s">
        <v>7764</v>
      </c>
      <c r="N1914" t="s">
        <v>7765</v>
      </c>
      <c r="O1914" t="s">
        <v>319</v>
      </c>
      <c r="P1914" t="s">
        <v>3506</v>
      </c>
      <c r="Q1914" t="s">
        <v>239</v>
      </c>
      <c r="R1914" t="s">
        <v>3507</v>
      </c>
      <c r="S1914" t="s">
        <v>198</v>
      </c>
      <c r="T1914" t="s">
        <v>3508</v>
      </c>
      <c r="U1914" t="s">
        <v>3509</v>
      </c>
      <c r="V1914" t="s">
        <v>1517</v>
      </c>
      <c r="W1914" t="s">
        <v>1518</v>
      </c>
    </row>
    <row r="1915" spans="1:23" x14ac:dyDescent="0.3">
      <c r="A1915">
        <v>1496816125209180</v>
      </c>
      <c r="B1915" t="s">
        <v>417</v>
      </c>
      <c r="C1915" t="s">
        <v>273</v>
      </c>
      <c r="D1915" t="s">
        <v>4963</v>
      </c>
      <c r="E1915" t="s">
        <v>2858</v>
      </c>
      <c r="F1915" t="s">
        <v>2859</v>
      </c>
      <c r="G1915">
        <v>23.424099999999999</v>
      </c>
      <c r="H1915">
        <v>53.847799999999999</v>
      </c>
      <c r="I1915" t="s">
        <v>78</v>
      </c>
      <c r="J1915">
        <v>51923</v>
      </c>
      <c r="K1915" s="1">
        <v>44463</v>
      </c>
      <c r="L1915" t="s">
        <v>123</v>
      </c>
      <c r="M1915" t="s">
        <v>7766</v>
      </c>
      <c r="N1915" t="s">
        <v>7767</v>
      </c>
      <c r="O1915" t="s">
        <v>2111</v>
      </c>
      <c r="P1915" t="s">
        <v>2132</v>
      </c>
      <c r="Q1915" t="s">
        <v>34</v>
      </c>
      <c r="R1915" t="s">
        <v>2133</v>
      </c>
      <c r="S1915" t="s">
        <v>198</v>
      </c>
      <c r="T1915" t="s">
        <v>2134</v>
      </c>
      <c r="U1915" t="s">
        <v>2135</v>
      </c>
      <c r="V1915" t="s">
        <v>1459</v>
      </c>
      <c r="W1915" t="s">
        <v>1460</v>
      </c>
    </row>
    <row r="1916" spans="1:23" x14ac:dyDescent="0.3">
      <c r="A1916">
        <v>1844134535828660</v>
      </c>
      <c r="B1916" t="s">
        <v>467</v>
      </c>
      <c r="C1916" t="s">
        <v>24</v>
      </c>
      <c r="D1916" t="s">
        <v>287</v>
      </c>
      <c r="E1916" t="s">
        <v>4329</v>
      </c>
      <c r="F1916" t="s">
        <v>4330</v>
      </c>
      <c r="G1916">
        <v>-13.254300000000001</v>
      </c>
      <c r="H1916">
        <v>34.301499999999997</v>
      </c>
      <c r="I1916" t="s">
        <v>78</v>
      </c>
      <c r="J1916">
        <v>20553</v>
      </c>
      <c r="K1916" s="1">
        <v>44911</v>
      </c>
      <c r="L1916" t="s">
        <v>63</v>
      </c>
      <c r="M1916" t="s">
        <v>7768</v>
      </c>
      <c r="N1916" t="s">
        <v>7769</v>
      </c>
      <c r="O1916" t="s">
        <v>822</v>
      </c>
      <c r="P1916" t="s">
        <v>823</v>
      </c>
      <c r="Q1916" t="s">
        <v>83</v>
      </c>
      <c r="R1916" t="s">
        <v>824</v>
      </c>
      <c r="S1916" t="s">
        <v>241</v>
      </c>
      <c r="T1916" t="s">
        <v>825</v>
      </c>
      <c r="U1916" t="s">
        <v>826</v>
      </c>
      <c r="V1916" t="s">
        <v>2280</v>
      </c>
      <c r="W1916" t="s">
        <v>2281</v>
      </c>
    </row>
    <row r="1917" spans="1:23" x14ac:dyDescent="0.3">
      <c r="A1917">
        <v>891864946105277</v>
      </c>
      <c r="B1917" t="s">
        <v>351</v>
      </c>
      <c r="C1917" t="s">
        <v>105</v>
      </c>
      <c r="D1917" t="s">
        <v>1637</v>
      </c>
      <c r="E1917" t="s">
        <v>2873</v>
      </c>
      <c r="F1917" t="s">
        <v>2874</v>
      </c>
      <c r="G1917">
        <v>8.6195000000000004</v>
      </c>
      <c r="H1917">
        <v>0.82479999999999998</v>
      </c>
      <c r="I1917" t="s">
        <v>62</v>
      </c>
      <c r="J1917">
        <v>37490</v>
      </c>
      <c r="K1917" s="1">
        <v>45091</v>
      </c>
      <c r="L1917" t="s">
        <v>123</v>
      </c>
      <c r="M1917" t="s">
        <v>7770</v>
      </c>
      <c r="N1917" t="s">
        <v>7771</v>
      </c>
      <c r="O1917" t="s">
        <v>2122</v>
      </c>
      <c r="P1917" t="s">
        <v>2123</v>
      </c>
      <c r="Q1917" t="s">
        <v>294</v>
      </c>
      <c r="R1917" t="s">
        <v>2124</v>
      </c>
      <c r="S1917" t="s">
        <v>69</v>
      </c>
      <c r="T1917" t="s">
        <v>2125</v>
      </c>
      <c r="U1917" t="s">
        <v>2126</v>
      </c>
      <c r="V1917" t="s">
        <v>3547</v>
      </c>
      <c r="W1917" t="s">
        <v>3548</v>
      </c>
    </row>
    <row r="1918" spans="1:23" x14ac:dyDescent="0.3">
      <c r="A1918">
        <v>3088269051315970</v>
      </c>
      <c r="B1918" t="s">
        <v>443</v>
      </c>
      <c r="C1918" t="s">
        <v>42</v>
      </c>
      <c r="D1918" t="s">
        <v>3858</v>
      </c>
      <c r="E1918" t="s">
        <v>2610</v>
      </c>
      <c r="F1918" t="s">
        <v>2611</v>
      </c>
      <c r="G1918">
        <v>27.514199999999999</v>
      </c>
      <c r="H1918">
        <v>90.433599999999998</v>
      </c>
      <c r="I1918" t="s">
        <v>62</v>
      </c>
      <c r="J1918">
        <v>79488</v>
      </c>
      <c r="K1918" s="1">
        <v>44472</v>
      </c>
      <c r="L1918" t="s">
        <v>29</v>
      </c>
      <c r="M1918" t="s">
        <v>7772</v>
      </c>
      <c r="N1918" t="s">
        <v>7773</v>
      </c>
      <c r="O1918" t="s">
        <v>112</v>
      </c>
      <c r="P1918" t="s">
        <v>1958</v>
      </c>
      <c r="Q1918" t="s">
        <v>253</v>
      </c>
      <c r="R1918" t="s">
        <v>1959</v>
      </c>
      <c r="S1918" t="s">
        <v>334</v>
      </c>
      <c r="T1918" t="s">
        <v>1960</v>
      </c>
      <c r="U1918" t="s">
        <v>1961</v>
      </c>
      <c r="V1918" t="s">
        <v>4976</v>
      </c>
      <c r="W1918" t="s">
        <v>4977</v>
      </c>
    </row>
    <row r="1919" spans="1:23" x14ac:dyDescent="0.3">
      <c r="A1919">
        <v>2811913966340170</v>
      </c>
      <c r="B1919" t="s">
        <v>286</v>
      </c>
      <c r="C1919" t="s">
        <v>105</v>
      </c>
      <c r="D1919" t="s">
        <v>5470</v>
      </c>
      <c r="E1919" t="s">
        <v>626</v>
      </c>
      <c r="F1919" t="s">
        <v>627</v>
      </c>
      <c r="G1919">
        <v>35.9375</v>
      </c>
      <c r="H1919">
        <v>14.375400000000001</v>
      </c>
      <c r="I1919" t="s">
        <v>138</v>
      </c>
      <c r="J1919">
        <v>125114</v>
      </c>
      <c r="K1919" s="1">
        <v>44956</v>
      </c>
      <c r="L1919" t="s">
        <v>123</v>
      </c>
      <c r="M1919" t="s">
        <v>7774</v>
      </c>
      <c r="N1919" t="s">
        <v>7775</v>
      </c>
      <c r="O1919" t="s">
        <v>1428</v>
      </c>
      <c r="P1919" t="s">
        <v>4089</v>
      </c>
      <c r="Q1919" t="s">
        <v>169</v>
      </c>
      <c r="R1919" t="s">
        <v>4090</v>
      </c>
      <c r="S1919" t="s">
        <v>198</v>
      </c>
      <c r="T1919" t="s">
        <v>4091</v>
      </c>
      <c r="U1919" t="s">
        <v>4092</v>
      </c>
      <c r="V1919" t="s">
        <v>1138</v>
      </c>
      <c r="W1919" t="s">
        <v>1139</v>
      </c>
    </row>
    <row r="1920" spans="1:23" x14ac:dyDescent="0.3">
      <c r="A1920">
        <v>987312947268098</v>
      </c>
      <c r="B1920" t="s">
        <v>1803</v>
      </c>
      <c r="C1920" t="s">
        <v>58</v>
      </c>
      <c r="D1920" t="s">
        <v>2199</v>
      </c>
      <c r="E1920" t="s">
        <v>1657</v>
      </c>
      <c r="F1920" t="s">
        <v>1658</v>
      </c>
      <c r="G1920">
        <v>18.9712</v>
      </c>
      <c r="H1920">
        <v>-72.285200000000003</v>
      </c>
      <c r="I1920" t="s">
        <v>62</v>
      </c>
      <c r="J1920">
        <v>111648</v>
      </c>
      <c r="K1920" s="1">
        <v>44483</v>
      </c>
      <c r="L1920" t="s">
        <v>29</v>
      </c>
      <c r="M1920" t="s">
        <v>7776</v>
      </c>
      <c r="N1920">
        <v>8832604424</v>
      </c>
      <c r="O1920" t="s">
        <v>356</v>
      </c>
      <c r="P1920" t="s">
        <v>2829</v>
      </c>
      <c r="Q1920" t="s">
        <v>34</v>
      </c>
      <c r="R1920" t="s">
        <v>2830</v>
      </c>
      <c r="S1920" t="s">
        <v>198</v>
      </c>
      <c r="T1920" t="s">
        <v>2831</v>
      </c>
      <c r="U1920" t="s">
        <v>2832</v>
      </c>
      <c r="V1920" t="s">
        <v>4033</v>
      </c>
      <c r="W1920" t="s">
        <v>4034</v>
      </c>
    </row>
    <row r="1921" spans="1:23" x14ac:dyDescent="0.3">
      <c r="A1921">
        <v>1756621359598440</v>
      </c>
      <c r="B1921" t="s">
        <v>231</v>
      </c>
      <c r="C1921" t="s">
        <v>24</v>
      </c>
      <c r="D1921" t="s">
        <v>6344</v>
      </c>
      <c r="E1921" t="s">
        <v>2809</v>
      </c>
      <c r="F1921" t="s">
        <v>2810</v>
      </c>
      <c r="G1921">
        <v>56.130400000000002</v>
      </c>
      <c r="H1921">
        <v>-106.3468</v>
      </c>
      <c r="I1921" t="s">
        <v>62</v>
      </c>
      <c r="J1921">
        <v>32400</v>
      </c>
      <c r="K1921" s="1">
        <v>45113</v>
      </c>
      <c r="L1921" t="s">
        <v>63</v>
      </c>
      <c r="M1921" t="s">
        <v>7777</v>
      </c>
      <c r="N1921" t="s">
        <v>7778</v>
      </c>
      <c r="O1921" t="s">
        <v>2174</v>
      </c>
      <c r="P1921" t="s">
        <v>251</v>
      </c>
      <c r="Q1921" t="s">
        <v>169</v>
      </c>
      <c r="R1921" t="s">
        <v>2175</v>
      </c>
      <c r="S1921" t="s">
        <v>36</v>
      </c>
      <c r="T1921" t="s">
        <v>2176</v>
      </c>
      <c r="U1921" t="s">
        <v>2177</v>
      </c>
      <c r="V1921" t="s">
        <v>4190</v>
      </c>
      <c r="W1921" t="s">
        <v>4191</v>
      </c>
    </row>
    <row r="1922" spans="1:23" x14ac:dyDescent="0.3">
      <c r="A1922">
        <v>3080296101496170</v>
      </c>
      <c r="B1922" t="s">
        <v>443</v>
      </c>
      <c r="C1922" t="s">
        <v>273</v>
      </c>
      <c r="D1922" t="s">
        <v>3379</v>
      </c>
      <c r="E1922" t="s">
        <v>3424</v>
      </c>
      <c r="F1922" t="s">
        <v>3425</v>
      </c>
      <c r="G1922">
        <v>-21.178899999999999</v>
      </c>
      <c r="H1922">
        <v>-175.19820000000001</v>
      </c>
      <c r="I1922" t="s">
        <v>78</v>
      </c>
      <c r="J1922">
        <v>37190</v>
      </c>
      <c r="K1922" s="1">
        <v>44974</v>
      </c>
      <c r="L1922" t="s">
        <v>63</v>
      </c>
      <c r="M1922" t="s">
        <v>7779</v>
      </c>
      <c r="N1922" t="s">
        <v>7780</v>
      </c>
      <c r="O1922" t="s">
        <v>3431</v>
      </c>
      <c r="P1922" t="s">
        <v>3432</v>
      </c>
      <c r="Q1922" t="s">
        <v>967</v>
      </c>
      <c r="R1922" t="s">
        <v>3433</v>
      </c>
      <c r="S1922" t="s">
        <v>114</v>
      </c>
      <c r="T1922" t="s">
        <v>3434</v>
      </c>
      <c r="U1922" t="s">
        <v>3435</v>
      </c>
      <c r="V1922" t="s">
        <v>3777</v>
      </c>
      <c r="W1922" t="s">
        <v>3778</v>
      </c>
    </row>
    <row r="1923" spans="1:23" x14ac:dyDescent="0.3">
      <c r="A1923">
        <v>65819533958592</v>
      </c>
      <c r="B1923" t="s">
        <v>286</v>
      </c>
      <c r="C1923" t="s">
        <v>151</v>
      </c>
      <c r="D1923" t="s">
        <v>3633</v>
      </c>
      <c r="E1923" t="s">
        <v>1935</v>
      </c>
      <c r="F1923" t="s">
        <v>1935</v>
      </c>
      <c r="G1923">
        <v>36.140799999999999</v>
      </c>
      <c r="H1923">
        <v>-5.3536000000000001</v>
      </c>
      <c r="I1923" t="s">
        <v>62</v>
      </c>
      <c r="J1923">
        <v>26572</v>
      </c>
      <c r="K1923" s="1">
        <v>45099</v>
      </c>
      <c r="L1923" t="s">
        <v>123</v>
      </c>
      <c r="M1923" t="s">
        <v>7781</v>
      </c>
      <c r="N1923" t="s">
        <v>7782</v>
      </c>
      <c r="O1923" t="s">
        <v>1373</v>
      </c>
      <c r="P1923" t="s">
        <v>237</v>
      </c>
      <c r="Q1923" t="s">
        <v>169</v>
      </c>
      <c r="R1923" t="s">
        <v>1374</v>
      </c>
      <c r="S1923" t="s">
        <v>212</v>
      </c>
      <c r="T1923" t="s">
        <v>1375</v>
      </c>
      <c r="U1923" t="s">
        <v>1376</v>
      </c>
      <c r="V1923" t="s">
        <v>971</v>
      </c>
      <c r="W1923" t="s">
        <v>972</v>
      </c>
    </row>
    <row r="1924" spans="1:23" x14ac:dyDescent="0.3">
      <c r="A1924">
        <v>910748747528562</v>
      </c>
      <c r="B1924" t="s">
        <v>454</v>
      </c>
      <c r="C1924" t="s">
        <v>24</v>
      </c>
      <c r="D1924" t="s">
        <v>7783</v>
      </c>
      <c r="E1924" t="s">
        <v>688</v>
      </c>
      <c r="F1924" t="s">
        <v>689</v>
      </c>
      <c r="G1924">
        <v>12.5657</v>
      </c>
      <c r="H1924">
        <v>104.9909</v>
      </c>
      <c r="I1924" t="s">
        <v>138</v>
      </c>
      <c r="J1924">
        <v>32621</v>
      </c>
      <c r="K1924" s="1">
        <v>44517</v>
      </c>
      <c r="L1924" t="s">
        <v>123</v>
      </c>
      <c r="M1924" t="s">
        <v>7784</v>
      </c>
      <c r="N1924" t="s">
        <v>7785</v>
      </c>
      <c r="O1924" t="s">
        <v>597</v>
      </c>
      <c r="P1924" t="s">
        <v>1493</v>
      </c>
      <c r="Q1924" t="s">
        <v>50</v>
      </c>
      <c r="R1924" t="s">
        <v>1755</v>
      </c>
      <c r="S1924" t="s">
        <v>198</v>
      </c>
      <c r="T1924" t="s">
        <v>1756</v>
      </c>
      <c r="U1924" t="s">
        <v>1757</v>
      </c>
      <c r="V1924" t="s">
        <v>2638</v>
      </c>
      <c r="W1924" t="s">
        <v>2639</v>
      </c>
    </row>
    <row r="1925" spans="1:23" x14ac:dyDescent="0.3">
      <c r="A1925">
        <v>1269600252034510</v>
      </c>
      <c r="B1925" t="s">
        <v>973</v>
      </c>
      <c r="C1925" t="s">
        <v>218</v>
      </c>
      <c r="D1925" t="s">
        <v>2505</v>
      </c>
      <c r="E1925" t="s">
        <v>1584</v>
      </c>
      <c r="F1925" t="s">
        <v>1585</v>
      </c>
      <c r="G1925">
        <v>37.090200000000003</v>
      </c>
      <c r="H1925">
        <v>-95.712900000000005</v>
      </c>
      <c r="I1925" t="s">
        <v>78</v>
      </c>
      <c r="J1925">
        <v>127065</v>
      </c>
      <c r="K1925" s="1">
        <v>44661</v>
      </c>
      <c r="L1925" t="s">
        <v>29</v>
      </c>
      <c r="M1925" t="s">
        <v>7786</v>
      </c>
      <c r="N1925" t="s">
        <v>7787</v>
      </c>
      <c r="O1925" t="s">
        <v>447</v>
      </c>
      <c r="P1925" t="s">
        <v>167</v>
      </c>
      <c r="Q1925" t="s">
        <v>253</v>
      </c>
      <c r="R1925" t="s">
        <v>3571</v>
      </c>
      <c r="S1925" t="s">
        <v>145</v>
      </c>
      <c r="T1925" t="s">
        <v>3572</v>
      </c>
      <c r="U1925" t="s">
        <v>3573</v>
      </c>
      <c r="V1925" t="s">
        <v>1815</v>
      </c>
      <c r="W1925" t="s">
        <v>1816</v>
      </c>
    </row>
    <row r="1926" spans="1:23" x14ac:dyDescent="0.3">
      <c r="A1926">
        <v>2980219473148950</v>
      </c>
      <c r="B1926" t="s">
        <v>839</v>
      </c>
      <c r="C1926" t="s">
        <v>134</v>
      </c>
      <c r="D1926" t="s">
        <v>3079</v>
      </c>
      <c r="E1926" t="s">
        <v>688</v>
      </c>
      <c r="F1926" t="s">
        <v>689</v>
      </c>
      <c r="G1926">
        <v>12.5657</v>
      </c>
      <c r="H1926">
        <v>104.9909</v>
      </c>
      <c r="I1926" t="s">
        <v>62</v>
      </c>
      <c r="J1926">
        <v>108633</v>
      </c>
      <c r="K1926" s="1">
        <v>45110</v>
      </c>
      <c r="L1926" t="s">
        <v>123</v>
      </c>
      <c r="M1926" t="s">
        <v>7788</v>
      </c>
      <c r="N1926" t="s">
        <v>7789</v>
      </c>
      <c r="O1926" t="s">
        <v>111</v>
      </c>
      <c r="P1926" t="s">
        <v>537</v>
      </c>
      <c r="Q1926" t="s">
        <v>239</v>
      </c>
      <c r="R1926" t="s">
        <v>538</v>
      </c>
      <c r="S1926" t="s">
        <v>52</v>
      </c>
      <c r="T1926" t="s">
        <v>539</v>
      </c>
      <c r="U1926" t="s">
        <v>540</v>
      </c>
      <c r="V1926" t="s">
        <v>6481</v>
      </c>
      <c r="W1926" t="s">
        <v>6482</v>
      </c>
    </row>
    <row r="1927" spans="1:23" x14ac:dyDescent="0.3">
      <c r="A1927">
        <v>2428402565565820</v>
      </c>
      <c r="B1927" t="s">
        <v>57</v>
      </c>
      <c r="C1927" t="s">
        <v>105</v>
      </c>
      <c r="D1927" t="s">
        <v>1588</v>
      </c>
      <c r="E1927" t="s">
        <v>2336</v>
      </c>
      <c r="F1927" t="s">
        <v>2337</v>
      </c>
      <c r="G1927">
        <v>61.892600000000002</v>
      </c>
      <c r="H1927">
        <v>-6.9118000000000004</v>
      </c>
      <c r="I1927" t="s">
        <v>28</v>
      </c>
      <c r="J1927">
        <v>39792</v>
      </c>
      <c r="K1927" s="1">
        <v>45140</v>
      </c>
      <c r="L1927" t="s">
        <v>123</v>
      </c>
      <c r="M1927" t="s">
        <v>7790</v>
      </c>
      <c r="N1927" t="s">
        <v>7791</v>
      </c>
      <c r="O1927" t="s">
        <v>48</v>
      </c>
      <c r="P1927" t="s">
        <v>1807</v>
      </c>
      <c r="Q1927" t="s">
        <v>321</v>
      </c>
      <c r="R1927" t="s">
        <v>1808</v>
      </c>
      <c r="S1927" t="s">
        <v>334</v>
      </c>
      <c r="T1927" t="s">
        <v>1809</v>
      </c>
      <c r="U1927" t="s">
        <v>1810</v>
      </c>
      <c r="V1927" t="s">
        <v>5105</v>
      </c>
      <c r="W1927" t="s">
        <v>5106</v>
      </c>
    </row>
    <row r="1928" spans="1:23" x14ac:dyDescent="0.3">
      <c r="A1928">
        <v>2084447135647740</v>
      </c>
      <c r="B1928" t="s">
        <v>417</v>
      </c>
      <c r="C1928" t="s">
        <v>134</v>
      </c>
      <c r="D1928" t="s">
        <v>2393</v>
      </c>
      <c r="E1928" t="s">
        <v>1881</v>
      </c>
      <c r="F1928" t="s">
        <v>1881</v>
      </c>
      <c r="G1928">
        <v>1.3521000000000001</v>
      </c>
      <c r="H1928">
        <v>103.8198</v>
      </c>
      <c r="I1928" t="s">
        <v>28</v>
      </c>
      <c r="J1928">
        <v>116006</v>
      </c>
      <c r="K1928" s="1">
        <v>44646</v>
      </c>
      <c r="L1928" t="s">
        <v>123</v>
      </c>
      <c r="M1928" t="s">
        <v>7792</v>
      </c>
      <c r="N1928" t="s">
        <v>7793</v>
      </c>
      <c r="O1928" t="s">
        <v>822</v>
      </c>
      <c r="P1928" t="s">
        <v>4349</v>
      </c>
      <c r="Q1928" t="s">
        <v>67</v>
      </c>
      <c r="R1928" t="s">
        <v>4350</v>
      </c>
      <c r="S1928" t="s">
        <v>36</v>
      </c>
      <c r="T1928" t="s">
        <v>4351</v>
      </c>
      <c r="U1928" t="s">
        <v>4352</v>
      </c>
      <c r="V1928" t="s">
        <v>7347</v>
      </c>
      <c r="W1928" t="s">
        <v>7348</v>
      </c>
    </row>
    <row r="1929" spans="1:23" x14ac:dyDescent="0.3">
      <c r="A1929">
        <v>1614487623203410</v>
      </c>
      <c r="B1929" t="s">
        <v>480</v>
      </c>
      <c r="C1929" t="s">
        <v>189</v>
      </c>
      <c r="D1929" t="s">
        <v>904</v>
      </c>
      <c r="E1929" t="s">
        <v>522</v>
      </c>
      <c r="F1929" t="s">
        <v>523</v>
      </c>
      <c r="G1929">
        <v>-9.6456999999999997</v>
      </c>
      <c r="H1929">
        <v>160.15620000000001</v>
      </c>
      <c r="I1929" t="s">
        <v>62</v>
      </c>
      <c r="J1929">
        <v>19656</v>
      </c>
      <c r="K1929" s="1">
        <v>44522</v>
      </c>
      <c r="L1929" t="s">
        <v>29</v>
      </c>
      <c r="M1929" t="s">
        <v>7794</v>
      </c>
      <c r="N1929">
        <v>5553824633</v>
      </c>
      <c r="O1929" t="s">
        <v>1764</v>
      </c>
      <c r="P1929" t="s">
        <v>3270</v>
      </c>
      <c r="Q1929" t="s">
        <v>294</v>
      </c>
      <c r="R1929" t="s">
        <v>3271</v>
      </c>
      <c r="S1929" t="s">
        <v>255</v>
      </c>
      <c r="T1929" t="s">
        <v>3272</v>
      </c>
      <c r="U1929" t="s">
        <v>3273</v>
      </c>
      <c r="V1929" t="s">
        <v>2253</v>
      </c>
      <c r="W1929" t="s">
        <v>2254</v>
      </c>
    </row>
    <row r="1930" spans="1:23" x14ac:dyDescent="0.3">
      <c r="A1930">
        <v>1857355870056850</v>
      </c>
      <c r="B1930" t="s">
        <v>150</v>
      </c>
      <c r="C1930" t="s">
        <v>134</v>
      </c>
      <c r="D1930" t="s">
        <v>2640</v>
      </c>
      <c r="E1930" t="s">
        <v>669</v>
      </c>
      <c r="F1930" t="s">
        <v>670</v>
      </c>
      <c r="G1930">
        <v>-0.22800000000000001</v>
      </c>
      <c r="H1930">
        <v>15.8277</v>
      </c>
      <c r="I1930" t="s">
        <v>62</v>
      </c>
      <c r="J1930">
        <v>59892</v>
      </c>
      <c r="K1930" s="1">
        <v>44541</v>
      </c>
      <c r="L1930" t="s">
        <v>29</v>
      </c>
      <c r="M1930" t="s">
        <v>7795</v>
      </c>
      <c r="N1930" t="s">
        <v>7796</v>
      </c>
      <c r="O1930" t="s">
        <v>965</v>
      </c>
      <c r="P1930" t="s">
        <v>2266</v>
      </c>
      <c r="Q1930" t="s">
        <v>239</v>
      </c>
      <c r="R1930" t="s">
        <v>2267</v>
      </c>
      <c r="S1930" t="s">
        <v>85</v>
      </c>
      <c r="T1930" t="s">
        <v>2268</v>
      </c>
      <c r="U1930" t="s">
        <v>2269</v>
      </c>
      <c r="V1930" t="s">
        <v>394</v>
      </c>
      <c r="W1930" t="s">
        <v>395</v>
      </c>
    </row>
    <row r="1931" spans="1:23" x14ac:dyDescent="0.3">
      <c r="A1931">
        <v>443348726352988</v>
      </c>
      <c r="B1931" t="s">
        <v>667</v>
      </c>
      <c r="C1931" t="s">
        <v>218</v>
      </c>
      <c r="D1931" t="s">
        <v>3510</v>
      </c>
      <c r="E1931" t="s">
        <v>1911</v>
      </c>
      <c r="F1931" t="s">
        <v>1912</v>
      </c>
      <c r="G1931">
        <v>7.5148999999999999</v>
      </c>
      <c r="H1931">
        <v>134.58250000000001</v>
      </c>
      <c r="I1931" t="s">
        <v>206</v>
      </c>
      <c r="J1931">
        <v>60329</v>
      </c>
      <c r="K1931" s="1">
        <v>44780</v>
      </c>
      <c r="L1931" t="s">
        <v>29</v>
      </c>
      <c r="M1931" t="s">
        <v>7797</v>
      </c>
      <c r="N1931" t="s">
        <v>7798</v>
      </c>
      <c r="O1931" t="s">
        <v>1858</v>
      </c>
      <c r="P1931" t="s">
        <v>6824</v>
      </c>
      <c r="Q1931" t="s">
        <v>83</v>
      </c>
      <c r="R1931" t="s">
        <v>6825</v>
      </c>
      <c r="S1931" t="s">
        <v>145</v>
      </c>
      <c r="T1931" t="s">
        <v>6826</v>
      </c>
      <c r="U1931" t="s">
        <v>6827</v>
      </c>
      <c r="V1931" t="s">
        <v>5416</v>
      </c>
      <c r="W1931" t="s">
        <v>5417</v>
      </c>
    </row>
    <row r="1932" spans="1:23" x14ac:dyDescent="0.3">
      <c r="A1932">
        <v>1635618801872110</v>
      </c>
      <c r="B1932" t="s">
        <v>272</v>
      </c>
      <c r="C1932" t="s">
        <v>273</v>
      </c>
      <c r="D1932" t="s">
        <v>3061</v>
      </c>
      <c r="E1932" t="s">
        <v>936</v>
      </c>
      <c r="F1932" t="s">
        <v>937</v>
      </c>
      <c r="G1932">
        <v>23.684999999999999</v>
      </c>
      <c r="H1932">
        <v>90.356300000000005</v>
      </c>
      <c r="I1932" t="s">
        <v>28</v>
      </c>
      <c r="J1932">
        <v>131395</v>
      </c>
      <c r="K1932" s="1">
        <v>44821</v>
      </c>
      <c r="L1932" t="s">
        <v>63</v>
      </c>
      <c r="M1932" t="s">
        <v>7799</v>
      </c>
      <c r="N1932" t="s">
        <v>7800</v>
      </c>
      <c r="O1932" t="s">
        <v>606</v>
      </c>
      <c r="P1932" t="s">
        <v>1979</v>
      </c>
      <c r="Q1932" t="s">
        <v>239</v>
      </c>
      <c r="R1932" t="s">
        <v>1980</v>
      </c>
      <c r="S1932" t="s">
        <v>36</v>
      </c>
      <c r="T1932" t="s">
        <v>1981</v>
      </c>
      <c r="U1932" t="s">
        <v>1982</v>
      </c>
      <c r="V1932" t="s">
        <v>1081</v>
      </c>
      <c r="W1932" t="s">
        <v>1082</v>
      </c>
    </row>
    <row r="1933" spans="1:23" x14ac:dyDescent="0.3">
      <c r="A1933">
        <v>965375593641620</v>
      </c>
      <c r="B1933" t="s">
        <v>104</v>
      </c>
      <c r="C1933" t="s">
        <v>218</v>
      </c>
      <c r="D1933" t="s">
        <v>2475</v>
      </c>
      <c r="E1933" t="s">
        <v>593</v>
      </c>
      <c r="F1933" t="s">
        <v>594</v>
      </c>
      <c r="G1933">
        <v>-11.6455</v>
      </c>
      <c r="H1933">
        <v>43.333300000000001</v>
      </c>
      <c r="I1933" t="s">
        <v>28</v>
      </c>
      <c r="J1933">
        <v>15344</v>
      </c>
      <c r="K1933" s="1">
        <v>44526</v>
      </c>
      <c r="L1933" t="s">
        <v>63</v>
      </c>
      <c r="M1933" t="s">
        <v>7801</v>
      </c>
      <c r="N1933" t="s">
        <v>7802</v>
      </c>
      <c r="O1933" t="s">
        <v>560</v>
      </c>
      <c r="P1933" t="s">
        <v>585</v>
      </c>
      <c r="Q1933" t="s">
        <v>143</v>
      </c>
      <c r="R1933" t="s">
        <v>3125</v>
      </c>
      <c r="S1933" t="s">
        <v>198</v>
      </c>
      <c r="T1933" t="s">
        <v>3126</v>
      </c>
      <c r="U1933" t="s">
        <v>3127</v>
      </c>
      <c r="V1933" t="s">
        <v>3446</v>
      </c>
      <c r="W1933" t="s">
        <v>3447</v>
      </c>
    </row>
    <row r="1934" spans="1:23" x14ac:dyDescent="0.3">
      <c r="A1934">
        <v>1183321812638790</v>
      </c>
      <c r="B1934" t="s">
        <v>582</v>
      </c>
      <c r="C1934" t="s">
        <v>189</v>
      </c>
      <c r="D1934" t="s">
        <v>1742</v>
      </c>
      <c r="E1934" t="s">
        <v>2080</v>
      </c>
      <c r="F1934" t="s">
        <v>2081</v>
      </c>
      <c r="G1934">
        <v>46.603354000000003</v>
      </c>
      <c r="H1934">
        <v>1.888334</v>
      </c>
      <c r="I1934" t="s">
        <v>138</v>
      </c>
      <c r="J1934">
        <v>57814</v>
      </c>
      <c r="K1934" s="1">
        <v>44690</v>
      </c>
      <c r="L1934" t="s">
        <v>123</v>
      </c>
      <c r="M1934" t="s">
        <v>7803</v>
      </c>
      <c r="N1934" t="s">
        <v>7804</v>
      </c>
      <c r="O1934" t="s">
        <v>400</v>
      </c>
      <c r="P1934" t="s">
        <v>401</v>
      </c>
      <c r="Q1934" t="s">
        <v>332</v>
      </c>
      <c r="R1934" t="s">
        <v>402</v>
      </c>
      <c r="S1934" t="s">
        <v>36</v>
      </c>
      <c r="T1934" t="s">
        <v>403</v>
      </c>
      <c r="U1934" t="s">
        <v>404</v>
      </c>
      <c r="V1934" t="s">
        <v>415</v>
      </c>
      <c r="W1934" t="s">
        <v>416</v>
      </c>
    </row>
    <row r="1935" spans="1:23" x14ac:dyDescent="0.3">
      <c r="A1935">
        <v>1369687213670870</v>
      </c>
      <c r="B1935" t="s">
        <v>921</v>
      </c>
      <c r="C1935" t="s">
        <v>42</v>
      </c>
      <c r="D1935" t="s">
        <v>4412</v>
      </c>
      <c r="E1935" t="s">
        <v>1042</v>
      </c>
      <c r="F1935" t="s">
        <v>1043</v>
      </c>
      <c r="G1935">
        <v>56.879600000000003</v>
      </c>
      <c r="H1935">
        <v>24.603200000000001</v>
      </c>
      <c r="I1935" t="s">
        <v>138</v>
      </c>
      <c r="J1935">
        <v>25057</v>
      </c>
      <c r="K1935" s="1">
        <v>44568</v>
      </c>
      <c r="L1935" t="s">
        <v>123</v>
      </c>
      <c r="M1935" t="s">
        <v>7805</v>
      </c>
      <c r="N1935" t="s">
        <v>7806</v>
      </c>
      <c r="O1935" t="s">
        <v>1823</v>
      </c>
      <c r="P1935" t="s">
        <v>909</v>
      </c>
      <c r="Q1935" t="s">
        <v>67</v>
      </c>
      <c r="R1935" t="s">
        <v>2143</v>
      </c>
      <c r="S1935" t="s">
        <v>69</v>
      </c>
      <c r="T1935" t="s">
        <v>2144</v>
      </c>
      <c r="U1935" t="s">
        <v>2145</v>
      </c>
      <c r="V1935" t="s">
        <v>7014</v>
      </c>
      <c r="W1935" t="s">
        <v>7015</v>
      </c>
    </row>
    <row r="1936" spans="1:23" x14ac:dyDescent="0.3">
      <c r="A1936">
        <v>2936093109272900</v>
      </c>
      <c r="B1936" t="s">
        <v>859</v>
      </c>
      <c r="C1936" t="s">
        <v>189</v>
      </c>
      <c r="D1936" t="s">
        <v>3039</v>
      </c>
      <c r="E1936" t="s">
        <v>1760</v>
      </c>
      <c r="F1936" t="s">
        <v>1761</v>
      </c>
      <c r="G1936">
        <v>13.193899999999999</v>
      </c>
      <c r="H1936">
        <v>-59.543199999999999</v>
      </c>
      <c r="I1936" t="s">
        <v>62</v>
      </c>
      <c r="J1936">
        <v>86502</v>
      </c>
      <c r="K1936" s="1">
        <v>44829</v>
      </c>
      <c r="L1936" t="s">
        <v>123</v>
      </c>
      <c r="M1936" t="s">
        <v>7807</v>
      </c>
      <c r="N1936" t="s">
        <v>7808</v>
      </c>
      <c r="O1936" t="s">
        <v>716</v>
      </c>
      <c r="P1936" t="s">
        <v>717</v>
      </c>
      <c r="Q1936" t="s">
        <v>674</v>
      </c>
      <c r="R1936" t="s">
        <v>718</v>
      </c>
      <c r="S1936" t="s">
        <v>212</v>
      </c>
      <c r="T1936" t="s">
        <v>719</v>
      </c>
      <c r="U1936" t="s">
        <v>720</v>
      </c>
      <c r="V1936" t="s">
        <v>3547</v>
      </c>
      <c r="W1936" t="s">
        <v>3548</v>
      </c>
    </row>
    <row r="1937" spans="1:23" x14ac:dyDescent="0.3">
      <c r="A1937">
        <v>1369412312987160</v>
      </c>
      <c r="B1937" t="s">
        <v>1803</v>
      </c>
      <c r="C1937" t="s">
        <v>24</v>
      </c>
      <c r="D1937" t="s">
        <v>4576</v>
      </c>
      <c r="E1937" t="s">
        <v>60</v>
      </c>
      <c r="F1937" t="s">
        <v>61</v>
      </c>
      <c r="G1937">
        <v>22.198699999999999</v>
      </c>
      <c r="H1937">
        <v>113.54389999999999</v>
      </c>
      <c r="I1937" t="s">
        <v>62</v>
      </c>
      <c r="J1937">
        <v>128453</v>
      </c>
      <c r="K1937" s="1">
        <v>44500</v>
      </c>
      <c r="L1937" t="s">
        <v>63</v>
      </c>
      <c r="M1937" t="s">
        <v>7809</v>
      </c>
      <c r="N1937" t="s">
        <v>7810</v>
      </c>
      <c r="O1937" t="s">
        <v>3636</v>
      </c>
      <c r="P1937" t="s">
        <v>4873</v>
      </c>
      <c r="Q1937" t="s">
        <v>143</v>
      </c>
      <c r="R1937" t="s">
        <v>4874</v>
      </c>
      <c r="S1937" t="s">
        <v>85</v>
      </c>
      <c r="T1937" t="s">
        <v>4875</v>
      </c>
      <c r="U1937" t="s">
        <v>4876</v>
      </c>
      <c r="V1937" t="s">
        <v>7811</v>
      </c>
      <c r="W1937" t="s">
        <v>7812</v>
      </c>
    </row>
    <row r="1938" spans="1:23" x14ac:dyDescent="0.3">
      <c r="A1938">
        <v>711745074457109</v>
      </c>
      <c r="B1938" t="s">
        <v>454</v>
      </c>
      <c r="C1938" t="s">
        <v>42</v>
      </c>
      <c r="D1938" t="s">
        <v>1508</v>
      </c>
      <c r="E1938" t="s">
        <v>669</v>
      </c>
      <c r="F1938" t="s">
        <v>670</v>
      </c>
      <c r="G1938">
        <v>-0.22800000000000001</v>
      </c>
      <c r="H1938">
        <v>15.8277</v>
      </c>
      <c r="I1938" t="s">
        <v>78</v>
      </c>
      <c r="J1938">
        <v>38010</v>
      </c>
      <c r="K1938" s="1">
        <v>45181</v>
      </c>
      <c r="L1938" t="s">
        <v>63</v>
      </c>
      <c r="M1938" t="s">
        <v>7813</v>
      </c>
      <c r="N1938" t="s">
        <v>7814</v>
      </c>
      <c r="O1938" t="s">
        <v>606</v>
      </c>
      <c r="P1938" t="s">
        <v>1979</v>
      </c>
      <c r="Q1938" t="s">
        <v>239</v>
      </c>
      <c r="R1938" t="s">
        <v>1980</v>
      </c>
      <c r="S1938" t="s">
        <v>69</v>
      </c>
      <c r="T1938" t="s">
        <v>1981</v>
      </c>
      <c r="U1938" t="s">
        <v>1982</v>
      </c>
      <c r="V1938" t="s">
        <v>4224</v>
      </c>
      <c r="W1938" t="s">
        <v>4225</v>
      </c>
    </row>
    <row r="1939" spans="1:23" x14ac:dyDescent="0.3">
      <c r="A1939">
        <v>715040829755140</v>
      </c>
      <c r="B1939" t="s">
        <v>41</v>
      </c>
      <c r="C1939" t="s">
        <v>58</v>
      </c>
      <c r="D1939" t="s">
        <v>3246</v>
      </c>
      <c r="E1939" t="s">
        <v>1668</v>
      </c>
      <c r="F1939" t="s">
        <v>1669</v>
      </c>
      <c r="G1939">
        <v>1.6508</v>
      </c>
      <c r="H1939">
        <v>10.267899999999999</v>
      </c>
      <c r="I1939" t="s">
        <v>138</v>
      </c>
      <c r="J1939">
        <v>49051</v>
      </c>
      <c r="K1939" s="1">
        <v>44594</v>
      </c>
      <c r="L1939" t="s">
        <v>63</v>
      </c>
      <c r="M1939" t="s">
        <v>7815</v>
      </c>
      <c r="N1939" t="s">
        <v>7816</v>
      </c>
      <c r="O1939" t="s">
        <v>32</v>
      </c>
      <c r="P1939" t="s">
        <v>33</v>
      </c>
      <c r="Q1939" t="s">
        <v>83</v>
      </c>
      <c r="R1939" t="s">
        <v>35</v>
      </c>
      <c r="S1939" t="s">
        <v>114</v>
      </c>
      <c r="T1939" t="s">
        <v>37</v>
      </c>
      <c r="U1939" t="s">
        <v>38</v>
      </c>
      <c r="V1939" t="s">
        <v>7347</v>
      </c>
      <c r="W1939" t="s">
        <v>7348</v>
      </c>
    </row>
    <row r="1940" spans="1:23" x14ac:dyDescent="0.3">
      <c r="A1940">
        <v>2643015059086690</v>
      </c>
      <c r="B1940" t="s">
        <v>175</v>
      </c>
      <c r="C1940" t="s">
        <v>218</v>
      </c>
      <c r="D1940" t="s">
        <v>2707</v>
      </c>
      <c r="E1940" t="s">
        <v>288</v>
      </c>
      <c r="F1940" t="s">
        <v>289</v>
      </c>
      <c r="G1940">
        <v>40.3399</v>
      </c>
      <c r="H1940">
        <v>127.51009999999999</v>
      </c>
      <c r="I1940" t="s">
        <v>62</v>
      </c>
      <c r="J1940">
        <v>62666</v>
      </c>
      <c r="K1940" s="1">
        <v>44886</v>
      </c>
      <c r="L1940" t="s">
        <v>29</v>
      </c>
      <c r="M1940" t="s">
        <v>7817</v>
      </c>
      <c r="N1940" t="s">
        <v>7818</v>
      </c>
      <c r="O1940" t="s">
        <v>692</v>
      </c>
      <c r="P1940" t="s">
        <v>693</v>
      </c>
      <c r="Q1940" t="s">
        <v>239</v>
      </c>
      <c r="R1940" t="s">
        <v>694</v>
      </c>
      <c r="S1940" t="s">
        <v>255</v>
      </c>
      <c r="T1940" t="s">
        <v>695</v>
      </c>
      <c r="U1940" t="s">
        <v>696</v>
      </c>
      <c r="V1940" t="s">
        <v>3495</v>
      </c>
      <c r="W1940" t="s">
        <v>3496</v>
      </c>
    </row>
    <row r="1941" spans="1:23" x14ac:dyDescent="0.3">
      <c r="A1941">
        <v>841025274152068</v>
      </c>
      <c r="B1941" t="s">
        <v>1803</v>
      </c>
      <c r="C1941" t="s">
        <v>134</v>
      </c>
      <c r="D1941" t="s">
        <v>4029</v>
      </c>
      <c r="E1941" t="s">
        <v>883</v>
      </c>
      <c r="F1941" t="s">
        <v>884</v>
      </c>
      <c r="G1941">
        <v>31.791699999999999</v>
      </c>
      <c r="H1941">
        <v>-7.0926</v>
      </c>
      <c r="I1941" t="s">
        <v>206</v>
      </c>
      <c r="J1941">
        <v>101060</v>
      </c>
      <c r="K1941" s="1">
        <v>45021</v>
      </c>
      <c r="L1941" t="s">
        <v>63</v>
      </c>
      <c r="M1941" t="s">
        <v>7819</v>
      </c>
      <c r="N1941" t="s">
        <v>7820</v>
      </c>
      <c r="O1941" t="s">
        <v>2111</v>
      </c>
      <c r="P1941" t="s">
        <v>2675</v>
      </c>
      <c r="Q1941" t="s">
        <v>239</v>
      </c>
      <c r="R1941" t="s">
        <v>2676</v>
      </c>
      <c r="S1941" t="s">
        <v>69</v>
      </c>
      <c r="T1941" t="s">
        <v>2677</v>
      </c>
      <c r="U1941" t="s">
        <v>2678</v>
      </c>
      <c r="V1941" t="s">
        <v>5368</v>
      </c>
      <c r="W1941" t="s">
        <v>5369</v>
      </c>
    </row>
    <row r="1942" spans="1:23" x14ac:dyDescent="0.3">
      <c r="A1942">
        <v>2483449960605480</v>
      </c>
      <c r="B1942" t="s">
        <v>667</v>
      </c>
      <c r="C1942" t="s">
        <v>273</v>
      </c>
      <c r="D1942" t="s">
        <v>4464</v>
      </c>
      <c r="E1942" t="s">
        <v>2610</v>
      </c>
      <c r="F1942" t="s">
        <v>2611</v>
      </c>
      <c r="G1942">
        <v>27.514199999999999</v>
      </c>
      <c r="H1942">
        <v>90.433599999999998</v>
      </c>
      <c r="I1942" t="s">
        <v>28</v>
      </c>
      <c r="J1942">
        <v>110226</v>
      </c>
      <c r="K1942" s="1">
        <v>44854</v>
      </c>
      <c r="L1942" t="s">
        <v>63</v>
      </c>
      <c r="M1942" t="s">
        <v>7821</v>
      </c>
      <c r="N1942" t="s">
        <v>7822</v>
      </c>
      <c r="O1942" t="s">
        <v>548</v>
      </c>
      <c r="P1942" t="s">
        <v>1144</v>
      </c>
      <c r="Q1942" t="s">
        <v>67</v>
      </c>
      <c r="R1942" t="s">
        <v>1145</v>
      </c>
      <c r="S1942" t="s">
        <v>36</v>
      </c>
      <c r="T1942" t="s">
        <v>1146</v>
      </c>
      <c r="U1942" t="s">
        <v>1147</v>
      </c>
      <c r="V1942" t="s">
        <v>7823</v>
      </c>
      <c r="W1942" t="s">
        <v>7824</v>
      </c>
    </row>
    <row r="1943" spans="1:23" x14ac:dyDescent="0.3">
      <c r="A1943">
        <v>129853496155961</v>
      </c>
      <c r="B1943" t="s">
        <v>667</v>
      </c>
      <c r="C1943" t="s">
        <v>105</v>
      </c>
      <c r="D1943" t="s">
        <v>5497</v>
      </c>
      <c r="E1943" t="s">
        <v>504</v>
      </c>
      <c r="F1943" t="s">
        <v>505</v>
      </c>
      <c r="G1943">
        <v>21.473500000000001</v>
      </c>
      <c r="H1943">
        <v>55.9754</v>
      </c>
      <c r="I1943" t="s">
        <v>78</v>
      </c>
      <c r="J1943">
        <v>81643</v>
      </c>
      <c r="K1943" s="1">
        <v>45012</v>
      </c>
      <c r="L1943" t="s">
        <v>123</v>
      </c>
      <c r="M1943" t="s">
        <v>7825</v>
      </c>
      <c r="N1943" t="s">
        <v>7826</v>
      </c>
      <c r="O1943" t="s">
        <v>1832</v>
      </c>
      <c r="P1943" t="s">
        <v>1833</v>
      </c>
      <c r="Q1943" t="s">
        <v>143</v>
      </c>
      <c r="R1943" t="s">
        <v>1834</v>
      </c>
      <c r="S1943" t="s">
        <v>241</v>
      </c>
      <c r="T1943" t="s">
        <v>1835</v>
      </c>
      <c r="U1943" t="s">
        <v>1836</v>
      </c>
      <c r="V1943" t="s">
        <v>5627</v>
      </c>
      <c r="W1943" t="s">
        <v>5628</v>
      </c>
    </row>
    <row r="1944" spans="1:23" x14ac:dyDescent="0.3">
      <c r="A1944">
        <v>2314064788187650</v>
      </c>
      <c r="B1944" t="s">
        <v>351</v>
      </c>
      <c r="C1944" t="s">
        <v>134</v>
      </c>
      <c r="D1944" t="s">
        <v>4663</v>
      </c>
      <c r="E1944" t="s">
        <v>2727</v>
      </c>
      <c r="F1944" t="s">
        <v>2728</v>
      </c>
      <c r="G1944">
        <v>17.357800000000001</v>
      </c>
      <c r="H1944">
        <v>-62.782899999999998</v>
      </c>
      <c r="I1944" t="s">
        <v>62</v>
      </c>
      <c r="J1944">
        <v>107526</v>
      </c>
      <c r="K1944" s="1">
        <v>44971</v>
      </c>
      <c r="L1944" t="s">
        <v>29</v>
      </c>
      <c r="M1944" t="s">
        <v>7827</v>
      </c>
      <c r="N1944" t="s">
        <v>7828</v>
      </c>
      <c r="O1944" t="s">
        <v>2231</v>
      </c>
      <c r="P1944" t="s">
        <v>2508</v>
      </c>
      <c r="Q1944" t="s">
        <v>34</v>
      </c>
      <c r="R1944" t="s">
        <v>2509</v>
      </c>
      <c r="S1944" t="s">
        <v>52</v>
      </c>
      <c r="T1944" t="s">
        <v>2510</v>
      </c>
      <c r="U1944" t="s">
        <v>2511</v>
      </c>
      <c r="V1944" t="s">
        <v>7829</v>
      </c>
      <c r="W1944" t="s">
        <v>7830</v>
      </c>
    </row>
    <row r="1945" spans="1:23" x14ac:dyDescent="0.3">
      <c r="A1945">
        <v>940088811450806</v>
      </c>
      <c r="B1945" t="s">
        <v>133</v>
      </c>
      <c r="C1945" t="s">
        <v>42</v>
      </c>
      <c r="D1945" t="s">
        <v>867</v>
      </c>
      <c r="E1945" t="s">
        <v>986</v>
      </c>
      <c r="F1945" t="s">
        <v>987</v>
      </c>
      <c r="G1945">
        <v>23.634499999999999</v>
      </c>
      <c r="H1945">
        <v>-102.5528</v>
      </c>
      <c r="I1945" t="s">
        <v>28</v>
      </c>
      <c r="J1945">
        <v>50096</v>
      </c>
      <c r="K1945" s="1">
        <v>45145</v>
      </c>
      <c r="L1945" t="s">
        <v>123</v>
      </c>
      <c r="M1945" t="s">
        <v>7831</v>
      </c>
      <c r="N1945" t="s">
        <v>7832</v>
      </c>
      <c r="O1945" t="s">
        <v>1513</v>
      </c>
      <c r="P1945" t="s">
        <v>1373</v>
      </c>
      <c r="Q1945" t="s">
        <v>34</v>
      </c>
      <c r="R1945" t="s">
        <v>1514</v>
      </c>
      <c r="S1945" t="s">
        <v>198</v>
      </c>
      <c r="T1945" t="s">
        <v>1515</v>
      </c>
      <c r="U1945" t="s">
        <v>1516</v>
      </c>
      <c r="V1945" t="s">
        <v>790</v>
      </c>
      <c r="W1945" t="s">
        <v>791</v>
      </c>
    </row>
    <row r="1946" spans="1:23" x14ac:dyDescent="0.3">
      <c r="A1946">
        <v>228948004720252</v>
      </c>
      <c r="B1946" t="s">
        <v>678</v>
      </c>
      <c r="C1946" t="s">
        <v>273</v>
      </c>
      <c r="D1946" t="s">
        <v>3314</v>
      </c>
      <c r="E1946" t="s">
        <v>3331</v>
      </c>
      <c r="F1946" t="s">
        <v>3332</v>
      </c>
      <c r="G1946">
        <v>4.8604000000000003</v>
      </c>
      <c r="H1946">
        <v>-58.930199999999999</v>
      </c>
      <c r="I1946" t="s">
        <v>138</v>
      </c>
      <c r="J1946">
        <v>94102</v>
      </c>
      <c r="K1946" s="1">
        <v>44888</v>
      </c>
      <c r="L1946" t="s">
        <v>29</v>
      </c>
      <c r="M1946" t="s">
        <v>7833</v>
      </c>
      <c r="N1946">
        <v>3493423828</v>
      </c>
      <c r="O1946" t="s">
        <v>1428</v>
      </c>
      <c r="P1946" t="s">
        <v>4089</v>
      </c>
      <c r="Q1946" t="s">
        <v>294</v>
      </c>
      <c r="R1946" t="s">
        <v>4090</v>
      </c>
      <c r="S1946" t="s">
        <v>145</v>
      </c>
      <c r="T1946" t="s">
        <v>4091</v>
      </c>
      <c r="U1946" t="s">
        <v>4092</v>
      </c>
      <c r="V1946" t="s">
        <v>5500</v>
      </c>
      <c r="W1946" t="s">
        <v>5501</v>
      </c>
    </row>
    <row r="1947" spans="1:23" x14ac:dyDescent="0.3">
      <c r="A1947">
        <v>600397136643161</v>
      </c>
      <c r="B1947" t="s">
        <v>779</v>
      </c>
      <c r="C1947" t="s">
        <v>218</v>
      </c>
      <c r="D1947" t="s">
        <v>1869</v>
      </c>
      <c r="E1947" t="s">
        <v>3008</v>
      </c>
      <c r="F1947" t="s">
        <v>3009</v>
      </c>
      <c r="G1947">
        <v>42.733899999999998</v>
      </c>
      <c r="H1947">
        <v>25.485800000000001</v>
      </c>
      <c r="I1947" t="s">
        <v>138</v>
      </c>
      <c r="J1947">
        <v>48818</v>
      </c>
      <c r="K1947" s="1">
        <v>44633</v>
      </c>
      <c r="L1947" t="s">
        <v>123</v>
      </c>
      <c r="M1947" t="s">
        <v>7834</v>
      </c>
      <c r="N1947" t="s">
        <v>7835</v>
      </c>
      <c r="O1947" t="s">
        <v>3146</v>
      </c>
      <c r="P1947" t="s">
        <v>6020</v>
      </c>
      <c r="Q1947" t="s">
        <v>50</v>
      </c>
      <c r="R1947" t="s">
        <v>6021</v>
      </c>
      <c r="S1947" t="s">
        <v>36</v>
      </c>
      <c r="T1947" t="s">
        <v>6022</v>
      </c>
      <c r="U1947" t="s">
        <v>6023</v>
      </c>
      <c r="V1947" t="s">
        <v>5965</v>
      </c>
      <c r="W1947" t="s">
        <v>5966</v>
      </c>
    </row>
    <row r="1948" spans="1:23" x14ac:dyDescent="0.3">
      <c r="A1948">
        <v>173752583799267</v>
      </c>
      <c r="B1948" t="s">
        <v>921</v>
      </c>
      <c r="C1948" t="s">
        <v>91</v>
      </c>
      <c r="D1948" t="s">
        <v>4019</v>
      </c>
      <c r="E1948" t="s">
        <v>4329</v>
      </c>
      <c r="F1948" t="s">
        <v>4330</v>
      </c>
      <c r="G1948">
        <v>-13.254300000000001</v>
      </c>
      <c r="H1948">
        <v>34.301499999999997</v>
      </c>
      <c r="I1948" t="s">
        <v>206</v>
      </c>
      <c r="J1948">
        <v>102285</v>
      </c>
      <c r="K1948" s="1">
        <v>44538</v>
      </c>
      <c r="L1948" t="s">
        <v>123</v>
      </c>
      <c r="M1948" t="s">
        <v>7836</v>
      </c>
      <c r="N1948" t="s">
        <v>7837</v>
      </c>
      <c r="O1948" t="s">
        <v>1979</v>
      </c>
      <c r="P1948" t="s">
        <v>2111</v>
      </c>
      <c r="Q1948" t="s">
        <v>67</v>
      </c>
      <c r="R1948" t="s">
        <v>3837</v>
      </c>
      <c r="S1948" t="s">
        <v>145</v>
      </c>
      <c r="T1948" t="s">
        <v>3838</v>
      </c>
      <c r="U1948" t="s">
        <v>3839</v>
      </c>
      <c r="V1948" t="s">
        <v>1093</v>
      </c>
      <c r="W1948" t="s">
        <v>1094</v>
      </c>
    </row>
    <row r="1949" spans="1:23" x14ac:dyDescent="0.3">
      <c r="A1949">
        <v>1207060364579860</v>
      </c>
      <c r="B1949" t="s">
        <v>217</v>
      </c>
      <c r="C1949" t="s">
        <v>42</v>
      </c>
      <c r="D1949" t="s">
        <v>4396</v>
      </c>
      <c r="E1949" t="s">
        <v>2476</v>
      </c>
      <c r="F1949" t="s">
        <v>2477</v>
      </c>
      <c r="G1949">
        <v>26.522500000000001</v>
      </c>
      <c r="H1949">
        <v>31.465900000000001</v>
      </c>
      <c r="I1949" t="s">
        <v>206</v>
      </c>
      <c r="J1949">
        <v>70621</v>
      </c>
      <c r="K1949" s="1">
        <v>44967</v>
      </c>
      <c r="L1949" t="s">
        <v>123</v>
      </c>
      <c r="M1949" t="s">
        <v>7838</v>
      </c>
      <c r="N1949">
        <f>1-962-391-6035</f>
        <v>-7387</v>
      </c>
      <c r="O1949" t="s">
        <v>1823</v>
      </c>
      <c r="P1949" t="s">
        <v>909</v>
      </c>
      <c r="Q1949" t="s">
        <v>253</v>
      </c>
      <c r="R1949" t="s">
        <v>2143</v>
      </c>
      <c r="S1949" t="s">
        <v>241</v>
      </c>
      <c r="T1949" t="s">
        <v>2144</v>
      </c>
      <c r="U1949" t="s">
        <v>2145</v>
      </c>
      <c r="V1949" t="s">
        <v>6603</v>
      </c>
      <c r="W1949" t="s">
        <v>6604</v>
      </c>
    </row>
    <row r="1950" spans="1:23" x14ac:dyDescent="0.3">
      <c r="A1950">
        <v>1405209889069130</v>
      </c>
      <c r="B1950" t="s">
        <v>272</v>
      </c>
      <c r="C1950" t="s">
        <v>91</v>
      </c>
      <c r="D1950" t="s">
        <v>2888</v>
      </c>
      <c r="E1950" t="s">
        <v>2873</v>
      </c>
      <c r="F1950" t="s">
        <v>2874</v>
      </c>
      <c r="G1950">
        <v>8.6195000000000004</v>
      </c>
      <c r="H1950">
        <v>0.82479999999999998</v>
      </c>
      <c r="I1950" t="s">
        <v>28</v>
      </c>
      <c r="J1950">
        <v>72342</v>
      </c>
      <c r="K1950" s="1">
        <v>44558</v>
      </c>
      <c r="L1950" t="s">
        <v>29</v>
      </c>
      <c r="M1950" t="s">
        <v>5910</v>
      </c>
      <c r="N1950" t="s">
        <v>7839</v>
      </c>
      <c r="O1950" t="s">
        <v>1858</v>
      </c>
      <c r="P1950" t="s">
        <v>6824</v>
      </c>
      <c r="Q1950" t="s">
        <v>321</v>
      </c>
      <c r="R1950" t="s">
        <v>6825</v>
      </c>
      <c r="S1950" t="s">
        <v>85</v>
      </c>
      <c r="T1950" t="s">
        <v>6826</v>
      </c>
      <c r="U1950" t="s">
        <v>6827</v>
      </c>
      <c r="V1950" t="s">
        <v>553</v>
      </c>
      <c r="W1950" t="s">
        <v>554</v>
      </c>
    </row>
    <row r="1951" spans="1:23" x14ac:dyDescent="0.3">
      <c r="A1951">
        <v>2720367377578240</v>
      </c>
      <c r="B1951" t="s">
        <v>23</v>
      </c>
      <c r="C1951" t="s">
        <v>58</v>
      </c>
      <c r="D1951" t="s">
        <v>3079</v>
      </c>
      <c r="E1951" t="s">
        <v>1760</v>
      </c>
      <c r="F1951" t="s">
        <v>1761</v>
      </c>
      <c r="G1951">
        <v>13.193899999999999</v>
      </c>
      <c r="H1951">
        <v>-59.543199999999999</v>
      </c>
      <c r="I1951" t="s">
        <v>78</v>
      </c>
      <c r="J1951">
        <v>60300</v>
      </c>
      <c r="K1951" s="1">
        <v>44783</v>
      </c>
      <c r="L1951" t="s">
        <v>123</v>
      </c>
      <c r="M1951" t="s">
        <v>7840</v>
      </c>
      <c r="N1951" t="s">
        <v>7841</v>
      </c>
      <c r="O1951" t="s">
        <v>401</v>
      </c>
      <c r="P1951" t="s">
        <v>4857</v>
      </c>
      <c r="Q1951" t="s">
        <v>253</v>
      </c>
      <c r="R1951" t="s">
        <v>4858</v>
      </c>
      <c r="S1951" t="s">
        <v>85</v>
      </c>
      <c r="T1951" t="s">
        <v>4859</v>
      </c>
      <c r="U1951" t="s">
        <v>4860</v>
      </c>
      <c r="V1951" t="s">
        <v>3084</v>
      </c>
      <c r="W1951" t="s">
        <v>3085</v>
      </c>
    </row>
    <row r="1952" spans="1:23" x14ac:dyDescent="0.3">
      <c r="A1952">
        <v>2425823501456610</v>
      </c>
      <c r="B1952" t="s">
        <v>74</v>
      </c>
      <c r="C1952" t="s">
        <v>151</v>
      </c>
      <c r="D1952" t="s">
        <v>1637</v>
      </c>
      <c r="E1952" t="s">
        <v>456</v>
      </c>
      <c r="F1952" t="s">
        <v>457</v>
      </c>
      <c r="G1952">
        <v>9.0820000000000007</v>
      </c>
      <c r="H1952">
        <v>8.6753</v>
      </c>
      <c r="I1952" t="s">
        <v>78</v>
      </c>
      <c r="J1952">
        <v>47944</v>
      </c>
      <c r="K1952" s="1">
        <v>44965</v>
      </c>
      <c r="L1952" t="s">
        <v>63</v>
      </c>
      <c r="M1952" t="s">
        <v>7842</v>
      </c>
      <c r="N1952">
        <f>1-354-940-6179</f>
        <v>-7472</v>
      </c>
      <c r="O1952" t="s">
        <v>1069</v>
      </c>
      <c r="P1952" t="s">
        <v>2214</v>
      </c>
      <c r="Q1952" t="s">
        <v>67</v>
      </c>
      <c r="R1952" t="s">
        <v>2215</v>
      </c>
      <c r="S1952" t="s">
        <v>212</v>
      </c>
      <c r="T1952" t="s">
        <v>2216</v>
      </c>
      <c r="U1952" t="s">
        <v>2217</v>
      </c>
      <c r="V1952" t="s">
        <v>7843</v>
      </c>
      <c r="W1952" t="s">
        <v>7844</v>
      </c>
    </row>
    <row r="1953" spans="1:23" x14ac:dyDescent="0.3">
      <c r="A1953">
        <v>422012944589069</v>
      </c>
      <c r="B1953" t="s">
        <v>74</v>
      </c>
      <c r="C1953" t="s">
        <v>91</v>
      </c>
      <c r="D1953" t="s">
        <v>2769</v>
      </c>
      <c r="E1953" t="s">
        <v>2328</v>
      </c>
      <c r="F1953" t="s">
        <v>2329</v>
      </c>
      <c r="G1953">
        <v>12.238300000000001</v>
      </c>
      <c r="H1953">
        <v>-1.5616000000000001</v>
      </c>
      <c r="I1953" t="s">
        <v>138</v>
      </c>
      <c r="J1953">
        <v>62605</v>
      </c>
      <c r="K1953" s="1">
        <v>44931</v>
      </c>
      <c r="L1953" t="s">
        <v>123</v>
      </c>
      <c r="M1953" t="s">
        <v>7845</v>
      </c>
      <c r="N1953" t="s">
        <v>7846</v>
      </c>
      <c r="O1953" t="s">
        <v>1979</v>
      </c>
      <c r="P1953" t="s">
        <v>2111</v>
      </c>
      <c r="Q1953" t="s">
        <v>169</v>
      </c>
      <c r="R1953" t="s">
        <v>3837</v>
      </c>
      <c r="S1953" t="s">
        <v>36</v>
      </c>
      <c r="T1953" t="s">
        <v>3838</v>
      </c>
      <c r="U1953" t="s">
        <v>3839</v>
      </c>
      <c r="V1953" t="s">
        <v>2485</v>
      </c>
      <c r="W1953" t="s">
        <v>2486</v>
      </c>
    </row>
    <row r="1954" spans="1:23" x14ac:dyDescent="0.3">
      <c r="A1954">
        <v>1112020663843610</v>
      </c>
      <c r="B1954" t="s">
        <v>678</v>
      </c>
      <c r="C1954" t="s">
        <v>134</v>
      </c>
      <c r="D1954" t="s">
        <v>3881</v>
      </c>
      <c r="E1954" t="s">
        <v>1342</v>
      </c>
      <c r="F1954" t="s">
        <v>1343</v>
      </c>
      <c r="G1954">
        <v>14.497400000000001</v>
      </c>
      <c r="H1954">
        <v>-14.452400000000001</v>
      </c>
      <c r="I1954" t="s">
        <v>138</v>
      </c>
      <c r="J1954">
        <v>27044</v>
      </c>
      <c r="K1954" s="1">
        <v>44547</v>
      </c>
      <c r="L1954" t="s">
        <v>29</v>
      </c>
      <c r="M1954" t="s">
        <v>7847</v>
      </c>
      <c r="N1954" t="s">
        <v>7848</v>
      </c>
      <c r="O1954" t="s">
        <v>1543</v>
      </c>
      <c r="P1954" t="s">
        <v>1708</v>
      </c>
      <c r="Q1954" t="s">
        <v>83</v>
      </c>
      <c r="R1954" t="s">
        <v>1709</v>
      </c>
      <c r="S1954" t="s">
        <v>212</v>
      </c>
      <c r="T1954" t="s">
        <v>1710</v>
      </c>
      <c r="U1954" t="s">
        <v>1711</v>
      </c>
      <c r="V1954" t="s">
        <v>6385</v>
      </c>
      <c r="W1954" t="s">
        <v>6386</v>
      </c>
    </row>
    <row r="1955" spans="1:23" x14ac:dyDescent="0.3">
      <c r="A1955">
        <v>365314657671355</v>
      </c>
      <c r="B1955" t="s">
        <v>217</v>
      </c>
      <c r="C1955" t="s">
        <v>151</v>
      </c>
      <c r="D1955" t="s">
        <v>1782</v>
      </c>
      <c r="E1955" t="s">
        <v>626</v>
      </c>
      <c r="F1955" t="s">
        <v>627</v>
      </c>
      <c r="G1955">
        <v>35.9375</v>
      </c>
      <c r="H1955">
        <v>14.375400000000001</v>
      </c>
      <c r="I1955" t="s">
        <v>28</v>
      </c>
      <c r="J1955">
        <v>24020</v>
      </c>
      <c r="K1955" s="1">
        <v>44838</v>
      </c>
      <c r="L1955" t="s">
        <v>29</v>
      </c>
      <c r="M1955" t="s">
        <v>7849</v>
      </c>
      <c r="N1955" t="s">
        <v>7850</v>
      </c>
      <c r="O1955" t="s">
        <v>141</v>
      </c>
      <c r="P1955" t="s">
        <v>142</v>
      </c>
      <c r="Q1955" t="s">
        <v>294</v>
      </c>
      <c r="R1955" t="s">
        <v>144</v>
      </c>
      <c r="S1955" t="s">
        <v>334</v>
      </c>
      <c r="T1955" t="s">
        <v>146</v>
      </c>
      <c r="U1955" t="s">
        <v>147</v>
      </c>
      <c r="V1955" t="s">
        <v>4921</v>
      </c>
      <c r="W1955" t="s">
        <v>4922</v>
      </c>
    </row>
    <row r="1956" spans="1:23" x14ac:dyDescent="0.3">
      <c r="A1956">
        <v>207856117997325</v>
      </c>
      <c r="B1956" t="s">
        <v>74</v>
      </c>
      <c r="C1956" t="s">
        <v>91</v>
      </c>
      <c r="D1956" t="s">
        <v>6367</v>
      </c>
      <c r="E1956" t="s">
        <v>1342</v>
      </c>
      <c r="F1956" t="s">
        <v>1343</v>
      </c>
      <c r="G1956">
        <v>14.497400000000001</v>
      </c>
      <c r="H1956">
        <v>-14.452400000000001</v>
      </c>
      <c r="I1956" t="s">
        <v>62</v>
      </c>
      <c r="J1956">
        <v>98220</v>
      </c>
      <c r="K1956" s="1">
        <v>44665</v>
      </c>
      <c r="L1956" t="s">
        <v>123</v>
      </c>
      <c r="M1956" t="s">
        <v>7851</v>
      </c>
      <c r="N1956" t="s">
        <v>7852</v>
      </c>
      <c r="O1956" t="s">
        <v>251</v>
      </c>
      <c r="P1956" t="s">
        <v>252</v>
      </c>
      <c r="Q1956" t="s">
        <v>1047</v>
      </c>
      <c r="R1956" t="s">
        <v>254</v>
      </c>
      <c r="S1956" t="s">
        <v>198</v>
      </c>
      <c r="T1956" t="s">
        <v>256</v>
      </c>
      <c r="U1956" t="s">
        <v>257</v>
      </c>
      <c r="V1956" t="s">
        <v>3075</v>
      </c>
      <c r="W1956" t="s">
        <v>3076</v>
      </c>
    </row>
    <row r="1957" spans="1:23" x14ac:dyDescent="0.3">
      <c r="A1957">
        <v>2913834145399710</v>
      </c>
      <c r="B1957" t="s">
        <v>161</v>
      </c>
      <c r="C1957" t="s">
        <v>105</v>
      </c>
      <c r="D1957" t="s">
        <v>2348</v>
      </c>
      <c r="E1957" t="s">
        <v>925</v>
      </c>
      <c r="F1957" t="s">
        <v>926</v>
      </c>
      <c r="G1957">
        <v>23.885899999999999</v>
      </c>
      <c r="H1957">
        <v>45.0792</v>
      </c>
      <c r="I1957" t="s">
        <v>28</v>
      </c>
      <c r="J1957">
        <v>70474</v>
      </c>
      <c r="K1957" s="1">
        <v>45066</v>
      </c>
      <c r="L1957" t="s">
        <v>63</v>
      </c>
      <c r="M1957" t="s">
        <v>7853</v>
      </c>
      <c r="N1957" t="s">
        <v>7854</v>
      </c>
      <c r="O1957" t="s">
        <v>447</v>
      </c>
      <c r="P1957" t="s">
        <v>5008</v>
      </c>
      <c r="Q1957" t="s">
        <v>169</v>
      </c>
      <c r="R1957" t="s">
        <v>5009</v>
      </c>
      <c r="S1957" t="s">
        <v>145</v>
      </c>
      <c r="T1957" t="s">
        <v>5010</v>
      </c>
      <c r="U1957" t="s">
        <v>5011</v>
      </c>
      <c r="V1957" t="s">
        <v>6449</v>
      </c>
      <c r="W1957" t="s">
        <v>6450</v>
      </c>
    </row>
    <row r="1958" spans="1:23" x14ac:dyDescent="0.3">
      <c r="A1958">
        <v>1631550065038510</v>
      </c>
      <c r="B1958" t="s">
        <v>260</v>
      </c>
      <c r="C1958" t="s">
        <v>218</v>
      </c>
      <c r="D1958" t="s">
        <v>7855</v>
      </c>
      <c r="E1958" t="s">
        <v>2094</v>
      </c>
      <c r="F1958" t="s">
        <v>2733</v>
      </c>
      <c r="G1958">
        <v>-13.759</v>
      </c>
      <c r="H1958">
        <v>-172.1046</v>
      </c>
      <c r="I1958" t="s">
        <v>62</v>
      </c>
      <c r="J1958">
        <v>81157</v>
      </c>
      <c r="K1958" s="1">
        <v>45044</v>
      </c>
      <c r="L1958" t="s">
        <v>123</v>
      </c>
      <c r="M1958" t="s">
        <v>7856</v>
      </c>
      <c r="N1958" t="s">
        <v>7857</v>
      </c>
      <c r="O1958" t="s">
        <v>845</v>
      </c>
      <c r="P1958" t="s">
        <v>2898</v>
      </c>
      <c r="Q1958" t="s">
        <v>253</v>
      </c>
      <c r="R1958" t="s">
        <v>2899</v>
      </c>
      <c r="S1958" t="s">
        <v>85</v>
      </c>
      <c r="T1958" t="s">
        <v>2900</v>
      </c>
      <c r="U1958" t="s">
        <v>2901</v>
      </c>
      <c r="V1958" t="s">
        <v>1646</v>
      </c>
      <c r="W1958" t="s">
        <v>1647</v>
      </c>
    </row>
    <row r="1959" spans="1:23" x14ac:dyDescent="0.3">
      <c r="A1959">
        <v>2429362080191070</v>
      </c>
      <c r="B1959" t="s">
        <v>467</v>
      </c>
      <c r="C1959" t="s">
        <v>189</v>
      </c>
      <c r="D1959" t="s">
        <v>3170</v>
      </c>
      <c r="E1959" t="s">
        <v>1997</v>
      </c>
      <c r="F1959" t="s">
        <v>1998</v>
      </c>
      <c r="G1959">
        <v>45.943199999999997</v>
      </c>
      <c r="H1959">
        <v>24.966799999999999</v>
      </c>
      <c r="I1959" t="s">
        <v>28</v>
      </c>
      <c r="J1959">
        <v>124916</v>
      </c>
      <c r="K1959" s="1">
        <v>44733</v>
      </c>
      <c r="L1959" t="s">
        <v>29</v>
      </c>
      <c r="M1959" t="s">
        <v>7858</v>
      </c>
      <c r="N1959" t="s">
        <v>7859</v>
      </c>
      <c r="O1959" t="s">
        <v>307</v>
      </c>
      <c r="P1959" t="s">
        <v>1417</v>
      </c>
      <c r="Q1959" t="s">
        <v>239</v>
      </c>
      <c r="R1959" t="s">
        <v>1418</v>
      </c>
      <c r="S1959" t="s">
        <v>241</v>
      </c>
      <c r="T1959" t="s">
        <v>1419</v>
      </c>
      <c r="U1959" t="s">
        <v>1420</v>
      </c>
      <c r="V1959" t="s">
        <v>2988</v>
      </c>
      <c r="W1959" t="s">
        <v>2989</v>
      </c>
    </row>
    <row r="1960" spans="1:23" x14ac:dyDescent="0.3">
      <c r="A1960">
        <v>2262156913803040</v>
      </c>
      <c r="B1960" t="s">
        <v>1140</v>
      </c>
      <c r="C1960" t="s">
        <v>134</v>
      </c>
      <c r="D1960" t="s">
        <v>4381</v>
      </c>
      <c r="E1960" t="s">
        <v>1963</v>
      </c>
      <c r="F1960" t="s">
        <v>1964</v>
      </c>
      <c r="G1960">
        <v>33.223199999999999</v>
      </c>
      <c r="H1960">
        <v>43.679299999999998</v>
      </c>
      <c r="I1960" t="s">
        <v>78</v>
      </c>
      <c r="J1960">
        <v>61492</v>
      </c>
      <c r="K1960" s="1">
        <v>45138</v>
      </c>
      <c r="L1960" t="s">
        <v>63</v>
      </c>
      <c r="M1960" t="s">
        <v>7860</v>
      </c>
      <c r="N1960">
        <v>5647500293</v>
      </c>
      <c r="O1960" t="s">
        <v>1069</v>
      </c>
      <c r="P1960" t="s">
        <v>306</v>
      </c>
      <c r="Q1960" t="s">
        <v>1047</v>
      </c>
      <c r="R1960" t="s">
        <v>6184</v>
      </c>
      <c r="S1960" t="s">
        <v>85</v>
      </c>
      <c r="T1960" t="s">
        <v>6185</v>
      </c>
      <c r="U1960" t="s">
        <v>6186</v>
      </c>
      <c r="V1960" t="s">
        <v>2346</v>
      </c>
      <c r="W1960" t="s">
        <v>2347</v>
      </c>
    </row>
    <row r="1961" spans="1:23" x14ac:dyDescent="0.3">
      <c r="A1961">
        <v>997465176918190</v>
      </c>
      <c r="B1961" t="s">
        <v>555</v>
      </c>
      <c r="C1961" t="s">
        <v>42</v>
      </c>
      <c r="D1961" t="s">
        <v>274</v>
      </c>
      <c r="E1961" t="s">
        <v>353</v>
      </c>
      <c r="F1961" t="s">
        <v>354</v>
      </c>
      <c r="G1961">
        <v>15.199</v>
      </c>
      <c r="H1961">
        <v>-86.241900000000001</v>
      </c>
      <c r="I1961" t="s">
        <v>62</v>
      </c>
      <c r="J1961">
        <v>99221</v>
      </c>
      <c r="K1961" s="1">
        <v>44563</v>
      </c>
      <c r="L1961" t="s">
        <v>63</v>
      </c>
      <c r="M1961" t="s">
        <v>7861</v>
      </c>
      <c r="N1961">
        <v>7884802119</v>
      </c>
      <c r="O1961" t="s">
        <v>4051</v>
      </c>
      <c r="P1961" t="s">
        <v>4052</v>
      </c>
      <c r="Q1961" t="s">
        <v>253</v>
      </c>
      <c r="R1961" t="s">
        <v>4053</v>
      </c>
      <c r="S1961" t="s">
        <v>114</v>
      </c>
      <c r="T1961" t="s">
        <v>4054</v>
      </c>
      <c r="U1961" t="s">
        <v>4055</v>
      </c>
      <c r="V1961" t="s">
        <v>5389</v>
      </c>
      <c r="W1961" t="s">
        <v>5390</v>
      </c>
    </row>
    <row r="1962" spans="1:23" x14ac:dyDescent="0.3">
      <c r="A1962">
        <v>545685472191771</v>
      </c>
      <c r="B1962" t="s">
        <v>1008</v>
      </c>
      <c r="C1962" t="s">
        <v>189</v>
      </c>
      <c r="D1962" t="s">
        <v>1996</v>
      </c>
      <c r="E1962" t="s">
        <v>2532</v>
      </c>
      <c r="F1962" t="s">
        <v>2533</v>
      </c>
      <c r="G1962">
        <v>-6.3689999999999998</v>
      </c>
      <c r="H1962">
        <v>34.888800000000003</v>
      </c>
      <c r="I1962" t="s">
        <v>138</v>
      </c>
      <c r="J1962">
        <v>23582</v>
      </c>
      <c r="K1962" s="1">
        <v>44914</v>
      </c>
      <c r="L1962" t="s">
        <v>63</v>
      </c>
      <c r="M1962" t="s">
        <v>7862</v>
      </c>
      <c r="N1962" t="s">
        <v>7863</v>
      </c>
      <c r="O1962" t="s">
        <v>2574</v>
      </c>
      <c r="P1962" t="s">
        <v>2575</v>
      </c>
      <c r="Q1962" t="s">
        <v>143</v>
      </c>
      <c r="R1962" t="s">
        <v>2576</v>
      </c>
      <c r="S1962" t="s">
        <v>255</v>
      </c>
      <c r="T1962" t="s">
        <v>2577</v>
      </c>
      <c r="U1962" t="s">
        <v>2578</v>
      </c>
      <c r="V1962" t="s">
        <v>3556</v>
      </c>
      <c r="W1962" t="s">
        <v>3557</v>
      </c>
    </row>
    <row r="1963" spans="1:23" x14ac:dyDescent="0.3">
      <c r="A1963">
        <v>3084429565123020</v>
      </c>
      <c r="B1963" t="s">
        <v>839</v>
      </c>
      <c r="C1963" t="s">
        <v>134</v>
      </c>
      <c r="D1963" t="s">
        <v>6571</v>
      </c>
      <c r="E1963" t="s">
        <v>1911</v>
      </c>
      <c r="F1963" t="s">
        <v>1912</v>
      </c>
      <c r="G1963">
        <v>7.5148999999999999</v>
      </c>
      <c r="H1963">
        <v>134.58250000000001</v>
      </c>
      <c r="I1963" t="s">
        <v>138</v>
      </c>
      <c r="J1963">
        <v>38166</v>
      </c>
      <c r="K1963" s="1">
        <v>45033</v>
      </c>
      <c r="L1963" t="s">
        <v>29</v>
      </c>
      <c r="M1963" t="s">
        <v>7864</v>
      </c>
      <c r="N1963" t="s">
        <v>7865</v>
      </c>
      <c r="O1963" t="s">
        <v>3723</v>
      </c>
      <c r="P1963" t="s">
        <v>3724</v>
      </c>
      <c r="Q1963" t="s">
        <v>34</v>
      </c>
      <c r="R1963" t="s">
        <v>3725</v>
      </c>
      <c r="S1963" t="s">
        <v>36</v>
      </c>
      <c r="T1963" t="s">
        <v>3726</v>
      </c>
      <c r="U1963" t="s">
        <v>3727</v>
      </c>
      <c r="V1963" t="s">
        <v>4976</v>
      </c>
      <c r="W1963" t="s">
        <v>4977</v>
      </c>
    </row>
    <row r="1964" spans="1:23" x14ac:dyDescent="0.3">
      <c r="A1964">
        <v>640241967993383</v>
      </c>
      <c r="B1964" t="s">
        <v>57</v>
      </c>
      <c r="C1964" t="s">
        <v>91</v>
      </c>
      <c r="D1964" t="s">
        <v>1695</v>
      </c>
      <c r="E1964" t="s">
        <v>2204</v>
      </c>
      <c r="F1964" t="s">
        <v>2205</v>
      </c>
      <c r="G1964">
        <v>7.9465000000000003</v>
      </c>
      <c r="H1964">
        <v>-1.0232000000000001</v>
      </c>
      <c r="I1964" t="s">
        <v>138</v>
      </c>
      <c r="J1964">
        <v>114460</v>
      </c>
      <c r="K1964" s="1">
        <v>44995</v>
      </c>
      <c r="L1964" t="s">
        <v>123</v>
      </c>
      <c r="M1964" t="s">
        <v>7866</v>
      </c>
      <c r="N1964" t="s">
        <v>7867</v>
      </c>
      <c r="O1964" t="s">
        <v>292</v>
      </c>
      <c r="P1964" t="s">
        <v>1446</v>
      </c>
      <c r="Q1964" t="s">
        <v>674</v>
      </c>
      <c r="R1964" t="s">
        <v>1447</v>
      </c>
      <c r="S1964" t="s">
        <v>334</v>
      </c>
      <c r="T1964" t="s">
        <v>1448</v>
      </c>
      <c r="U1964" t="s">
        <v>1449</v>
      </c>
      <c r="V1964" t="s">
        <v>2709</v>
      </c>
      <c r="W1964" t="s">
        <v>2710</v>
      </c>
    </row>
    <row r="1965" spans="1:23" x14ac:dyDescent="0.3">
      <c r="A1965">
        <v>1419887927327600</v>
      </c>
      <c r="B1965" t="s">
        <v>686</v>
      </c>
      <c r="C1965" t="s">
        <v>42</v>
      </c>
      <c r="D1965" t="s">
        <v>1341</v>
      </c>
      <c r="E1965" t="s">
        <v>482</v>
      </c>
      <c r="F1965" t="s">
        <v>483</v>
      </c>
      <c r="G1965">
        <v>-25.2744</v>
      </c>
      <c r="H1965">
        <v>133.77510000000001</v>
      </c>
      <c r="I1965" t="s">
        <v>138</v>
      </c>
      <c r="J1965">
        <v>33636</v>
      </c>
      <c r="K1965" s="1">
        <v>44858</v>
      </c>
      <c r="L1965" t="s">
        <v>29</v>
      </c>
      <c r="M1965" t="s">
        <v>7868</v>
      </c>
      <c r="N1965" t="s">
        <v>7869</v>
      </c>
      <c r="O1965" t="s">
        <v>32</v>
      </c>
      <c r="P1965" t="s">
        <v>33</v>
      </c>
      <c r="Q1965" t="s">
        <v>239</v>
      </c>
      <c r="R1965" t="s">
        <v>35</v>
      </c>
      <c r="S1965" t="s">
        <v>85</v>
      </c>
      <c r="T1965" t="s">
        <v>37</v>
      </c>
      <c r="U1965" t="s">
        <v>38</v>
      </c>
      <c r="V1965" t="s">
        <v>3274</v>
      </c>
      <c r="W1965" t="s">
        <v>3275</v>
      </c>
    </row>
    <row r="1966" spans="1:23" x14ac:dyDescent="0.3">
      <c r="A1966">
        <v>2547308171369220</v>
      </c>
      <c r="B1966" t="s">
        <v>1249</v>
      </c>
      <c r="C1966" t="s">
        <v>105</v>
      </c>
      <c r="D1966" t="s">
        <v>1241</v>
      </c>
      <c r="E1966" t="s">
        <v>2068</v>
      </c>
      <c r="F1966" t="s">
        <v>2069</v>
      </c>
      <c r="G1966">
        <v>52.132599999999996</v>
      </c>
      <c r="H1966">
        <v>5.2912999999999997</v>
      </c>
      <c r="I1966" t="s">
        <v>62</v>
      </c>
      <c r="J1966">
        <v>79406</v>
      </c>
      <c r="K1966" s="1">
        <v>44645</v>
      </c>
      <c r="L1966" t="s">
        <v>123</v>
      </c>
      <c r="M1966" t="s">
        <v>7870</v>
      </c>
      <c r="N1966" t="s">
        <v>7871</v>
      </c>
      <c r="O1966" t="s">
        <v>1493</v>
      </c>
      <c r="P1966" t="s">
        <v>1494</v>
      </c>
      <c r="Q1966" t="s">
        <v>169</v>
      </c>
      <c r="R1966" t="s">
        <v>1495</v>
      </c>
      <c r="S1966" t="s">
        <v>145</v>
      </c>
      <c r="T1966" t="s">
        <v>1496</v>
      </c>
      <c r="U1966" t="s">
        <v>1497</v>
      </c>
      <c r="V1966" t="s">
        <v>3342</v>
      </c>
      <c r="W1966" t="s">
        <v>3343</v>
      </c>
    </row>
    <row r="1967" spans="1:23" x14ac:dyDescent="0.3">
      <c r="A1967">
        <v>1900802988522640</v>
      </c>
      <c r="B1967" t="s">
        <v>74</v>
      </c>
      <c r="C1967" t="s">
        <v>218</v>
      </c>
      <c r="D1967" t="s">
        <v>5560</v>
      </c>
      <c r="E1967" t="s">
        <v>456</v>
      </c>
      <c r="F1967" t="s">
        <v>457</v>
      </c>
      <c r="G1967">
        <v>9.0820000000000007</v>
      </c>
      <c r="H1967">
        <v>8.6753</v>
      </c>
      <c r="I1967" t="s">
        <v>62</v>
      </c>
      <c r="J1967">
        <v>71198</v>
      </c>
      <c r="K1967" s="1">
        <v>44831</v>
      </c>
      <c r="L1967" t="s">
        <v>63</v>
      </c>
      <c r="M1967" t="s">
        <v>7872</v>
      </c>
      <c r="N1967" t="s">
        <v>7873</v>
      </c>
      <c r="O1967" t="s">
        <v>307</v>
      </c>
      <c r="P1967" t="s">
        <v>1235</v>
      </c>
      <c r="Q1967" t="s">
        <v>294</v>
      </c>
      <c r="R1967" t="s">
        <v>1236</v>
      </c>
      <c r="S1967" t="s">
        <v>69</v>
      </c>
      <c r="T1967" t="s">
        <v>1237</v>
      </c>
      <c r="U1967" t="s">
        <v>1238</v>
      </c>
      <c r="V1967" t="s">
        <v>3253</v>
      </c>
      <c r="W1967" t="s">
        <v>3254</v>
      </c>
    </row>
    <row r="1968" spans="1:23" x14ac:dyDescent="0.3">
      <c r="A1968">
        <v>678368087899345</v>
      </c>
      <c r="B1968" t="s">
        <v>119</v>
      </c>
      <c r="C1968" t="s">
        <v>273</v>
      </c>
      <c r="D1968" t="s">
        <v>3667</v>
      </c>
      <c r="E1968" t="s">
        <v>700</v>
      </c>
      <c r="F1968" t="s">
        <v>700</v>
      </c>
      <c r="G1968">
        <v>43.738399999999999</v>
      </c>
      <c r="H1968">
        <v>7.4245999999999999</v>
      </c>
      <c r="I1968" t="s">
        <v>62</v>
      </c>
      <c r="J1968">
        <v>79659</v>
      </c>
      <c r="K1968" s="1">
        <v>44763</v>
      </c>
      <c r="L1968" t="s">
        <v>123</v>
      </c>
      <c r="M1968" t="s">
        <v>7874</v>
      </c>
      <c r="N1968" t="s">
        <v>7875</v>
      </c>
      <c r="O1968" t="s">
        <v>1100</v>
      </c>
      <c r="P1968" t="s">
        <v>2877</v>
      </c>
      <c r="Q1968" t="s">
        <v>67</v>
      </c>
      <c r="R1968" t="s">
        <v>2878</v>
      </c>
      <c r="S1968" t="s">
        <v>255</v>
      </c>
      <c r="T1968" t="s">
        <v>2879</v>
      </c>
      <c r="U1968" t="s">
        <v>2880</v>
      </c>
      <c r="V1968" t="s">
        <v>270</v>
      </c>
      <c r="W1968" t="s">
        <v>271</v>
      </c>
    </row>
    <row r="1969" spans="1:23" x14ac:dyDescent="0.3">
      <c r="A1969">
        <v>79625611509283</v>
      </c>
      <c r="B1969" t="s">
        <v>351</v>
      </c>
      <c r="C1969" t="s">
        <v>42</v>
      </c>
      <c r="D1969" t="s">
        <v>5605</v>
      </c>
      <c r="E1969" t="s">
        <v>1096</v>
      </c>
      <c r="F1969" t="s">
        <v>1097</v>
      </c>
      <c r="G1969">
        <v>17.570699999999999</v>
      </c>
      <c r="H1969">
        <v>-3.9962</v>
      </c>
      <c r="I1969" t="s">
        <v>78</v>
      </c>
      <c r="J1969">
        <v>126359</v>
      </c>
      <c r="K1969" s="1">
        <v>45004</v>
      </c>
      <c r="L1969" t="s">
        <v>123</v>
      </c>
      <c r="M1969" t="s">
        <v>7876</v>
      </c>
      <c r="N1969" t="s">
        <v>7877</v>
      </c>
      <c r="O1969" t="s">
        <v>141</v>
      </c>
      <c r="P1969" t="s">
        <v>155</v>
      </c>
      <c r="Q1969" t="s">
        <v>253</v>
      </c>
      <c r="R1969" t="s">
        <v>156</v>
      </c>
      <c r="S1969" t="s">
        <v>52</v>
      </c>
      <c r="T1969" t="s">
        <v>157</v>
      </c>
      <c r="U1969" t="s">
        <v>158</v>
      </c>
      <c r="V1969" t="s">
        <v>590</v>
      </c>
      <c r="W1969" t="s">
        <v>591</v>
      </c>
    </row>
    <row r="1970" spans="1:23" x14ac:dyDescent="0.3">
      <c r="A1970">
        <v>2400847417278240</v>
      </c>
      <c r="B1970" t="s">
        <v>686</v>
      </c>
      <c r="C1970" t="s">
        <v>24</v>
      </c>
      <c r="D1970" t="s">
        <v>1326</v>
      </c>
      <c r="E1970" t="s">
        <v>177</v>
      </c>
      <c r="F1970" t="s">
        <v>178</v>
      </c>
      <c r="G1970">
        <v>26.066700000000001</v>
      </c>
      <c r="H1970">
        <v>50.557699999999997</v>
      </c>
      <c r="I1970" t="s">
        <v>28</v>
      </c>
      <c r="J1970">
        <v>59591</v>
      </c>
      <c r="K1970" s="1">
        <v>44461</v>
      </c>
      <c r="L1970" t="s">
        <v>29</v>
      </c>
      <c r="M1970" t="s">
        <v>7878</v>
      </c>
      <c r="N1970" t="s">
        <v>7879</v>
      </c>
      <c r="O1970" t="s">
        <v>716</v>
      </c>
      <c r="P1970" t="s">
        <v>717</v>
      </c>
      <c r="Q1970" t="s">
        <v>332</v>
      </c>
      <c r="R1970" t="s">
        <v>718</v>
      </c>
      <c r="S1970" t="s">
        <v>334</v>
      </c>
      <c r="T1970" t="s">
        <v>719</v>
      </c>
      <c r="U1970" t="s">
        <v>720</v>
      </c>
      <c r="V1970" t="s">
        <v>1717</v>
      </c>
      <c r="W1970" t="s">
        <v>1718</v>
      </c>
    </row>
    <row r="1971" spans="1:23" x14ac:dyDescent="0.3">
      <c r="A1971">
        <v>130122645884798</v>
      </c>
      <c r="B1971" t="s">
        <v>973</v>
      </c>
      <c r="C1971" t="s">
        <v>273</v>
      </c>
      <c r="D1971" t="s">
        <v>2970</v>
      </c>
      <c r="E1971" t="s">
        <v>5204</v>
      </c>
      <c r="F1971" t="s">
        <v>5205</v>
      </c>
      <c r="G1971">
        <v>41.153300000000002</v>
      </c>
      <c r="H1971">
        <v>20.168299999999999</v>
      </c>
      <c r="I1971" t="s">
        <v>28</v>
      </c>
      <c r="J1971">
        <v>93269</v>
      </c>
      <c r="K1971" s="1">
        <v>45069</v>
      </c>
      <c r="L1971" t="s">
        <v>29</v>
      </c>
      <c r="M1971" t="s">
        <v>7880</v>
      </c>
      <c r="N1971" t="s">
        <v>7881</v>
      </c>
      <c r="O1971" t="s">
        <v>1503</v>
      </c>
      <c r="P1971" t="s">
        <v>1504</v>
      </c>
      <c r="Q1971" t="s">
        <v>358</v>
      </c>
      <c r="R1971" t="s">
        <v>1505</v>
      </c>
      <c r="S1971" t="s">
        <v>212</v>
      </c>
      <c r="T1971" t="s">
        <v>1506</v>
      </c>
      <c r="U1971" t="s">
        <v>1507</v>
      </c>
      <c r="V1971" t="s">
        <v>7882</v>
      </c>
      <c r="W1971" t="s">
        <v>7883</v>
      </c>
    </row>
    <row r="1972" spans="1:23" x14ac:dyDescent="0.3">
      <c r="A1972">
        <v>565313896295503</v>
      </c>
      <c r="B1972" t="s">
        <v>417</v>
      </c>
      <c r="C1972" t="s">
        <v>105</v>
      </c>
      <c r="D1972" t="s">
        <v>3840</v>
      </c>
      <c r="E1972" t="s">
        <v>2741</v>
      </c>
      <c r="F1972" t="s">
        <v>2742</v>
      </c>
      <c r="G1972">
        <v>39.399900000000002</v>
      </c>
      <c r="H1972">
        <v>-8.2245000000000008</v>
      </c>
      <c r="I1972" t="s">
        <v>78</v>
      </c>
      <c r="J1972">
        <v>50432</v>
      </c>
      <c r="K1972" s="1">
        <v>44907</v>
      </c>
      <c r="L1972" t="s">
        <v>123</v>
      </c>
      <c r="M1972" t="s">
        <v>7884</v>
      </c>
      <c r="N1972" t="s">
        <v>7885</v>
      </c>
      <c r="O1972" t="s">
        <v>2675</v>
      </c>
      <c r="P1972" t="s">
        <v>3977</v>
      </c>
      <c r="Q1972" t="s">
        <v>83</v>
      </c>
      <c r="R1972" t="s">
        <v>3978</v>
      </c>
      <c r="S1972" t="s">
        <v>36</v>
      </c>
      <c r="T1972" t="s">
        <v>3979</v>
      </c>
      <c r="U1972" t="s">
        <v>3980</v>
      </c>
      <c r="V1972" t="s">
        <v>5736</v>
      </c>
      <c r="W1972" t="s">
        <v>5737</v>
      </c>
    </row>
    <row r="1973" spans="1:23" x14ac:dyDescent="0.3">
      <c r="A1973">
        <v>2629588677557080</v>
      </c>
      <c r="B1973" t="s">
        <v>396</v>
      </c>
      <c r="C1973" t="s">
        <v>91</v>
      </c>
      <c r="D1973" t="s">
        <v>4711</v>
      </c>
      <c r="E1973" t="s">
        <v>2409</v>
      </c>
      <c r="F1973" t="s">
        <v>2410</v>
      </c>
      <c r="G1973">
        <v>47.165999999999997</v>
      </c>
      <c r="H1973">
        <v>9.5554000000000006</v>
      </c>
      <c r="I1973" t="s">
        <v>62</v>
      </c>
      <c r="J1973">
        <v>15335</v>
      </c>
      <c r="K1973" s="1">
        <v>45018</v>
      </c>
      <c r="L1973" t="s">
        <v>123</v>
      </c>
      <c r="M1973" t="s">
        <v>7886</v>
      </c>
      <c r="N1973" t="s">
        <v>7887</v>
      </c>
      <c r="O1973" t="s">
        <v>785</v>
      </c>
      <c r="P1973" t="s">
        <v>1203</v>
      </c>
      <c r="Q1973" t="s">
        <v>239</v>
      </c>
      <c r="R1973" t="s">
        <v>1204</v>
      </c>
      <c r="S1973" t="s">
        <v>334</v>
      </c>
      <c r="T1973" t="s">
        <v>1205</v>
      </c>
      <c r="U1973" t="s">
        <v>1206</v>
      </c>
      <c r="V1973" t="s">
        <v>6410</v>
      </c>
      <c r="W1973" t="s">
        <v>6411</v>
      </c>
    </row>
    <row r="1974" spans="1:23" x14ac:dyDescent="0.3">
      <c r="A1974">
        <v>2497631975720600</v>
      </c>
      <c r="B1974" t="s">
        <v>567</v>
      </c>
      <c r="C1974" t="s">
        <v>58</v>
      </c>
      <c r="D1974" t="s">
        <v>4537</v>
      </c>
      <c r="E1974" t="s">
        <v>4077</v>
      </c>
      <c r="F1974" t="s">
        <v>4078</v>
      </c>
      <c r="G1974">
        <v>42.602600000000002</v>
      </c>
      <c r="H1974">
        <v>20.902999999999999</v>
      </c>
      <c r="I1974" t="s">
        <v>138</v>
      </c>
      <c r="J1974">
        <v>12983</v>
      </c>
      <c r="K1974" s="1">
        <v>44657</v>
      </c>
      <c r="L1974" t="s">
        <v>29</v>
      </c>
      <c r="M1974" t="s">
        <v>7888</v>
      </c>
      <c r="N1974" t="s">
        <v>7889</v>
      </c>
      <c r="O1974" t="s">
        <v>141</v>
      </c>
      <c r="P1974" t="s">
        <v>3092</v>
      </c>
      <c r="Q1974" t="s">
        <v>67</v>
      </c>
      <c r="R1974" t="s">
        <v>3093</v>
      </c>
      <c r="S1974" t="s">
        <v>145</v>
      </c>
      <c r="T1974" t="s">
        <v>3094</v>
      </c>
      <c r="U1974" t="s">
        <v>3095</v>
      </c>
      <c r="V1974" t="s">
        <v>7632</v>
      </c>
      <c r="W1974" t="s">
        <v>7633</v>
      </c>
    </row>
    <row r="1975" spans="1:23" x14ac:dyDescent="0.3">
      <c r="A1975">
        <v>873377467042090</v>
      </c>
      <c r="B1975" t="s">
        <v>260</v>
      </c>
      <c r="C1975" t="s">
        <v>218</v>
      </c>
      <c r="D1975" t="s">
        <v>5766</v>
      </c>
      <c r="E1975" t="s">
        <v>3780</v>
      </c>
      <c r="F1975" t="s">
        <v>3781</v>
      </c>
      <c r="G1975">
        <v>53.709800000000001</v>
      </c>
      <c r="H1975">
        <v>27.953399999999998</v>
      </c>
      <c r="I1975" t="s">
        <v>62</v>
      </c>
      <c r="J1975">
        <v>52574</v>
      </c>
      <c r="K1975" s="1">
        <v>44984</v>
      </c>
      <c r="L1975" t="s">
        <v>29</v>
      </c>
      <c r="M1975" t="s">
        <v>7890</v>
      </c>
      <c r="N1975" t="s">
        <v>7891</v>
      </c>
      <c r="O1975" t="s">
        <v>909</v>
      </c>
      <c r="P1975" t="s">
        <v>6363</v>
      </c>
      <c r="Q1975" t="s">
        <v>294</v>
      </c>
      <c r="R1975" t="s">
        <v>6364</v>
      </c>
      <c r="S1975" t="s">
        <v>212</v>
      </c>
      <c r="T1975" t="s">
        <v>6365</v>
      </c>
      <c r="U1975" t="s">
        <v>6366</v>
      </c>
      <c r="V1975" t="s">
        <v>5033</v>
      </c>
      <c r="W1975" t="s">
        <v>5034</v>
      </c>
    </row>
    <row r="1976" spans="1:23" x14ac:dyDescent="0.3">
      <c r="A1976">
        <v>2140477110827320</v>
      </c>
      <c r="B1976" t="s">
        <v>313</v>
      </c>
      <c r="C1976" t="s">
        <v>24</v>
      </c>
      <c r="D1976" t="s">
        <v>4420</v>
      </c>
      <c r="E1976" t="s">
        <v>2061</v>
      </c>
      <c r="F1976" t="s">
        <v>2062</v>
      </c>
      <c r="G1976">
        <v>21.007899999999999</v>
      </c>
      <c r="H1976">
        <v>-10.940799999999999</v>
      </c>
      <c r="I1976" t="s">
        <v>78</v>
      </c>
      <c r="J1976">
        <v>39393</v>
      </c>
      <c r="K1976" s="1">
        <v>44753</v>
      </c>
      <c r="L1976" t="s">
        <v>63</v>
      </c>
      <c r="M1976" t="s">
        <v>6530</v>
      </c>
      <c r="N1976" t="s">
        <v>7892</v>
      </c>
      <c r="O1976" t="s">
        <v>1735</v>
      </c>
      <c r="P1976" t="s">
        <v>1736</v>
      </c>
      <c r="Q1976" t="s">
        <v>143</v>
      </c>
      <c r="R1976" t="s">
        <v>1737</v>
      </c>
      <c r="S1976" t="s">
        <v>85</v>
      </c>
      <c r="T1976" t="s">
        <v>1738</v>
      </c>
      <c r="U1976" t="s">
        <v>1739</v>
      </c>
      <c r="V1976" t="s">
        <v>3821</v>
      </c>
      <c r="W1976" t="s">
        <v>3822</v>
      </c>
    </row>
    <row r="1977" spans="1:23" x14ac:dyDescent="0.3">
      <c r="A1977">
        <v>1975259382315200</v>
      </c>
      <c r="B1977" t="s">
        <v>133</v>
      </c>
      <c r="C1977" t="s">
        <v>105</v>
      </c>
      <c r="D1977" t="s">
        <v>3369</v>
      </c>
      <c r="E1977" t="s">
        <v>288</v>
      </c>
      <c r="F1977" t="s">
        <v>2442</v>
      </c>
      <c r="G1977">
        <v>35.907800000000002</v>
      </c>
      <c r="H1977">
        <v>127.76690000000001</v>
      </c>
      <c r="I1977" t="s">
        <v>62</v>
      </c>
      <c r="J1977">
        <v>126284</v>
      </c>
      <c r="K1977" s="1">
        <v>44842</v>
      </c>
      <c r="L1977" t="s">
        <v>29</v>
      </c>
      <c r="M1977" t="s">
        <v>7893</v>
      </c>
      <c r="N1977" t="s">
        <v>7894</v>
      </c>
      <c r="O1977" t="s">
        <v>811</v>
      </c>
      <c r="P1977" t="s">
        <v>812</v>
      </c>
      <c r="Q1977" t="s">
        <v>83</v>
      </c>
      <c r="R1977" t="s">
        <v>813</v>
      </c>
      <c r="S1977" t="s">
        <v>334</v>
      </c>
      <c r="T1977" t="s">
        <v>814</v>
      </c>
      <c r="U1977" t="s">
        <v>815</v>
      </c>
      <c r="V1977" t="s">
        <v>2413</v>
      </c>
      <c r="W1977" t="s">
        <v>2414</v>
      </c>
    </row>
    <row r="1978" spans="1:23" x14ac:dyDescent="0.3">
      <c r="A1978">
        <v>774388001808973</v>
      </c>
      <c r="B1978" t="s">
        <v>430</v>
      </c>
      <c r="C1978" t="s">
        <v>273</v>
      </c>
      <c r="D1978" t="s">
        <v>4488</v>
      </c>
      <c r="E1978" t="s">
        <v>262</v>
      </c>
      <c r="F1978" t="s">
        <v>262</v>
      </c>
      <c r="G1978">
        <v>43.942399999999999</v>
      </c>
      <c r="H1978">
        <v>12.457800000000001</v>
      </c>
      <c r="I1978" t="s">
        <v>62</v>
      </c>
      <c r="J1978">
        <v>23663</v>
      </c>
      <c r="K1978" s="1">
        <v>44498</v>
      </c>
      <c r="L1978" t="s">
        <v>123</v>
      </c>
      <c r="M1978" t="s">
        <v>7895</v>
      </c>
      <c r="N1978" t="s">
        <v>7896</v>
      </c>
      <c r="O1978" t="s">
        <v>1764</v>
      </c>
      <c r="P1978" t="s">
        <v>1765</v>
      </c>
      <c r="Q1978" t="s">
        <v>83</v>
      </c>
      <c r="R1978" t="s">
        <v>1766</v>
      </c>
      <c r="S1978" t="s">
        <v>36</v>
      </c>
      <c r="T1978" t="s">
        <v>1767</v>
      </c>
      <c r="U1978" t="s">
        <v>1768</v>
      </c>
      <c r="V1978" t="s">
        <v>1562</v>
      </c>
      <c r="W1978" t="s">
        <v>1563</v>
      </c>
    </row>
    <row r="1979" spans="1:23" x14ac:dyDescent="0.3">
      <c r="A1979">
        <v>194898696989541</v>
      </c>
      <c r="B1979" t="s">
        <v>104</v>
      </c>
      <c r="C1979" t="s">
        <v>189</v>
      </c>
      <c r="D1979" t="s">
        <v>4532</v>
      </c>
      <c r="E1979" t="s">
        <v>2532</v>
      </c>
      <c r="F1979" t="s">
        <v>2533</v>
      </c>
      <c r="G1979">
        <v>-6.3689999999999998</v>
      </c>
      <c r="H1979">
        <v>34.888800000000003</v>
      </c>
      <c r="I1979" t="s">
        <v>206</v>
      </c>
      <c r="J1979">
        <v>100399</v>
      </c>
      <c r="K1979" s="1">
        <v>44740</v>
      </c>
      <c r="L1979" t="s">
        <v>63</v>
      </c>
      <c r="M1979" t="s">
        <v>7897</v>
      </c>
      <c r="N1979" t="s">
        <v>7898</v>
      </c>
      <c r="O1979" t="s">
        <v>606</v>
      </c>
      <c r="P1979" t="s">
        <v>607</v>
      </c>
      <c r="Q1979" t="s">
        <v>321</v>
      </c>
      <c r="R1979" t="s">
        <v>608</v>
      </c>
      <c r="S1979" t="s">
        <v>69</v>
      </c>
      <c r="T1979" t="s">
        <v>609</v>
      </c>
      <c r="U1979" t="s">
        <v>610</v>
      </c>
      <c r="V1979" t="s">
        <v>3490</v>
      </c>
      <c r="W1979" t="s">
        <v>3491</v>
      </c>
    </row>
    <row r="1980" spans="1:23" x14ac:dyDescent="0.3">
      <c r="A1980">
        <v>1631714615095400</v>
      </c>
      <c r="B1980" t="s">
        <v>1683</v>
      </c>
      <c r="C1980" t="s">
        <v>91</v>
      </c>
      <c r="D1980" t="s">
        <v>3693</v>
      </c>
      <c r="E1980" t="s">
        <v>669</v>
      </c>
      <c r="F1980" t="s">
        <v>670</v>
      </c>
      <c r="G1980">
        <v>-0.22800000000000001</v>
      </c>
      <c r="H1980">
        <v>15.8277</v>
      </c>
      <c r="I1980" t="s">
        <v>78</v>
      </c>
      <c r="J1980">
        <v>132831</v>
      </c>
      <c r="K1980" s="1">
        <v>44713</v>
      </c>
      <c r="L1980" t="s">
        <v>29</v>
      </c>
      <c r="M1980" t="s">
        <v>7899</v>
      </c>
      <c r="N1980" t="s">
        <v>7900</v>
      </c>
      <c r="O1980" t="s">
        <v>2231</v>
      </c>
      <c r="P1980" t="s">
        <v>2508</v>
      </c>
      <c r="Q1980" t="s">
        <v>34</v>
      </c>
      <c r="R1980" t="s">
        <v>2509</v>
      </c>
      <c r="S1980" t="s">
        <v>334</v>
      </c>
      <c r="T1980" t="s">
        <v>2510</v>
      </c>
      <c r="U1980" t="s">
        <v>2511</v>
      </c>
      <c r="V1980" t="s">
        <v>7901</v>
      </c>
      <c r="W1980" t="s">
        <v>7902</v>
      </c>
    </row>
    <row r="1981" spans="1:23" x14ac:dyDescent="0.3">
      <c r="A1981">
        <v>1700608437711140</v>
      </c>
      <c r="B1981" t="s">
        <v>364</v>
      </c>
      <c r="C1981" t="s">
        <v>218</v>
      </c>
      <c r="D1981" t="s">
        <v>5267</v>
      </c>
      <c r="E1981" t="s">
        <v>1077</v>
      </c>
      <c r="F1981" t="s">
        <v>1078</v>
      </c>
      <c r="G1981">
        <v>3.9192999999999998</v>
      </c>
      <c r="H1981">
        <v>-56.027799999999999</v>
      </c>
      <c r="I1981" t="s">
        <v>78</v>
      </c>
      <c r="J1981">
        <v>36102</v>
      </c>
      <c r="K1981" s="1">
        <v>45047</v>
      </c>
      <c r="L1981" t="s">
        <v>63</v>
      </c>
      <c r="M1981" t="s">
        <v>7903</v>
      </c>
      <c r="N1981" t="s">
        <v>7904</v>
      </c>
      <c r="O1981" t="s">
        <v>448</v>
      </c>
      <c r="P1981" t="s">
        <v>447</v>
      </c>
      <c r="Q1981" t="s">
        <v>332</v>
      </c>
      <c r="R1981" t="s">
        <v>1331</v>
      </c>
      <c r="S1981" t="s">
        <v>145</v>
      </c>
      <c r="T1981" t="s">
        <v>1332</v>
      </c>
      <c r="U1981" t="s">
        <v>1333</v>
      </c>
      <c r="V1981" t="s">
        <v>7254</v>
      </c>
      <c r="W1981" t="s">
        <v>7255</v>
      </c>
    </row>
    <row r="1982" spans="1:23" x14ac:dyDescent="0.3">
      <c r="A1982">
        <v>1939835498099780</v>
      </c>
      <c r="B1982" t="s">
        <v>686</v>
      </c>
      <c r="C1982" t="s">
        <v>91</v>
      </c>
      <c r="D1982" t="s">
        <v>668</v>
      </c>
      <c r="E1982" t="s">
        <v>3948</v>
      </c>
      <c r="F1982" t="s">
        <v>3949</v>
      </c>
      <c r="G1982">
        <v>45.1</v>
      </c>
      <c r="H1982">
        <v>15.2</v>
      </c>
      <c r="I1982" t="s">
        <v>206</v>
      </c>
      <c r="J1982">
        <v>13964</v>
      </c>
      <c r="K1982" s="1">
        <v>45086</v>
      </c>
      <c r="L1982" t="s">
        <v>123</v>
      </c>
      <c r="M1982" t="s">
        <v>7905</v>
      </c>
      <c r="N1982" t="s">
        <v>7906</v>
      </c>
      <c r="O1982" t="s">
        <v>1966</v>
      </c>
      <c r="P1982" t="s">
        <v>6867</v>
      </c>
      <c r="Q1982" t="s">
        <v>50</v>
      </c>
      <c r="R1982" t="s">
        <v>6868</v>
      </c>
      <c r="S1982" t="s">
        <v>36</v>
      </c>
      <c r="T1982" t="s">
        <v>6869</v>
      </c>
      <c r="U1982" t="s">
        <v>6870</v>
      </c>
      <c r="V1982" t="s">
        <v>7907</v>
      </c>
      <c r="W1982" t="s">
        <v>7908</v>
      </c>
    </row>
    <row r="1983" spans="1:23" x14ac:dyDescent="0.3">
      <c r="A1983">
        <v>2404409477557520</v>
      </c>
      <c r="B1983" t="s">
        <v>533</v>
      </c>
      <c r="C1983" t="s">
        <v>91</v>
      </c>
      <c r="D1983" t="s">
        <v>5440</v>
      </c>
      <c r="E1983" t="s">
        <v>1849</v>
      </c>
      <c r="F1983" t="s">
        <v>1850</v>
      </c>
      <c r="G1983">
        <v>32.427900000000001</v>
      </c>
      <c r="H1983">
        <v>53.688000000000002</v>
      </c>
      <c r="I1983" t="s">
        <v>138</v>
      </c>
      <c r="J1983">
        <v>86030</v>
      </c>
      <c r="K1983" s="1">
        <v>44614</v>
      </c>
      <c r="L1983" t="s">
        <v>63</v>
      </c>
      <c r="M1983" t="s">
        <v>7909</v>
      </c>
      <c r="N1983" t="s">
        <v>7910</v>
      </c>
      <c r="O1983" t="s">
        <v>2575</v>
      </c>
      <c r="P1983" t="s">
        <v>3517</v>
      </c>
      <c r="Q1983" t="s">
        <v>34</v>
      </c>
      <c r="R1983" t="s">
        <v>3518</v>
      </c>
      <c r="S1983" t="s">
        <v>52</v>
      </c>
      <c r="T1983" t="s">
        <v>3519</v>
      </c>
      <c r="U1983" t="s">
        <v>3520</v>
      </c>
      <c r="V1983" t="s">
        <v>3784</v>
      </c>
      <c r="W1983" t="s">
        <v>3785</v>
      </c>
    </row>
    <row r="1984" spans="1:23" x14ac:dyDescent="0.3">
      <c r="A1984">
        <v>2723324944005350</v>
      </c>
      <c r="B1984" t="s">
        <v>1683</v>
      </c>
      <c r="C1984" t="s">
        <v>189</v>
      </c>
      <c r="D1984" t="s">
        <v>3128</v>
      </c>
      <c r="E1984" t="s">
        <v>975</v>
      </c>
      <c r="F1984" t="s">
        <v>976</v>
      </c>
      <c r="G1984">
        <v>7.8731</v>
      </c>
      <c r="H1984">
        <v>80.771799999999999</v>
      </c>
      <c r="I1984" t="s">
        <v>62</v>
      </c>
      <c r="J1984">
        <v>61949</v>
      </c>
      <c r="K1984" s="1">
        <v>44511</v>
      </c>
      <c r="L1984" t="s">
        <v>29</v>
      </c>
      <c r="M1984" t="s">
        <v>6801</v>
      </c>
      <c r="N1984" t="s">
        <v>7911</v>
      </c>
      <c r="O1984" t="s">
        <v>803</v>
      </c>
      <c r="P1984" t="s">
        <v>3064</v>
      </c>
      <c r="Q1984" t="s">
        <v>34</v>
      </c>
      <c r="R1984" t="s">
        <v>3065</v>
      </c>
      <c r="S1984" t="s">
        <v>36</v>
      </c>
      <c r="T1984" t="s">
        <v>3066</v>
      </c>
      <c r="U1984" t="s">
        <v>3067</v>
      </c>
      <c r="V1984" t="s">
        <v>1081</v>
      </c>
      <c r="W1984" t="s">
        <v>1082</v>
      </c>
    </row>
    <row r="1985" spans="1:23" x14ac:dyDescent="0.3">
      <c r="A1985">
        <v>182743235120199</v>
      </c>
      <c r="B1985" t="s">
        <v>710</v>
      </c>
      <c r="C1985" t="s">
        <v>218</v>
      </c>
      <c r="D1985" t="s">
        <v>1164</v>
      </c>
      <c r="E1985" t="s">
        <v>1849</v>
      </c>
      <c r="F1985" t="s">
        <v>1850</v>
      </c>
      <c r="G1985">
        <v>32.427900000000001</v>
      </c>
      <c r="H1985">
        <v>53.688000000000002</v>
      </c>
      <c r="I1985" t="s">
        <v>206</v>
      </c>
      <c r="J1985">
        <v>125984</v>
      </c>
      <c r="K1985" s="1">
        <v>44896</v>
      </c>
      <c r="L1985" t="s">
        <v>123</v>
      </c>
      <c r="M1985" t="s">
        <v>7912</v>
      </c>
      <c r="N1985" t="s">
        <v>7913</v>
      </c>
      <c r="O1985" t="s">
        <v>389</v>
      </c>
      <c r="P1985" t="s">
        <v>390</v>
      </c>
      <c r="Q1985" t="s">
        <v>67</v>
      </c>
      <c r="R1985" t="s">
        <v>391</v>
      </c>
      <c r="S1985" t="s">
        <v>85</v>
      </c>
      <c r="T1985" t="s">
        <v>392</v>
      </c>
      <c r="U1985" t="s">
        <v>393</v>
      </c>
      <c r="V1985" t="s">
        <v>7914</v>
      </c>
      <c r="W1985" t="s">
        <v>7915</v>
      </c>
    </row>
    <row r="1986" spans="1:23" x14ac:dyDescent="0.3">
      <c r="A1986">
        <v>605216748391788</v>
      </c>
      <c r="B1986" t="s">
        <v>678</v>
      </c>
      <c r="C1986" t="s">
        <v>105</v>
      </c>
      <c r="D1986" t="s">
        <v>5175</v>
      </c>
      <c r="E1986" t="s">
        <v>2409</v>
      </c>
      <c r="F1986" t="s">
        <v>2410</v>
      </c>
      <c r="G1986">
        <v>47.165999999999997</v>
      </c>
      <c r="H1986">
        <v>9.5554000000000006</v>
      </c>
      <c r="I1986" t="s">
        <v>138</v>
      </c>
      <c r="J1986">
        <v>80474</v>
      </c>
      <c r="K1986" s="1">
        <v>44769</v>
      </c>
      <c r="L1986" t="s">
        <v>123</v>
      </c>
      <c r="M1986" t="s">
        <v>7916</v>
      </c>
      <c r="N1986" t="s">
        <v>7917</v>
      </c>
      <c r="O1986" t="s">
        <v>344</v>
      </c>
      <c r="P1986" t="s">
        <v>4900</v>
      </c>
      <c r="Q1986" t="s">
        <v>143</v>
      </c>
      <c r="R1986" t="s">
        <v>4901</v>
      </c>
      <c r="S1986" t="s">
        <v>198</v>
      </c>
      <c r="T1986" t="s">
        <v>4902</v>
      </c>
      <c r="U1986" t="s">
        <v>4903</v>
      </c>
      <c r="V1986" t="s">
        <v>1974</v>
      </c>
      <c r="W1986" t="s">
        <v>1975</v>
      </c>
    </row>
    <row r="1987" spans="1:23" x14ac:dyDescent="0.3">
      <c r="A1987">
        <v>2928107611116410</v>
      </c>
      <c r="B1987" t="s">
        <v>313</v>
      </c>
      <c r="C1987" t="s">
        <v>91</v>
      </c>
      <c r="D1987" t="s">
        <v>25</v>
      </c>
      <c r="E1987" t="s">
        <v>2610</v>
      </c>
      <c r="F1987" t="s">
        <v>2611</v>
      </c>
      <c r="G1987">
        <v>27.514199999999999</v>
      </c>
      <c r="H1987">
        <v>90.433599999999998</v>
      </c>
      <c r="I1987" t="s">
        <v>206</v>
      </c>
      <c r="J1987">
        <v>57122</v>
      </c>
      <c r="K1987" s="1">
        <v>45010</v>
      </c>
      <c r="L1987" t="s">
        <v>123</v>
      </c>
      <c r="M1987" t="s">
        <v>7918</v>
      </c>
      <c r="N1987" t="s">
        <v>7919</v>
      </c>
      <c r="O1987" t="s">
        <v>265</v>
      </c>
      <c r="P1987" t="s">
        <v>673</v>
      </c>
      <c r="Q1987" t="s">
        <v>321</v>
      </c>
      <c r="R1987" t="s">
        <v>675</v>
      </c>
      <c r="S1987" t="s">
        <v>114</v>
      </c>
      <c r="T1987" t="s">
        <v>676</v>
      </c>
      <c r="U1987" t="s">
        <v>677</v>
      </c>
      <c r="V1987" t="s">
        <v>2813</v>
      </c>
      <c r="W1987" t="s">
        <v>2814</v>
      </c>
    </row>
    <row r="1988" spans="1:23" x14ac:dyDescent="0.3">
      <c r="A1988">
        <v>1582422465344010</v>
      </c>
      <c r="B1988" t="s">
        <v>74</v>
      </c>
      <c r="C1988" t="s">
        <v>218</v>
      </c>
      <c r="D1988" t="s">
        <v>2093</v>
      </c>
      <c r="E1988" t="s">
        <v>4059</v>
      </c>
      <c r="F1988" t="s">
        <v>4060</v>
      </c>
      <c r="G1988">
        <v>44.016500000000001</v>
      </c>
      <c r="H1988">
        <v>21.0059</v>
      </c>
      <c r="I1988" t="s">
        <v>206</v>
      </c>
      <c r="J1988">
        <v>55222</v>
      </c>
      <c r="K1988" s="1">
        <v>44529</v>
      </c>
      <c r="L1988" t="s">
        <v>123</v>
      </c>
      <c r="M1988" t="s">
        <v>7920</v>
      </c>
      <c r="N1988" t="s">
        <v>7921</v>
      </c>
      <c r="O1988" t="s">
        <v>2574</v>
      </c>
      <c r="P1988" t="s">
        <v>2575</v>
      </c>
      <c r="Q1988" t="s">
        <v>143</v>
      </c>
      <c r="R1988" t="s">
        <v>2576</v>
      </c>
      <c r="S1988" t="s">
        <v>114</v>
      </c>
      <c r="T1988" t="s">
        <v>2577</v>
      </c>
      <c r="U1988" t="s">
        <v>2578</v>
      </c>
      <c r="V1988" t="s">
        <v>3325</v>
      </c>
      <c r="W1988" t="s">
        <v>3326</v>
      </c>
    </row>
    <row r="1989" spans="1:23" x14ac:dyDescent="0.3">
      <c r="A1989">
        <v>2829501280061450</v>
      </c>
      <c r="B1989" t="s">
        <v>667</v>
      </c>
      <c r="C1989" t="s">
        <v>24</v>
      </c>
      <c r="D1989" t="s">
        <v>4248</v>
      </c>
      <c r="E1989" t="s">
        <v>2532</v>
      </c>
      <c r="F1989" t="s">
        <v>2533</v>
      </c>
      <c r="G1989">
        <v>-6.3689999999999998</v>
      </c>
      <c r="H1989">
        <v>34.888800000000003</v>
      </c>
      <c r="I1989" t="s">
        <v>62</v>
      </c>
      <c r="J1989">
        <v>121242</v>
      </c>
      <c r="K1989" s="1">
        <v>45047</v>
      </c>
      <c r="L1989" t="s">
        <v>29</v>
      </c>
      <c r="M1989" t="s">
        <v>7922</v>
      </c>
      <c r="N1989">
        <v>9136615512</v>
      </c>
      <c r="O1989" t="s">
        <v>2883</v>
      </c>
      <c r="P1989" t="s">
        <v>4657</v>
      </c>
      <c r="Q1989" t="s">
        <v>332</v>
      </c>
      <c r="R1989" t="s">
        <v>4658</v>
      </c>
      <c r="S1989" t="s">
        <v>145</v>
      </c>
      <c r="T1989" t="s">
        <v>4659</v>
      </c>
      <c r="U1989" t="s">
        <v>4660</v>
      </c>
      <c r="V1989" t="s">
        <v>5981</v>
      </c>
      <c r="W1989" t="s">
        <v>5982</v>
      </c>
    </row>
    <row r="1990" spans="1:23" x14ac:dyDescent="0.3">
      <c r="A1990">
        <v>326025940228471</v>
      </c>
      <c r="B1990" t="s">
        <v>396</v>
      </c>
      <c r="C1990" t="s">
        <v>24</v>
      </c>
      <c r="D1990" t="s">
        <v>162</v>
      </c>
      <c r="E1990" t="s">
        <v>3641</v>
      </c>
      <c r="F1990" t="s">
        <v>3642</v>
      </c>
      <c r="G1990">
        <v>12.521100000000001</v>
      </c>
      <c r="H1990">
        <v>-69.968299999999999</v>
      </c>
      <c r="I1990" t="s">
        <v>28</v>
      </c>
      <c r="J1990">
        <v>14814</v>
      </c>
      <c r="K1990" s="1">
        <v>44916</v>
      </c>
      <c r="L1990" t="s">
        <v>29</v>
      </c>
      <c r="M1990" t="s">
        <v>7923</v>
      </c>
      <c r="N1990" t="s">
        <v>7924</v>
      </c>
      <c r="O1990" t="s">
        <v>692</v>
      </c>
      <c r="P1990" t="s">
        <v>693</v>
      </c>
      <c r="Q1990" t="s">
        <v>294</v>
      </c>
      <c r="R1990" t="s">
        <v>694</v>
      </c>
      <c r="S1990" t="s">
        <v>36</v>
      </c>
      <c r="T1990" t="s">
        <v>695</v>
      </c>
      <c r="U1990" t="s">
        <v>696</v>
      </c>
      <c r="V1990" t="s">
        <v>3325</v>
      </c>
      <c r="W1990" t="s">
        <v>3326</v>
      </c>
    </row>
    <row r="1991" spans="1:23" x14ac:dyDescent="0.3">
      <c r="A1991">
        <v>1630746590784980</v>
      </c>
      <c r="B1991" t="s">
        <v>678</v>
      </c>
      <c r="C1991" t="s">
        <v>189</v>
      </c>
      <c r="D1991" t="s">
        <v>2764</v>
      </c>
      <c r="E1991" t="s">
        <v>3964</v>
      </c>
      <c r="F1991" t="s">
        <v>3965</v>
      </c>
      <c r="G1991">
        <v>42.315399999999997</v>
      </c>
      <c r="H1991">
        <v>43.356900000000003</v>
      </c>
      <c r="I1991" t="s">
        <v>138</v>
      </c>
      <c r="J1991">
        <v>45251</v>
      </c>
      <c r="K1991" s="1">
        <v>44758</v>
      </c>
      <c r="L1991" t="s">
        <v>29</v>
      </c>
      <c r="M1991" t="s">
        <v>7925</v>
      </c>
      <c r="N1991" t="s">
        <v>7926</v>
      </c>
      <c r="O1991" t="s">
        <v>2290</v>
      </c>
      <c r="P1991" t="s">
        <v>990</v>
      </c>
      <c r="Q1991" t="s">
        <v>358</v>
      </c>
      <c r="R1991" t="s">
        <v>2291</v>
      </c>
      <c r="S1991" t="s">
        <v>85</v>
      </c>
      <c r="T1991" t="s">
        <v>2292</v>
      </c>
      <c r="U1991" t="s">
        <v>2293</v>
      </c>
      <c r="V1991" t="s">
        <v>1062</v>
      </c>
      <c r="W1991" t="s">
        <v>1063</v>
      </c>
    </row>
    <row r="1992" spans="1:23" x14ac:dyDescent="0.3">
      <c r="A1992">
        <v>763894231078586</v>
      </c>
      <c r="B1992" t="s">
        <v>839</v>
      </c>
      <c r="C1992" t="s">
        <v>218</v>
      </c>
      <c r="D1992" t="s">
        <v>5350</v>
      </c>
      <c r="E1992" t="s">
        <v>2430</v>
      </c>
      <c r="F1992" t="s">
        <v>2431</v>
      </c>
      <c r="G1992">
        <v>51.919400000000003</v>
      </c>
      <c r="H1992">
        <v>19.145099999999999</v>
      </c>
      <c r="I1992" t="s">
        <v>138</v>
      </c>
      <c r="J1992">
        <v>78219</v>
      </c>
      <c r="K1992" s="1">
        <v>44703</v>
      </c>
      <c r="L1992" t="s">
        <v>63</v>
      </c>
      <c r="M1992" t="s">
        <v>7927</v>
      </c>
      <c r="N1992" t="s">
        <v>7928</v>
      </c>
      <c r="O1992" t="s">
        <v>32</v>
      </c>
      <c r="P1992" t="s">
        <v>292</v>
      </c>
      <c r="Q1992" t="s">
        <v>321</v>
      </c>
      <c r="R1992" t="s">
        <v>3916</v>
      </c>
      <c r="S1992" t="s">
        <v>334</v>
      </c>
      <c r="T1992" t="s">
        <v>3917</v>
      </c>
      <c r="U1992" t="s">
        <v>3918</v>
      </c>
      <c r="V1992" t="s">
        <v>6241</v>
      </c>
      <c r="W1992" t="s">
        <v>6242</v>
      </c>
    </row>
    <row r="1993" spans="1:23" x14ac:dyDescent="0.3">
      <c r="A1993">
        <v>524252875423457</v>
      </c>
      <c r="B1993" t="s">
        <v>1683</v>
      </c>
      <c r="C1993" t="s">
        <v>134</v>
      </c>
      <c r="D1993" t="s">
        <v>2946</v>
      </c>
      <c r="E1993" t="s">
        <v>1327</v>
      </c>
      <c r="F1993" t="s">
        <v>1328</v>
      </c>
      <c r="G1993">
        <v>-6.3149930000000003</v>
      </c>
      <c r="H1993">
        <v>143.95554999999999</v>
      </c>
      <c r="I1993" t="s">
        <v>138</v>
      </c>
      <c r="J1993">
        <v>95426</v>
      </c>
      <c r="K1993" s="1">
        <v>45053</v>
      </c>
      <c r="L1993" t="s">
        <v>123</v>
      </c>
      <c r="M1993" t="s">
        <v>7929</v>
      </c>
      <c r="N1993" t="s">
        <v>7930</v>
      </c>
      <c r="O1993" t="s">
        <v>3431</v>
      </c>
      <c r="P1993" t="s">
        <v>4610</v>
      </c>
      <c r="Q1993" t="s">
        <v>34</v>
      </c>
      <c r="R1993" t="s">
        <v>4611</v>
      </c>
      <c r="S1993" t="s">
        <v>69</v>
      </c>
      <c r="T1993" t="s">
        <v>4612</v>
      </c>
      <c r="U1993" t="s">
        <v>4613</v>
      </c>
      <c r="V1993" t="s">
        <v>3968</v>
      </c>
      <c r="W1993" t="s">
        <v>3969</v>
      </c>
    </row>
    <row r="1994" spans="1:23" x14ac:dyDescent="0.3">
      <c r="A1994">
        <v>1431143837483620</v>
      </c>
      <c r="B1994" t="s">
        <v>1803</v>
      </c>
      <c r="C1994" t="s">
        <v>273</v>
      </c>
      <c r="D1994" t="s">
        <v>647</v>
      </c>
      <c r="E1994" t="s">
        <v>731</v>
      </c>
      <c r="F1994" t="s">
        <v>732</v>
      </c>
      <c r="G1994">
        <v>13.9094</v>
      </c>
      <c r="H1994">
        <v>-60.978900000000003</v>
      </c>
      <c r="I1994" t="s">
        <v>206</v>
      </c>
      <c r="J1994">
        <v>101532</v>
      </c>
      <c r="K1994" s="1">
        <v>45083</v>
      </c>
      <c r="L1994" t="s">
        <v>63</v>
      </c>
      <c r="M1994" t="s">
        <v>7931</v>
      </c>
      <c r="N1994" t="s">
        <v>7932</v>
      </c>
      <c r="O1994" t="s">
        <v>423</v>
      </c>
      <c r="P1994" t="s">
        <v>141</v>
      </c>
      <c r="Q1994" t="s">
        <v>169</v>
      </c>
      <c r="R1994" t="s">
        <v>3058</v>
      </c>
      <c r="S1994" t="s">
        <v>69</v>
      </c>
      <c r="T1994" t="s">
        <v>3059</v>
      </c>
      <c r="U1994" t="s">
        <v>3060</v>
      </c>
      <c r="V1994" t="s">
        <v>7242</v>
      </c>
      <c r="W1994" t="s">
        <v>7243</v>
      </c>
    </row>
    <row r="1995" spans="1:23" x14ac:dyDescent="0.3">
      <c r="A1995">
        <v>2450213854651690</v>
      </c>
      <c r="B1995" t="s">
        <v>417</v>
      </c>
      <c r="C1995" t="s">
        <v>24</v>
      </c>
      <c r="D1995" t="s">
        <v>2272</v>
      </c>
      <c r="E1995" t="s">
        <v>1165</v>
      </c>
      <c r="F1995" t="s">
        <v>1166</v>
      </c>
      <c r="G1995">
        <v>6.8769999999999998</v>
      </c>
      <c r="H1995">
        <v>31.306999999999999</v>
      </c>
      <c r="I1995" t="s">
        <v>138</v>
      </c>
      <c r="J1995">
        <v>14801</v>
      </c>
      <c r="K1995" s="1">
        <v>45012</v>
      </c>
      <c r="L1995" t="s">
        <v>63</v>
      </c>
      <c r="M1995" t="s">
        <v>7933</v>
      </c>
      <c r="N1995" t="s">
        <v>7934</v>
      </c>
      <c r="O1995" t="s">
        <v>845</v>
      </c>
      <c r="P1995" t="s">
        <v>1290</v>
      </c>
      <c r="Q1995" t="s">
        <v>67</v>
      </c>
      <c r="R1995" t="s">
        <v>1291</v>
      </c>
      <c r="S1995" t="s">
        <v>145</v>
      </c>
      <c r="T1995" t="s">
        <v>1292</v>
      </c>
      <c r="U1995" t="s">
        <v>1293</v>
      </c>
      <c r="V1995" t="s">
        <v>4651</v>
      </c>
      <c r="W1995" t="s">
        <v>4652</v>
      </c>
    </row>
    <row r="1996" spans="1:23" x14ac:dyDescent="0.3">
      <c r="A1996">
        <v>2766109452860380</v>
      </c>
      <c r="B1996" t="s">
        <v>792</v>
      </c>
      <c r="C1996" t="s">
        <v>105</v>
      </c>
      <c r="D1996" t="s">
        <v>4768</v>
      </c>
      <c r="E1996" t="s">
        <v>2436</v>
      </c>
      <c r="F1996" t="s">
        <v>2437</v>
      </c>
      <c r="G1996">
        <v>46.818199999999997</v>
      </c>
      <c r="H1996">
        <v>8.2274999999999991</v>
      </c>
      <c r="I1996" t="s">
        <v>206</v>
      </c>
      <c r="J1996">
        <v>37234</v>
      </c>
      <c r="K1996" s="1">
        <v>45059</v>
      </c>
      <c r="L1996" t="s">
        <v>29</v>
      </c>
      <c r="M1996" t="s">
        <v>7935</v>
      </c>
      <c r="N1996" t="s">
        <v>7936</v>
      </c>
      <c r="O1996" t="s">
        <v>460</v>
      </c>
      <c r="P1996" t="s">
        <v>1046</v>
      </c>
      <c r="Q1996" t="s">
        <v>321</v>
      </c>
      <c r="R1996" t="s">
        <v>1048</v>
      </c>
      <c r="S1996" t="s">
        <v>36</v>
      </c>
      <c r="T1996" t="s">
        <v>1049</v>
      </c>
      <c r="U1996" t="s">
        <v>1050</v>
      </c>
      <c r="V1996" t="s">
        <v>728</v>
      </c>
      <c r="W1996" t="s">
        <v>729</v>
      </c>
    </row>
    <row r="1997" spans="1:23" x14ac:dyDescent="0.3">
      <c r="A1997">
        <v>1061671480444840</v>
      </c>
      <c r="B1997" t="s">
        <v>90</v>
      </c>
      <c r="C1997" t="s">
        <v>151</v>
      </c>
      <c r="D1997" t="s">
        <v>840</v>
      </c>
      <c r="E1997" t="s">
        <v>5023</v>
      </c>
      <c r="F1997" t="s">
        <v>5024</v>
      </c>
      <c r="G1997">
        <v>25.034300000000002</v>
      </c>
      <c r="H1997">
        <v>-77.396299999999997</v>
      </c>
      <c r="I1997" t="s">
        <v>78</v>
      </c>
      <c r="J1997">
        <v>52098</v>
      </c>
      <c r="K1997" s="1">
        <v>45096</v>
      </c>
      <c r="L1997" t="s">
        <v>29</v>
      </c>
      <c r="M1997" t="s">
        <v>7937</v>
      </c>
      <c r="N1997" t="s">
        <v>7938</v>
      </c>
      <c r="O1997" t="s">
        <v>389</v>
      </c>
      <c r="P1997" t="s">
        <v>7939</v>
      </c>
      <c r="Q1997" t="s">
        <v>294</v>
      </c>
      <c r="R1997" t="s">
        <v>7940</v>
      </c>
      <c r="S1997" t="s">
        <v>36</v>
      </c>
      <c r="T1997" t="s">
        <v>7941</v>
      </c>
      <c r="U1997" t="s">
        <v>7942</v>
      </c>
      <c r="V1997" t="s">
        <v>284</v>
      </c>
      <c r="W1997" t="s">
        <v>285</v>
      </c>
    </row>
    <row r="1998" spans="1:23" x14ac:dyDescent="0.3">
      <c r="A1998">
        <v>2783797750324180</v>
      </c>
      <c r="B1998" t="s">
        <v>175</v>
      </c>
      <c r="C1998" t="s">
        <v>134</v>
      </c>
      <c r="D1998" t="s">
        <v>162</v>
      </c>
      <c r="E1998" t="s">
        <v>2843</v>
      </c>
      <c r="F1998" t="s">
        <v>2844</v>
      </c>
      <c r="G1998">
        <v>11.803699999999999</v>
      </c>
      <c r="H1998">
        <v>-15.180400000000001</v>
      </c>
      <c r="I1998" t="s">
        <v>138</v>
      </c>
      <c r="J1998">
        <v>112308</v>
      </c>
      <c r="K1998" s="1">
        <v>45023</v>
      </c>
      <c r="L1998" t="s">
        <v>29</v>
      </c>
      <c r="M1998" t="s">
        <v>7113</v>
      </c>
      <c r="N1998" t="s">
        <v>7943</v>
      </c>
      <c r="O1998" t="s">
        <v>618</v>
      </c>
      <c r="P1998" t="s">
        <v>1607</v>
      </c>
      <c r="Q1998" t="s">
        <v>34</v>
      </c>
      <c r="R1998" t="s">
        <v>1608</v>
      </c>
      <c r="S1998" t="s">
        <v>85</v>
      </c>
      <c r="T1998" t="s">
        <v>1609</v>
      </c>
      <c r="U1998" t="s">
        <v>1610</v>
      </c>
      <c r="V1998" t="s">
        <v>7944</v>
      </c>
      <c r="W1998" t="s">
        <v>7945</v>
      </c>
    </row>
    <row r="1999" spans="1:23" x14ac:dyDescent="0.3">
      <c r="A1999">
        <v>2549680429101420</v>
      </c>
      <c r="B1999" t="s">
        <v>454</v>
      </c>
      <c r="C1999" t="s">
        <v>42</v>
      </c>
      <c r="D1999" t="s">
        <v>1359</v>
      </c>
      <c r="E1999" t="s">
        <v>2825</v>
      </c>
      <c r="F1999" t="s">
        <v>2826</v>
      </c>
      <c r="G1999">
        <v>8.4605999999999995</v>
      </c>
      <c r="H1999">
        <v>-11.7799</v>
      </c>
      <c r="I1999" t="s">
        <v>28</v>
      </c>
      <c r="J1999">
        <v>45006</v>
      </c>
      <c r="K1999" s="1">
        <v>45024</v>
      </c>
      <c r="L1999" t="s">
        <v>29</v>
      </c>
      <c r="M1999" t="s">
        <v>7946</v>
      </c>
      <c r="N1999" t="s">
        <v>7947</v>
      </c>
      <c r="O1999" t="s">
        <v>251</v>
      </c>
      <c r="P1999" t="s">
        <v>3201</v>
      </c>
      <c r="Q1999" t="s">
        <v>67</v>
      </c>
      <c r="R1999" t="s">
        <v>3202</v>
      </c>
      <c r="S1999" t="s">
        <v>114</v>
      </c>
      <c r="T1999" t="s">
        <v>3203</v>
      </c>
      <c r="U1999" t="s">
        <v>3204</v>
      </c>
      <c r="V1999" t="s">
        <v>4460</v>
      </c>
      <c r="W1999" t="s">
        <v>4461</v>
      </c>
    </row>
    <row r="2000" spans="1:23" x14ac:dyDescent="0.3">
      <c r="A2000">
        <v>1297993555675760</v>
      </c>
      <c r="B2000" t="s">
        <v>90</v>
      </c>
      <c r="C2000" t="s">
        <v>151</v>
      </c>
      <c r="D2000" t="s">
        <v>2067</v>
      </c>
      <c r="E2000" t="s">
        <v>544</v>
      </c>
      <c r="F2000" t="s">
        <v>545</v>
      </c>
      <c r="G2000">
        <v>7.54</v>
      </c>
      <c r="H2000">
        <v>-5.5471000000000004</v>
      </c>
      <c r="I2000" t="s">
        <v>28</v>
      </c>
      <c r="J2000">
        <v>115274</v>
      </c>
      <c r="K2000" s="1">
        <v>44879</v>
      </c>
      <c r="L2000" t="s">
        <v>29</v>
      </c>
      <c r="M2000" t="s">
        <v>7948</v>
      </c>
      <c r="N2000" t="s">
        <v>7949</v>
      </c>
      <c r="O2000" t="s">
        <v>1364</v>
      </c>
      <c r="P2000" t="s">
        <v>2634</v>
      </c>
      <c r="Q2000" t="s">
        <v>253</v>
      </c>
      <c r="R2000" t="s">
        <v>2635</v>
      </c>
      <c r="S2000" t="s">
        <v>198</v>
      </c>
      <c r="T2000" t="s">
        <v>2636</v>
      </c>
      <c r="U2000" t="s">
        <v>2637</v>
      </c>
      <c r="V2000" t="s">
        <v>7750</v>
      </c>
      <c r="W2000" t="s">
        <v>7751</v>
      </c>
    </row>
    <row r="2001" spans="1:23" x14ac:dyDescent="0.3">
      <c r="A2001">
        <v>2223345362687420</v>
      </c>
      <c r="B2001" t="s">
        <v>364</v>
      </c>
      <c r="C2001" t="s">
        <v>273</v>
      </c>
      <c r="D2001" t="s">
        <v>4452</v>
      </c>
      <c r="E2001" t="s">
        <v>4315</v>
      </c>
      <c r="F2001" t="s">
        <v>4316</v>
      </c>
      <c r="G2001">
        <v>-0.52280000000000004</v>
      </c>
      <c r="H2001">
        <v>166.9315</v>
      </c>
      <c r="I2001" t="s">
        <v>62</v>
      </c>
      <c r="J2001">
        <v>104068</v>
      </c>
      <c r="K2001" s="1">
        <v>44515</v>
      </c>
      <c r="L2001" t="s">
        <v>63</v>
      </c>
      <c r="M2001" t="s">
        <v>7950</v>
      </c>
      <c r="N2001" t="s">
        <v>7951</v>
      </c>
      <c r="O2001" t="s">
        <v>97</v>
      </c>
      <c r="P2001" t="s">
        <v>98</v>
      </c>
      <c r="Q2001" t="s">
        <v>239</v>
      </c>
      <c r="R2001" t="s">
        <v>99</v>
      </c>
      <c r="S2001" t="s">
        <v>241</v>
      </c>
      <c r="T2001" t="s">
        <v>100</v>
      </c>
      <c r="U2001" t="s">
        <v>101</v>
      </c>
      <c r="V2001" t="s">
        <v>6160</v>
      </c>
      <c r="W2001" t="s">
        <v>6161</v>
      </c>
    </row>
    <row r="2002" spans="1:23" x14ac:dyDescent="0.3">
      <c r="A2002">
        <v>2626076991479830</v>
      </c>
      <c r="B2002" t="s">
        <v>1008</v>
      </c>
      <c r="C2002" t="s">
        <v>58</v>
      </c>
      <c r="D2002" t="s">
        <v>5560</v>
      </c>
      <c r="E2002" t="s">
        <v>1032</v>
      </c>
      <c r="F2002" t="s">
        <v>1033</v>
      </c>
      <c r="G2002">
        <v>61.524000000000001</v>
      </c>
      <c r="H2002">
        <v>105.3188</v>
      </c>
      <c r="I2002" t="s">
        <v>78</v>
      </c>
      <c r="J2002">
        <v>24423</v>
      </c>
      <c r="K2002" s="1">
        <v>44776</v>
      </c>
      <c r="L2002" t="s">
        <v>123</v>
      </c>
      <c r="M2002" t="s">
        <v>7952</v>
      </c>
      <c r="N2002" t="s">
        <v>7953</v>
      </c>
      <c r="O2002" t="s">
        <v>811</v>
      </c>
      <c r="P2002" t="s">
        <v>812</v>
      </c>
      <c r="Q2002" t="s">
        <v>83</v>
      </c>
      <c r="R2002" t="s">
        <v>813</v>
      </c>
      <c r="S2002" t="s">
        <v>85</v>
      </c>
      <c r="T2002" t="s">
        <v>814</v>
      </c>
      <c r="U2002" t="s">
        <v>815</v>
      </c>
      <c r="V2002" t="s">
        <v>7676</v>
      </c>
      <c r="W2002" t="s">
        <v>7677</v>
      </c>
    </row>
    <row r="2003" spans="1:23" x14ac:dyDescent="0.3">
      <c r="A2003">
        <v>2624510312279630</v>
      </c>
      <c r="B2003" t="s">
        <v>175</v>
      </c>
      <c r="C2003" t="s">
        <v>24</v>
      </c>
      <c r="D2003" t="s">
        <v>3418</v>
      </c>
      <c r="E2003" t="s">
        <v>1963</v>
      </c>
      <c r="F2003" t="s">
        <v>1964</v>
      </c>
      <c r="G2003">
        <v>33.223199999999999</v>
      </c>
      <c r="H2003">
        <v>43.679299999999998</v>
      </c>
      <c r="I2003" t="s">
        <v>138</v>
      </c>
      <c r="J2003">
        <v>107105</v>
      </c>
      <c r="K2003" s="1">
        <v>44780</v>
      </c>
      <c r="L2003" t="s">
        <v>29</v>
      </c>
      <c r="M2003" t="s">
        <v>7954</v>
      </c>
      <c r="N2003" t="s">
        <v>7955</v>
      </c>
      <c r="O2003" t="s">
        <v>2675</v>
      </c>
      <c r="P2003" t="s">
        <v>6117</v>
      </c>
      <c r="Q2003" t="s">
        <v>67</v>
      </c>
      <c r="R2003" t="s">
        <v>6118</v>
      </c>
      <c r="S2003" t="s">
        <v>36</v>
      </c>
      <c r="T2003" t="s">
        <v>6119</v>
      </c>
      <c r="U2003" t="s">
        <v>6120</v>
      </c>
      <c r="V2003" t="s">
        <v>1780</v>
      </c>
      <c r="W2003" t="s">
        <v>1781</v>
      </c>
    </row>
    <row r="2004" spans="1:23" x14ac:dyDescent="0.3">
      <c r="A2004">
        <v>483453076992611</v>
      </c>
      <c r="B2004" t="s">
        <v>582</v>
      </c>
      <c r="C2004" t="s">
        <v>105</v>
      </c>
      <c r="D2004" t="s">
        <v>492</v>
      </c>
      <c r="E2004" t="s">
        <v>1911</v>
      </c>
      <c r="F2004" t="s">
        <v>1912</v>
      </c>
      <c r="G2004">
        <v>7.5148999999999999</v>
      </c>
      <c r="H2004">
        <v>134.58250000000001</v>
      </c>
      <c r="I2004" t="s">
        <v>62</v>
      </c>
      <c r="J2004">
        <v>82351</v>
      </c>
      <c r="K2004" s="1">
        <v>44700</v>
      </c>
      <c r="L2004" t="s">
        <v>63</v>
      </c>
      <c r="M2004" t="s">
        <v>7956</v>
      </c>
      <c r="N2004" t="s">
        <v>7957</v>
      </c>
      <c r="O2004" t="s">
        <v>33</v>
      </c>
      <c r="P2004" t="s">
        <v>3049</v>
      </c>
      <c r="Q2004" t="s">
        <v>83</v>
      </c>
      <c r="R2004" t="s">
        <v>3050</v>
      </c>
      <c r="S2004" t="s">
        <v>36</v>
      </c>
      <c r="T2004" t="s">
        <v>3051</v>
      </c>
      <c r="U2004" t="s">
        <v>3052</v>
      </c>
      <c r="V2004" t="s">
        <v>3728</v>
      </c>
      <c r="W2004" t="s">
        <v>3729</v>
      </c>
    </row>
    <row r="2005" spans="1:23" x14ac:dyDescent="0.3">
      <c r="A2005">
        <v>45130066935620</v>
      </c>
      <c r="B2005" t="s">
        <v>467</v>
      </c>
      <c r="C2005" t="s">
        <v>42</v>
      </c>
      <c r="D2005" t="s">
        <v>985</v>
      </c>
      <c r="E2005" t="s">
        <v>1010</v>
      </c>
      <c r="F2005" t="s">
        <v>1011</v>
      </c>
      <c r="G2005">
        <v>15.7835</v>
      </c>
      <c r="H2005">
        <v>-90.230800000000002</v>
      </c>
      <c r="I2005" t="s">
        <v>62</v>
      </c>
      <c r="J2005">
        <v>128302</v>
      </c>
      <c r="K2005" s="1">
        <v>44477</v>
      </c>
      <c r="L2005" t="s">
        <v>123</v>
      </c>
      <c r="M2005" t="s">
        <v>7958</v>
      </c>
      <c r="N2005" t="s">
        <v>7959</v>
      </c>
      <c r="O2005" t="s">
        <v>424</v>
      </c>
      <c r="P2005" t="s">
        <v>2453</v>
      </c>
      <c r="Q2005" t="s">
        <v>967</v>
      </c>
      <c r="R2005" t="s">
        <v>4108</v>
      </c>
      <c r="S2005" t="s">
        <v>255</v>
      </c>
      <c r="T2005" t="s">
        <v>4109</v>
      </c>
      <c r="U2005" t="s">
        <v>4110</v>
      </c>
      <c r="V2005" t="s">
        <v>6788</v>
      </c>
      <c r="W2005" t="s">
        <v>6789</v>
      </c>
    </row>
    <row r="2006" spans="1:23" x14ac:dyDescent="0.3">
      <c r="A2006">
        <v>2188294099247280</v>
      </c>
      <c r="B2006" t="s">
        <v>667</v>
      </c>
      <c r="C2006" t="s">
        <v>218</v>
      </c>
      <c r="D2006" t="s">
        <v>5524</v>
      </c>
      <c r="E2006" t="s">
        <v>2080</v>
      </c>
      <c r="F2006" t="s">
        <v>2081</v>
      </c>
      <c r="G2006">
        <v>46.603354000000003</v>
      </c>
      <c r="H2006">
        <v>1.888334</v>
      </c>
      <c r="I2006" t="s">
        <v>28</v>
      </c>
      <c r="J2006">
        <v>42324</v>
      </c>
      <c r="K2006" s="1">
        <v>44607</v>
      </c>
      <c r="L2006" t="s">
        <v>29</v>
      </c>
      <c r="M2006" t="s">
        <v>7960</v>
      </c>
      <c r="N2006" t="s">
        <v>7961</v>
      </c>
      <c r="O2006" t="s">
        <v>447</v>
      </c>
      <c r="P2006" t="s">
        <v>167</v>
      </c>
      <c r="Q2006" t="s">
        <v>239</v>
      </c>
      <c r="R2006" t="s">
        <v>3571</v>
      </c>
      <c r="S2006" t="s">
        <v>334</v>
      </c>
      <c r="T2006" t="s">
        <v>3572</v>
      </c>
      <c r="U2006" t="s">
        <v>3573</v>
      </c>
      <c r="V2006" t="s">
        <v>1646</v>
      </c>
      <c r="W2006" t="s">
        <v>1647</v>
      </c>
    </row>
    <row r="2007" spans="1:23" x14ac:dyDescent="0.3">
      <c r="A2007">
        <v>1160426287490620</v>
      </c>
      <c r="B2007" t="s">
        <v>313</v>
      </c>
      <c r="C2007" t="s">
        <v>189</v>
      </c>
      <c r="D2007" t="s">
        <v>6374</v>
      </c>
      <c r="E2007" t="s">
        <v>432</v>
      </c>
      <c r="F2007" t="s">
        <v>433</v>
      </c>
      <c r="G2007">
        <v>30.5852</v>
      </c>
      <c r="H2007">
        <v>36.238399999999999</v>
      </c>
      <c r="I2007" t="s">
        <v>138</v>
      </c>
      <c r="J2007">
        <v>77230</v>
      </c>
      <c r="K2007" s="1">
        <v>44723</v>
      </c>
      <c r="L2007" t="s">
        <v>123</v>
      </c>
      <c r="M2007" t="s">
        <v>7962</v>
      </c>
      <c r="N2007">
        <v>8703656823</v>
      </c>
      <c r="O2007" t="s">
        <v>1308</v>
      </c>
      <c r="P2007" t="s">
        <v>1309</v>
      </c>
      <c r="Q2007" t="s">
        <v>169</v>
      </c>
      <c r="R2007" t="s">
        <v>1310</v>
      </c>
      <c r="S2007" t="s">
        <v>85</v>
      </c>
      <c r="T2007" t="s">
        <v>1311</v>
      </c>
      <c r="U2007" t="s">
        <v>1312</v>
      </c>
      <c r="V2007" t="s">
        <v>3482</v>
      </c>
      <c r="W2007" t="s">
        <v>3483</v>
      </c>
    </row>
    <row r="2008" spans="1:23" x14ac:dyDescent="0.3">
      <c r="A2008">
        <v>457454612960500</v>
      </c>
      <c r="B2008" t="s">
        <v>23</v>
      </c>
      <c r="C2008" t="s">
        <v>105</v>
      </c>
      <c r="D2008" t="s">
        <v>3558</v>
      </c>
      <c r="E2008" t="s">
        <v>233</v>
      </c>
      <c r="F2008" t="s">
        <v>234</v>
      </c>
      <c r="G2008">
        <v>34.802100000000003</v>
      </c>
      <c r="H2008">
        <v>38.9968</v>
      </c>
      <c r="I2008" t="s">
        <v>206</v>
      </c>
      <c r="J2008">
        <v>110599</v>
      </c>
      <c r="K2008" s="1">
        <v>44524</v>
      </c>
      <c r="L2008" t="s">
        <v>123</v>
      </c>
      <c r="M2008" t="s">
        <v>7577</v>
      </c>
      <c r="N2008" t="s">
        <v>7963</v>
      </c>
      <c r="O2008" t="s">
        <v>822</v>
      </c>
      <c r="P2008" t="s">
        <v>823</v>
      </c>
      <c r="Q2008" t="s">
        <v>321</v>
      </c>
      <c r="R2008" t="s">
        <v>824</v>
      </c>
      <c r="S2008" t="s">
        <v>69</v>
      </c>
      <c r="T2008" t="s">
        <v>825</v>
      </c>
      <c r="U2008" t="s">
        <v>826</v>
      </c>
      <c r="V2008" t="s">
        <v>2208</v>
      </c>
      <c r="W2008" t="s">
        <v>2209</v>
      </c>
    </row>
    <row r="2009" spans="1:23" x14ac:dyDescent="0.3">
      <c r="A2009">
        <v>980927801630876</v>
      </c>
      <c r="B2009" t="s">
        <v>364</v>
      </c>
      <c r="C2009" t="s">
        <v>24</v>
      </c>
      <c r="D2009" t="s">
        <v>1443</v>
      </c>
      <c r="E2009" t="s">
        <v>1377</v>
      </c>
      <c r="F2009" t="s">
        <v>1378</v>
      </c>
      <c r="G2009">
        <v>-29.6099</v>
      </c>
      <c r="H2009">
        <v>28.233599999999999</v>
      </c>
      <c r="I2009" t="s">
        <v>28</v>
      </c>
      <c r="J2009">
        <v>17238</v>
      </c>
      <c r="K2009" s="1">
        <v>44538</v>
      </c>
      <c r="L2009" t="s">
        <v>63</v>
      </c>
      <c r="M2009" t="s">
        <v>7964</v>
      </c>
      <c r="N2009" t="s">
        <v>7965</v>
      </c>
      <c r="O2009" t="s">
        <v>33</v>
      </c>
      <c r="P2009" t="s">
        <v>1558</v>
      </c>
      <c r="Q2009" t="s">
        <v>183</v>
      </c>
      <c r="R2009" t="s">
        <v>1559</v>
      </c>
      <c r="S2009" t="s">
        <v>52</v>
      </c>
      <c r="T2009" t="s">
        <v>1560</v>
      </c>
      <c r="U2009" t="s">
        <v>1561</v>
      </c>
      <c r="V2009" t="s">
        <v>827</v>
      </c>
      <c r="W2009" t="s">
        <v>828</v>
      </c>
    </row>
    <row r="2010" spans="1:23" x14ac:dyDescent="0.3">
      <c r="A2010">
        <v>1627406921654630</v>
      </c>
      <c r="B2010" t="s">
        <v>260</v>
      </c>
      <c r="C2010" t="s">
        <v>151</v>
      </c>
      <c r="D2010" t="s">
        <v>4146</v>
      </c>
      <c r="E2010" t="s">
        <v>2873</v>
      </c>
      <c r="F2010" t="s">
        <v>2874</v>
      </c>
      <c r="G2010">
        <v>8.6195000000000004</v>
      </c>
      <c r="H2010">
        <v>0.82479999999999998</v>
      </c>
      <c r="I2010" t="s">
        <v>78</v>
      </c>
      <c r="J2010">
        <v>21311</v>
      </c>
      <c r="K2010" s="1">
        <v>44898</v>
      </c>
      <c r="L2010" t="s">
        <v>29</v>
      </c>
      <c r="M2010" t="s">
        <v>7966</v>
      </c>
      <c r="N2010" t="s">
        <v>7967</v>
      </c>
      <c r="O2010" t="s">
        <v>141</v>
      </c>
      <c r="P2010" t="s">
        <v>155</v>
      </c>
      <c r="Q2010" t="s">
        <v>239</v>
      </c>
      <c r="R2010" t="s">
        <v>156</v>
      </c>
      <c r="S2010" t="s">
        <v>69</v>
      </c>
      <c r="T2010" t="s">
        <v>157</v>
      </c>
      <c r="U2010" t="s">
        <v>158</v>
      </c>
      <c r="V2010" t="s">
        <v>2705</v>
      </c>
      <c r="W2010" t="s">
        <v>2706</v>
      </c>
    </row>
    <row r="2011" spans="1:23" x14ac:dyDescent="0.3">
      <c r="A2011">
        <v>2199167697994190</v>
      </c>
      <c r="B2011" t="s">
        <v>175</v>
      </c>
      <c r="C2011" t="s">
        <v>58</v>
      </c>
      <c r="D2011" t="s">
        <v>43</v>
      </c>
      <c r="E2011" t="s">
        <v>576</v>
      </c>
      <c r="F2011" t="s">
        <v>577</v>
      </c>
      <c r="G2011">
        <v>7.3696999999999999</v>
      </c>
      <c r="H2011">
        <v>12.354699999999999</v>
      </c>
      <c r="I2011" t="s">
        <v>206</v>
      </c>
      <c r="J2011">
        <v>109402</v>
      </c>
      <c r="K2011" s="1">
        <v>44574</v>
      </c>
      <c r="L2011" t="s">
        <v>29</v>
      </c>
      <c r="M2011" t="s">
        <v>7968</v>
      </c>
      <c r="N2011" t="s">
        <v>7969</v>
      </c>
      <c r="O2011" t="s">
        <v>1966</v>
      </c>
      <c r="P2011" t="s">
        <v>6867</v>
      </c>
      <c r="Q2011" t="s">
        <v>332</v>
      </c>
      <c r="R2011" t="s">
        <v>6868</v>
      </c>
      <c r="S2011" t="s">
        <v>334</v>
      </c>
      <c r="T2011" t="s">
        <v>6869</v>
      </c>
      <c r="U2011" t="s">
        <v>6870</v>
      </c>
      <c r="V2011" t="s">
        <v>798</v>
      </c>
      <c r="W2011" t="s">
        <v>799</v>
      </c>
    </row>
    <row r="2012" spans="1:23" x14ac:dyDescent="0.3">
      <c r="A2012">
        <v>2264380234505170</v>
      </c>
      <c r="B2012" t="s">
        <v>41</v>
      </c>
      <c r="C2012" t="s">
        <v>218</v>
      </c>
      <c r="D2012" t="s">
        <v>4626</v>
      </c>
      <c r="E2012" t="s">
        <v>4011</v>
      </c>
      <c r="F2012" t="s">
        <v>4012</v>
      </c>
      <c r="G2012">
        <v>38.860999999999997</v>
      </c>
      <c r="H2012">
        <v>71.2761</v>
      </c>
      <c r="I2012" t="s">
        <v>28</v>
      </c>
      <c r="J2012">
        <v>77864</v>
      </c>
      <c r="K2012" s="1">
        <v>45046</v>
      </c>
      <c r="L2012" t="s">
        <v>63</v>
      </c>
      <c r="M2012" t="s">
        <v>7970</v>
      </c>
      <c r="N2012" t="s">
        <v>7971</v>
      </c>
      <c r="O2012" t="s">
        <v>424</v>
      </c>
      <c r="P2012" t="s">
        <v>2056</v>
      </c>
      <c r="Q2012" t="s">
        <v>34</v>
      </c>
      <c r="R2012" t="s">
        <v>2057</v>
      </c>
      <c r="S2012" t="s">
        <v>334</v>
      </c>
      <c r="T2012" t="s">
        <v>2058</v>
      </c>
      <c r="U2012" t="s">
        <v>2059</v>
      </c>
      <c r="V2012" t="s">
        <v>7972</v>
      </c>
      <c r="W2012" t="s">
        <v>7973</v>
      </c>
    </row>
    <row r="2013" spans="1:23" x14ac:dyDescent="0.3">
      <c r="A2013">
        <v>2115900163067820</v>
      </c>
      <c r="B2013" t="s">
        <v>41</v>
      </c>
      <c r="C2013" t="s">
        <v>134</v>
      </c>
      <c r="D2013" t="s">
        <v>6143</v>
      </c>
      <c r="E2013" t="s">
        <v>975</v>
      </c>
      <c r="F2013" t="s">
        <v>976</v>
      </c>
      <c r="G2013">
        <v>7.8731</v>
      </c>
      <c r="H2013">
        <v>80.771799999999999</v>
      </c>
      <c r="I2013" t="s">
        <v>78</v>
      </c>
      <c r="J2013">
        <v>82720</v>
      </c>
      <c r="K2013" s="1">
        <v>44765</v>
      </c>
      <c r="L2013" t="s">
        <v>29</v>
      </c>
      <c r="M2013" t="s">
        <v>7974</v>
      </c>
      <c r="N2013" t="s">
        <v>7975</v>
      </c>
      <c r="O2013" t="s">
        <v>1726</v>
      </c>
      <c r="P2013" t="s">
        <v>4102</v>
      </c>
      <c r="Q2013" t="s">
        <v>50</v>
      </c>
      <c r="R2013" t="s">
        <v>4103</v>
      </c>
      <c r="S2013" t="s">
        <v>255</v>
      </c>
      <c r="T2013" t="s">
        <v>4104</v>
      </c>
      <c r="U2013" t="s">
        <v>4105</v>
      </c>
      <c r="V2013" t="s">
        <v>1421</v>
      </c>
      <c r="W2013" t="s">
        <v>1422</v>
      </c>
    </row>
    <row r="2014" spans="1:23" x14ac:dyDescent="0.3">
      <c r="A2014">
        <v>2681413480034440</v>
      </c>
      <c r="B2014" t="s">
        <v>150</v>
      </c>
      <c r="C2014" t="s">
        <v>151</v>
      </c>
      <c r="D2014" t="s">
        <v>4314</v>
      </c>
      <c r="E2014" t="s">
        <v>1642</v>
      </c>
      <c r="F2014" t="s">
        <v>1643</v>
      </c>
      <c r="G2014">
        <v>41.608600000000003</v>
      </c>
      <c r="H2014">
        <v>21.7453</v>
      </c>
      <c r="I2014" t="s">
        <v>28</v>
      </c>
      <c r="J2014">
        <v>62364</v>
      </c>
      <c r="K2014" s="1">
        <v>44914</v>
      </c>
      <c r="L2014" t="s">
        <v>123</v>
      </c>
      <c r="M2014" t="s">
        <v>7393</v>
      </c>
      <c r="N2014" t="s">
        <v>7976</v>
      </c>
      <c r="O2014" t="s">
        <v>811</v>
      </c>
      <c r="P2014" t="s">
        <v>812</v>
      </c>
      <c r="Q2014" t="s">
        <v>83</v>
      </c>
      <c r="R2014" t="s">
        <v>813</v>
      </c>
      <c r="S2014" t="s">
        <v>114</v>
      </c>
      <c r="T2014" t="s">
        <v>814</v>
      </c>
      <c r="U2014" t="s">
        <v>815</v>
      </c>
      <c r="V2014" t="s">
        <v>1369</v>
      </c>
      <c r="W2014" t="s">
        <v>1370</v>
      </c>
    </row>
    <row r="2015" spans="1:23" x14ac:dyDescent="0.3">
      <c r="A2015">
        <v>1839363717280110</v>
      </c>
      <c r="B2015" t="s">
        <v>351</v>
      </c>
      <c r="C2015" t="s">
        <v>105</v>
      </c>
      <c r="D2015" t="s">
        <v>7977</v>
      </c>
      <c r="E2015" t="s">
        <v>4077</v>
      </c>
      <c r="F2015" t="s">
        <v>4078</v>
      </c>
      <c r="G2015">
        <v>42.602600000000002</v>
      </c>
      <c r="H2015">
        <v>20.902999999999999</v>
      </c>
      <c r="I2015" t="s">
        <v>78</v>
      </c>
      <c r="J2015">
        <v>25626</v>
      </c>
      <c r="K2015" s="1">
        <v>44522</v>
      </c>
      <c r="L2015" t="s">
        <v>63</v>
      </c>
      <c r="M2015" t="s">
        <v>7978</v>
      </c>
      <c r="N2015" t="s">
        <v>7979</v>
      </c>
      <c r="O2015" t="s">
        <v>1088</v>
      </c>
      <c r="P2015" t="s">
        <v>1089</v>
      </c>
      <c r="Q2015" t="s">
        <v>239</v>
      </c>
      <c r="R2015" t="s">
        <v>1090</v>
      </c>
      <c r="S2015" t="s">
        <v>69</v>
      </c>
      <c r="T2015" t="s">
        <v>1091</v>
      </c>
      <c r="U2015" t="s">
        <v>1092</v>
      </c>
      <c r="V2015" t="s">
        <v>7980</v>
      </c>
      <c r="W2015" t="s">
        <v>7981</v>
      </c>
    </row>
    <row r="2016" spans="1:23" x14ac:dyDescent="0.3">
      <c r="A2016">
        <v>2951209988504470</v>
      </c>
      <c r="B2016" t="s">
        <v>150</v>
      </c>
      <c r="C2016" t="s">
        <v>134</v>
      </c>
      <c r="D2016" t="s">
        <v>7002</v>
      </c>
      <c r="E2016" t="s">
        <v>2873</v>
      </c>
      <c r="F2016" t="s">
        <v>2874</v>
      </c>
      <c r="G2016">
        <v>8.6195000000000004</v>
      </c>
      <c r="H2016">
        <v>0.82479999999999998</v>
      </c>
      <c r="I2016" t="s">
        <v>78</v>
      </c>
      <c r="J2016">
        <v>104633</v>
      </c>
      <c r="K2016" s="1">
        <v>44795</v>
      </c>
      <c r="L2016" t="s">
        <v>63</v>
      </c>
      <c r="M2016" t="s">
        <v>7982</v>
      </c>
      <c r="N2016" t="s">
        <v>7983</v>
      </c>
      <c r="O2016" t="s">
        <v>832</v>
      </c>
      <c r="P2016" t="s">
        <v>833</v>
      </c>
      <c r="Q2016" t="s">
        <v>169</v>
      </c>
      <c r="R2016" t="s">
        <v>834</v>
      </c>
      <c r="S2016" t="s">
        <v>69</v>
      </c>
      <c r="T2016" t="s">
        <v>835</v>
      </c>
      <c r="U2016" t="s">
        <v>836</v>
      </c>
      <c r="V2016" t="s">
        <v>7984</v>
      </c>
      <c r="W2016" t="s">
        <v>7985</v>
      </c>
    </row>
    <row r="2017" spans="1:23" x14ac:dyDescent="0.3">
      <c r="A2017">
        <v>1491993242858170</v>
      </c>
      <c r="B2017" t="s">
        <v>325</v>
      </c>
      <c r="C2017" t="s">
        <v>151</v>
      </c>
      <c r="D2017" t="s">
        <v>3907</v>
      </c>
      <c r="E2017" t="s">
        <v>2342</v>
      </c>
      <c r="F2017" t="s">
        <v>2343</v>
      </c>
      <c r="G2017">
        <v>71.706900000000005</v>
      </c>
      <c r="H2017">
        <v>-42.604300000000002</v>
      </c>
      <c r="I2017" t="s">
        <v>138</v>
      </c>
      <c r="J2017">
        <v>32440</v>
      </c>
      <c r="K2017" s="1">
        <v>44857</v>
      </c>
      <c r="L2017" t="s">
        <v>29</v>
      </c>
      <c r="M2017" t="s">
        <v>7986</v>
      </c>
      <c r="N2017" t="s">
        <v>7987</v>
      </c>
      <c r="O2017" t="s">
        <v>1115</v>
      </c>
      <c r="P2017" t="s">
        <v>811</v>
      </c>
      <c r="Q2017" t="s">
        <v>294</v>
      </c>
      <c r="R2017" t="s">
        <v>1116</v>
      </c>
      <c r="S2017" t="s">
        <v>198</v>
      </c>
      <c r="T2017" t="s">
        <v>1117</v>
      </c>
      <c r="U2017" t="s">
        <v>1118</v>
      </c>
      <c r="V2017" t="s">
        <v>6738</v>
      </c>
      <c r="W2017" t="s">
        <v>6739</v>
      </c>
    </row>
    <row r="2018" spans="1:23" x14ac:dyDescent="0.3">
      <c r="A2018">
        <v>2499767211663260</v>
      </c>
      <c r="B2018" t="s">
        <v>667</v>
      </c>
      <c r="C2018" t="s">
        <v>105</v>
      </c>
      <c r="D2018" t="s">
        <v>1533</v>
      </c>
      <c r="E2018" t="s">
        <v>220</v>
      </c>
      <c r="F2018" t="s">
        <v>221</v>
      </c>
      <c r="G2018">
        <v>13.443199999999999</v>
      </c>
      <c r="H2018">
        <v>-15.3101</v>
      </c>
      <c r="I2018" t="s">
        <v>206</v>
      </c>
      <c r="J2018">
        <v>41796</v>
      </c>
      <c r="K2018" s="1">
        <v>44725</v>
      </c>
      <c r="L2018" t="s">
        <v>29</v>
      </c>
      <c r="M2018" t="s">
        <v>7988</v>
      </c>
      <c r="N2018" t="s">
        <v>7989</v>
      </c>
      <c r="O2018" t="s">
        <v>1979</v>
      </c>
      <c r="P2018" t="s">
        <v>2111</v>
      </c>
      <c r="Q2018" t="s">
        <v>674</v>
      </c>
      <c r="R2018" t="s">
        <v>3837</v>
      </c>
      <c r="S2018" t="s">
        <v>145</v>
      </c>
      <c r="T2018" t="s">
        <v>3838</v>
      </c>
      <c r="U2018" t="s">
        <v>3839</v>
      </c>
      <c r="V2018" t="s">
        <v>490</v>
      </c>
      <c r="W2018" t="s">
        <v>491</v>
      </c>
    </row>
    <row r="2019" spans="1:23" x14ac:dyDescent="0.3">
      <c r="A2019">
        <v>371489104266228</v>
      </c>
      <c r="B2019" t="s">
        <v>582</v>
      </c>
      <c r="C2019" t="s">
        <v>189</v>
      </c>
      <c r="D2019" t="s">
        <v>5545</v>
      </c>
      <c r="E2019" t="s">
        <v>986</v>
      </c>
      <c r="F2019" t="s">
        <v>987</v>
      </c>
      <c r="G2019">
        <v>23.634499999999999</v>
      </c>
      <c r="H2019">
        <v>-102.5528</v>
      </c>
      <c r="I2019" t="s">
        <v>62</v>
      </c>
      <c r="J2019">
        <v>51456</v>
      </c>
      <c r="K2019" s="1">
        <v>45102</v>
      </c>
      <c r="L2019" t="s">
        <v>123</v>
      </c>
      <c r="M2019" t="s">
        <v>7990</v>
      </c>
      <c r="N2019" t="s">
        <v>7991</v>
      </c>
      <c r="O2019" t="s">
        <v>473</v>
      </c>
      <c r="P2019" t="s">
        <v>474</v>
      </c>
      <c r="Q2019" t="s">
        <v>253</v>
      </c>
      <c r="R2019" t="s">
        <v>475</v>
      </c>
      <c r="S2019" t="s">
        <v>198</v>
      </c>
      <c r="T2019" t="s">
        <v>476</v>
      </c>
      <c r="U2019" t="s">
        <v>477</v>
      </c>
      <c r="V2019" t="s">
        <v>5317</v>
      </c>
      <c r="W2019" t="s">
        <v>5318</v>
      </c>
    </row>
    <row r="2020" spans="1:23" x14ac:dyDescent="0.3">
      <c r="A2020">
        <v>2714871529605150</v>
      </c>
      <c r="B2020" t="s">
        <v>430</v>
      </c>
      <c r="C2020" t="s">
        <v>91</v>
      </c>
      <c r="D2020" t="s">
        <v>1404</v>
      </c>
      <c r="E2020" t="s">
        <v>1210</v>
      </c>
      <c r="F2020" t="s">
        <v>1211</v>
      </c>
      <c r="G2020">
        <v>18.220800000000001</v>
      </c>
      <c r="H2020">
        <v>-66.590100000000007</v>
      </c>
      <c r="I2020" t="s">
        <v>206</v>
      </c>
      <c r="J2020">
        <v>24590</v>
      </c>
      <c r="K2020" s="1">
        <v>44585</v>
      </c>
      <c r="L2020" t="s">
        <v>63</v>
      </c>
      <c r="M2020" t="s">
        <v>7992</v>
      </c>
      <c r="N2020" t="s">
        <v>7993</v>
      </c>
      <c r="O2020" t="s">
        <v>1726</v>
      </c>
      <c r="P2020" t="s">
        <v>4500</v>
      </c>
      <c r="Q2020" t="s">
        <v>67</v>
      </c>
      <c r="R2020" t="s">
        <v>4501</v>
      </c>
      <c r="S2020" t="s">
        <v>212</v>
      </c>
      <c r="T2020" t="s">
        <v>4502</v>
      </c>
      <c r="U2020" t="s">
        <v>4503</v>
      </c>
      <c r="V2020" t="s">
        <v>1815</v>
      </c>
      <c r="W2020" t="s">
        <v>1816</v>
      </c>
    </row>
    <row r="2021" spans="1:23" x14ac:dyDescent="0.3">
      <c r="A2021">
        <v>2819427078812240</v>
      </c>
      <c r="B2021" t="s">
        <v>1803</v>
      </c>
      <c r="C2021" t="s">
        <v>273</v>
      </c>
      <c r="D2021" t="s">
        <v>3319</v>
      </c>
      <c r="E2021" t="s">
        <v>2094</v>
      </c>
      <c r="F2021" t="s">
        <v>2733</v>
      </c>
      <c r="G2021">
        <v>-13.759</v>
      </c>
      <c r="H2021">
        <v>-172.1046</v>
      </c>
      <c r="I2021" t="s">
        <v>138</v>
      </c>
      <c r="J2021">
        <v>90528</v>
      </c>
      <c r="K2021" s="1">
        <v>44865</v>
      </c>
      <c r="L2021" t="s">
        <v>63</v>
      </c>
      <c r="M2021" t="s">
        <v>7994</v>
      </c>
      <c r="N2021" t="s">
        <v>7995</v>
      </c>
      <c r="O2021" t="s">
        <v>356</v>
      </c>
      <c r="P2021" t="s">
        <v>357</v>
      </c>
      <c r="Q2021" t="s">
        <v>67</v>
      </c>
      <c r="R2021" t="s">
        <v>359</v>
      </c>
      <c r="S2021" t="s">
        <v>52</v>
      </c>
      <c r="T2021" t="s">
        <v>360</v>
      </c>
      <c r="U2021" t="s">
        <v>361</v>
      </c>
      <c r="V2021" t="s">
        <v>4266</v>
      </c>
      <c r="W2021" t="s">
        <v>4267</v>
      </c>
    </row>
    <row r="2022" spans="1:23" x14ac:dyDescent="0.3">
      <c r="A2022">
        <v>161146610192207</v>
      </c>
      <c r="B2022" t="s">
        <v>839</v>
      </c>
      <c r="C2022" t="s">
        <v>189</v>
      </c>
      <c r="D2022" t="s">
        <v>3406</v>
      </c>
      <c r="E2022" t="s">
        <v>3022</v>
      </c>
      <c r="F2022" t="s">
        <v>3023</v>
      </c>
      <c r="G2022">
        <v>64.963099999999997</v>
      </c>
      <c r="H2022">
        <v>-19.020800000000001</v>
      </c>
      <c r="I2022" t="s">
        <v>28</v>
      </c>
      <c r="J2022">
        <v>34405</v>
      </c>
      <c r="K2022" s="1">
        <v>44502</v>
      </c>
      <c r="L2022" t="s">
        <v>63</v>
      </c>
      <c r="M2022" t="s">
        <v>7996</v>
      </c>
      <c r="N2022" t="s">
        <v>7997</v>
      </c>
      <c r="O2022" t="s">
        <v>141</v>
      </c>
      <c r="P2022" t="s">
        <v>142</v>
      </c>
      <c r="Q2022" t="s">
        <v>294</v>
      </c>
      <c r="R2022" t="s">
        <v>144</v>
      </c>
      <c r="S2022" t="s">
        <v>334</v>
      </c>
      <c r="T2022" t="s">
        <v>146</v>
      </c>
      <c r="U2022" t="s">
        <v>147</v>
      </c>
      <c r="V2022" t="s">
        <v>5882</v>
      </c>
      <c r="W2022" t="s">
        <v>5883</v>
      </c>
    </row>
    <row r="2023" spans="1:23" x14ac:dyDescent="0.3">
      <c r="A2023">
        <v>178634606213500</v>
      </c>
      <c r="B2023" t="s">
        <v>1140</v>
      </c>
      <c r="C2023" t="s">
        <v>91</v>
      </c>
      <c r="D2023" t="s">
        <v>503</v>
      </c>
      <c r="E2023" t="s">
        <v>4202</v>
      </c>
      <c r="F2023" t="s">
        <v>4203</v>
      </c>
      <c r="G2023">
        <v>-22.957599999999999</v>
      </c>
      <c r="H2023">
        <v>18.490400000000001</v>
      </c>
      <c r="I2023" t="s">
        <v>138</v>
      </c>
      <c r="J2023">
        <v>78259</v>
      </c>
      <c r="K2023" s="1">
        <v>44811</v>
      </c>
      <c r="L2023" t="s">
        <v>29</v>
      </c>
      <c r="M2023" t="s">
        <v>7998</v>
      </c>
      <c r="N2023" t="s">
        <v>7999</v>
      </c>
      <c r="O2023" t="s">
        <v>2653</v>
      </c>
      <c r="P2023" t="s">
        <v>3619</v>
      </c>
      <c r="Q2023" t="s">
        <v>169</v>
      </c>
      <c r="R2023" t="s">
        <v>3620</v>
      </c>
      <c r="S2023" t="s">
        <v>69</v>
      </c>
      <c r="T2023" t="s">
        <v>3621</v>
      </c>
      <c r="U2023" t="s">
        <v>3622</v>
      </c>
      <c r="V2023" t="s">
        <v>8000</v>
      </c>
      <c r="W2023" t="s">
        <v>8001</v>
      </c>
    </row>
    <row r="2024" spans="1:23" x14ac:dyDescent="0.3">
      <c r="A2024">
        <v>580072976534763</v>
      </c>
      <c r="B2024" t="s">
        <v>686</v>
      </c>
      <c r="C2024" t="s">
        <v>189</v>
      </c>
      <c r="D2024" t="s">
        <v>3299</v>
      </c>
      <c r="E2024" t="s">
        <v>2080</v>
      </c>
      <c r="F2024" t="s">
        <v>2081</v>
      </c>
      <c r="G2024">
        <v>46.603354000000003</v>
      </c>
      <c r="H2024">
        <v>1.888334</v>
      </c>
      <c r="I2024" t="s">
        <v>78</v>
      </c>
      <c r="J2024">
        <v>39418</v>
      </c>
      <c r="K2024" s="1">
        <v>44924</v>
      </c>
      <c r="L2024" t="s">
        <v>29</v>
      </c>
      <c r="M2024" t="s">
        <v>8002</v>
      </c>
      <c r="N2024" t="s">
        <v>8003</v>
      </c>
      <c r="O2024" t="s">
        <v>1966</v>
      </c>
      <c r="P2024" t="s">
        <v>6402</v>
      </c>
      <c r="Q2024" t="s">
        <v>169</v>
      </c>
      <c r="R2024" t="s">
        <v>6403</v>
      </c>
      <c r="S2024" t="s">
        <v>198</v>
      </c>
      <c r="T2024" t="s">
        <v>6404</v>
      </c>
      <c r="U2024" t="s">
        <v>6405</v>
      </c>
      <c r="V2024" t="s">
        <v>2189</v>
      </c>
      <c r="W2024" t="s">
        <v>2190</v>
      </c>
    </row>
    <row r="2025" spans="1:23" x14ac:dyDescent="0.3">
      <c r="A2025">
        <v>2377949436865000</v>
      </c>
      <c r="B2025" t="s">
        <v>921</v>
      </c>
      <c r="C2025" t="s">
        <v>24</v>
      </c>
      <c r="D2025" t="s">
        <v>1611</v>
      </c>
      <c r="E2025" t="s">
        <v>1997</v>
      </c>
      <c r="F2025" t="s">
        <v>1998</v>
      </c>
      <c r="G2025">
        <v>45.943199999999997</v>
      </c>
      <c r="H2025">
        <v>24.966799999999999</v>
      </c>
      <c r="I2025" t="s">
        <v>62</v>
      </c>
      <c r="J2025">
        <v>36681</v>
      </c>
      <c r="K2025" s="1">
        <v>44513</v>
      </c>
      <c r="L2025" t="s">
        <v>123</v>
      </c>
      <c r="M2025" t="s">
        <v>8004</v>
      </c>
      <c r="N2025" t="s">
        <v>8005</v>
      </c>
      <c r="O2025" t="s">
        <v>650</v>
      </c>
      <c r="P2025" t="s">
        <v>1281</v>
      </c>
      <c r="Q2025" t="s">
        <v>34</v>
      </c>
      <c r="R2025" t="s">
        <v>1282</v>
      </c>
      <c r="S2025" t="s">
        <v>52</v>
      </c>
      <c r="T2025" t="s">
        <v>1283</v>
      </c>
      <c r="U2025" t="s">
        <v>1284</v>
      </c>
      <c r="V2025" t="s">
        <v>7363</v>
      </c>
      <c r="W2025" t="s">
        <v>7364</v>
      </c>
    </row>
    <row r="2026" spans="1:23" x14ac:dyDescent="0.3">
      <c r="A2026">
        <v>1870223359346460</v>
      </c>
      <c r="B2026" t="s">
        <v>667</v>
      </c>
      <c r="C2026" t="s">
        <v>42</v>
      </c>
      <c r="D2026" t="s">
        <v>1336</v>
      </c>
      <c r="E2026" t="s">
        <v>724</v>
      </c>
      <c r="F2026" t="s">
        <v>725</v>
      </c>
      <c r="G2026">
        <v>13.4443</v>
      </c>
      <c r="H2026">
        <v>144.7937</v>
      </c>
      <c r="I2026" t="s">
        <v>28</v>
      </c>
      <c r="J2026">
        <v>107395</v>
      </c>
      <c r="K2026" s="1">
        <v>44833</v>
      </c>
      <c r="L2026" t="s">
        <v>123</v>
      </c>
      <c r="M2026" t="s">
        <v>8006</v>
      </c>
      <c r="N2026" t="s">
        <v>8007</v>
      </c>
      <c r="O2026" t="s">
        <v>1429</v>
      </c>
      <c r="P2026" t="s">
        <v>2102</v>
      </c>
      <c r="Q2026" t="s">
        <v>183</v>
      </c>
      <c r="R2026" t="s">
        <v>2103</v>
      </c>
      <c r="S2026" t="s">
        <v>212</v>
      </c>
      <c r="T2026" t="s">
        <v>2104</v>
      </c>
      <c r="U2026" t="s">
        <v>2105</v>
      </c>
      <c r="V2026" t="s">
        <v>2364</v>
      </c>
      <c r="W2026" t="s">
        <v>2365</v>
      </c>
    </row>
    <row r="2027" spans="1:23" x14ac:dyDescent="0.3">
      <c r="A2027">
        <v>220930798673504</v>
      </c>
      <c r="B2027" t="s">
        <v>300</v>
      </c>
      <c r="C2027" t="s">
        <v>91</v>
      </c>
      <c r="D2027" t="s">
        <v>5470</v>
      </c>
      <c r="E2027" t="s">
        <v>1668</v>
      </c>
      <c r="F2027" t="s">
        <v>1669</v>
      </c>
      <c r="G2027">
        <v>1.6508</v>
      </c>
      <c r="H2027">
        <v>10.267899999999999</v>
      </c>
      <c r="I2027" t="s">
        <v>62</v>
      </c>
      <c r="J2027">
        <v>107257</v>
      </c>
      <c r="K2027" s="1">
        <v>44997</v>
      </c>
      <c r="L2027" t="s">
        <v>123</v>
      </c>
      <c r="M2027" t="s">
        <v>8008</v>
      </c>
      <c r="N2027" t="s">
        <v>8009</v>
      </c>
      <c r="O2027" t="s">
        <v>423</v>
      </c>
      <c r="P2027" t="s">
        <v>424</v>
      </c>
      <c r="Q2027" t="s">
        <v>253</v>
      </c>
      <c r="R2027" t="s">
        <v>425</v>
      </c>
      <c r="S2027" t="s">
        <v>52</v>
      </c>
      <c r="T2027" t="s">
        <v>426</v>
      </c>
      <c r="U2027" t="s">
        <v>427</v>
      </c>
      <c r="V2027" t="s">
        <v>8010</v>
      </c>
      <c r="W2027" t="s">
        <v>8011</v>
      </c>
    </row>
    <row r="2028" spans="1:23" x14ac:dyDescent="0.3">
      <c r="A2028">
        <v>1051181374591210</v>
      </c>
      <c r="B2028" t="s">
        <v>41</v>
      </c>
      <c r="C2028" t="s">
        <v>189</v>
      </c>
      <c r="D2028" t="s">
        <v>1277</v>
      </c>
      <c r="E2028" t="s">
        <v>2094</v>
      </c>
      <c r="F2028" t="s">
        <v>2733</v>
      </c>
      <c r="G2028">
        <v>-13.759</v>
      </c>
      <c r="H2028">
        <v>-172.1046</v>
      </c>
      <c r="I2028" t="s">
        <v>78</v>
      </c>
      <c r="J2028">
        <v>92262</v>
      </c>
      <c r="K2028" s="1">
        <v>44773</v>
      </c>
      <c r="L2028" t="s">
        <v>29</v>
      </c>
      <c r="M2028" t="s">
        <v>8012</v>
      </c>
      <c r="N2028" t="s">
        <v>8013</v>
      </c>
      <c r="O2028" t="s">
        <v>1169</v>
      </c>
      <c r="P2028" t="s">
        <v>2983</v>
      </c>
      <c r="Q2028" t="s">
        <v>67</v>
      </c>
      <c r="R2028" t="s">
        <v>4255</v>
      </c>
      <c r="S2028" t="s">
        <v>114</v>
      </c>
      <c r="T2028" t="s">
        <v>4256</v>
      </c>
      <c r="U2028" t="s">
        <v>4257</v>
      </c>
      <c r="V2028" t="s">
        <v>5153</v>
      </c>
      <c r="W2028" t="s">
        <v>5154</v>
      </c>
    </row>
    <row r="2029" spans="1:23" x14ac:dyDescent="0.3">
      <c r="A2029">
        <v>1914375637937720</v>
      </c>
      <c r="B2029" t="s">
        <v>779</v>
      </c>
      <c r="C2029" t="s">
        <v>189</v>
      </c>
      <c r="D2029" t="s">
        <v>3389</v>
      </c>
      <c r="E2029" t="s">
        <v>1010</v>
      </c>
      <c r="F2029" t="s">
        <v>1011</v>
      </c>
      <c r="G2029">
        <v>15.7835</v>
      </c>
      <c r="H2029">
        <v>-90.230800000000002</v>
      </c>
      <c r="I2029" t="s">
        <v>78</v>
      </c>
      <c r="J2029">
        <v>90956</v>
      </c>
      <c r="K2029" s="1">
        <v>44586</v>
      </c>
      <c r="L2029" t="s">
        <v>29</v>
      </c>
      <c r="M2029" t="s">
        <v>8014</v>
      </c>
      <c r="N2029" t="s">
        <v>8015</v>
      </c>
      <c r="O2029" t="s">
        <v>3099</v>
      </c>
      <c r="P2029" t="s">
        <v>3100</v>
      </c>
      <c r="Q2029" t="s">
        <v>50</v>
      </c>
      <c r="R2029" t="s">
        <v>3101</v>
      </c>
      <c r="S2029" t="s">
        <v>241</v>
      </c>
      <c r="T2029" t="s">
        <v>3102</v>
      </c>
      <c r="U2029" t="s">
        <v>3103</v>
      </c>
      <c r="V2029" t="s">
        <v>8016</v>
      </c>
      <c r="W2029" t="s">
        <v>8017</v>
      </c>
    </row>
    <row r="2030" spans="1:23" x14ac:dyDescent="0.3">
      <c r="A2030">
        <v>2271670672429620</v>
      </c>
      <c r="B2030" t="s">
        <v>364</v>
      </c>
      <c r="C2030" t="s">
        <v>58</v>
      </c>
      <c r="D2030" t="s">
        <v>1150</v>
      </c>
      <c r="E2030" t="s">
        <v>986</v>
      </c>
      <c r="F2030" t="s">
        <v>987</v>
      </c>
      <c r="G2030">
        <v>23.634499999999999</v>
      </c>
      <c r="H2030">
        <v>-102.5528</v>
      </c>
      <c r="I2030" t="s">
        <v>138</v>
      </c>
      <c r="J2030">
        <v>90439</v>
      </c>
      <c r="K2030" s="1">
        <v>44555</v>
      </c>
      <c r="L2030" t="s">
        <v>29</v>
      </c>
      <c r="M2030" t="s">
        <v>8018</v>
      </c>
      <c r="N2030" t="s">
        <v>8019</v>
      </c>
      <c r="O2030" t="s">
        <v>141</v>
      </c>
      <c r="P2030" t="s">
        <v>155</v>
      </c>
      <c r="Q2030" t="s">
        <v>967</v>
      </c>
      <c r="R2030" t="s">
        <v>156</v>
      </c>
      <c r="S2030" t="s">
        <v>36</v>
      </c>
      <c r="T2030" t="s">
        <v>157</v>
      </c>
      <c r="U2030" t="s">
        <v>158</v>
      </c>
      <c r="V2030" t="s">
        <v>1634</v>
      </c>
      <c r="W2030" t="s">
        <v>1635</v>
      </c>
    </row>
    <row r="2031" spans="1:23" x14ac:dyDescent="0.3">
      <c r="A2031">
        <v>2295353300827710</v>
      </c>
      <c r="B2031" t="s">
        <v>678</v>
      </c>
      <c r="C2031" t="s">
        <v>218</v>
      </c>
      <c r="D2031" t="s">
        <v>1336</v>
      </c>
      <c r="E2031" t="s">
        <v>1963</v>
      </c>
      <c r="F2031" t="s">
        <v>1964</v>
      </c>
      <c r="G2031">
        <v>33.223199999999999</v>
      </c>
      <c r="H2031">
        <v>43.679299999999998</v>
      </c>
      <c r="I2031" t="s">
        <v>206</v>
      </c>
      <c r="J2031">
        <v>28305</v>
      </c>
      <c r="K2031" s="1">
        <v>44818</v>
      </c>
      <c r="L2031" t="s">
        <v>123</v>
      </c>
      <c r="M2031" t="s">
        <v>8020</v>
      </c>
      <c r="N2031" t="s">
        <v>8021</v>
      </c>
      <c r="O2031" t="s">
        <v>141</v>
      </c>
      <c r="P2031" t="s">
        <v>3092</v>
      </c>
      <c r="Q2031" t="s">
        <v>50</v>
      </c>
      <c r="R2031" t="s">
        <v>3093</v>
      </c>
      <c r="S2031" t="s">
        <v>36</v>
      </c>
      <c r="T2031" t="s">
        <v>3094</v>
      </c>
      <c r="U2031" t="s">
        <v>3095</v>
      </c>
      <c r="V2031" t="s">
        <v>7464</v>
      </c>
      <c r="W2031" t="s">
        <v>7465</v>
      </c>
    </row>
    <row r="2032" spans="1:23" x14ac:dyDescent="0.3">
      <c r="A2032">
        <v>1955684870600180</v>
      </c>
      <c r="B2032" t="s">
        <v>555</v>
      </c>
      <c r="C2032" t="s">
        <v>273</v>
      </c>
      <c r="D2032" t="s">
        <v>2393</v>
      </c>
      <c r="E2032" t="s">
        <v>204</v>
      </c>
      <c r="F2032" t="s">
        <v>205</v>
      </c>
      <c r="G2032">
        <v>18.1096</v>
      </c>
      <c r="H2032">
        <v>-77.297499999999999</v>
      </c>
      <c r="I2032" t="s">
        <v>206</v>
      </c>
      <c r="J2032">
        <v>126505</v>
      </c>
      <c r="K2032" s="1">
        <v>44636</v>
      </c>
      <c r="L2032" t="s">
        <v>123</v>
      </c>
      <c r="M2032" t="s">
        <v>8022</v>
      </c>
      <c r="N2032" t="s">
        <v>8023</v>
      </c>
      <c r="O2032" t="s">
        <v>736</v>
      </c>
      <c r="P2032" t="s">
        <v>640</v>
      </c>
      <c r="Q2032" t="s">
        <v>67</v>
      </c>
      <c r="R2032" t="s">
        <v>1438</v>
      </c>
      <c r="S2032" t="s">
        <v>334</v>
      </c>
      <c r="T2032" t="s">
        <v>1439</v>
      </c>
      <c r="U2032" t="s">
        <v>1440</v>
      </c>
      <c r="V2032" t="s">
        <v>8024</v>
      </c>
      <c r="W2032" t="s">
        <v>8025</v>
      </c>
    </row>
    <row r="2033" spans="1:23" x14ac:dyDescent="0.3">
      <c r="A2033">
        <v>1350096164597510</v>
      </c>
      <c r="B2033" t="s">
        <v>150</v>
      </c>
      <c r="C2033" t="s">
        <v>273</v>
      </c>
      <c r="D2033" t="s">
        <v>2424</v>
      </c>
      <c r="E2033" t="s">
        <v>700</v>
      </c>
      <c r="F2033" t="s">
        <v>700</v>
      </c>
      <c r="G2033">
        <v>43.738399999999999</v>
      </c>
      <c r="H2033">
        <v>7.4245999999999999</v>
      </c>
      <c r="I2033" t="s">
        <v>138</v>
      </c>
      <c r="J2033">
        <v>44925</v>
      </c>
      <c r="K2033" s="1">
        <v>44482</v>
      </c>
      <c r="L2033" t="s">
        <v>29</v>
      </c>
      <c r="M2033" t="s">
        <v>8026</v>
      </c>
      <c r="N2033" t="s">
        <v>8027</v>
      </c>
      <c r="O2033" t="s">
        <v>2983</v>
      </c>
      <c r="P2033" t="s">
        <v>2984</v>
      </c>
      <c r="Q2033" t="s">
        <v>50</v>
      </c>
      <c r="R2033" t="s">
        <v>2985</v>
      </c>
      <c r="S2033" t="s">
        <v>198</v>
      </c>
      <c r="T2033" t="s">
        <v>2986</v>
      </c>
      <c r="U2033" t="s">
        <v>2987</v>
      </c>
      <c r="V2033" t="s">
        <v>1275</v>
      </c>
      <c r="W2033" t="s">
        <v>1276</v>
      </c>
    </row>
    <row r="2034" spans="1:23" x14ac:dyDescent="0.3">
      <c r="A2034">
        <v>1334787073139470</v>
      </c>
      <c r="B2034" t="s">
        <v>921</v>
      </c>
      <c r="C2034" t="s">
        <v>151</v>
      </c>
      <c r="D2034" t="s">
        <v>592</v>
      </c>
      <c r="E2034" t="s">
        <v>544</v>
      </c>
      <c r="F2034" t="s">
        <v>545</v>
      </c>
      <c r="G2034">
        <v>7.54</v>
      </c>
      <c r="H2034">
        <v>-5.5471000000000004</v>
      </c>
      <c r="I2034" t="s">
        <v>138</v>
      </c>
      <c r="J2034">
        <v>39410</v>
      </c>
      <c r="K2034" s="1">
        <v>44986</v>
      </c>
      <c r="L2034" t="s">
        <v>123</v>
      </c>
      <c r="M2034" t="s">
        <v>8028</v>
      </c>
      <c r="N2034" t="s">
        <v>8029</v>
      </c>
      <c r="O2034" t="s">
        <v>209</v>
      </c>
      <c r="P2034" t="s">
        <v>4426</v>
      </c>
      <c r="Q2034" t="s">
        <v>239</v>
      </c>
      <c r="R2034" t="s">
        <v>4427</v>
      </c>
      <c r="S2034" t="s">
        <v>255</v>
      </c>
      <c r="T2034" t="s">
        <v>4428</v>
      </c>
      <c r="U2034" t="s">
        <v>4429</v>
      </c>
      <c r="V2034" t="s">
        <v>1655</v>
      </c>
      <c r="W2034" t="s">
        <v>1656</v>
      </c>
    </row>
    <row r="2035" spans="1:23" x14ac:dyDescent="0.3">
      <c r="A2035">
        <v>1381526322302720</v>
      </c>
      <c r="B2035" t="s">
        <v>1008</v>
      </c>
      <c r="C2035" t="s">
        <v>218</v>
      </c>
      <c r="D2035" t="s">
        <v>4942</v>
      </c>
      <c r="E2035" t="s">
        <v>5204</v>
      </c>
      <c r="F2035" t="s">
        <v>5205</v>
      </c>
      <c r="G2035">
        <v>41.153300000000002</v>
      </c>
      <c r="H2035">
        <v>20.168299999999999</v>
      </c>
      <c r="I2035" t="s">
        <v>206</v>
      </c>
      <c r="J2035">
        <v>96966</v>
      </c>
      <c r="K2035" s="1">
        <v>44797</v>
      </c>
      <c r="L2035" t="s">
        <v>123</v>
      </c>
      <c r="M2035" t="s">
        <v>8030</v>
      </c>
      <c r="N2035">
        <v>2975534181</v>
      </c>
      <c r="O2035" t="s">
        <v>447</v>
      </c>
      <c r="P2035" t="s">
        <v>448</v>
      </c>
      <c r="Q2035" t="s">
        <v>169</v>
      </c>
      <c r="R2035" t="s">
        <v>449</v>
      </c>
      <c r="S2035" t="s">
        <v>198</v>
      </c>
      <c r="T2035" t="s">
        <v>450</v>
      </c>
      <c r="U2035" t="s">
        <v>451</v>
      </c>
      <c r="V2035" t="s">
        <v>7355</v>
      </c>
      <c r="W2035" t="s">
        <v>7356</v>
      </c>
    </row>
    <row r="2036" spans="1:23" x14ac:dyDescent="0.3">
      <c r="A2036">
        <v>633337474191411</v>
      </c>
      <c r="B2036" t="s">
        <v>133</v>
      </c>
      <c r="C2036" t="s">
        <v>189</v>
      </c>
      <c r="D2036" t="s">
        <v>1083</v>
      </c>
      <c r="E2036" t="s">
        <v>5539</v>
      </c>
      <c r="F2036" t="s">
        <v>5540</v>
      </c>
      <c r="G2036">
        <v>14.058299999999999</v>
      </c>
      <c r="H2036">
        <v>108.27719999999999</v>
      </c>
      <c r="I2036" t="s">
        <v>78</v>
      </c>
      <c r="J2036">
        <v>123149</v>
      </c>
      <c r="K2036" s="1">
        <v>44809</v>
      </c>
      <c r="L2036" t="s">
        <v>123</v>
      </c>
      <c r="M2036" t="s">
        <v>8031</v>
      </c>
      <c r="N2036" t="s">
        <v>8032</v>
      </c>
      <c r="O2036" t="s">
        <v>2111</v>
      </c>
      <c r="P2036" t="s">
        <v>1832</v>
      </c>
      <c r="Q2036" t="s">
        <v>294</v>
      </c>
      <c r="R2036" t="s">
        <v>2112</v>
      </c>
      <c r="S2036" t="s">
        <v>198</v>
      </c>
      <c r="T2036" t="s">
        <v>2113</v>
      </c>
      <c r="U2036" t="s">
        <v>2114</v>
      </c>
      <c r="V2036" t="s">
        <v>1862</v>
      </c>
      <c r="W2036" t="s">
        <v>1863</v>
      </c>
    </row>
    <row r="2037" spans="1:23" x14ac:dyDescent="0.3">
      <c r="A2037">
        <v>2667572016413780</v>
      </c>
      <c r="B2037" t="s">
        <v>41</v>
      </c>
      <c r="C2037" t="s">
        <v>189</v>
      </c>
      <c r="D2037" t="s">
        <v>1277</v>
      </c>
      <c r="E2037" t="s">
        <v>3138</v>
      </c>
      <c r="F2037" t="s">
        <v>3139</v>
      </c>
      <c r="G2037">
        <v>33.886899999999997</v>
      </c>
      <c r="H2037">
        <v>9.5374999999999996</v>
      </c>
      <c r="I2037" t="s">
        <v>78</v>
      </c>
      <c r="J2037">
        <v>106897</v>
      </c>
      <c r="K2037" s="1">
        <v>44826</v>
      </c>
      <c r="L2037" t="s">
        <v>29</v>
      </c>
      <c r="M2037" t="s">
        <v>8033</v>
      </c>
      <c r="N2037" t="s">
        <v>8034</v>
      </c>
      <c r="O2037" t="s">
        <v>2072</v>
      </c>
      <c r="P2037" t="s">
        <v>2073</v>
      </c>
      <c r="Q2037" t="s">
        <v>674</v>
      </c>
      <c r="R2037" t="s">
        <v>2074</v>
      </c>
      <c r="S2037" t="s">
        <v>241</v>
      </c>
      <c r="T2037" t="s">
        <v>2075</v>
      </c>
      <c r="U2037" t="s">
        <v>2076</v>
      </c>
      <c r="V2037" t="s">
        <v>8035</v>
      </c>
      <c r="W2037" t="s">
        <v>8036</v>
      </c>
    </row>
    <row r="2038" spans="1:23" x14ac:dyDescent="0.3">
      <c r="A2038">
        <v>2251322347507430</v>
      </c>
      <c r="B2038" t="s">
        <v>454</v>
      </c>
      <c r="C2038" t="s">
        <v>105</v>
      </c>
      <c r="D2038" t="s">
        <v>6265</v>
      </c>
      <c r="E2038" t="s">
        <v>680</v>
      </c>
      <c r="F2038" t="s">
        <v>681</v>
      </c>
      <c r="G2038">
        <v>21.693999999999999</v>
      </c>
      <c r="H2038">
        <v>-71.797899999999998</v>
      </c>
      <c r="I2038" t="s">
        <v>206</v>
      </c>
      <c r="J2038">
        <v>132492</v>
      </c>
      <c r="K2038" s="1">
        <v>44457</v>
      </c>
      <c r="L2038" t="s">
        <v>63</v>
      </c>
      <c r="M2038" t="s">
        <v>8037</v>
      </c>
      <c r="N2038" t="s">
        <v>8038</v>
      </c>
      <c r="O2038" t="s">
        <v>237</v>
      </c>
      <c r="P2038" t="s">
        <v>238</v>
      </c>
      <c r="Q2038" t="s">
        <v>967</v>
      </c>
      <c r="R2038" t="s">
        <v>240</v>
      </c>
      <c r="S2038" t="s">
        <v>241</v>
      </c>
      <c r="T2038" t="s">
        <v>242</v>
      </c>
      <c r="U2038" t="s">
        <v>243</v>
      </c>
      <c r="V2038" t="s">
        <v>790</v>
      </c>
      <c r="W2038" t="s">
        <v>791</v>
      </c>
    </row>
    <row r="2039" spans="1:23" x14ac:dyDescent="0.3">
      <c r="A2039">
        <v>2383825952777060</v>
      </c>
      <c r="B2039" t="s">
        <v>779</v>
      </c>
      <c r="C2039" t="s">
        <v>91</v>
      </c>
      <c r="D2039" t="s">
        <v>6155</v>
      </c>
      <c r="E2039" t="s">
        <v>233</v>
      </c>
      <c r="F2039" t="s">
        <v>234</v>
      </c>
      <c r="G2039">
        <v>34.802100000000003</v>
      </c>
      <c r="H2039">
        <v>38.9968</v>
      </c>
      <c r="I2039" t="s">
        <v>206</v>
      </c>
      <c r="J2039">
        <v>89939</v>
      </c>
      <c r="K2039" s="1">
        <v>44576</v>
      </c>
      <c r="L2039" t="s">
        <v>29</v>
      </c>
      <c r="M2039" t="s">
        <v>8039</v>
      </c>
      <c r="N2039" t="s">
        <v>8040</v>
      </c>
      <c r="O2039" t="s">
        <v>2470</v>
      </c>
      <c r="P2039" t="s">
        <v>4399</v>
      </c>
      <c r="Q2039" t="s">
        <v>321</v>
      </c>
      <c r="R2039" t="s">
        <v>4400</v>
      </c>
      <c r="S2039" t="s">
        <v>212</v>
      </c>
      <c r="T2039" t="s">
        <v>4401</v>
      </c>
      <c r="U2039" t="s">
        <v>4402</v>
      </c>
      <c r="V2039" t="s">
        <v>3084</v>
      </c>
      <c r="W2039" t="s">
        <v>3085</v>
      </c>
    </row>
    <row r="2040" spans="1:23" x14ac:dyDescent="0.3">
      <c r="A2040">
        <v>1315510242612260</v>
      </c>
      <c r="B2040" t="s">
        <v>1008</v>
      </c>
      <c r="C2040" t="s">
        <v>273</v>
      </c>
      <c r="D2040" t="s">
        <v>481</v>
      </c>
      <c r="E2040" t="s">
        <v>2398</v>
      </c>
      <c r="F2040" t="s">
        <v>2399</v>
      </c>
      <c r="G2040">
        <v>35.861699999999999</v>
      </c>
      <c r="H2040">
        <v>104.19540000000001</v>
      </c>
      <c r="I2040" t="s">
        <v>138</v>
      </c>
      <c r="J2040">
        <v>50213</v>
      </c>
      <c r="K2040" s="1">
        <v>44523</v>
      </c>
      <c r="L2040" t="s">
        <v>29</v>
      </c>
      <c r="M2040" t="s">
        <v>8041</v>
      </c>
      <c r="N2040" t="s">
        <v>8042</v>
      </c>
      <c r="O2040" t="s">
        <v>32</v>
      </c>
      <c r="P2040" t="s">
        <v>292</v>
      </c>
      <c r="Q2040" t="s">
        <v>169</v>
      </c>
      <c r="R2040" t="s">
        <v>3916</v>
      </c>
      <c r="S2040" t="s">
        <v>145</v>
      </c>
      <c r="T2040" t="s">
        <v>3917</v>
      </c>
      <c r="U2040" t="s">
        <v>3918</v>
      </c>
      <c r="V2040" t="s">
        <v>102</v>
      </c>
      <c r="W2040" t="s">
        <v>103</v>
      </c>
    </row>
    <row r="2041" spans="1:23" x14ac:dyDescent="0.3">
      <c r="A2041">
        <v>1648809159886730</v>
      </c>
      <c r="B2041" t="s">
        <v>443</v>
      </c>
      <c r="C2041" t="s">
        <v>134</v>
      </c>
      <c r="D2041" t="s">
        <v>8043</v>
      </c>
      <c r="E2041" t="s">
        <v>136</v>
      </c>
      <c r="F2041" t="s">
        <v>137</v>
      </c>
      <c r="G2041">
        <v>0.18640000000000001</v>
      </c>
      <c r="H2041">
        <v>6.6131000000000002</v>
      </c>
      <c r="I2041" t="s">
        <v>138</v>
      </c>
      <c r="J2041">
        <v>131853</v>
      </c>
      <c r="K2041" s="1">
        <v>44530</v>
      </c>
      <c r="L2041" t="s">
        <v>29</v>
      </c>
      <c r="M2041" t="s">
        <v>8044</v>
      </c>
      <c r="N2041" t="s">
        <v>8045</v>
      </c>
      <c r="O2041" t="s">
        <v>237</v>
      </c>
      <c r="P2041" t="s">
        <v>238</v>
      </c>
      <c r="Q2041" t="s">
        <v>294</v>
      </c>
      <c r="R2041" t="s">
        <v>240</v>
      </c>
      <c r="S2041" t="s">
        <v>36</v>
      </c>
      <c r="T2041" t="s">
        <v>242</v>
      </c>
      <c r="U2041" t="s">
        <v>243</v>
      </c>
      <c r="V2041" t="s">
        <v>298</v>
      </c>
      <c r="W2041" t="s">
        <v>299</v>
      </c>
    </row>
    <row r="2042" spans="1:23" x14ac:dyDescent="0.3">
      <c r="A2042">
        <v>1664172206523760</v>
      </c>
      <c r="B2042" t="s">
        <v>90</v>
      </c>
      <c r="C2042" t="s">
        <v>151</v>
      </c>
      <c r="D2042" t="s">
        <v>232</v>
      </c>
      <c r="E2042" t="s">
        <v>1564</v>
      </c>
      <c r="F2042" t="s">
        <v>1565</v>
      </c>
      <c r="G2042">
        <v>6.6111000000000004</v>
      </c>
      <c r="H2042">
        <v>20.939399999999999</v>
      </c>
      <c r="I2042" t="s">
        <v>62</v>
      </c>
      <c r="J2042">
        <v>61831</v>
      </c>
      <c r="K2042" s="1">
        <v>45153</v>
      </c>
      <c r="L2042" t="s">
        <v>123</v>
      </c>
      <c r="M2042" t="s">
        <v>8046</v>
      </c>
      <c r="N2042" t="s">
        <v>8047</v>
      </c>
      <c r="O2042" t="s">
        <v>736</v>
      </c>
      <c r="P2042" t="s">
        <v>4262</v>
      </c>
      <c r="Q2042" t="s">
        <v>967</v>
      </c>
      <c r="R2042" t="s">
        <v>4263</v>
      </c>
      <c r="S2042" t="s">
        <v>241</v>
      </c>
      <c r="T2042" t="s">
        <v>4264</v>
      </c>
      <c r="U2042" t="s">
        <v>4265</v>
      </c>
      <c r="V2042" t="s">
        <v>6874</v>
      </c>
      <c r="W2042" t="s">
        <v>6875</v>
      </c>
    </row>
    <row r="2043" spans="1:23" x14ac:dyDescent="0.3">
      <c r="A2043">
        <v>1078346810594820</v>
      </c>
      <c r="B2043" t="s">
        <v>443</v>
      </c>
      <c r="C2043" t="s">
        <v>91</v>
      </c>
      <c r="D2043" t="s">
        <v>1423</v>
      </c>
      <c r="E2043" t="s">
        <v>63</v>
      </c>
      <c r="F2043" t="s">
        <v>152</v>
      </c>
      <c r="G2043">
        <v>3.2027999999999999</v>
      </c>
      <c r="H2043">
        <v>73.220699999999994</v>
      </c>
      <c r="I2043" t="s">
        <v>206</v>
      </c>
      <c r="J2043">
        <v>121545</v>
      </c>
      <c r="K2043" s="1">
        <v>44497</v>
      </c>
      <c r="L2043" t="s">
        <v>123</v>
      </c>
      <c r="M2043" t="s">
        <v>8048</v>
      </c>
      <c r="N2043" t="s">
        <v>8049</v>
      </c>
      <c r="O2043" t="s">
        <v>32</v>
      </c>
      <c r="P2043" t="s">
        <v>33</v>
      </c>
      <c r="Q2043" t="s">
        <v>83</v>
      </c>
      <c r="R2043" t="s">
        <v>35</v>
      </c>
      <c r="S2043" t="s">
        <v>114</v>
      </c>
      <c r="T2043" t="s">
        <v>37</v>
      </c>
      <c r="U2043" t="s">
        <v>38</v>
      </c>
      <c r="V2043" t="s">
        <v>1758</v>
      </c>
      <c r="W2043" t="s">
        <v>1759</v>
      </c>
    </row>
    <row r="2044" spans="1:23" x14ac:dyDescent="0.3">
      <c r="A2044">
        <v>1845375098753010</v>
      </c>
      <c r="B2044" t="s">
        <v>23</v>
      </c>
      <c r="C2044" t="s">
        <v>189</v>
      </c>
      <c r="D2044" t="s">
        <v>3319</v>
      </c>
      <c r="E2044" t="s">
        <v>2476</v>
      </c>
      <c r="F2044" t="s">
        <v>2477</v>
      </c>
      <c r="G2044">
        <v>26.522500000000001</v>
      </c>
      <c r="H2044">
        <v>31.465900000000001</v>
      </c>
      <c r="I2044" t="s">
        <v>28</v>
      </c>
      <c r="J2044">
        <v>41737</v>
      </c>
      <c r="K2044" s="1">
        <v>45037</v>
      </c>
      <c r="L2044" t="s">
        <v>123</v>
      </c>
      <c r="M2044" t="s">
        <v>8050</v>
      </c>
      <c r="N2044" t="s">
        <v>8051</v>
      </c>
      <c r="O2044" t="s">
        <v>1057</v>
      </c>
      <c r="P2044" t="s">
        <v>1058</v>
      </c>
      <c r="Q2044" t="s">
        <v>253</v>
      </c>
      <c r="R2044" t="s">
        <v>1059</v>
      </c>
      <c r="S2044" t="s">
        <v>114</v>
      </c>
      <c r="T2044" t="s">
        <v>1060</v>
      </c>
      <c r="U2044" t="s">
        <v>1061</v>
      </c>
      <c r="V2044" t="s">
        <v>1433</v>
      </c>
      <c r="W2044" t="s">
        <v>1434</v>
      </c>
    </row>
    <row r="2045" spans="1:23" x14ac:dyDescent="0.3">
      <c r="A2045">
        <v>454040080164828</v>
      </c>
      <c r="B2045" t="s">
        <v>859</v>
      </c>
      <c r="C2045" t="s">
        <v>218</v>
      </c>
      <c r="D2045" t="s">
        <v>515</v>
      </c>
      <c r="E2045" t="s">
        <v>3331</v>
      </c>
      <c r="F2045" t="s">
        <v>3332</v>
      </c>
      <c r="G2045">
        <v>4.8604000000000003</v>
      </c>
      <c r="H2045">
        <v>-58.930199999999999</v>
      </c>
      <c r="I2045" t="s">
        <v>206</v>
      </c>
      <c r="J2045">
        <v>98166</v>
      </c>
      <c r="K2045" s="1">
        <v>44800</v>
      </c>
      <c r="L2045" t="s">
        <v>63</v>
      </c>
      <c r="M2045" t="s">
        <v>8052</v>
      </c>
      <c r="N2045" t="s">
        <v>8053</v>
      </c>
      <c r="O2045" t="s">
        <v>320</v>
      </c>
      <c r="P2045" t="s">
        <v>7405</v>
      </c>
      <c r="Q2045" t="s">
        <v>1047</v>
      </c>
      <c r="R2045" t="s">
        <v>7406</v>
      </c>
      <c r="S2045" t="s">
        <v>198</v>
      </c>
      <c r="T2045" t="s">
        <v>7407</v>
      </c>
      <c r="U2045" t="s">
        <v>7408</v>
      </c>
      <c r="V2045" t="s">
        <v>7371</v>
      </c>
      <c r="W2045" t="s">
        <v>7372</v>
      </c>
    </row>
    <row r="2046" spans="1:23" x14ac:dyDescent="0.3">
      <c r="A2046">
        <v>2918371371260580</v>
      </c>
      <c r="B2046" t="s">
        <v>859</v>
      </c>
      <c r="C2046" t="s">
        <v>189</v>
      </c>
      <c r="D2046" t="s">
        <v>274</v>
      </c>
      <c r="E2046" t="s">
        <v>961</v>
      </c>
      <c r="F2046" t="s">
        <v>962</v>
      </c>
      <c r="G2046">
        <v>41.2044</v>
      </c>
      <c r="H2046">
        <v>74.766099999999994</v>
      </c>
      <c r="I2046" t="s">
        <v>78</v>
      </c>
      <c r="J2046">
        <v>78143</v>
      </c>
      <c r="K2046" s="1">
        <v>44792</v>
      </c>
      <c r="L2046" t="s">
        <v>63</v>
      </c>
      <c r="M2046" t="s">
        <v>8054</v>
      </c>
      <c r="N2046" t="s">
        <v>8055</v>
      </c>
      <c r="O2046" t="s">
        <v>2575</v>
      </c>
      <c r="P2046" t="s">
        <v>3517</v>
      </c>
      <c r="Q2046" t="s">
        <v>83</v>
      </c>
      <c r="R2046" t="s">
        <v>3518</v>
      </c>
      <c r="S2046" t="s">
        <v>114</v>
      </c>
      <c r="T2046" t="s">
        <v>3519</v>
      </c>
      <c r="U2046" t="s">
        <v>3520</v>
      </c>
      <c r="V2046" t="s">
        <v>5166</v>
      </c>
      <c r="W2046" t="s">
        <v>5167</v>
      </c>
    </row>
    <row r="2047" spans="1:23" x14ac:dyDescent="0.3">
      <c r="A2047">
        <v>332868039117840</v>
      </c>
      <c r="B2047" t="s">
        <v>104</v>
      </c>
      <c r="C2047" t="s">
        <v>105</v>
      </c>
      <c r="D2047" t="s">
        <v>3319</v>
      </c>
      <c r="E2047" t="s">
        <v>954</v>
      </c>
      <c r="F2047" t="s">
        <v>955</v>
      </c>
      <c r="G2047">
        <v>4.2104999999999997</v>
      </c>
      <c r="H2047">
        <v>101.97580000000001</v>
      </c>
      <c r="I2047" t="s">
        <v>206</v>
      </c>
      <c r="J2047">
        <v>102081</v>
      </c>
      <c r="K2047" s="1">
        <v>44920</v>
      </c>
      <c r="L2047" t="s">
        <v>123</v>
      </c>
      <c r="M2047" t="s">
        <v>8056</v>
      </c>
      <c r="N2047" t="s">
        <v>8057</v>
      </c>
      <c r="O2047" t="s">
        <v>2242</v>
      </c>
      <c r="P2047" t="s">
        <v>6301</v>
      </c>
      <c r="Q2047" t="s">
        <v>253</v>
      </c>
      <c r="R2047" t="s">
        <v>6302</v>
      </c>
      <c r="S2047" t="s">
        <v>145</v>
      </c>
      <c r="T2047" t="s">
        <v>6303</v>
      </c>
      <c r="U2047" t="s">
        <v>6304</v>
      </c>
      <c r="V2047" t="s">
        <v>4187</v>
      </c>
      <c r="W2047" t="s">
        <v>4188</v>
      </c>
    </row>
    <row r="2048" spans="1:23" x14ac:dyDescent="0.3">
      <c r="A2048">
        <v>2147427808813510</v>
      </c>
      <c r="B2048" t="s">
        <v>23</v>
      </c>
      <c r="C2048" t="s">
        <v>91</v>
      </c>
      <c r="D2048" t="s">
        <v>2941</v>
      </c>
      <c r="E2048" t="s">
        <v>204</v>
      </c>
      <c r="F2048" t="s">
        <v>205</v>
      </c>
      <c r="G2048">
        <v>18.1096</v>
      </c>
      <c r="H2048">
        <v>-77.297499999999999</v>
      </c>
      <c r="I2048" t="s">
        <v>62</v>
      </c>
      <c r="J2048">
        <v>23097</v>
      </c>
      <c r="K2048" s="1">
        <v>44526</v>
      </c>
      <c r="L2048" t="s">
        <v>29</v>
      </c>
      <c r="M2048" t="s">
        <v>8058</v>
      </c>
      <c r="N2048" t="s">
        <v>8059</v>
      </c>
      <c r="O2048" t="s">
        <v>2242</v>
      </c>
      <c r="P2048" t="s">
        <v>8060</v>
      </c>
      <c r="Q2048" t="s">
        <v>50</v>
      </c>
      <c r="R2048" t="s">
        <v>8061</v>
      </c>
      <c r="S2048" t="s">
        <v>36</v>
      </c>
      <c r="T2048" t="s">
        <v>8062</v>
      </c>
      <c r="U2048" t="s">
        <v>8063</v>
      </c>
      <c r="V2048" t="s">
        <v>5500</v>
      </c>
      <c r="W2048" t="s">
        <v>5501</v>
      </c>
    </row>
    <row r="2049" spans="1:23" x14ac:dyDescent="0.3">
      <c r="A2049">
        <v>230354715821430</v>
      </c>
      <c r="B2049" t="s">
        <v>1008</v>
      </c>
      <c r="C2049" t="s">
        <v>58</v>
      </c>
      <c r="D2049" t="s">
        <v>5029</v>
      </c>
      <c r="E2049" t="s">
        <v>1010</v>
      </c>
      <c r="F2049" t="s">
        <v>1011</v>
      </c>
      <c r="G2049">
        <v>15.7835</v>
      </c>
      <c r="H2049">
        <v>-90.230800000000002</v>
      </c>
      <c r="I2049" t="s">
        <v>138</v>
      </c>
      <c r="J2049">
        <v>83786</v>
      </c>
      <c r="K2049" s="1">
        <v>44823</v>
      </c>
      <c r="L2049" t="s">
        <v>29</v>
      </c>
      <c r="M2049" t="s">
        <v>8064</v>
      </c>
      <c r="N2049">
        <v>8203470676</v>
      </c>
      <c r="O2049" t="s">
        <v>1169</v>
      </c>
      <c r="P2049" t="s">
        <v>2614</v>
      </c>
      <c r="Q2049" t="s">
        <v>253</v>
      </c>
      <c r="R2049" t="s">
        <v>2615</v>
      </c>
      <c r="S2049" t="s">
        <v>334</v>
      </c>
      <c r="T2049" t="s">
        <v>2616</v>
      </c>
      <c r="U2049" t="s">
        <v>2617</v>
      </c>
      <c r="V2049" t="s">
        <v>5426</v>
      </c>
      <c r="W2049" t="s">
        <v>5427</v>
      </c>
    </row>
    <row r="2050" spans="1:23" x14ac:dyDescent="0.3">
      <c r="A2050">
        <v>2767541891246780</v>
      </c>
      <c r="B2050" t="s">
        <v>90</v>
      </c>
      <c r="C2050" t="s">
        <v>218</v>
      </c>
      <c r="D2050" t="s">
        <v>3055</v>
      </c>
      <c r="E2050" t="s">
        <v>2466</v>
      </c>
      <c r="F2050" t="s">
        <v>2467</v>
      </c>
      <c r="G2050">
        <v>-38.4161</v>
      </c>
      <c r="H2050">
        <v>-63.616700000000002</v>
      </c>
      <c r="I2050" t="s">
        <v>78</v>
      </c>
      <c r="J2050">
        <v>20751</v>
      </c>
      <c r="K2050" s="1">
        <v>44581</v>
      </c>
      <c r="L2050" t="s">
        <v>63</v>
      </c>
      <c r="M2050" t="s">
        <v>8065</v>
      </c>
      <c r="N2050">
        <v>7928704471</v>
      </c>
      <c r="O2050" t="s">
        <v>2574</v>
      </c>
      <c r="P2050" t="s">
        <v>2802</v>
      </c>
      <c r="Q2050" t="s">
        <v>143</v>
      </c>
      <c r="R2050" t="s">
        <v>2803</v>
      </c>
      <c r="S2050" t="s">
        <v>145</v>
      </c>
      <c r="T2050" t="s">
        <v>2804</v>
      </c>
      <c r="U2050" t="s">
        <v>2805</v>
      </c>
      <c r="V2050" t="s">
        <v>4775</v>
      </c>
      <c r="W2050" t="s">
        <v>4776</v>
      </c>
    </row>
    <row r="2051" spans="1:23" x14ac:dyDescent="0.3">
      <c r="A2051">
        <v>2429089974232630</v>
      </c>
      <c r="B2051" t="s">
        <v>480</v>
      </c>
      <c r="C2051" t="s">
        <v>58</v>
      </c>
      <c r="D2051" t="s">
        <v>7076</v>
      </c>
      <c r="E2051" t="s">
        <v>3607</v>
      </c>
      <c r="F2051" t="s">
        <v>3608</v>
      </c>
      <c r="G2051">
        <v>39.074199999999998</v>
      </c>
      <c r="H2051">
        <v>21.824300000000001</v>
      </c>
      <c r="I2051" t="s">
        <v>78</v>
      </c>
      <c r="J2051">
        <v>19696</v>
      </c>
      <c r="K2051" s="1">
        <v>44937</v>
      </c>
      <c r="L2051" t="s">
        <v>123</v>
      </c>
      <c r="M2051" t="s">
        <v>8066</v>
      </c>
      <c r="N2051" t="s">
        <v>8067</v>
      </c>
      <c r="O2051" t="s">
        <v>112</v>
      </c>
      <c r="P2051" t="s">
        <v>3864</v>
      </c>
      <c r="Q2051" t="s">
        <v>239</v>
      </c>
      <c r="R2051" t="s">
        <v>3865</v>
      </c>
      <c r="S2051" t="s">
        <v>36</v>
      </c>
      <c r="T2051" t="s">
        <v>3866</v>
      </c>
      <c r="U2051" t="s">
        <v>3867</v>
      </c>
      <c r="V2051" t="s">
        <v>5736</v>
      </c>
      <c r="W2051" t="s">
        <v>5737</v>
      </c>
    </row>
    <row r="2052" spans="1:23" x14ac:dyDescent="0.3">
      <c r="A2052">
        <v>132314644097459</v>
      </c>
      <c r="B2052" t="s">
        <v>133</v>
      </c>
      <c r="C2052" t="s">
        <v>24</v>
      </c>
      <c r="D2052" t="s">
        <v>5524</v>
      </c>
      <c r="E2052" t="s">
        <v>3707</v>
      </c>
      <c r="F2052" t="s">
        <v>3708</v>
      </c>
      <c r="G2052">
        <v>12.1165</v>
      </c>
      <c r="H2052">
        <v>-61.679000000000002</v>
      </c>
      <c r="I2052" t="s">
        <v>28</v>
      </c>
      <c r="J2052">
        <v>116659</v>
      </c>
      <c r="K2052" s="1">
        <v>44747</v>
      </c>
      <c r="L2052" t="s">
        <v>63</v>
      </c>
      <c r="M2052" t="s">
        <v>8068</v>
      </c>
      <c r="N2052" t="s">
        <v>8069</v>
      </c>
      <c r="O2052" t="s">
        <v>2174</v>
      </c>
      <c r="P2052" t="s">
        <v>251</v>
      </c>
      <c r="Q2052" t="s">
        <v>294</v>
      </c>
      <c r="R2052" t="s">
        <v>2175</v>
      </c>
      <c r="S2052" t="s">
        <v>69</v>
      </c>
      <c r="T2052" t="s">
        <v>2176</v>
      </c>
      <c r="U2052" t="s">
        <v>2177</v>
      </c>
      <c r="V2052" t="s">
        <v>148</v>
      </c>
      <c r="W2052" t="s">
        <v>149</v>
      </c>
    </row>
    <row r="2053" spans="1:23" x14ac:dyDescent="0.3">
      <c r="A2053">
        <v>2558047102022090</v>
      </c>
      <c r="B2053" t="s">
        <v>313</v>
      </c>
      <c r="C2053" t="s">
        <v>58</v>
      </c>
      <c r="D2053" t="s">
        <v>1423</v>
      </c>
      <c r="E2053" t="s">
        <v>688</v>
      </c>
      <c r="F2053" t="s">
        <v>689</v>
      </c>
      <c r="G2053">
        <v>12.5657</v>
      </c>
      <c r="H2053">
        <v>104.9909</v>
      </c>
      <c r="I2053" t="s">
        <v>138</v>
      </c>
      <c r="J2053">
        <v>30927</v>
      </c>
      <c r="K2053" s="1">
        <v>44537</v>
      </c>
      <c r="L2053" t="s">
        <v>123</v>
      </c>
      <c r="M2053" t="s">
        <v>8070</v>
      </c>
      <c r="N2053" t="s">
        <v>8071</v>
      </c>
      <c r="O2053" t="s">
        <v>141</v>
      </c>
      <c r="P2053" t="s">
        <v>3092</v>
      </c>
      <c r="Q2053" t="s">
        <v>321</v>
      </c>
      <c r="R2053" t="s">
        <v>3093</v>
      </c>
      <c r="S2053" t="s">
        <v>145</v>
      </c>
      <c r="T2053" t="s">
        <v>3094</v>
      </c>
      <c r="U2053" t="s">
        <v>3095</v>
      </c>
      <c r="V2053" t="s">
        <v>5368</v>
      </c>
      <c r="W2053" t="s">
        <v>5369</v>
      </c>
    </row>
    <row r="2054" spans="1:23" x14ac:dyDescent="0.3">
      <c r="A2054">
        <v>234472673141030</v>
      </c>
      <c r="B2054" t="s">
        <v>667</v>
      </c>
      <c r="C2054" t="s">
        <v>134</v>
      </c>
      <c r="D2054" t="s">
        <v>5140</v>
      </c>
      <c r="E2054" t="s">
        <v>2436</v>
      </c>
      <c r="F2054" t="s">
        <v>2437</v>
      </c>
      <c r="G2054">
        <v>46.818199999999997</v>
      </c>
      <c r="H2054">
        <v>8.2274999999999991</v>
      </c>
      <c r="I2054" t="s">
        <v>206</v>
      </c>
      <c r="J2054">
        <v>121518</v>
      </c>
      <c r="K2054" s="1">
        <v>45161</v>
      </c>
      <c r="L2054" t="s">
        <v>29</v>
      </c>
      <c r="M2054" t="s">
        <v>8072</v>
      </c>
      <c r="N2054" t="s">
        <v>8073</v>
      </c>
      <c r="O2054" t="s">
        <v>331</v>
      </c>
      <c r="P2054" t="s">
        <v>5680</v>
      </c>
      <c r="Q2054" t="s">
        <v>50</v>
      </c>
      <c r="R2054" t="s">
        <v>5681</v>
      </c>
      <c r="S2054" t="s">
        <v>36</v>
      </c>
      <c r="T2054" t="s">
        <v>5682</v>
      </c>
      <c r="U2054" t="s">
        <v>5683</v>
      </c>
      <c r="V2054" t="s">
        <v>6277</v>
      </c>
      <c r="W2054" t="s">
        <v>6278</v>
      </c>
    </row>
    <row r="2055" spans="1:23" x14ac:dyDescent="0.3">
      <c r="A2055">
        <v>2672913168118370</v>
      </c>
      <c r="B2055" t="s">
        <v>325</v>
      </c>
      <c r="C2055" t="s">
        <v>42</v>
      </c>
      <c r="D2055" t="s">
        <v>59</v>
      </c>
      <c r="E2055" t="s">
        <v>1077</v>
      </c>
      <c r="F2055" t="s">
        <v>1078</v>
      </c>
      <c r="G2055">
        <v>3.9192999999999998</v>
      </c>
      <c r="H2055">
        <v>-56.027799999999999</v>
      </c>
      <c r="I2055" t="s">
        <v>138</v>
      </c>
      <c r="J2055">
        <v>103547</v>
      </c>
      <c r="K2055" s="1">
        <v>44588</v>
      </c>
      <c r="L2055" t="s">
        <v>29</v>
      </c>
      <c r="M2055" t="s">
        <v>8074</v>
      </c>
      <c r="N2055" t="s">
        <v>8075</v>
      </c>
      <c r="O2055" t="s">
        <v>548</v>
      </c>
      <c r="P2055" t="s">
        <v>549</v>
      </c>
      <c r="Q2055" t="s">
        <v>143</v>
      </c>
      <c r="R2055" t="s">
        <v>550</v>
      </c>
      <c r="S2055" t="s">
        <v>69</v>
      </c>
      <c r="T2055" t="s">
        <v>551</v>
      </c>
      <c r="U2055" t="s">
        <v>552</v>
      </c>
      <c r="V2055" t="s">
        <v>4795</v>
      </c>
      <c r="W2055" t="s">
        <v>4796</v>
      </c>
    </row>
    <row r="2056" spans="1:23" x14ac:dyDescent="0.3">
      <c r="A2056">
        <v>753050314039112</v>
      </c>
      <c r="B2056" t="s">
        <v>792</v>
      </c>
      <c r="C2056" t="s">
        <v>105</v>
      </c>
      <c r="D2056" t="s">
        <v>3379</v>
      </c>
      <c r="E2056" t="s">
        <v>5225</v>
      </c>
      <c r="F2056" t="s">
        <v>5226</v>
      </c>
      <c r="G2056">
        <v>7.1315</v>
      </c>
      <c r="H2056">
        <v>171.18450000000001</v>
      </c>
      <c r="I2056" t="s">
        <v>28</v>
      </c>
      <c r="J2056">
        <v>42972</v>
      </c>
      <c r="K2056" s="1">
        <v>44953</v>
      </c>
      <c r="L2056" t="s">
        <v>63</v>
      </c>
      <c r="M2056" t="s">
        <v>8076</v>
      </c>
      <c r="N2056" t="s">
        <v>8077</v>
      </c>
      <c r="O2056" t="s">
        <v>785</v>
      </c>
      <c r="P2056" t="s">
        <v>1785</v>
      </c>
      <c r="Q2056" t="s">
        <v>1047</v>
      </c>
      <c r="R2056" t="s">
        <v>1786</v>
      </c>
      <c r="S2056" t="s">
        <v>114</v>
      </c>
      <c r="T2056" t="s">
        <v>1787</v>
      </c>
      <c r="U2056" t="s">
        <v>1788</v>
      </c>
      <c r="V2056" t="s">
        <v>6798</v>
      </c>
      <c r="W2056" t="s">
        <v>6799</v>
      </c>
    </row>
    <row r="2057" spans="1:23" x14ac:dyDescent="0.3">
      <c r="A2057">
        <v>2956548998254360</v>
      </c>
      <c r="B2057" t="s">
        <v>175</v>
      </c>
      <c r="C2057" t="s">
        <v>151</v>
      </c>
      <c r="D2057" t="s">
        <v>5350</v>
      </c>
      <c r="E2057" t="s">
        <v>1881</v>
      </c>
      <c r="F2057" t="s">
        <v>1881</v>
      </c>
      <c r="G2057">
        <v>1.3521000000000001</v>
      </c>
      <c r="H2057">
        <v>103.8198</v>
      </c>
      <c r="I2057" t="s">
        <v>28</v>
      </c>
      <c r="J2057">
        <v>87793</v>
      </c>
      <c r="K2057" s="1">
        <v>44961</v>
      </c>
      <c r="L2057" t="s">
        <v>29</v>
      </c>
      <c r="M2057" t="s">
        <v>8078</v>
      </c>
      <c r="N2057" t="s">
        <v>8079</v>
      </c>
      <c r="O2057" t="s">
        <v>181</v>
      </c>
      <c r="P2057" t="s">
        <v>4699</v>
      </c>
      <c r="Q2057" t="s">
        <v>294</v>
      </c>
      <c r="R2057" t="s">
        <v>4700</v>
      </c>
      <c r="S2057" t="s">
        <v>36</v>
      </c>
      <c r="T2057" t="s">
        <v>4701</v>
      </c>
      <c r="U2057" t="s">
        <v>4702</v>
      </c>
      <c r="V2057" t="s">
        <v>4111</v>
      </c>
      <c r="W2057" t="s">
        <v>4112</v>
      </c>
    </row>
    <row r="2058" spans="1:23" x14ac:dyDescent="0.3">
      <c r="A2058">
        <v>767228524248048</v>
      </c>
      <c r="B2058" t="s">
        <v>1803</v>
      </c>
      <c r="C2058" t="s">
        <v>273</v>
      </c>
      <c r="D2058" t="s">
        <v>3238</v>
      </c>
      <c r="E2058" t="s">
        <v>954</v>
      </c>
      <c r="F2058" t="s">
        <v>955</v>
      </c>
      <c r="G2058">
        <v>4.2104999999999997</v>
      </c>
      <c r="H2058">
        <v>101.97580000000001</v>
      </c>
      <c r="I2058" t="s">
        <v>78</v>
      </c>
      <c r="J2058">
        <v>51473</v>
      </c>
      <c r="K2058" s="1">
        <v>44901</v>
      </c>
      <c r="L2058" t="s">
        <v>29</v>
      </c>
      <c r="M2058" t="s">
        <v>8080</v>
      </c>
      <c r="N2058">
        <v>3376252295</v>
      </c>
      <c r="O2058" t="s">
        <v>585</v>
      </c>
      <c r="P2058" t="s">
        <v>586</v>
      </c>
      <c r="Q2058" t="s">
        <v>50</v>
      </c>
      <c r="R2058" t="s">
        <v>587</v>
      </c>
      <c r="S2058" t="s">
        <v>334</v>
      </c>
      <c r="T2058" t="s">
        <v>588</v>
      </c>
      <c r="U2058" t="s">
        <v>589</v>
      </c>
      <c r="V2058" t="s">
        <v>2013</v>
      </c>
      <c r="W2058" t="s">
        <v>2014</v>
      </c>
    </row>
    <row r="2059" spans="1:23" x14ac:dyDescent="0.3">
      <c r="A2059">
        <v>1565728046843160</v>
      </c>
      <c r="B2059" t="s">
        <v>313</v>
      </c>
      <c r="C2059" t="s">
        <v>91</v>
      </c>
      <c r="D2059" t="s">
        <v>3018</v>
      </c>
      <c r="E2059" t="s">
        <v>841</v>
      </c>
      <c r="F2059" t="s">
        <v>842</v>
      </c>
      <c r="G2059">
        <v>55.378100000000003</v>
      </c>
      <c r="H2059">
        <v>-3.4359999999999999</v>
      </c>
      <c r="I2059" t="s">
        <v>62</v>
      </c>
      <c r="J2059">
        <v>41316</v>
      </c>
      <c r="K2059" s="1">
        <v>45059</v>
      </c>
      <c r="L2059" t="s">
        <v>63</v>
      </c>
      <c r="M2059" t="s">
        <v>8081</v>
      </c>
      <c r="N2059" t="s">
        <v>8082</v>
      </c>
      <c r="O2059" t="s">
        <v>2583</v>
      </c>
      <c r="P2059" t="s">
        <v>5143</v>
      </c>
      <c r="Q2059" t="s">
        <v>253</v>
      </c>
      <c r="R2059" t="s">
        <v>5144</v>
      </c>
      <c r="S2059" t="s">
        <v>52</v>
      </c>
      <c r="T2059" t="s">
        <v>5145</v>
      </c>
      <c r="U2059" t="s">
        <v>5146</v>
      </c>
      <c r="V2059" t="s">
        <v>2833</v>
      </c>
      <c r="W2059" t="s">
        <v>2834</v>
      </c>
    </row>
    <row r="2060" spans="1:23" x14ac:dyDescent="0.3">
      <c r="A2060">
        <v>2355670713560410</v>
      </c>
      <c r="B2060" t="s">
        <v>396</v>
      </c>
      <c r="C2060" t="s">
        <v>218</v>
      </c>
      <c r="D2060" t="s">
        <v>7783</v>
      </c>
      <c r="E2060" t="s">
        <v>3138</v>
      </c>
      <c r="F2060" t="s">
        <v>3139</v>
      </c>
      <c r="G2060">
        <v>33.886899999999997</v>
      </c>
      <c r="H2060">
        <v>9.5374999999999996</v>
      </c>
      <c r="I2060" t="s">
        <v>28</v>
      </c>
      <c r="J2060">
        <v>93381</v>
      </c>
      <c r="K2060" s="1">
        <v>45074</v>
      </c>
      <c r="L2060" t="s">
        <v>123</v>
      </c>
      <c r="M2060" t="s">
        <v>8083</v>
      </c>
      <c r="N2060" t="s">
        <v>8084</v>
      </c>
      <c r="O2060" t="s">
        <v>370</v>
      </c>
      <c r="P2060" t="s">
        <v>371</v>
      </c>
      <c r="Q2060" t="s">
        <v>169</v>
      </c>
      <c r="R2060" t="s">
        <v>372</v>
      </c>
      <c r="S2060" t="s">
        <v>114</v>
      </c>
      <c r="T2060" t="s">
        <v>373</v>
      </c>
      <c r="U2060" t="s">
        <v>374</v>
      </c>
      <c r="V2060" t="s">
        <v>3589</v>
      </c>
      <c r="W2060" t="s">
        <v>3590</v>
      </c>
    </row>
    <row r="2061" spans="1:23" x14ac:dyDescent="0.3">
      <c r="A2061">
        <v>2028557602145620</v>
      </c>
      <c r="B2061" t="s">
        <v>667</v>
      </c>
      <c r="C2061" t="s">
        <v>134</v>
      </c>
      <c r="D2061" t="s">
        <v>3188</v>
      </c>
      <c r="E2061" t="s">
        <v>5539</v>
      </c>
      <c r="F2061" t="s">
        <v>5540</v>
      </c>
      <c r="G2061">
        <v>14.058299999999999</v>
      </c>
      <c r="H2061">
        <v>108.27719999999999</v>
      </c>
      <c r="I2061" t="s">
        <v>138</v>
      </c>
      <c r="J2061">
        <v>80875</v>
      </c>
      <c r="K2061" s="1">
        <v>44815</v>
      </c>
      <c r="L2061" t="s">
        <v>63</v>
      </c>
      <c r="M2061" t="s">
        <v>8085</v>
      </c>
      <c r="N2061">
        <v>3403465245</v>
      </c>
      <c r="O2061" t="s">
        <v>585</v>
      </c>
      <c r="P2061" t="s">
        <v>586</v>
      </c>
      <c r="Q2061" t="s">
        <v>967</v>
      </c>
      <c r="R2061" t="s">
        <v>587</v>
      </c>
      <c r="S2061" t="s">
        <v>255</v>
      </c>
      <c r="T2061" t="s">
        <v>588</v>
      </c>
      <c r="U2061" t="s">
        <v>589</v>
      </c>
      <c r="V2061" t="s">
        <v>4896</v>
      </c>
      <c r="W2061" t="s">
        <v>4897</v>
      </c>
    </row>
    <row r="2062" spans="1:23" x14ac:dyDescent="0.3">
      <c r="A2062">
        <v>243660630985679</v>
      </c>
      <c r="B2062" t="s">
        <v>443</v>
      </c>
      <c r="C2062" t="s">
        <v>189</v>
      </c>
      <c r="D2062" t="s">
        <v>711</v>
      </c>
      <c r="E2062" t="s">
        <v>3859</v>
      </c>
      <c r="F2062" t="s">
        <v>3860</v>
      </c>
      <c r="G2062">
        <v>33.854700000000001</v>
      </c>
      <c r="H2062">
        <v>35.862299999999998</v>
      </c>
      <c r="I2062" t="s">
        <v>62</v>
      </c>
      <c r="J2062">
        <v>124533</v>
      </c>
      <c r="K2062" s="1">
        <v>44558</v>
      </c>
      <c r="L2062" t="s">
        <v>63</v>
      </c>
      <c r="M2062" t="s">
        <v>8086</v>
      </c>
      <c r="N2062" t="s">
        <v>8087</v>
      </c>
      <c r="O2062" t="s">
        <v>141</v>
      </c>
      <c r="P2062" t="s">
        <v>142</v>
      </c>
      <c r="Q2062" t="s">
        <v>321</v>
      </c>
      <c r="R2062" t="s">
        <v>144</v>
      </c>
      <c r="S2062" t="s">
        <v>198</v>
      </c>
      <c r="T2062" t="s">
        <v>146</v>
      </c>
      <c r="U2062" t="s">
        <v>147</v>
      </c>
      <c r="V2062" t="s">
        <v>1789</v>
      </c>
      <c r="W2062" t="s">
        <v>1790</v>
      </c>
    </row>
    <row r="2063" spans="1:23" x14ac:dyDescent="0.3">
      <c r="A2063">
        <v>119246709491301</v>
      </c>
      <c r="B2063" t="s">
        <v>1249</v>
      </c>
      <c r="C2063" t="s">
        <v>58</v>
      </c>
      <c r="D2063" t="s">
        <v>3061</v>
      </c>
      <c r="E2063" t="s">
        <v>626</v>
      </c>
      <c r="F2063" t="s">
        <v>627</v>
      </c>
      <c r="G2063">
        <v>35.9375</v>
      </c>
      <c r="H2063">
        <v>14.375400000000001</v>
      </c>
      <c r="I2063" t="s">
        <v>28</v>
      </c>
      <c r="J2063">
        <v>40010</v>
      </c>
      <c r="K2063" s="1">
        <v>44478</v>
      </c>
      <c r="L2063" t="s">
        <v>63</v>
      </c>
      <c r="M2063" t="s">
        <v>8088</v>
      </c>
      <c r="N2063" t="s">
        <v>8089</v>
      </c>
      <c r="O2063" t="s">
        <v>1858</v>
      </c>
      <c r="P2063" t="s">
        <v>2378</v>
      </c>
      <c r="Q2063" t="s">
        <v>34</v>
      </c>
      <c r="R2063" t="s">
        <v>2379</v>
      </c>
      <c r="S2063" t="s">
        <v>198</v>
      </c>
      <c r="T2063" t="s">
        <v>2380</v>
      </c>
      <c r="U2063" t="s">
        <v>2381</v>
      </c>
      <c r="V2063" t="s">
        <v>1526</v>
      </c>
      <c r="W2063" t="s">
        <v>1527</v>
      </c>
    </row>
    <row r="2064" spans="1:23" x14ac:dyDescent="0.3">
      <c r="A2064">
        <v>1446241577725270</v>
      </c>
      <c r="B2064" t="s">
        <v>1803</v>
      </c>
      <c r="C2064" t="s">
        <v>24</v>
      </c>
      <c r="D2064" t="s">
        <v>1095</v>
      </c>
      <c r="E2064" t="s">
        <v>724</v>
      </c>
      <c r="F2064" t="s">
        <v>725</v>
      </c>
      <c r="G2064">
        <v>13.4443</v>
      </c>
      <c r="H2064">
        <v>144.7937</v>
      </c>
      <c r="I2064" t="s">
        <v>28</v>
      </c>
      <c r="J2064">
        <v>83408</v>
      </c>
      <c r="K2064" s="1">
        <v>44722</v>
      </c>
      <c r="L2064" t="s">
        <v>123</v>
      </c>
      <c r="M2064" t="s">
        <v>8090</v>
      </c>
      <c r="N2064" t="s">
        <v>8091</v>
      </c>
      <c r="O2064" t="s">
        <v>32</v>
      </c>
      <c r="P2064" t="s">
        <v>292</v>
      </c>
      <c r="Q2064" t="s">
        <v>967</v>
      </c>
      <c r="R2064" t="s">
        <v>3916</v>
      </c>
      <c r="S2064" t="s">
        <v>241</v>
      </c>
      <c r="T2064" t="s">
        <v>3917</v>
      </c>
      <c r="U2064" t="s">
        <v>3918</v>
      </c>
      <c r="V2064" t="s">
        <v>2407</v>
      </c>
      <c r="W2064" t="s">
        <v>2408</v>
      </c>
    </row>
    <row r="2065" spans="1:23" x14ac:dyDescent="0.3">
      <c r="A2065">
        <v>2348523560137040</v>
      </c>
      <c r="B2065" t="s">
        <v>90</v>
      </c>
      <c r="C2065" t="s">
        <v>105</v>
      </c>
      <c r="D2065" t="s">
        <v>6561</v>
      </c>
      <c r="E2065" t="s">
        <v>1462</v>
      </c>
      <c r="F2065" t="s">
        <v>1463</v>
      </c>
      <c r="G2065">
        <v>-13.133900000000001</v>
      </c>
      <c r="H2065">
        <v>27.849299999999999</v>
      </c>
      <c r="I2065" t="s">
        <v>138</v>
      </c>
      <c r="J2065">
        <v>91489</v>
      </c>
      <c r="K2065" s="1">
        <v>45036</v>
      </c>
      <c r="L2065" t="s">
        <v>29</v>
      </c>
      <c r="M2065" t="s">
        <v>8092</v>
      </c>
      <c r="N2065" t="s">
        <v>8093</v>
      </c>
      <c r="O2065" t="s">
        <v>548</v>
      </c>
      <c r="P2065" t="s">
        <v>549</v>
      </c>
      <c r="Q2065" t="s">
        <v>50</v>
      </c>
      <c r="R2065" t="s">
        <v>550</v>
      </c>
      <c r="S2065" t="s">
        <v>145</v>
      </c>
      <c r="T2065" t="s">
        <v>551</v>
      </c>
      <c r="U2065" t="s">
        <v>552</v>
      </c>
      <c r="V2065" t="s">
        <v>6160</v>
      </c>
      <c r="W2065" t="s">
        <v>6161</v>
      </c>
    </row>
    <row r="2066" spans="1:23" x14ac:dyDescent="0.3">
      <c r="A2066">
        <v>791580299039742</v>
      </c>
      <c r="B2066" t="s">
        <v>325</v>
      </c>
      <c r="C2066" t="s">
        <v>105</v>
      </c>
      <c r="D2066" t="s">
        <v>3479</v>
      </c>
      <c r="E2066" t="s">
        <v>204</v>
      </c>
      <c r="F2066" t="s">
        <v>205</v>
      </c>
      <c r="G2066">
        <v>18.1096</v>
      </c>
      <c r="H2066">
        <v>-77.297499999999999</v>
      </c>
      <c r="I2066" t="s">
        <v>206</v>
      </c>
      <c r="J2066">
        <v>107123</v>
      </c>
      <c r="K2066" s="1">
        <v>45071</v>
      </c>
      <c r="L2066" t="s">
        <v>63</v>
      </c>
      <c r="M2066" t="s">
        <v>8094</v>
      </c>
      <c r="N2066" t="s">
        <v>8095</v>
      </c>
      <c r="O2066" t="s">
        <v>1746</v>
      </c>
      <c r="P2066" t="s">
        <v>6792</v>
      </c>
      <c r="Q2066" t="s">
        <v>358</v>
      </c>
      <c r="R2066" t="s">
        <v>6793</v>
      </c>
      <c r="S2066" t="s">
        <v>212</v>
      </c>
      <c r="T2066" t="s">
        <v>6794</v>
      </c>
      <c r="U2066" t="s">
        <v>6795</v>
      </c>
      <c r="V2066" t="s">
        <v>2939</v>
      </c>
      <c r="W2066" t="s">
        <v>2940</v>
      </c>
    </row>
    <row r="2067" spans="1:23" x14ac:dyDescent="0.3">
      <c r="A2067">
        <v>683838128054728</v>
      </c>
      <c r="B2067" t="s">
        <v>57</v>
      </c>
      <c r="C2067" t="s">
        <v>58</v>
      </c>
      <c r="D2067" t="s">
        <v>521</v>
      </c>
      <c r="E2067" t="s">
        <v>3715</v>
      </c>
      <c r="F2067" t="s">
        <v>3716</v>
      </c>
      <c r="G2067">
        <v>-3.3704000000000001</v>
      </c>
      <c r="H2067">
        <v>-168.73400000000001</v>
      </c>
      <c r="I2067" t="s">
        <v>62</v>
      </c>
      <c r="J2067">
        <v>121109</v>
      </c>
      <c r="K2067" s="1">
        <v>44940</v>
      </c>
      <c r="L2067" t="s">
        <v>63</v>
      </c>
      <c r="M2067" t="s">
        <v>8096</v>
      </c>
      <c r="N2067">
        <v>8658014242</v>
      </c>
      <c r="O2067" t="s">
        <v>990</v>
      </c>
      <c r="P2067" t="s">
        <v>991</v>
      </c>
      <c r="Q2067" t="s">
        <v>674</v>
      </c>
      <c r="R2067" t="s">
        <v>992</v>
      </c>
      <c r="S2067" t="s">
        <v>114</v>
      </c>
      <c r="T2067" t="s">
        <v>993</v>
      </c>
      <c r="U2067" t="s">
        <v>994</v>
      </c>
      <c r="V2067" t="s">
        <v>72</v>
      </c>
      <c r="W2067" t="s">
        <v>73</v>
      </c>
    </row>
    <row r="2068" spans="1:23" x14ac:dyDescent="0.3">
      <c r="A2068">
        <v>671219805625310</v>
      </c>
      <c r="B2068" t="s">
        <v>1683</v>
      </c>
      <c r="C2068" t="s">
        <v>189</v>
      </c>
      <c r="D2068" t="s">
        <v>6259</v>
      </c>
      <c r="E2068" t="s">
        <v>2649</v>
      </c>
      <c r="F2068" t="s">
        <v>2650</v>
      </c>
      <c r="G2068">
        <v>42.506300000000003</v>
      </c>
      <c r="H2068">
        <v>1.5218</v>
      </c>
      <c r="I2068" t="s">
        <v>78</v>
      </c>
      <c r="J2068">
        <v>15461</v>
      </c>
      <c r="K2068" s="1">
        <v>44459</v>
      </c>
      <c r="L2068" t="s">
        <v>63</v>
      </c>
      <c r="M2068" t="s">
        <v>8097</v>
      </c>
      <c r="N2068">
        <f>1-317-839-1247</f>
        <v>-2402</v>
      </c>
      <c r="O2068" t="s">
        <v>1513</v>
      </c>
      <c r="P2068" t="s">
        <v>3565</v>
      </c>
      <c r="Q2068" t="s">
        <v>239</v>
      </c>
      <c r="R2068" t="s">
        <v>3566</v>
      </c>
      <c r="S2068" t="s">
        <v>69</v>
      </c>
      <c r="T2068" t="s">
        <v>3567</v>
      </c>
      <c r="U2068" t="s">
        <v>3568</v>
      </c>
      <c r="V2068" t="s">
        <v>1712</v>
      </c>
      <c r="W2068" t="s">
        <v>1713</v>
      </c>
    </row>
    <row r="2069" spans="1:23" x14ac:dyDescent="0.3">
      <c r="A2069">
        <v>1645987478925810</v>
      </c>
      <c r="B2069" t="s">
        <v>417</v>
      </c>
      <c r="C2069" t="s">
        <v>189</v>
      </c>
      <c r="D2069" t="s">
        <v>723</v>
      </c>
      <c r="E2069" t="s">
        <v>2644</v>
      </c>
      <c r="F2069" t="s">
        <v>2645</v>
      </c>
      <c r="G2069">
        <v>-19.0154</v>
      </c>
      <c r="H2069">
        <v>29.154900000000001</v>
      </c>
      <c r="I2069" t="s">
        <v>138</v>
      </c>
      <c r="J2069">
        <v>55436</v>
      </c>
      <c r="K2069" s="1">
        <v>45068</v>
      </c>
      <c r="L2069" t="s">
        <v>63</v>
      </c>
      <c r="M2069" t="s">
        <v>8098</v>
      </c>
      <c r="N2069" t="s">
        <v>8099</v>
      </c>
      <c r="O2069" t="s">
        <v>141</v>
      </c>
      <c r="P2069" t="s">
        <v>155</v>
      </c>
      <c r="Q2069" t="s">
        <v>34</v>
      </c>
      <c r="R2069" t="s">
        <v>156</v>
      </c>
      <c r="S2069" t="s">
        <v>114</v>
      </c>
      <c r="T2069" t="s">
        <v>157</v>
      </c>
      <c r="U2069" t="s">
        <v>158</v>
      </c>
      <c r="V2069" t="s">
        <v>2169</v>
      </c>
      <c r="W2069" t="s">
        <v>2170</v>
      </c>
    </row>
    <row r="2070" spans="1:23" x14ac:dyDescent="0.3">
      <c r="A2070">
        <v>1534415180382630</v>
      </c>
      <c r="B2070" t="s">
        <v>364</v>
      </c>
      <c r="C2070" t="s">
        <v>151</v>
      </c>
      <c r="D2070" t="s">
        <v>4072</v>
      </c>
      <c r="E2070" t="s">
        <v>1122</v>
      </c>
      <c r="F2070" t="s">
        <v>1123</v>
      </c>
      <c r="G2070">
        <v>9.7489000000000008</v>
      </c>
      <c r="H2070">
        <v>-83.753399999999999</v>
      </c>
      <c r="I2070" t="s">
        <v>28</v>
      </c>
      <c r="J2070">
        <v>86184</v>
      </c>
      <c r="K2070" s="1">
        <v>44829</v>
      </c>
      <c r="L2070" t="s">
        <v>29</v>
      </c>
      <c r="M2070" t="s">
        <v>8100</v>
      </c>
      <c r="N2070" t="s">
        <v>8101</v>
      </c>
      <c r="O2070" t="s">
        <v>1260</v>
      </c>
      <c r="P2070" t="s">
        <v>2087</v>
      </c>
      <c r="Q2070" t="s">
        <v>294</v>
      </c>
      <c r="R2070" t="s">
        <v>2088</v>
      </c>
      <c r="S2070" t="s">
        <v>198</v>
      </c>
      <c r="T2070" t="s">
        <v>2089</v>
      </c>
      <c r="U2070" t="s">
        <v>2090</v>
      </c>
      <c r="V2070" t="s">
        <v>513</v>
      </c>
      <c r="W2070" t="s">
        <v>514</v>
      </c>
    </row>
    <row r="2071" spans="1:23" x14ac:dyDescent="0.3">
      <c r="A2071">
        <v>1553692118446360</v>
      </c>
      <c r="B2071" t="s">
        <v>839</v>
      </c>
      <c r="C2071" t="s">
        <v>151</v>
      </c>
      <c r="D2071" t="s">
        <v>5272</v>
      </c>
      <c r="E2071" t="s">
        <v>1462</v>
      </c>
      <c r="F2071" t="s">
        <v>1463</v>
      </c>
      <c r="G2071">
        <v>-13.133900000000001</v>
      </c>
      <c r="H2071">
        <v>27.849299999999999</v>
      </c>
      <c r="I2071" t="s">
        <v>206</v>
      </c>
      <c r="J2071">
        <v>14172</v>
      </c>
      <c r="K2071" s="1">
        <v>44728</v>
      </c>
      <c r="L2071" t="s">
        <v>63</v>
      </c>
      <c r="M2071" t="s">
        <v>8102</v>
      </c>
      <c r="N2071" t="s">
        <v>8103</v>
      </c>
      <c r="O2071" t="s">
        <v>474</v>
      </c>
      <c r="P2071" t="s">
        <v>3611</v>
      </c>
      <c r="Q2071" t="s">
        <v>332</v>
      </c>
      <c r="R2071" t="s">
        <v>3612</v>
      </c>
      <c r="S2071" t="s">
        <v>114</v>
      </c>
      <c r="T2071" t="s">
        <v>3613</v>
      </c>
      <c r="U2071" t="s">
        <v>3614</v>
      </c>
      <c r="V2071" t="s">
        <v>5328</v>
      </c>
      <c r="W2071" t="s">
        <v>5329</v>
      </c>
    </row>
    <row r="2072" spans="1:23" x14ac:dyDescent="0.3">
      <c r="A2072">
        <v>1639544549360680</v>
      </c>
      <c r="B2072" t="s">
        <v>313</v>
      </c>
      <c r="C2072" t="s">
        <v>42</v>
      </c>
      <c r="D2072" t="s">
        <v>780</v>
      </c>
      <c r="E2072" t="s">
        <v>191</v>
      </c>
      <c r="F2072" t="s">
        <v>192</v>
      </c>
      <c r="G2072">
        <v>32.3078</v>
      </c>
      <c r="H2072">
        <v>-64.750500000000002</v>
      </c>
      <c r="I2072" t="s">
        <v>28</v>
      </c>
      <c r="J2072">
        <v>23055</v>
      </c>
      <c r="K2072" s="1">
        <v>44656</v>
      </c>
      <c r="L2072" t="s">
        <v>63</v>
      </c>
      <c r="M2072" t="s">
        <v>8104</v>
      </c>
      <c r="N2072" t="s">
        <v>8105</v>
      </c>
      <c r="O2072" t="s">
        <v>2575</v>
      </c>
      <c r="P2072" t="s">
        <v>32</v>
      </c>
      <c r="Q2072" t="s">
        <v>321</v>
      </c>
      <c r="R2072" t="s">
        <v>3660</v>
      </c>
      <c r="S2072" t="s">
        <v>85</v>
      </c>
      <c r="T2072" t="s">
        <v>3661</v>
      </c>
      <c r="U2072" t="s">
        <v>3662</v>
      </c>
      <c r="V2072" t="s">
        <v>7568</v>
      </c>
      <c r="W2072" t="s">
        <v>7569</v>
      </c>
    </row>
    <row r="2073" spans="1:23" x14ac:dyDescent="0.3">
      <c r="A2073">
        <v>2266341846699600</v>
      </c>
      <c r="B2073" t="s">
        <v>231</v>
      </c>
      <c r="C2073" t="s">
        <v>151</v>
      </c>
      <c r="D2073" t="s">
        <v>4328</v>
      </c>
      <c r="E2073" t="s">
        <v>3625</v>
      </c>
      <c r="F2073" t="s">
        <v>3626</v>
      </c>
      <c r="G2073">
        <v>-11.2027</v>
      </c>
      <c r="H2073">
        <v>17.873899999999999</v>
      </c>
      <c r="I2073" t="s">
        <v>78</v>
      </c>
      <c r="J2073">
        <v>109461</v>
      </c>
      <c r="K2073" s="1">
        <v>45160</v>
      </c>
      <c r="L2073" t="s">
        <v>29</v>
      </c>
      <c r="M2073" t="s">
        <v>8106</v>
      </c>
      <c r="N2073" t="s">
        <v>8107</v>
      </c>
      <c r="O2073" t="s">
        <v>1260</v>
      </c>
      <c r="P2073" t="s">
        <v>1261</v>
      </c>
      <c r="Q2073" t="s">
        <v>967</v>
      </c>
      <c r="R2073" t="s">
        <v>1262</v>
      </c>
      <c r="S2073" t="s">
        <v>114</v>
      </c>
      <c r="T2073" t="s">
        <v>1263</v>
      </c>
      <c r="U2073" t="s">
        <v>1264</v>
      </c>
      <c r="V2073" t="s">
        <v>1398</v>
      </c>
      <c r="W2073" t="s">
        <v>1399</v>
      </c>
    </row>
    <row r="2074" spans="1:23" x14ac:dyDescent="0.3">
      <c r="A2074">
        <v>1636027499681200</v>
      </c>
      <c r="B2074" t="s">
        <v>161</v>
      </c>
      <c r="C2074" t="s">
        <v>189</v>
      </c>
      <c r="D2074" t="s">
        <v>5948</v>
      </c>
      <c r="E2074" t="s">
        <v>2394</v>
      </c>
      <c r="F2074" t="s">
        <v>2395</v>
      </c>
      <c r="G2074">
        <v>12.865399999999999</v>
      </c>
      <c r="H2074">
        <v>-85.2072</v>
      </c>
      <c r="I2074" t="s">
        <v>28</v>
      </c>
      <c r="J2074">
        <v>121195</v>
      </c>
      <c r="K2074" s="1">
        <v>44964</v>
      </c>
      <c r="L2074" t="s">
        <v>63</v>
      </c>
      <c r="M2074" t="s">
        <v>8108</v>
      </c>
      <c r="N2074" t="s">
        <v>8109</v>
      </c>
      <c r="O2074" t="s">
        <v>990</v>
      </c>
      <c r="P2074" t="s">
        <v>991</v>
      </c>
      <c r="Q2074" t="s">
        <v>358</v>
      </c>
      <c r="R2074" t="s">
        <v>992</v>
      </c>
      <c r="S2074" t="s">
        <v>36</v>
      </c>
      <c r="T2074" t="s">
        <v>993</v>
      </c>
      <c r="U2074" t="s">
        <v>994</v>
      </c>
      <c r="V2074" t="s">
        <v>3259</v>
      </c>
      <c r="W2074" t="s">
        <v>3260</v>
      </c>
    </row>
    <row r="2075" spans="1:23" x14ac:dyDescent="0.3">
      <c r="A2075">
        <v>241361853181792</v>
      </c>
      <c r="B2075" t="s">
        <v>667</v>
      </c>
      <c r="C2075" t="s">
        <v>58</v>
      </c>
      <c r="D2075" t="s">
        <v>6344</v>
      </c>
      <c r="E2075" t="s">
        <v>883</v>
      </c>
      <c r="F2075" t="s">
        <v>884</v>
      </c>
      <c r="G2075">
        <v>31.791699999999999</v>
      </c>
      <c r="H2075">
        <v>-7.0926</v>
      </c>
      <c r="I2075" t="s">
        <v>138</v>
      </c>
      <c r="J2075">
        <v>53554</v>
      </c>
      <c r="K2075" s="1">
        <v>44745</v>
      </c>
      <c r="L2075" t="s">
        <v>29</v>
      </c>
      <c r="M2075" t="s">
        <v>8110</v>
      </c>
      <c r="N2075" t="s">
        <v>8111</v>
      </c>
      <c r="O2075" t="s">
        <v>141</v>
      </c>
      <c r="P2075" t="s">
        <v>142</v>
      </c>
      <c r="Q2075" t="s">
        <v>253</v>
      </c>
      <c r="R2075" t="s">
        <v>144</v>
      </c>
      <c r="S2075" t="s">
        <v>85</v>
      </c>
      <c r="T2075" t="s">
        <v>146</v>
      </c>
      <c r="U2075" t="s">
        <v>147</v>
      </c>
      <c r="V2075" t="s">
        <v>3104</v>
      </c>
      <c r="W2075" t="s">
        <v>3105</v>
      </c>
    </row>
    <row r="2076" spans="1:23" x14ac:dyDescent="0.3">
      <c r="A2076">
        <v>957185943155309</v>
      </c>
      <c r="B2076" t="s">
        <v>921</v>
      </c>
      <c r="C2076" t="s">
        <v>58</v>
      </c>
      <c r="D2076" t="s">
        <v>5913</v>
      </c>
      <c r="E2076" t="s">
        <v>1685</v>
      </c>
      <c r="F2076" t="s">
        <v>1686</v>
      </c>
      <c r="G2076">
        <v>6.4280999999999997</v>
      </c>
      <c r="H2076">
        <v>-9.4295000000000009</v>
      </c>
      <c r="I2076" t="s">
        <v>62</v>
      </c>
      <c r="J2076">
        <v>109915</v>
      </c>
      <c r="K2076" s="1">
        <v>44658</v>
      </c>
      <c r="L2076" t="s">
        <v>63</v>
      </c>
      <c r="M2076" t="s">
        <v>8112</v>
      </c>
      <c r="N2076" t="s">
        <v>8113</v>
      </c>
      <c r="O2076" t="s">
        <v>237</v>
      </c>
      <c r="P2076" t="s">
        <v>1797</v>
      </c>
      <c r="Q2076" t="s">
        <v>50</v>
      </c>
      <c r="R2076" t="s">
        <v>1798</v>
      </c>
      <c r="S2076" t="s">
        <v>85</v>
      </c>
      <c r="T2076" t="s">
        <v>1799</v>
      </c>
      <c r="U2076" t="s">
        <v>1800</v>
      </c>
      <c r="V2076" t="s">
        <v>4437</v>
      </c>
      <c r="W2076" t="s">
        <v>4438</v>
      </c>
    </row>
    <row r="2077" spans="1:23" x14ac:dyDescent="0.3">
      <c r="A2077">
        <v>459163329351773</v>
      </c>
      <c r="B2077" t="s">
        <v>1803</v>
      </c>
      <c r="C2077" t="s">
        <v>105</v>
      </c>
      <c r="D2077" t="s">
        <v>3853</v>
      </c>
      <c r="E2077" t="s">
        <v>1122</v>
      </c>
      <c r="F2077" t="s">
        <v>1123</v>
      </c>
      <c r="G2077">
        <v>9.7489000000000008</v>
      </c>
      <c r="H2077">
        <v>-83.753399999999999</v>
      </c>
      <c r="I2077" t="s">
        <v>28</v>
      </c>
      <c r="J2077">
        <v>99393</v>
      </c>
      <c r="K2077" s="1">
        <v>44476</v>
      </c>
      <c r="L2077" t="s">
        <v>123</v>
      </c>
      <c r="M2077" t="s">
        <v>8114</v>
      </c>
      <c r="N2077" t="s">
        <v>8115</v>
      </c>
      <c r="O2077" t="s">
        <v>560</v>
      </c>
      <c r="P2077" t="s">
        <v>585</v>
      </c>
      <c r="Q2077" t="s">
        <v>67</v>
      </c>
      <c r="R2077" t="s">
        <v>3125</v>
      </c>
      <c r="S2077" t="s">
        <v>52</v>
      </c>
      <c r="T2077" t="s">
        <v>3126</v>
      </c>
      <c r="U2077" t="s">
        <v>3127</v>
      </c>
      <c r="V2077" t="s">
        <v>4896</v>
      </c>
      <c r="W2077" t="s">
        <v>4897</v>
      </c>
    </row>
    <row r="2078" spans="1:23" x14ac:dyDescent="0.3">
      <c r="A2078">
        <v>318434640652819</v>
      </c>
      <c r="B2078" t="s">
        <v>686</v>
      </c>
      <c r="C2078" t="s">
        <v>218</v>
      </c>
      <c r="D2078" t="s">
        <v>3550</v>
      </c>
      <c r="E2078" t="s">
        <v>2083</v>
      </c>
      <c r="F2078" t="s">
        <v>2084</v>
      </c>
      <c r="G2078">
        <v>-8.8742000000000001</v>
      </c>
      <c r="H2078">
        <v>125.72750000000001</v>
      </c>
      <c r="I2078" t="s">
        <v>78</v>
      </c>
      <c r="J2078">
        <v>102591</v>
      </c>
      <c r="K2078" s="1">
        <v>44660</v>
      </c>
      <c r="L2078" t="s">
        <v>123</v>
      </c>
      <c r="M2078" t="s">
        <v>8116</v>
      </c>
      <c r="N2078" t="s">
        <v>8117</v>
      </c>
      <c r="O2078" t="s">
        <v>126</v>
      </c>
      <c r="P2078" t="s">
        <v>127</v>
      </c>
      <c r="Q2078" t="s">
        <v>83</v>
      </c>
      <c r="R2078" t="s">
        <v>128</v>
      </c>
      <c r="S2078" t="s">
        <v>145</v>
      </c>
      <c r="T2078" t="s">
        <v>129</v>
      </c>
      <c r="U2078" t="s">
        <v>130</v>
      </c>
      <c r="V2078" t="s">
        <v>5451</v>
      </c>
      <c r="W2078" t="s">
        <v>5452</v>
      </c>
    </row>
    <row r="2079" spans="1:23" x14ac:dyDescent="0.3">
      <c r="A2079">
        <v>1892995004359970</v>
      </c>
      <c r="B2079" t="s">
        <v>921</v>
      </c>
      <c r="C2079" t="s">
        <v>24</v>
      </c>
      <c r="D2079" t="s">
        <v>301</v>
      </c>
      <c r="E2079" t="s">
        <v>26</v>
      </c>
      <c r="F2079" t="s">
        <v>27</v>
      </c>
      <c r="G2079">
        <v>54.2361</v>
      </c>
      <c r="H2079">
        <v>-4.5480999999999998</v>
      </c>
      <c r="I2079" t="s">
        <v>78</v>
      </c>
      <c r="J2079">
        <v>86298</v>
      </c>
      <c r="K2079" s="1">
        <v>44960</v>
      </c>
      <c r="L2079" t="s">
        <v>63</v>
      </c>
      <c r="M2079" t="s">
        <v>8118</v>
      </c>
      <c r="N2079" t="s">
        <v>8119</v>
      </c>
      <c r="O2079" t="s">
        <v>2275</v>
      </c>
      <c r="P2079" t="s">
        <v>2276</v>
      </c>
      <c r="Q2079" t="s">
        <v>169</v>
      </c>
      <c r="R2079" t="s">
        <v>2277</v>
      </c>
      <c r="S2079" t="s">
        <v>36</v>
      </c>
      <c r="T2079" t="s">
        <v>2278</v>
      </c>
      <c r="U2079" t="s">
        <v>2279</v>
      </c>
      <c r="V2079" t="s">
        <v>7495</v>
      </c>
      <c r="W2079" t="s">
        <v>7496</v>
      </c>
    </row>
    <row r="2080" spans="1:23" x14ac:dyDescent="0.3">
      <c r="A2080">
        <v>3075030549943830</v>
      </c>
      <c r="B2080" t="s">
        <v>839</v>
      </c>
      <c r="C2080" t="s">
        <v>218</v>
      </c>
      <c r="D2080" t="s">
        <v>6561</v>
      </c>
      <c r="E2080" t="s">
        <v>5460</v>
      </c>
      <c r="F2080" t="s">
        <v>5461</v>
      </c>
      <c r="G2080">
        <v>15.097899999999999</v>
      </c>
      <c r="H2080">
        <v>145.6739</v>
      </c>
      <c r="I2080" t="s">
        <v>78</v>
      </c>
      <c r="J2080">
        <v>45381</v>
      </c>
      <c r="K2080" s="1">
        <v>44942</v>
      </c>
      <c r="L2080" t="s">
        <v>123</v>
      </c>
      <c r="M2080" t="s">
        <v>8120</v>
      </c>
      <c r="N2080" t="s">
        <v>8121</v>
      </c>
      <c r="O2080" t="s">
        <v>141</v>
      </c>
      <c r="P2080" t="s">
        <v>142</v>
      </c>
      <c r="Q2080" t="s">
        <v>1047</v>
      </c>
      <c r="R2080" t="s">
        <v>144</v>
      </c>
      <c r="S2080" t="s">
        <v>114</v>
      </c>
      <c r="T2080" t="s">
        <v>146</v>
      </c>
      <c r="U2080" t="s">
        <v>147</v>
      </c>
      <c r="V2080" t="s">
        <v>6410</v>
      </c>
      <c r="W2080" t="s">
        <v>6411</v>
      </c>
    </row>
    <row r="2081" spans="1:23" x14ac:dyDescent="0.3">
      <c r="A2081">
        <v>2105899644123400</v>
      </c>
      <c r="B2081" t="s">
        <v>973</v>
      </c>
      <c r="C2081" t="s">
        <v>273</v>
      </c>
      <c r="D2081" t="s">
        <v>4248</v>
      </c>
      <c r="E2081" t="s">
        <v>2342</v>
      </c>
      <c r="F2081" t="s">
        <v>2343</v>
      </c>
      <c r="G2081">
        <v>71.706900000000005</v>
      </c>
      <c r="H2081">
        <v>-42.604300000000002</v>
      </c>
      <c r="I2081" t="s">
        <v>28</v>
      </c>
      <c r="J2081">
        <v>97072</v>
      </c>
      <c r="K2081" s="1">
        <v>44574</v>
      </c>
      <c r="L2081" t="s">
        <v>123</v>
      </c>
      <c r="M2081" t="s">
        <v>8122</v>
      </c>
      <c r="N2081" t="s">
        <v>8123</v>
      </c>
      <c r="O2081" t="s">
        <v>1169</v>
      </c>
      <c r="P2081" t="s">
        <v>2847</v>
      </c>
      <c r="Q2081" t="s">
        <v>294</v>
      </c>
      <c r="R2081" t="s">
        <v>2848</v>
      </c>
      <c r="S2081" t="s">
        <v>114</v>
      </c>
      <c r="T2081" t="s">
        <v>2849</v>
      </c>
      <c r="U2081" t="s">
        <v>2850</v>
      </c>
      <c r="V2081" t="s">
        <v>501</v>
      </c>
      <c r="W2081" t="s">
        <v>502</v>
      </c>
    </row>
    <row r="2082" spans="1:23" x14ac:dyDescent="0.3">
      <c r="A2082">
        <v>2370142780324890</v>
      </c>
      <c r="B2082" t="s">
        <v>1140</v>
      </c>
      <c r="C2082" t="s">
        <v>134</v>
      </c>
      <c r="D2082" t="s">
        <v>5972</v>
      </c>
      <c r="E2082" t="s">
        <v>3331</v>
      </c>
      <c r="F2082" t="s">
        <v>3332</v>
      </c>
      <c r="G2082">
        <v>4.8604000000000003</v>
      </c>
      <c r="H2082">
        <v>-58.930199999999999</v>
      </c>
      <c r="I2082" t="s">
        <v>78</v>
      </c>
      <c r="J2082">
        <v>34559</v>
      </c>
      <c r="K2082" s="1">
        <v>44473</v>
      </c>
      <c r="L2082" t="s">
        <v>123</v>
      </c>
      <c r="M2082" t="s">
        <v>8124</v>
      </c>
      <c r="N2082" t="s">
        <v>8125</v>
      </c>
      <c r="O2082" t="s">
        <v>1745</v>
      </c>
      <c r="P2082" t="s">
        <v>1746</v>
      </c>
      <c r="Q2082" t="s">
        <v>169</v>
      </c>
      <c r="R2082" t="s">
        <v>1747</v>
      </c>
      <c r="S2082" t="s">
        <v>85</v>
      </c>
      <c r="T2082" t="s">
        <v>1748</v>
      </c>
      <c r="U2082" t="s">
        <v>1749</v>
      </c>
      <c r="V2082" t="s">
        <v>8024</v>
      </c>
      <c r="W2082" t="s">
        <v>8025</v>
      </c>
    </row>
    <row r="2083" spans="1:23" x14ac:dyDescent="0.3">
      <c r="A2083">
        <v>1470178293053870</v>
      </c>
      <c r="B2083" t="s">
        <v>396</v>
      </c>
      <c r="C2083" t="s">
        <v>42</v>
      </c>
      <c r="D2083" t="s">
        <v>751</v>
      </c>
      <c r="E2083" t="s">
        <v>593</v>
      </c>
      <c r="F2083" t="s">
        <v>594</v>
      </c>
      <c r="G2083">
        <v>-11.6455</v>
      </c>
      <c r="H2083">
        <v>43.333300000000001</v>
      </c>
      <c r="I2083" t="s">
        <v>28</v>
      </c>
      <c r="J2083">
        <v>128747</v>
      </c>
      <c r="K2083" s="1">
        <v>44826</v>
      </c>
      <c r="L2083" t="s">
        <v>29</v>
      </c>
      <c r="M2083" t="s">
        <v>8126</v>
      </c>
      <c r="N2083" t="s">
        <v>8127</v>
      </c>
      <c r="O2083" t="s">
        <v>1057</v>
      </c>
      <c r="P2083" t="s">
        <v>2223</v>
      </c>
      <c r="Q2083" t="s">
        <v>253</v>
      </c>
      <c r="R2083" t="s">
        <v>2224</v>
      </c>
      <c r="S2083" t="s">
        <v>241</v>
      </c>
      <c r="T2083" t="s">
        <v>2225</v>
      </c>
      <c r="U2083" t="s">
        <v>2226</v>
      </c>
      <c r="V2083" t="s">
        <v>3513</v>
      </c>
      <c r="W2083" t="s">
        <v>3514</v>
      </c>
    </row>
    <row r="2084" spans="1:23" x14ac:dyDescent="0.3">
      <c r="A2084">
        <v>927126796661923</v>
      </c>
      <c r="B2084" t="s">
        <v>710</v>
      </c>
      <c r="C2084" t="s">
        <v>189</v>
      </c>
      <c r="D2084" t="s">
        <v>5534</v>
      </c>
      <c r="E2084" t="s">
        <v>700</v>
      </c>
      <c r="F2084" t="s">
        <v>700</v>
      </c>
      <c r="G2084">
        <v>43.738399999999999</v>
      </c>
      <c r="H2084">
        <v>7.4245999999999999</v>
      </c>
      <c r="I2084" t="s">
        <v>62</v>
      </c>
      <c r="J2084">
        <v>116140</v>
      </c>
      <c r="K2084" s="1">
        <v>44511</v>
      </c>
      <c r="L2084" t="s">
        <v>123</v>
      </c>
      <c r="M2084" t="s">
        <v>8128</v>
      </c>
      <c r="N2084" t="s">
        <v>8129</v>
      </c>
      <c r="O2084" t="s">
        <v>832</v>
      </c>
      <c r="P2084" t="s">
        <v>833</v>
      </c>
      <c r="Q2084" t="s">
        <v>253</v>
      </c>
      <c r="R2084" t="s">
        <v>834</v>
      </c>
      <c r="S2084" t="s">
        <v>85</v>
      </c>
      <c r="T2084" t="s">
        <v>835</v>
      </c>
      <c r="U2084" t="s">
        <v>836</v>
      </c>
      <c r="V2084" t="s">
        <v>4995</v>
      </c>
      <c r="W2084" t="s">
        <v>4996</v>
      </c>
    </row>
    <row r="2085" spans="1:23" x14ac:dyDescent="0.3">
      <c r="A2085">
        <v>2013912125997900</v>
      </c>
      <c r="B2085" t="s">
        <v>396</v>
      </c>
      <c r="C2085" t="s">
        <v>24</v>
      </c>
      <c r="D2085" t="s">
        <v>4942</v>
      </c>
      <c r="E2085" t="s">
        <v>905</v>
      </c>
      <c r="F2085" t="s">
        <v>906</v>
      </c>
      <c r="G2085">
        <v>-22.328499999999998</v>
      </c>
      <c r="H2085">
        <v>24.684899999999999</v>
      </c>
      <c r="I2085" t="s">
        <v>78</v>
      </c>
      <c r="J2085">
        <v>84604</v>
      </c>
      <c r="K2085" s="1">
        <v>44948</v>
      </c>
      <c r="L2085" t="s">
        <v>63</v>
      </c>
      <c r="M2085" t="s">
        <v>8130</v>
      </c>
      <c r="N2085" t="s">
        <v>8131</v>
      </c>
      <c r="O2085" t="s">
        <v>331</v>
      </c>
      <c r="P2085" t="s">
        <v>1353</v>
      </c>
      <c r="Q2085" t="s">
        <v>50</v>
      </c>
      <c r="R2085" t="s">
        <v>1354</v>
      </c>
      <c r="S2085" t="s">
        <v>241</v>
      </c>
      <c r="T2085" t="s">
        <v>1355</v>
      </c>
      <c r="U2085" t="s">
        <v>1356</v>
      </c>
      <c r="V2085" t="s">
        <v>2004</v>
      </c>
      <c r="W2085" t="s">
        <v>2005</v>
      </c>
    </row>
    <row r="2086" spans="1:23" x14ac:dyDescent="0.3">
      <c r="A2086">
        <v>633846948711039</v>
      </c>
      <c r="B2086" t="s">
        <v>779</v>
      </c>
      <c r="C2086" t="s">
        <v>134</v>
      </c>
      <c r="D2086" t="s">
        <v>699</v>
      </c>
      <c r="E2086" t="s">
        <v>1405</v>
      </c>
      <c r="F2086" t="s">
        <v>1406</v>
      </c>
      <c r="G2086">
        <v>56.2639</v>
      </c>
      <c r="H2086">
        <v>9.5017999999999994</v>
      </c>
      <c r="I2086" t="s">
        <v>206</v>
      </c>
      <c r="J2086">
        <v>57545</v>
      </c>
      <c r="K2086" s="1">
        <v>44722</v>
      </c>
      <c r="L2086" t="s">
        <v>123</v>
      </c>
      <c r="M2086" t="s">
        <v>8132</v>
      </c>
      <c r="N2086" t="s">
        <v>8133</v>
      </c>
      <c r="O2086" t="s">
        <v>526</v>
      </c>
      <c r="P2086" t="s">
        <v>8134</v>
      </c>
      <c r="Q2086" t="s">
        <v>169</v>
      </c>
      <c r="R2086" t="s">
        <v>8135</v>
      </c>
      <c r="S2086" t="s">
        <v>255</v>
      </c>
      <c r="T2086" t="s">
        <v>8136</v>
      </c>
      <c r="U2086" t="s">
        <v>8137</v>
      </c>
      <c r="V2086" t="s">
        <v>1214</v>
      </c>
      <c r="W2086" t="s">
        <v>1215</v>
      </c>
    </row>
    <row r="2087" spans="1:23" x14ac:dyDescent="0.3">
      <c r="A2087">
        <v>989741512176775</v>
      </c>
      <c r="B2087" t="s">
        <v>175</v>
      </c>
      <c r="C2087" t="s">
        <v>134</v>
      </c>
      <c r="D2087" t="s">
        <v>5400</v>
      </c>
      <c r="E2087" t="s">
        <v>2436</v>
      </c>
      <c r="F2087" t="s">
        <v>2437</v>
      </c>
      <c r="G2087">
        <v>46.818199999999997</v>
      </c>
      <c r="H2087">
        <v>8.2274999999999991</v>
      </c>
      <c r="I2087" t="s">
        <v>78</v>
      </c>
      <c r="J2087">
        <v>113352</v>
      </c>
      <c r="K2087" s="1">
        <v>44853</v>
      </c>
      <c r="L2087" t="s">
        <v>123</v>
      </c>
      <c r="M2087" t="s">
        <v>8138</v>
      </c>
      <c r="N2087">
        <f>1-695-693-9869</f>
        <v>-11256</v>
      </c>
      <c r="O2087" t="s">
        <v>1503</v>
      </c>
      <c r="P2087" t="s">
        <v>2862</v>
      </c>
      <c r="Q2087" t="s">
        <v>50</v>
      </c>
      <c r="R2087" t="s">
        <v>2863</v>
      </c>
      <c r="S2087" t="s">
        <v>145</v>
      </c>
      <c r="T2087" t="s">
        <v>2864</v>
      </c>
      <c r="U2087" t="s">
        <v>2865</v>
      </c>
      <c r="V2087" t="s">
        <v>6092</v>
      </c>
      <c r="W2087" t="s">
        <v>6093</v>
      </c>
    </row>
    <row r="2088" spans="1:23" x14ac:dyDescent="0.3">
      <c r="A2088">
        <v>2484950871930350</v>
      </c>
      <c r="B2088" t="s">
        <v>973</v>
      </c>
      <c r="C2088" t="s">
        <v>134</v>
      </c>
      <c r="D2088" t="s">
        <v>7080</v>
      </c>
      <c r="E2088" t="s">
        <v>2061</v>
      </c>
      <c r="F2088" t="s">
        <v>2062</v>
      </c>
      <c r="G2088">
        <v>21.007899999999999</v>
      </c>
      <c r="H2088">
        <v>-10.940799999999999</v>
      </c>
      <c r="I2088" t="s">
        <v>138</v>
      </c>
      <c r="J2088">
        <v>64980</v>
      </c>
      <c r="K2088" s="1">
        <v>44787</v>
      </c>
      <c r="L2088" t="s">
        <v>29</v>
      </c>
      <c r="M2088" t="s">
        <v>8139</v>
      </c>
      <c r="N2088" t="s">
        <v>8140</v>
      </c>
      <c r="O2088" t="s">
        <v>560</v>
      </c>
      <c r="P2088" t="s">
        <v>585</v>
      </c>
      <c r="Q2088" t="s">
        <v>321</v>
      </c>
      <c r="R2088" t="s">
        <v>3125</v>
      </c>
      <c r="S2088" t="s">
        <v>52</v>
      </c>
      <c r="T2088" t="s">
        <v>3126</v>
      </c>
      <c r="U2088" t="s">
        <v>3127</v>
      </c>
      <c r="V2088" t="s">
        <v>6008</v>
      </c>
      <c r="W2088" t="s">
        <v>6009</v>
      </c>
    </row>
    <row r="2089" spans="1:23" x14ac:dyDescent="0.3">
      <c r="A2089">
        <v>1306614589321720</v>
      </c>
      <c r="B2089" t="s">
        <v>859</v>
      </c>
      <c r="C2089" t="s">
        <v>151</v>
      </c>
      <c r="D2089" t="s">
        <v>6695</v>
      </c>
      <c r="E2089" t="s">
        <v>5204</v>
      </c>
      <c r="F2089" t="s">
        <v>5205</v>
      </c>
      <c r="G2089">
        <v>41.153300000000002</v>
      </c>
      <c r="H2089">
        <v>20.168299999999999</v>
      </c>
      <c r="I2089" t="s">
        <v>28</v>
      </c>
      <c r="J2089">
        <v>29608</v>
      </c>
      <c r="K2089" s="1">
        <v>45175</v>
      </c>
      <c r="L2089" t="s">
        <v>29</v>
      </c>
      <c r="M2089" t="s">
        <v>8141</v>
      </c>
      <c r="N2089" t="s">
        <v>8142</v>
      </c>
      <c r="O2089" t="s">
        <v>141</v>
      </c>
      <c r="P2089" t="s">
        <v>155</v>
      </c>
      <c r="Q2089" t="s">
        <v>239</v>
      </c>
      <c r="R2089" t="s">
        <v>156</v>
      </c>
      <c r="S2089" t="s">
        <v>198</v>
      </c>
      <c r="T2089" t="s">
        <v>157</v>
      </c>
      <c r="U2089" t="s">
        <v>158</v>
      </c>
      <c r="V2089" t="s">
        <v>7632</v>
      </c>
      <c r="W2089" t="s">
        <v>7633</v>
      </c>
    </row>
    <row r="2090" spans="1:23" x14ac:dyDescent="0.3">
      <c r="A2090">
        <v>2229612427223060</v>
      </c>
      <c r="B2090" t="s">
        <v>23</v>
      </c>
      <c r="C2090" t="s">
        <v>58</v>
      </c>
      <c r="D2090" t="s">
        <v>2505</v>
      </c>
      <c r="E2090" t="s">
        <v>432</v>
      </c>
      <c r="F2090" t="s">
        <v>433</v>
      </c>
      <c r="G2090">
        <v>30.5852</v>
      </c>
      <c r="H2090">
        <v>36.238399999999999</v>
      </c>
      <c r="I2090" t="s">
        <v>28</v>
      </c>
      <c r="J2090">
        <v>77042</v>
      </c>
      <c r="K2090" s="1">
        <v>44894</v>
      </c>
      <c r="L2090" t="s">
        <v>29</v>
      </c>
      <c r="M2090" t="s">
        <v>8143</v>
      </c>
      <c r="N2090" t="s">
        <v>8144</v>
      </c>
      <c r="O2090" t="s">
        <v>597</v>
      </c>
      <c r="P2090" t="s">
        <v>5454</v>
      </c>
      <c r="Q2090" t="s">
        <v>239</v>
      </c>
      <c r="R2090" t="s">
        <v>5455</v>
      </c>
      <c r="S2090" t="s">
        <v>198</v>
      </c>
      <c r="T2090" t="s">
        <v>5456</v>
      </c>
      <c r="U2090" t="s">
        <v>5457</v>
      </c>
      <c r="V2090" t="s">
        <v>2391</v>
      </c>
      <c r="W2090" t="s">
        <v>2392</v>
      </c>
    </row>
    <row r="2091" spans="1:23" x14ac:dyDescent="0.3">
      <c r="A2091">
        <v>2041333343393100</v>
      </c>
      <c r="B2091" t="s">
        <v>792</v>
      </c>
      <c r="C2091" t="s">
        <v>218</v>
      </c>
      <c r="D2091" t="s">
        <v>1423</v>
      </c>
      <c r="E2091" t="s">
        <v>2436</v>
      </c>
      <c r="F2091" t="s">
        <v>2437</v>
      </c>
      <c r="G2091">
        <v>46.818199999999997</v>
      </c>
      <c r="H2091">
        <v>8.2274999999999991</v>
      </c>
      <c r="I2091" t="s">
        <v>138</v>
      </c>
      <c r="J2091">
        <v>82646</v>
      </c>
      <c r="K2091" s="1">
        <v>44945</v>
      </c>
      <c r="L2091" t="s">
        <v>63</v>
      </c>
      <c r="M2091" t="s">
        <v>8145</v>
      </c>
      <c r="N2091" t="s">
        <v>8146</v>
      </c>
      <c r="O2091" t="s">
        <v>785</v>
      </c>
      <c r="P2091" t="s">
        <v>786</v>
      </c>
      <c r="Q2091" t="s">
        <v>294</v>
      </c>
      <c r="R2091" t="s">
        <v>787</v>
      </c>
      <c r="S2091" t="s">
        <v>114</v>
      </c>
      <c r="T2091" t="s">
        <v>788</v>
      </c>
      <c r="U2091" t="s">
        <v>789</v>
      </c>
      <c r="V2091" t="s">
        <v>6263</v>
      </c>
      <c r="W2091" t="s">
        <v>6264</v>
      </c>
    </row>
    <row r="2092" spans="1:23" x14ac:dyDescent="0.3">
      <c r="A2092">
        <v>302480345575143</v>
      </c>
      <c r="B2092" t="s">
        <v>90</v>
      </c>
      <c r="C2092" t="s">
        <v>189</v>
      </c>
      <c r="D2092" t="s">
        <v>7547</v>
      </c>
      <c r="E2092" t="s">
        <v>1134</v>
      </c>
      <c r="F2092" t="s">
        <v>1135</v>
      </c>
      <c r="G2092">
        <v>-0.7893</v>
      </c>
      <c r="H2092">
        <v>113.9213</v>
      </c>
      <c r="I2092" t="s">
        <v>138</v>
      </c>
      <c r="J2092">
        <v>120491</v>
      </c>
      <c r="K2092" s="1">
        <v>44705</v>
      </c>
      <c r="L2092" t="s">
        <v>63</v>
      </c>
      <c r="M2092" t="s">
        <v>8147</v>
      </c>
      <c r="N2092" t="s">
        <v>8148</v>
      </c>
      <c r="O2092" t="s">
        <v>126</v>
      </c>
      <c r="P2092" t="s">
        <v>7438</v>
      </c>
      <c r="Q2092" t="s">
        <v>169</v>
      </c>
      <c r="R2092" t="s">
        <v>7439</v>
      </c>
      <c r="S2092" t="s">
        <v>114</v>
      </c>
      <c r="T2092" t="s">
        <v>7440</v>
      </c>
      <c r="U2092" t="s">
        <v>7441</v>
      </c>
      <c r="V2092" t="s">
        <v>5500</v>
      </c>
      <c r="W2092" t="s">
        <v>5501</v>
      </c>
    </row>
    <row r="2093" spans="1:23" x14ac:dyDescent="0.3">
      <c r="A2093">
        <v>1827324941486520</v>
      </c>
      <c r="B2093" t="s">
        <v>161</v>
      </c>
      <c r="C2093" t="s">
        <v>42</v>
      </c>
      <c r="D2093" t="s">
        <v>7076</v>
      </c>
      <c r="E2093" t="s">
        <v>883</v>
      </c>
      <c r="F2093" t="s">
        <v>884</v>
      </c>
      <c r="G2093">
        <v>31.791699999999999</v>
      </c>
      <c r="H2093">
        <v>-7.0926</v>
      </c>
      <c r="I2093" t="s">
        <v>62</v>
      </c>
      <c r="J2093">
        <v>58509</v>
      </c>
      <c r="K2093" s="1">
        <v>44778</v>
      </c>
      <c r="L2093" t="s">
        <v>63</v>
      </c>
      <c r="M2093" t="s">
        <v>8149</v>
      </c>
      <c r="N2093" t="s">
        <v>8150</v>
      </c>
      <c r="O2093" t="s">
        <v>897</v>
      </c>
      <c r="P2093" t="s">
        <v>898</v>
      </c>
      <c r="Q2093" t="s">
        <v>332</v>
      </c>
      <c r="R2093" t="s">
        <v>899</v>
      </c>
      <c r="S2093" t="s">
        <v>145</v>
      </c>
      <c r="T2093" t="s">
        <v>900</v>
      </c>
      <c r="U2093" t="s">
        <v>901</v>
      </c>
      <c r="V2093" t="s">
        <v>3890</v>
      </c>
      <c r="W2093" t="s">
        <v>3891</v>
      </c>
    </row>
    <row r="2094" spans="1:23" x14ac:dyDescent="0.3">
      <c r="A2094">
        <v>1758809239844170</v>
      </c>
      <c r="B2094" t="s">
        <v>133</v>
      </c>
      <c r="C2094" t="s">
        <v>273</v>
      </c>
      <c r="D2094" t="s">
        <v>2551</v>
      </c>
      <c r="E2094" t="s">
        <v>1065</v>
      </c>
      <c r="F2094" t="s">
        <v>1066</v>
      </c>
      <c r="G2094">
        <v>11.825100000000001</v>
      </c>
      <c r="H2094">
        <v>42.590299999999999</v>
      </c>
      <c r="I2094" t="s">
        <v>28</v>
      </c>
      <c r="J2094">
        <v>39104</v>
      </c>
      <c r="K2094" s="1">
        <v>44736</v>
      </c>
      <c r="L2094" t="s">
        <v>63</v>
      </c>
      <c r="M2094" t="s">
        <v>8151</v>
      </c>
      <c r="N2094" t="s">
        <v>8152</v>
      </c>
      <c r="O2094" t="s">
        <v>660</v>
      </c>
      <c r="P2094" t="s">
        <v>661</v>
      </c>
      <c r="Q2094" t="s">
        <v>967</v>
      </c>
      <c r="R2094" t="s">
        <v>662</v>
      </c>
      <c r="S2094" t="s">
        <v>198</v>
      </c>
      <c r="T2094" t="s">
        <v>663</v>
      </c>
      <c r="U2094" t="s">
        <v>664</v>
      </c>
      <c r="V2094" t="s">
        <v>8153</v>
      </c>
      <c r="W2094" t="s">
        <v>8154</v>
      </c>
    </row>
    <row r="2095" spans="1:23" x14ac:dyDescent="0.3">
      <c r="A2095">
        <v>2464912748307120</v>
      </c>
      <c r="B2095" t="s">
        <v>74</v>
      </c>
      <c r="C2095" t="s">
        <v>218</v>
      </c>
      <c r="D2095" t="s">
        <v>5564</v>
      </c>
      <c r="E2095" t="s">
        <v>2770</v>
      </c>
      <c r="F2095" t="s">
        <v>2771</v>
      </c>
      <c r="G2095">
        <v>12.8628</v>
      </c>
      <c r="H2095">
        <v>30.217600000000001</v>
      </c>
      <c r="I2095" t="s">
        <v>62</v>
      </c>
      <c r="J2095">
        <v>53717</v>
      </c>
      <c r="K2095" s="1">
        <v>44716</v>
      </c>
      <c r="L2095" t="s">
        <v>123</v>
      </c>
      <c r="M2095" t="s">
        <v>8155</v>
      </c>
      <c r="N2095" t="s">
        <v>8156</v>
      </c>
      <c r="O2095" t="s">
        <v>1858</v>
      </c>
      <c r="P2095" t="s">
        <v>2378</v>
      </c>
      <c r="Q2095" t="s">
        <v>50</v>
      </c>
      <c r="R2095" t="s">
        <v>2379</v>
      </c>
      <c r="S2095" t="s">
        <v>145</v>
      </c>
      <c r="T2095" t="s">
        <v>2380</v>
      </c>
      <c r="U2095" t="s">
        <v>2381</v>
      </c>
      <c r="V2095" t="s">
        <v>6130</v>
      </c>
      <c r="W2095" t="s">
        <v>6131</v>
      </c>
    </row>
    <row r="2096" spans="1:23" x14ac:dyDescent="0.3">
      <c r="A2096">
        <v>2502696487336470</v>
      </c>
      <c r="B2096" t="s">
        <v>286</v>
      </c>
      <c r="C2096" t="s">
        <v>273</v>
      </c>
      <c r="D2096" t="s">
        <v>679</v>
      </c>
      <c r="E2096" t="s">
        <v>1657</v>
      </c>
      <c r="F2096" t="s">
        <v>1658</v>
      </c>
      <c r="G2096">
        <v>18.9712</v>
      </c>
      <c r="H2096">
        <v>-72.285200000000003</v>
      </c>
      <c r="I2096" t="s">
        <v>78</v>
      </c>
      <c r="J2096">
        <v>89481</v>
      </c>
      <c r="K2096" s="1">
        <v>44961</v>
      </c>
      <c r="L2096" t="s">
        <v>123</v>
      </c>
      <c r="M2096" t="s">
        <v>8157</v>
      </c>
      <c r="N2096" t="s">
        <v>8158</v>
      </c>
      <c r="O2096" t="s">
        <v>141</v>
      </c>
      <c r="P2096" t="s">
        <v>155</v>
      </c>
      <c r="Q2096" t="s">
        <v>674</v>
      </c>
      <c r="R2096" t="s">
        <v>156</v>
      </c>
      <c r="S2096" t="s">
        <v>52</v>
      </c>
      <c r="T2096" t="s">
        <v>157</v>
      </c>
      <c r="U2096" t="s">
        <v>158</v>
      </c>
      <c r="V2096" t="s">
        <v>4736</v>
      </c>
      <c r="W2096" t="s">
        <v>4737</v>
      </c>
    </row>
    <row r="2097" spans="1:23" x14ac:dyDescent="0.3">
      <c r="A2097">
        <v>964607182669462</v>
      </c>
      <c r="B2097" t="s">
        <v>1683</v>
      </c>
      <c r="C2097" t="s">
        <v>151</v>
      </c>
      <c r="D2097" t="s">
        <v>5918</v>
      </c>
      <c r="E2097" t="s">
        <v>26</v>
      </c>
      <c r="F2097" t="s">
        <v>27</v>
      </c>
      <c r="G2097">
        <v>54.2361</v>
      </c>
      <c r="H2097">
        <v>-4.5480999999999998</v>
      </c>
      <c r="I2097" t="s">
        <v>78</v>
      </c>
      <c r="J2097">
        <v>68130</v>
      </c>
      <c r="K2097" s="1">
        <v>44767</v>
      </c>
      <c r="L2097" t="s">
        <v>123</v>
      </c>
      <c r="M2097" t="s">
        <v>8159</v>
      </c>
      <c r="N2097" t="s">
        <v>8160</v>
      </c>
      <c r="O2097" t="s">
        <v>585</v>
      </c>
      <c r="P2097" t="s">
        <v>586</v>
      </c>
      <c r="Q2097" t="s">
        <v>967</v>
      </c>
      <c r="R2097" t="s">
        <v>587</v>
      </c>
      <c r="S2097" t="s">
        <v>212</v>
      </c>
      <c r="T2097" t="s">
        <v>588</v>
      </c>
      <c r="U2097" t="s">
        <v>589</v>
      </c>
      <c r="V2097" t="s">
        <v>3421</v>
      </c>
      <c r="W2097" t="s">
        <v>3422</v>
      </c>
    </row>
    <row r="2098" spans="1:23" x14ac:dyDescent="0.3">
      <c r="A2098">
        <v>517503927321218</v>
      </c>
      <c r="B2098" t="s">
        <v>260</v>
      </c>
      <c r="C2098" t="s">
        <v>273</v>
      </c>
      <c r="D2098" t="s">
        <v>4957</v>
      </c>
      <c r="E2098" t="s">
        <v>2328</v>
      </c>
      <c r="F2098" t="s">
        <v>2329</v>
      </c>
      <c r="G2098">
        <v>12.238300000000001</v>
      </c>
      <c r="H2098">
        <v>-1.5616000000000001</v>
      </c>
      <c r="I2098" t="s">
        <v>28</v>
      </c>
      <c r="J2098">
        <v>98696</v>
      </c>
      <c r="K2098" s="1">
        <v>44896</v>
      </c>
      <c r="L2098" t="s">
        <v>63</v>
      </c>
      <c r="M2098" t="s">
        <v>8161</v>
      </c>
      <c r="N2098" t="s">
        <v>8162</v>
      </c>
      <c r="O2098" t="s">
        <v>65</v>
      </c>
      <c r="P2098" t="s">
        <v>1308</v>
      </c>
      <c r="Q2098" t="s">
        <v>83</v>
      </c>
      <c r="R2098" t="s">
        <v>2323</v>
      </c>
      <c r="S2098" t="s">
        <v>145</v>
      </c>
      <c r="T2098" t="s">
        <v>2324</v>
      </c>
      <c r="U2098" t="s">
        <v>2325</v>
      </c>
      <c r="V2098" t="s">
        <v>2856</v>
      </c>
      <c r="W2098" t="s">
        <v>2857</v>
      </c>
    </row>
    <row r="2099" spans="1:23" x14ac:dyDescent="0.3">
      <c r="A2099">
        <v>2899449533715080</v>
      </c>
      <c r="B2099" t="s">
        <v>313</v>
      </c>
      <c r="C2099" t="s">
        <v>24</v>
      </c>
      <c r="D2099" t="s">
        <v>3451</v>
      </c>
      <c r="E2099" t="s">
        <v>1134</v>
      </c>
      <c r="F2099" t="s">
        <v>1135</v>
      </c>
      <c r="G2099">
        <v>-0.7893</v>
      </c>
      <c r="H2099">
        <v>113.9213</v>
      </c>
      <c r="I2099" t="s">
        <v>78</v>
      </c>
      <c r="J2099">
        <v>36558</v>
      </c>
      <c r="K2099" s="1">
        <v>44508</v>
      </c>
      <c r="L2099" t="s">
        <v>63</v>
      </c>
      <c r="M2099" t="s">
        <v>6753</v>
      </c>
      <c r="N2099" t="s">
        <v>8163</v>
      </c>
      <c r="O2099" t="s">
        <v>2653</v>
      </c>
      <c r="P2099" t="s">
        <v>4319</v>
      </c>
      <c r="Q2099" t="s">
        <v>169</v>
      </c>
      <c r="R2099" t="s">
        <v>4320</v>
      </c>
      <c r="S2099" t="s">
        <v>36</v>
      </c>
      <c r="T2099" t="s">
        <v>4321</v>
      </c>
      <c r="U2099" t="s">
        <v>4322</v>
      </c>
      <c r="V2099" t="s">
        <v>2391</v>
      </c>
      <c r="W2099" t="s">
        <v>2392</v>
      </c>
    </row>
    <row r="2100" spans="1:23" x14ac:dyDescent="0.3">
      <c r="A2100">
        <v>2519908988316160</v>
      </c>
      <c r="B2100" t="s">
        <v>23</v>
      </c>
      <c r="C2100" t="s">
        <v>273</v>
      </c>
      <c r="D2100" t="s">
        <v>2238</v>
      </c>
      <c r="E2100" t="s">
        <v>602</v>
      </c>
      <c r="F2100" t="s">
        <v>603</v>
      </c>
      <c r="G2100">
        <v>40.463700000000003</v>
      </c>
      <c r="H2100">
        <v>-3.7492000000000001</v>
      </c>
      <c r="I2100" t="s">
        <v>78</v>
      </c>
      <c r="J2100">
        <v>91167</v>
      </c>
      <c r="K2100" s="1">
        <v>44564</v>
      </c>
      <c r="L2100" t="s">
        <v>63</v>
      </c>
      <c r="M2100" t="s">
        <v>8164</v>
      </c>
      <c r="N2100" t="s">
        <v>8165</v>
      </c>
      <c r="O2100" t="s">
        <v>1629</v>
      </c>
      <c r="P2100" t="s">
        <v>1630</v>
      </c>
      <c r="Q2100" t="s">
        <v>34</v>
      </c>
      <c r="R2100" t="s">
        <v>1631</v>
      </c>
      <c r="S2100" t="s">
        <v>212</v>
      </c>
      <c r="T2100" t="s">
        <v>1632</v>
      </c>
      <c r="U2100" t="s">
        <v>1633</v>
      </c>
      <c r="V2100" t="s">
        <v>5132</v>
      </c>
      <c r="W2100" t="s">
        <v>5133</v>
      </c>
    </row>
    <row r="2101" spans="1:23" x14ac:dyDescent="0.3">
      <c r="A2101">
        <v>1070213405148350</v>
      </c>
      <c r="B2101" t="s">
        <v>430</v>
      </c>
      <c r="C2101" t="s">
        <v>273</v>
      </c>
      <c r="D2101" t="s">
        <v>2808</v>
      </c>
      <c r="E2101" t="s">
        <v>936</v>
      </c>
      <c r="F2101" t="s">
        <v>937</v>
      </c>
      <c r="G2101">
        <v>23.684999999999999</v>
      </c>
      <c r="H2101">
        <v>90.356300000000005</v>
      </c>
      <c r="I2101" t="s">
        <v>206</v>
      </c>
      <c r="J2101">
        <v>26340</v>
      </c>
      <c r="K2101" s="1">
        <v>44908</v>
      </c>
      <c r="L2101" t="s">
        <v>29</v>
      </c>
      <c r="M2101" t="s">
        <v>8166</v>
      </c>
      <c r="N2101" t="s">
        <v>8167</v>
      </c>
      <c r="O2101" t="s">
        <v>356</v>
      </c>
      <c r="P2101" t="s">
        <v>3310</v>
      </c>
      <c r="Q2101" t="s">
        <v>67</v>
      </c>
      <c r="R2101" t="s">
        <v>3311</v>
      </c>
      <c r="S2101" t="s">
        <v>69</v>
      </c>
      <c r="T2101" t="s">
        <v>3312</v>
      </c>
      <c r="U2101" t="s">
        <v>3313</v>
      </c>
      <c r="V2101" t="s">
        <v>6756</v>
      </c>
      <c r="W2101" t="s">
        <v>6757</v>
      </c>
    </row>
    <row r="2102" spans="1:23" x14ac:dyDescent="0.3">
      <c r="A2102">
        <v>2624058092622510</v>
      </c>
      <c r="B2102" t="s">
        <v>150</v>
      </c>
      <c r="C2102" t="s">
        <v>134</v>
      </c>
      <c r="D2102" t="s">
        <v>8043</v>
      </c>
      <c r="E2102" t="s">
        <v>794</v>
      </c>
      <c r="F2102" t="s">
        <v>795</v>
      </c>
      <c r="G2102">
        <v>4.5353000000000003</v>
      </c>
      <c r="H2102">
        <v>114.7277</v>
      </c>
      <c r="I2102" t="s">
        <v>78</v>
      </c>
      <c r="J2102">
        <v>95583</v>
      </c>
      <c r="K2102" s="1">
        <v>44690</v>
      </c>
      <c r="L2102" t="s">
        <v>123</v>
      </c>
      <c r="M2102" t="s">
        <v>8168</v>
      </c>
      <c r="N2102" t="s">
        <v>8169</v>
      </c>
      <c r="O2102" t="s">
        <v>126</v>
      </c>
      <c r="P2102" t="s">
        <v>1938</v>
      </c>
      <c r="Q2102" t="s">
        <v>67</v>
      </c>
      <c r="R2102" t="s">
        <v>1939</v>
      </c>
      <c r="S2102" t="s">
        <v>198</v>
      </c>
      <c r="T2102" t="s">
        <v>1940</v>
      </c>
      <c r="U2102" t="s">
        <v>1941</v>
      </c>
      <c r="V2102" t="s">
        <v>4033</v>
      </c>
      <c r="W2102" t="s">
        <v>4034</v>
      </c>
    </row>
    <row r="2103" spans="1:23" x14ac:dyDescent="0.3">
      <c r="A2103">
        <v>2214312832330720</v>
      </c>
      <c r="B2103" t="s">
        <v>313</v>
      </c>
      <c r="C2103" t="s">
        <v>273</v>
      </c>
      <c r="D2103" t="s">
        <v>2373</v>
      </c>
      <c r="E2103" t="s">
        <v>3948</v>
      </c>
      <c r="F2103" t="s">
        <v>3949</v>
      </c>
      <c r="G2103">
        <v>45.1</v>
      </c>
      <c r="H2103">
        <v>15.2</v>
      </c>
      <c r="I2103" t="s">
        <v>206</v>
      </c>
      <c r="J2103">
        <v>126627</v>
      </c>
      <c r="K2103" s="1">
        <v>45109</v>
      </c>
      <c r="L2103" t="s">
        <v>63</v>
      </c>
      <c r="M2103" t="s">
        <v>8170</v>
      </c>
      <c r="N2103" t="s">
        <v>8171</v>
      </c>
      <c r="O2103" t="s">
        <v>1308</v>
      </c>
      <c r="P2103" t="s">
        <v>1309</v>
      </c>
      <c r="Q2103" t="s">
        <v>321</v>
      </c>
      <c r="R2103" t="s">
        <v>1310</v>
      </c>
      <c r="S2103" t="s">
        <v>69</v>
      </c>
      <c r="T2103" t="s">
        <v>1311</v>
      </c>
      <c r="U2103" t="s">
        <v>1312</v>
      </c>
      <c r="V2103" t="s">
        <v>3985</v>
      </c>
      <c r="W2103" t="s">
        <v>3986</v>
      </c>
    </row>
    <row r="2104" spans="1:23" x14ac:dyDescent="0.3">
      <c r="A2104">
        <v>1407882609193290</v>
      </c>
      <c r="B2104" t="s">
        <v>443</v>
      </c>
      <c r="C2104" t="s">
        <v>189</v>
      </c>
      <c r="D2104" t="s">
        <v>3386</v>
      </c>
      <c r="E2104" t="s">
        <v>3116</v>
      </c>
      <c r="F2104" t="s">
        <v>3117</v>
      </c>
      <c r="G2104">
        <v>25.354800000000001</v>
      </c>
      <c r="H2104">
        <v>51.183900000000001</v>
      </c>
      <c r="I2104" t="s">
        <v>28</v>
      </c>
      <c r="J2104">
        <v>27208</v>
      </c>
      <c r="K2104" s="1">
        <v>44679</v>
      </c>
      <c r="L2104" t="s">
        <v>63</v>
      </c>
      <c r="M2104" t="s">
        <v>8172</v>
      </c>
      <c r="N2104" t="s">
        <v>8173</v>
      </c>
      <c r="O2104" t="s">
        <v>1966</v>
      </c>
      <c r="P2104" t="s">
        <v>6402</v>
      </c>
      <c r="Q2104" t="s">
        <v>143</v>
      </c>
      <c r="R2104" t="s">
        <v>6403</v>
      </c>
      <c r="S2104" t="s">
        <v>212</v>
      </c>
      <c r="T2104" t="s">
        <v>6404</v>
      </c>
      <c r="U2104" t="s">
        <v>6405</v>
      </c>
      <c r="V2104" t="s">
        <v>6871</v>
      </c>
      <c r="W2104" t="s">
        <v>3447</v>
      </c>
    </row>
    <row r="2105" spans="1:23" x14ac:dyDescent="0.3">
      <c r="A2105">
        <v>1356402859444540</v>
      </c>
      <c r="B2105" t="s">
        <v>313</v>
      </c>
      <c r="C2105" t="s">
        <v>151</v>
      </c>
      <c r="D2105" t="s">
        <v>1423</v>
      </c>
      <c r="E2105" t="s">
        <v>432</v>
      </c>
      <c r="F2105" t="s">
        <v>433</v>
      </c>
      <c r="G2105">
        <v>30.5852</v>
      </c>
      <c r="H2105">
        <v>36.238399999999999</v>
      </c>
      <c r="I2105" t="s">
        <v>138</v>
      </c>
      <c r="J2105">
        <v>74405</v>
      </c>
      <c r="K2105" s="1">
        <v>44575</v>
      </c>
      <c r="L2105" t="s">
        <v>123</v>
      </c>
      <c r="M2105" t="s">
        <v>8174</v>
      </c>
      <c r="N2105" t="s">
        <v>8175</v>
      </c>
      <c r="O2105" t="s">
        <v>1373</v>
      </c>
      <c r="P2105" t="s">
        <v>1513</v>
      </c>
      <c r="Q2105" t="s">
        <v>239</v>
      </c>
      <c r="R2105" t="s">
        <v>4950</v>
      </c>
      <c r="S2105" t="s">
        <v>334</v>
      </c>
      <c r="T2105" t="s">
        <v>4951</v>
      </c>
      <c r="U2105" t="s">
        <v>4952</v>
      </c>
      <c r="V2105" t="s">
        <v>870</v>
      </c>
      <c r="W2105" t="s">
        <v>871</v>
      </c>
    </row>
    <row r="2106" spans="1:23" x14ac:dyDescent="0.3">
      <c r="A2106">
        <v>631542800229842</v>
      </c>
      <c r="B2106" t="s">
        <v>582</v>
      </c>
      <c r="C2106" t="s">
        <v>218</v>
      </c>
      <c r="D2106" t="s">
        <v>3855</v>
      </c>
      <c r="E2106" t="s">
        <v>2915</v>
      </c>
      <c r="F2106" t="s">
        <v>2916</v>
      </c>
      <c r="G2106">
        <v>-0.80369999999999997</v>
      </c>
      <c r="H2106">
        <v>11.609400000000001</v>
      </c>
      <c r="I2106" t="s">
        <v>206</v>
      </c>
      <c r="J2106">
        <v>58438</v>
      </c>
      <c r="K2106" s="1">
        <v>44728</v>
      </c>
      <c r="L2106" t="s">
        <v>123</v>
      </c>
      <c r="M2106" t="s">
        <v>8176</v>
      </c>
      <c r="N2106" t="s">
        <v>8177</v>
      </c>
      <c r="O2106" t="s">
        <v>1726</v>
      </c>
      <c r="P2106" t="s">
        <v>1727</v>
      </c>
      <c r="Q2106" t="s">
        <v>967</v>
      </c>
      <c r="R2106" t="s">
        <v>1728</v>
      </c>
      <c r="S2106" t="s">
        <v>85</v>
      </c>
      <c r="T2106" t="s">
        <v>1729</v>
      </c>
      <c r="U2106" t="s">
        <v>1730</v>
      </c>
      <c r="V2106" t="s">
        <v>5043</v>
      </c>
      <c r="W2106" t="s">
        <v>5044</v>
      </c>
    </row>
    <row r="2107" spans="1:23" x14ac:dyDescent="0.3">
      <c r="A2107">
        <v>2933774964154540</v>
      </c>
      <c r="B2107" t="s">
        <v>396</v>
      </c>
      <c r="C2107" t="s">
        <v>134</v>
      </c>
      <c r="D2107" t="s">
        <v>2551</v>
      </c>
      <c r="E2107" t="s">
        <v>302</v>
      </c>
      <c r="F2107" t="s">
        <v>303</v>
      </c>
      <c r="G2107">
        <v>-4.0382999999999996</v>
      </c>
      <c r="H2107">
        <v>21.758700000000001</v>
      </c>
      <c r="I2107" t="s">
        <v>28</v>
      </c>
      <c r="J2107">
        <v>75837</v>
      </c>
      <c r="K2107" s="1">
        <v>44923</v>
      </c>
      <c r="L2107" t="s">
        <v>29</v>
      </c>
      <c r="M2107" t="s">
        <v>8178</v>
      </c>
      <c r="N2107" t="s">
        <v>8179</v>
      </c>
      <c r="O2107" t="s">
        <v>400</v>
      </c>
      <c r="P2107" t="s">
        <v>2566</v>
      </c>
      <c r="Q2107" t="s">
        <v>239</v>
      </c>
      <c r="R2107" t="s">
        <v>2567</v>
      </c>
      <c r="S2107" t="s">
        <v>36</v>
      </c>
      <c r="T2107" t="s">
        <v>2568</v>
      </c>
      <c r="U2107" t="s">
        <v>2569</v>
      </c>
      <c r="V2107" t="s">
        <v>3375</v>
      </c>
      <c r="W2107" t="s">
        <v>3376</v>
      </c>
    </row>
    <row r="2108" spans="1:23" x14ac:dyDescent="0.3">
      <c r="A2108">
        <v>932290775356747</v>
      </c>
      <c r="B2108" t="s">
        <v>325</v>
      </c>
      <c r="C2108" t="s">
        <v>151</v>
      </c>
      <c r="D2108" t="s">
        <v>2015</v>
      </c>
      <c r="E2108" t="s">
        <v>700</v>
      </c>
      <c r="F2108" t="s">
        <v>700</v>
      </c>
      <c r="G2108">
        <v>43.738399999999999</v>
      </c>
      <c r="H2108">
        <v>7.4245999999999999</v>
      </c>
      <c r="I2108" t="s">
        <v>62</v>
      </c>
      <c r="J2108">
        <v>41322</v>
      </c>
      <c r="K2108" s="1">
        <v>45073</v>
      </c>
      <c r="L2108" t="s">
        <v>63</v>
      </c>
      <c r="M2108" t="s">
        <v>8180</v>
      </c>
      <c r="N2108" t="s">
        <v>8181</v>
      </c>
      <c r="O2108" t="s">
        <v>111</v>
      </c>
      <c r="P2108" t="s">
        <v>537</v>
      </c>
      <c r="Q2108" t="s">
        <v>67</v>
      </c>
      <c r="R2108" t="s">
        <v>538</v>
      </c>
      <c r="S2108" t="s">
        <v>36</v>
      </c>
      <c r="T2108" t="s">
        <v>539</v>
      </c>
      <c r="U2108" t="s">
        <v>540</v>
      </c>
      <c r="V2108" t="s">
        <v>2954</v>
      </c>
      <c r="W2108" t="s">
        <v>2955</v>
      </c>
    </row>
    <row r="2109" spans="1:23" x14ac:dyDescent="0.3">
      <c r="A2109">
        <v>614977054704747</v>
      </c>
      <c r="B2109" t="s">
        <v>430</v>
      </c>
      <c r="C2109" t="s">
        <v>273</v>
      </c>
      <c r="D2109" t="s">
        <v>3218</v>
      </c>
      <c r="E2109" t="s">
        <v>3436</v>
      </c>
      <c r="F2109" t="s">
        <v>3437</v>
      </c>
      <c r="G2109">
        <v>13.7942</v>
      </c>
      <c r="H2109">
        <v>-88.896500000000003</v>
      </c>
      <c r="I2109" t="s">
        <v>78</v>
      </c>
      <c r="J2109">
        <v>16609</v>
      </c>
      <c r="K2109" s="1">
        <v>45172</v>
      </c>
      <c r="L2109" t="s">
        <v>123</v>
      </c>
      <c r="M2109" t="s">
        <v>8182</v>
      </c>
      <c r="N2109" t="s">
        <v>8183</v>
      </c>
      <c r="O2109" t="s">
        <v>897</v>
      </c>
      <c r="P2109" t="s">
        <v>4933</v>
      </c>
      <c r="Q2109" t="s">
        <v>83</v>
      </c>
      <c r="R2109" t="s">
        <v>4934</v>
      </c>
      <c r="S2109" t="s">
        <v>212</v>
      </c>
      <c r="T2109" t="s">
        <v>4935</v>
      </c>
      <c r="U2109" t="s">
        <v>4936</v>
      </c>
      <c r="V2109" t="s">
        <v>3249</v>
      </c>
      <c r="W2109" t="s">
        <v>3250</v>
      </c>
    </row>
    <row r="2110" spans="1:23" x14ac:dyDescent="0.3">
      <c r="A2110">
        <v>2662250575709560</v>
      </c>
      <c r="B2110" t="s">
        <v>396</v>
      </c>
      <c r="C2110" t="s">
        <v>58</v>
      </c>
      <c r="D2110" t="s">
        <v>3276</v>
      </c>
      <c r="E2110" t="s">
        <v>1615</v>
      </c>
      <c r="F2110" t="s">
        <v>1616</v>
      </c>
      <c r="G2110">
        <v>-18.879200000000001</v>
      </c>
      <c r="H2110">
        <v>46.845100000000002</v>
      </c>
      <c r="I2110" t="s">
        <v>62</v>
      </c>
      <c r="J2110">
        <v>87157</v>
      </c>
      <c r="K2110" s="1">
        <v>44580</v>
      </c>
      <c r="L2110" t="s">
        <v>63</v>
      </c>
      <c r="M2110" t="s">
        <v>8184</v>
      </c>
      <c r="N2110" t="s">
        <v>8185</v>
      </c>
      <c r="O2110" t="s">
        <v>2072</v>
      </c>
      <c r="P2110" t="s">
        <v>597</v>
      </c>
      <c r="Q2110" t="s">
        <v>1047</v>
      </c>
      <c r="R2110" t="s">
        <v>3303</v>
      </c>
      <c r="S2110" t="s">
        <v>52</v>
      </c>
      <c r="T2110" t="s">
        <v>3304</v>
      </c>
      <c r="U2110" t="s">
        <v>3305</v>
      </c>
      <c r="V2110" t="s">
        <v>7692</v>
      </c>
      <c r="W2110" t="s">
        <v>7693</v>
      </c>
    </row>
    <row r="2111" spans="1:23" x14ac:dyDescent="0.3">
      <c r="A2111">
        <v>610224995058997</v>
      </c>
      <c r="B2111" t="s">
        <v>417</v>
      </c>
      <c r="C2111" t="s">
        <v>42</v>
      </c>
      <c r="D2111" t="s">
        <v>5016</v>
      </c>
      <c r="E2111" t="s">
        <v>1598</v>
      </c>
      <c r="F2111" t="s">
        <v>1599</v>
      </c>
      <c r="G2111">
        <v>-32.522799999999997</v>
      </c>
      <c r="H2111">
        <v>-55.765799999999999</v>
      </c>
      <c r="I2111" t="s">
        <v>138</v>
      </c>
      <c r="J2111">
        <v>67938</v>
      </c>
      <c r="K2111" s="1">
        <v>44553</v>
      </c>
      <c r="L2111" t="s">
        <v>29</v>
      </c>
      <c r="M2111" t="s">
        <v>8186</v>
      </c>
      <c r="N2111" t="s">
        <v>8187</v>
      </c>
      <c r="O2111" t="s">
        <v>195</v>
      </c>
      <c r="P2111" t="s">
        <v>196</v>
      </c>
      <c r="Q2111" t="s">
        <v>169</v>
      </c>
      <c r="R2111" t="s">
        <v>197</v>
      </c>
      <c r="S2111" t="s">
        <v>255</v>
      </c>
      <c r="T2111" t="s">
        <v>199</v>
      </c>
      <c r="U2111" t="s">
        <v>200</v>
      </c>
      <c r="V2111" t="s">
        <v>7311</v>
      </c>
      <c r="W2111" t="s">
        <v>7312</v>
      </c>
    </row>
    <row r="2112" spans="1:23" x14ac:dyDescent="0.3">
      <c r="A2112">
        <v>486274097518325</v>
      </c>
      <c r="B2112" t="s">
        <v>779</v>
      </c>
      <c r="C2112" t="s">
        <v>105</v>
      </c>
      <c r="D2112" t="s">
        <v>3779</v>
      </c>
      <c r="E2112" t="s">
        <v>2367</v>
      </c>
      <c r="F2112" t="s">
        <v>2368</v>
      </c>
      <c r="G2112">
        <v>43.915900000000001</v>
      </c>
      <c r="H2112">
        <v>17.679099999999998</v>
      </c>
      <c r="I2112" t="s">
        <v>138</v>
      </c>
      <c r="J2112">
        <v>63575</v>
      </c>
      <c r="K2112" s="1">
        <v>45025</v>
      </c>
      <c r="L2112" t="s">
        <v>63</v>
      </c>
      <c r="M2112" t="s">
        <v>8188</v>
      </c>
      <c r="N2112" t="s">
        <v>8189</v>
      </c>
      <c r="O2112" t="s">
        <v>2072</v>
      </c>
      <c r="P2112" t="s">
        <v>2073</v>
      </c>
      <c r="Q2112" t="s">
        <v>50</v>
      </c>
      <c r="R2112" t="s">
        <v>2074</v>
      </c>
      <c r="S2112" t="s">
        <v>198</v>
      </c>
      <c r="T2112" t="s">
        <v>2075</v>
      </c>
      <c r="U2112" t="s">
        <v>2076</v>
      </c>
      <c r="V2112" t="s">
        <v>2032</v>
      </c>
      <c r="W2112" t="s">
        <v>2033</v>
      </c>
    </row>
    <row r="2113" spans="1:23" x14ac:dyDescent="0.3">
      <c r="A2113">
        <v>692287643699539</v>
      </c>
      <c r="B2113" t="s">
        <v>710</v>
      </c>
      <c r="C2113" t="s">
        <v>273</v>
      </c>
      <c r="D2113" t="s">
        <v>1371</v>
      </c>
      <c r="E2113" t="s">
        <v>761</v>
      </c>
      <c r="F2113" t="s">
        <v>762</v>
      </c>
      <c r="G2113">
        <v>20.593699999999998</v>
      </c>
      <c r="H2113">
        <v>78.962900000000005</v>
      </c>
      <c r="I2113" t="s">
        <v>138</v>
      </c>
      <c r="J2113">
        <v>16638</v>
      </c>
      <c r="K2113" s="1">
        <v>44757</v>
      </c>
      <c r="L2113" t="s">
        <v>123</v>
      </c>
      <c r="M2113" t="s">
        <v>8190</v>
      </c>
      <c r="N2113" t="s">
        <v>8191</v>
      </c>
      <c r="O2113" t="s">
        <v>811</v>
      </c>
      <c r="P2113" t="s">
        <v>812</v>
      </c>
      <c r="Q2113" t="s">
        <v>253</v>
      </c>
      <c r="R2113" t="s">
        <v>813</v>
      </c>
      <c r="S2113" t="s">
        <v>114</v>
      </c>
      <c r="T2113" t="s">
        <v>814</v>
      </c>
      <c r="U2113" t="s">
        <v>815</v>
      </c>
      <c r="V2113" t="s">
        <v>2679</v>
      </c>
      <c r="W2113" t="s">
        <v>2680</v>
      </c>
    </row>
    <row r="2114" spans="1:23" x14ac:dyDescent="0.3">
      <c r="A2114">
        <v>556206020445304</v>
      </c>
      <c r="B2114" t="s">
        <v>859</v>
      </c>
      <c r="C2114" t="s">
        <v>134</v>
      </c>
      <c r="D2114" t="s">
        <v>6847</v>
      </c>
      <c r="E2114" t="s">
        <v>1896</v>
      </c>
      <c r="F2114" t="s">
        <v>1897</v>
      </c>
      <c r="G2114">
        <v>9.9456000000000007</v>
      </c>
      <c r="H2114">
        <v>-9.6966000000000001</v>
      </c>
      <c r="I2114" t="s">
        <v>78</v>
      </c>
      <c r="J2114">
        <v>61994</v>
      </c>
      <c r="K2114" s="1">
        <v>44514</v>
      </c>
      <c r="L2114" t="s">
        <v>29</v>
      </c>
      <c r="M2114" t="s">
        <v>8192</v>
      </c>
      <c r="N2114" t="s">
        <v>8193</v>
      </c>
      <c r="O2114" t="s">
        <v>1966</v>
      </c>
      <c r="P2114" t="s">
        <v>1967</v>
      </c>
      <c r="Q2114" t="s">
        <v>253</v>
      </c>
      <c r="R2114" t="s">
        <v>1968</v>
      </c>
      <c r="S2114" t="s">
        <v>255</v>
      </c>
      <c r="T2114" t="s">
        <v>1969</v>
      </c>
      <c r="U2114" t="s">
        <v>1970</v>
      </c>
      <c r="V2114" t="s">
        <v>3084</v>
      </c>
      <c r="W2114" t="s">
        <v>3085</v>
      </c>
    </row>
    <row r="2115" spans="1:23" x14ac:dyDescent="0.3">
      <c r="A2115">
        <v>2322536263353320</v>
      </c>
      <c r="B2115" t="s">
        <v>792</v>
      </c>
      <c r="C2115" t="s">
        <v>218</v>
      </c>
      <c r="D2115" t="s">
        <v>543</v>
      </c>
      <c r="E2115" t="s">
        <v>3331</v>
      </c>
      <c r="F2115" t="s">
        <v>3332</v>
      </c>
      <c r="G2115">
        <v>4.8604000000000003</v>
      </c>
      <c r="H2115">
        <v>-58.930199999999999</v>
      </c>
      <c r="I2115" t="s">
        <v>206</v>
      </c>
      <c r="J2115">
        <v>57073</v>
      </c>
      <c r="K2115" s="1">
        <v>44789</v>
      </c>
      <c r="L2115" t="s">
        <v>123</v>
      </c>
      <c r="M2115" t="s">
        <v>8194</v>
      </c>
      <c r="N2115" t="s">
        <v>8195</v>
      </c>
      <c r="O2115" t="s">
        <v>265</v>
      </c>
      <c r="P2115" t="s">
        <v>266</v>
      </c>
      <c r="Q2115" t="s">
        <v>50</v>
      </c>
      <c r="R2115" t="s">
        <v>267</v>
      </c>
      <c r="S2115" t="s">
        <v>69</v>
      </c>
      <c r="T2115" t="s">
        <v>268</v>
      </c>
      <c r="U2115" t="s">
        <v>269</v>
      </c>
      <c r="V2115" t="s">
        <v>1498</v>
      </c>
      <c r="W2115" t="s">
        <v>1499</v>
      </c>
    </row>
    <row r="2116" spans="1:23" x14ac:dyDescent="0.3">
      <c r="A2116">
        <v>1987037302269170</v>
      </c>
      <c r="B2116" t="s">
        <v>467</v>
      </c>
      <c r="C2116" t="s">
        <v>134</v>
      </c>
      <c r="D2116" t="s">
        <v>4963</v>
      </c>
      <c r="E2116" t="s">
        <v>1010</v>
      </c>
      <c r="F2116" t="s">
        <v>1011</v>
      </c>
      <c r="G2116">
        <v>15.7835</v>
      </c>
      <c r="H2116">
        <v>-90.230800000000002</v>
      </c>
      <c r="I2116" t="s">
        <v>138</v>
      </c>
      <c r="J2116">
        <v>58135</v>
      </c>
      <c r="K2116" s="1">
        <v>44955</v>
      </c>
      <c r="L2116" t="s">
        <v>123</v>
      </c>
      <c r="M2116" t="s">
        <v>8196</v>
      </c>
      <c r="N2116" t="s">
        <v>8197</v>
      </c>
      <c r="O2116" t="s">
        <v>2575</v>
      </c>
      <c r="P2116" t="s">
        <v>32</v>
      </c>
      <c r="Q2116" t="s">
        <v>239</v>
      </c>
      <c r="R2116" t="s">
        <v>3660</v>
      </c>
      <c r="S2116" t="s">
        <v>198</v>
      </c>
      <c r="T2116" t="s">
        <v>3661</v>
      </c>
      <c r="U2116" t="s">
        <v>3662</v>
      </c>
      <c r="V2116" t="s">
        <v>2294</v>
      </c>
      <c r="W2116" t="s">
        <v>2295</v>
      </c>
    </row>
    <row r="2117" spans="1:23" x14ac:dyDescent="0.3">
      <c r="A2117">
        <v>989521603963735</v>
      </c>
      <c r="B2117" t="s">
        <v>313</v>
      </c>
      <c r="C2117" t="s">
        <v>218</v>
      </c>
      <c r="D2117" t="s">
        <v>6847</v>
      </c>
      <c r="E2117" t="s">
        <v>2342</v>
      </c>
      <c r="F2117" t="s">
        <v>2343</v>
      </c>
      <c r="G2117">
        <v>71.706900000000005</v>
      </c>
      <c r="H2117">
        <v>-42.604300000000002</v>
      </c>
      <c r="I2117" t="s">
        <v>138</v>
      </c>
      <c r="J2117">
        <v>22754</v>
      </c>
      <c r="K2117" s="1">
        <v>45129</v>
      </c>
      <c r="L2117" t="s">
        <v>29</v>
      </c>
      <c r="M2117" t="s">
        <v>8198</v>
      </c>
      <c r="N2117" t="s">
        <v>8199</v>
      </c>
      <c r="O2117" t="s">
        <v>2883</v>
      </c>
      <c r="P2117" t="s">
        <v>4657</v>
      </c>
      <c r="Q2117" t="s">
        <v>143</v>
      </c>
      <c r="R2117" t="s">
        <v>4658</v>
      </c>
      <c r="S2117" t="s">
        <v>255</v>
      </c>
      <c r="T2117" t="s">
        <v>4659</v>
      </c>
      <c r="U2117" t="s">
        <v>4660</v>
      </c>
      <c r="V2117" t="s">
        <v>55</v>
      </c>
      <c r="W2117" t="s">
        <v>56</v>
      </c>
    </row>
    <row r="2118" spans="1:23" x14ac:dyDescent="0.3">
      <c r="A2118">
        <v>1688916544174960</v>
      </c>
      <c r="B2118" t="s">
        <v>710</v>
      </c>
      <c r="C2118" t="s">
        <v>151</v>
      </c>
      <c r="D2118" t="s">
        <v>4019</v>
      </c>
      <c r="E2118" t="s">
        <v>2570</v>
      </c>
      <c r="F2118" t="s">
        <v>2571</v>
      </c>
      <c r="G2118">
        <v>6.4238</v>
      </c>
      <c r="H2118">
        <v>-66.589699999999993</v>
      </c>
      <c r="I2118" t="s">
        <v>62</v>
      </c>
      <c r="J2118">
        <v>53760</v>
      </c>
      <c r="K2118" s="1">
        <v>44538</v>
      </c>
      <c r="L2118" t="s">
        <v>63</v>
      </c>
      <c r="M2118" t="s">
        <v>8200</v>
      </c>
      <c r="N2118" t="s">
        <v>8201</v>
      </c>
      <c r="O2118" t="s">
        <v>447</v>
      </c>
      <c r="P2118" t="s">
        <v>448</v>
      </c>
      <c r="Q2118" t="s">
        <v>294</v>
      </c>
      <c r="R2118" t="s">
        <v>449</v>
      </c>
      <c r="S2118" t="s">
        <v>145</v>
      </c>
      <c r="T2118" t="s">
        <v>450</v>
      </c>
      <c r="U2118" t="s">
        <v>451</v>
      </c>
      <c r="V2118" t="s">
        <v>8202</v>
      </c>
      <c r="W2118" t="s">
        <v>8203</v>
      </c>
    </row>
    <row r="2119" spans="1:23" x14ac:dyDescent="0.3">
      <c r="A2119">
        <v>1350679886738420</v>
      </c>
      <c r="B2119" t="s">
        <v>859</v>
      </c>
      <c r="C2119" t="s">
        <v>273</v>
      </c>
      <c r="D2119" t="s">
        <v>3396</v>
      </c>
      <c r="E2119" t="s">
        <v>504</v>
      </c>
      <c r="F2119" t="s">
        <v>505</v>
      </c>
      <c r="G2119">
        <v>21.473500000000001</v>
      </c>
      <c r="H2119">
        <v>55.9754</v>
      </c>
      <c r="I2119" t="s">
        <v>138</v>
      </c>
      <c r="J2119">
        <v>23272</v>
      </c>
      <c r="K2119" s="1">
        <v>44769</v>
      </c>
      <c r="L2119" t="s">
        <v>29</v>
      </c>
      <c r="M2119" t="s">
        <v>8204</v>
      </c>
      <c r="N2119" t="s">
        <v>8205</v>
      </c>
      <c r="O2119" t="s">
        <v>2574</v>
      </c>
      <c r="P2119" t="s">
        <v>2575</v>
      </c>
      <c r="Q2119" t="s">
        <v>50</v>
      </c>
      <c r="R2119" t="s">
        <v>2576</v>
      </c>
      <c r="S2119" t="s">
        <v>114</v>
      </c>
      <c r="T2119" t="s">
        <v>2577</v>
      </c>
      <c r="U2119" t="s">
        <v>2578</v>
      </c>
      <c r="V2119" t="s">
        <v>8206</v>
      </c>
      <c r="W2119" t="s">
        <v>8207</v>
      </c>
    </row>
    <row r="2120" spans="1:23" x14ac:dyDescent="0.3">
      <c r="A2120">
        <v>2295357905269090</v>
      </c>
      <c r="B2120" t="s">
        <v>364</v>
      </c>
      <c r="C2120" t="s">
        <v>58</v>
      </c>
      <c r="D2120" t="s">
        <v>6033</v>
      </c>
      <c r="E2120" t="s">
        <v>2367</v>
      </c>
      <c r="F2120" t="s">
        <v>2368</v>
      </c>
      <c r="G2120">
        <v>43.915900000000001</v>
      </c>
      <c r="H2120">
        <v>17.679099999999998</v>
      </c>
      <c r="I2120" t="s">
        <v>62</v>
      </c>
      <c r="J2120">
        <v>29175</v>
      </c>
      <c r="K2120" s="1">
        <v>44581</v>
      </c>
      <c r="L2120" t="s">
        <v>123</v>
      </c>
      <c r="M2120" t="s">
        <v>8208</v>
      </c>
      <c r="N2120" t="s">
        <v>8209</v>
      </c>
      <c r="O2120" t="s">
        <v>2883</v>
      </c>
      <c r="P2120" t="s">
        <v>2884</v>
      </c>
      <c r="Q2120" t="s">
        <v>67</v>
      </c>
      <c r="R2120" t="s">
        <v>2885</v>
      </c>
      <c r="S2120" t="s">
        <v>241</v>
      </c>
      <c r="T2120" t="s">
        <v>2886</v>
      </c>
      <c r="U2120" t="s">
        <v>2887</v>
      </c>
      <c r="V2120" t="s">
        <v>3873</v>
      </c>
      <c r="W2120" t="s">
        <v>3874</v>
      </c>
    </row>
    <row r="2121" spans="1:23" x14ac:dyDescent="0.3">
      <c r="A2121">
        <v>2831835169258590</v>
      </c>
      <c r="B2121" t="s">
        <v>175</v>
      </c>
      <c r="C2121" t="s">
        <v>218</v>
      </c>
      <c r="D2121" t="s">
        <v>5474</v>
      </c>
      <c r="E2121" t="s">
        <v>1360</v>
      </c>
      <c r="F2121" t="s">
        <v>1361</v>
      </c>
      <c r="G2121">
        <v>60.472000000000001</v>
      </c>
      <c r="H2121">
        <v>8.4688999999999997</v>
      </c>
      <c r="I2121" t="s">
        <v>62</v>
      </c>
      <c r="J2121">
        <v>55336</v>
      </c>
      <c r="K2121" s="1">
        <v>44833</v>
      </c>
      <c r="L2121" t="s">
        <v>123</v>
      </c>
      <c r="M2121" t="s">
        <v>8210</v>
      </c>
      <c r="N2121" t="s">
        <v>8211</v>
      </c>
      <c r="O2121" t="s">
        <v>2554</v>
      </c>
      <c r="P2121" t="s">
        <v>3166</v>
      </c>
      <c r="Q2121" t="s">
        <v>143</v>
      </c>
      <c r="R2121" t="s">
        <v>3167</v>
      </c>
      <c r="S2121" t="s">
        <v>114</v>
      </c>
      <c r="T2121" t="s">
        <v>3168</v>
      </c>
      <c r="U2121" t="s">
        <v>3169</v>
      </c>
      <c r="V2121" t="s">
        <v>5113</v>
      </c>
      <c r="W2121" t="s">
        <v>5114</v>
      </c>
    </row>
    <row r="2122" spans="1:23" x14ac:dyDescent="0.3">
      <c r="A2122">
        <v>1638004231037350</v>
      </c>
      <c r="B2122" t="s">
        <v>710</v>
      </c>
      <c r="C2122" t="s">
        <v>273</v>
      </c>
      <c r="D2122" t="s">
        <v>6648</v>
      </c>
      <c r="E2122" t="s">
        <v>1032</v>
      </c>
      <c r="F2122" t="s">
        <v>1033</v>
      </c>
      <c r="G2122">
        <v>61.524000000000001</v>
      </c>
      <c r="H2122">
        <v>105.3188</v>
      </c>
      <c r="I2122" t="s">
        <v>78</v>
      </c>
      <c r="J2122">
        <v>101339</v>
      </c>
      <c r="K2122" s="1">
        <v>44564</v>
      </c>
      <c r="L2122" t="s">
        <v>29</v>
      </c>
      <c r="M2122" t="s">
        <v>8212</v>
      </c>
      <c r="N2122" t="s">
        <v>8213</v>
      </c>
      <c r="O2122" t="s">
        <v>141</v>
      </c>
      <c r="P2122" t="s">
        <v>3092</v>
      </c>
      <c r="Q2122" t="s">
        <v>321</v>
      </c>
      <c r="R2122" t="s">
        <v>3093</v>
      </c>
      <c r="S2122" t="s">
        <v>114</v>
      </c>
      <c r="T2122" t="s">
        <v>3094</v>
      </c>
      <c r="U2122" t="s">
        <v>3095</v>
      </c>
      <c r="V2122" t="s">
        <v>4235</v>
      </c>
      <c r="W2122" t="s">
        <v>4236</v>
      </c>
    </row>
    <row r="2123" spans="1:23" x14ac:dyDescent="0.3">
      <c r="A2123">
        <v>262839602873696</v>
      </c>
      <c r="B2123" t="s">
        <v>792</v>
      </c>
      <c r="C2123" t="s">
        <v>105</v>
      </c>
      <c r="D2123" t="s">
        <v>1695</v>
      </c>
      <c r="E2123" t="s">
        <v>915</v>
      </c>
      <c r="F2123" t="s">
        <v>916</v>
      </c>
      <c r="G2123">
        <v>18.070799999999998</v>
      </c>
      <c r="H2123">
        <v>-63.0501</v>
      </c>
      <c r="I2123" t="s">
        <v>62</v>
      </c>
      <c r="J2123">
        <v>131604</v>
      </c>
      <c r="K2123" s="1">
        <v>45153</v>
      </c>
      <c r="L2123" t="s">
        <v>63</v>
      </c>
      <c r="M2123" t="s">
        <v>8214</v>
      </c>
      <c r="N2123">
        <v>3632232272</v>
      </c>
      <c r="O2123" t="s">
        <v>2111</v>
      </c>
      <c r="P2123" t="s">
        <v>1832</v>
      </c>
      <c r="Q2123" t="s">
        <v>321</v>
      </c>
      <c r="R2123" t="s">
        <v>2112</v>
      </c>
      <c r="S2123" t="s">
        <v>114</v>
      </c>
      <c r="T2123" t="s">
        <v>2113</v>
      </c>
      <c r="U2123" t="s">
        <v>2114</v>
      </c>
      <c r="V2123" t="s">
        <v>2709</v>
      </c>
      <c r="W2123" t="s">
        <v>2710</v>
      </c>
    </row>
    <row r="2124" spans="1:23" x14ac:dyDescent="0.3">
      <c r="A2124">
        <v>1150520270502350</v>
      </c>
      <c r="B2124" t="s">
        <v>839</v>
      </c>
      <c r="C2124" t="s">
        <v>151</v>
      </c>
      <c r="D2124" t="s">
        <v>840</v>
      </c>
      <c r="E2124" t="s">
        <v>3961</v>
      </c>
      <c r="F2124" t="s">
        <v>3962</v>
      </c>
      <c r="G2124">
        <v>-18.665700000000001</v>
      </c>
      <c r="H2124">
        <v>35.529600000000002</v>
      </c>
      <c r="I2124" t="s">
        <v>28</v>
      </c>
      <c r="J2124">
        <v>98311</v>
      </c>
      <c r="K2124" s="1">
        <v>45164</v>
      </c>
      <c r="L2124" t="s">
        <v>63</v>
      </c>
      <c r="M2124" t="s">
        <v>8215</v>
      </c>
      <c r="N2124" t="s">
        <v>8216</v>
      </c>
      <c r="O2124" t="s">
        <v>1152</v>
      </c>
      <c r="P2124" t="s">
        <v>1153</v>
      </c>
      <c r="Q2124" t="s">
        <v>253</v>
      </c>
      <c r="R2124" t="s">
        <v>1154</v>
      </c>
      <c r="S2124" t="s">
        <v>36</v>
      </c>
      <c r="T2124" t="s">
        <v>1155</v>
      </c>
      <c r="U2124" t="s">
        <v>1156</v>
      </c>
      <c r="V2124" t="s">
        <v>3421</v>
      </c>
      <c r="W2124" t="s">
        <v>3422</v>
      </c>
    </row>
    <row r="2125" spans="1:23" x14ac:dyDescent="0.3">
      <c r="A2125">
        <v>2714466672217220</v>
      </c>
      <c r="B2125" t="s">
        <v>133</v>
      </c>
      <c r="C2125" t="s">
        <v>273</v>
      </c>
      <c r="D2125" t="s">
        <v>203</v>
      </c>
      <c r="E2125" t="s">
        <v>247</v>
      </c>
      <c r="F2125" t="s">
        <v>248</v>
      </c>
      <c r="G2125">
        <v>15.5527</v>
      </c>
      <c r="H2125">
        <v>48.516399999999997</v>
      </c>
      <c r="I2125" t="s">
        <v>138</v>
      </c>
      <c r="J2125">
        <v>14822</v>
      </c>
      <c r="K2125" s="1">
        <v>45082</v>
      </c>
      <c r="L2125" t="s">
        <v>63</v>
      </c>
      <c r="M2125" t="s">
        <v>8217</v>
      </c>
      <c r="N2125">
        <v>5598641875</v>
      </c>
      <c r="O2125" t="s">
        <v>126</v>
      </c>
      <c r="P2125" t="s">
        <v>1938</v>
      </c>
      <c r="Q2125" t="s">
        <v>967</v>
      </c>
      <c r="R2125" t="s">
        <v>1939</v>
      </c>
      <c r="S2125" t="s">
        <v>85</v>
      </c>
      <c r="T2125" t="s">
        <v>1940</v>
      </c>
      <c r="U2125" t="s">
        <v>1941</v>
      </c>
      <c r="V2125" t="s">
        <v>1681</v>
      </c>
      <c r="W2125" t="s">
        <v>1682</v>
      </c>
    </row>
    <row r="2126" spans="1:23" x14ac:dyDescent="0.3">
      <c r="A2126">
        <v>477855936374467</v>
      </c>
      <c r="B2126" t="s">
        <v>300</v>
      </c>
      <c r="C2126" t="s">
        <v>42</v>
      </c>
      <c r="D2126" t="s">
        <v>203</v>
      </c>
      <c r="E2126" t="s">
        <v>876</v>
      </c>
      <c r="F2126" t="s">
        <v>877</v>
      </c>
      <c r="G2126">
        <v>48.668999999999997</v>
      </c>
      <c r="H2126">
        <v>19.699000000000002</v>
      </c>
      <c r="I2126" t="s">
        <v>78</v>
      </c>
      <c r="J2126">
        <v>17941</v>
      </c>
      <c r="K2126" s="1">
        <v>44887</v>
      </c>
      <c r="L2126" t="s">
        <v>29</v>
      </c>
      <c r="M2126" t="s">
        <v>8218</v>
      </c>
      <c r="N2126" t="s">
        <v>8219</v>
      </c>
      <c r="O2126" t="s">
        <v>1661</v>
      </c>
      <c r="P2126" t="s">
        <v>4149</v>
      </c>
      <c r="Q2126" t="s">
        <v>67</v>
      </c>
      <c r="R2126" t="s">
        <v>4150</v>
      </c>
      <c r="S2126" t="s">
        <v>69</v>
      </c>
      <c r="T2126" t="s">
        <v>4151</v>
      </c>
      <c r="U2126" t="s">
        <v>4152</v>
      </c>
      <c r="V2126" t="s">
        <v>72</v>
      </c>
      <c r="W2126" t="s">
        <v>73</v>
      </c>
    </row>
    <row r="2127" spans="1:23" x14ac:dyDescent="0.3">
      <c r="A2127">
        <v>898558736707303</v>
      </c>
      <c r="B2127" t="s">
        <v>582</v>
      </c>
      <c r="C2127" t="s">
        <v>58</v>
      </c>
      <c r="D2127" t="s">
        <v>1985</v>
      </c>
      <c r="E2127" t="s">
        <v>432</v>
      </c>
      <c r="F2127" t="s">
        <v>433</v>
      </c>
      <c r="G2127">
        <v>30.5852</v>
      </c>
      <c r="H2127">
        <v>36.238399999999999</v>
      </c>
      <c r="I2127" t="s">
        <v>78</v>
      </c>
      <c r="J2127">
        <v>27428</v>
      </c>
      <c r="K2127" s="1">
        <v>44690</v>
      </c>
      <c r="L2127" t="s">
        <v>123</v>
      </c>
      <c r="M2127" t="s">
        <v>8220</v>
      </c>
      <c r="N2127" t="s">
        <v>8221</v>
      </c>
      <c r="O2127" t="s">
        <v>330</v>
      </c>
      <c r="P2127" t="s">
        <v>2993</v>
      </c>
      <c r="Q2127" t="s">
        <v>67</v>
      </c>
      <c r="R2127" t="s">
        <v>2994</v>
      </c>
      <c r="S2127" t="s">
        <v>145</v>
      </c>
      <c r="T2127" t="s">
        <v>2995</v>
      </c>
      <c r="U2127" t="s">
        <v>2996</v>
      </c>
      <c r="V2127" t="s">
        <v>3495</v>
      </c>
      <c r="W2127" t="s">
        <v>3496</v>
      </c>
    </row>
    <row r="2128" spans="1:23" x14ac:dyDescent="0.3">
      <c r="A2128">
        <v>2285766426641480</v>
      </c>
      <c r="B2128" t="s">
        <v>533</v>
      </c>
      <c r="C2128" t="s">
        <v>24</v>
      </c>
      <c r="D2128" t="s">
        <v>4336</v>
      </c>
      <c r="E2128" t="s">
        <v>1053</v>
      </c>
      <c r="F2128" t="s">
        <v>1054</v>
      </c>
      <c r="G2128">
        <v>51.165700000000001</v>
      </c>
      <c r="H2128">
        <v>10.451499999999999</v>
      </c>
      <c r="I2128" t="s">
        <v>28</v>
      </c>
      <c r="J2128">
        <v>132275</v>
      </c>
      <c r="K2128" s="1">
        <v>44505</v>
      </c>
      <c r="L2128" t="s">
        <v>123</v>
      </c>
      <c r="M2128" t="s">
        <v>8222</v>
      </c>
      <c r="N2128" t="s">
        <v>8223</v>
      </c>
      <c r="O2128" t="s">
        <v>424</v>
      </c>
      <c r="P2128" t="s">
        <v>2056</v>
      </c>
      <c r="Q2128" t="s">
        <v>967</v>
      </c>
      <c r="R2128" t="s">
        <v>2057</v>
      </c>
      <c r="S2128" t="s">
        <v>255</v>
      </c>
      <c r="T2128" t="s">
        <v>2058</v>
      </c>
      <c r="U2128" t="s">
        <v>2059</v>
      </c>
      <c r="V2128" t="s">
        <v>7481</v>
      </c>
      <c r="W2128" t="s">
        <v>7482</v>
      </c>
    </row>
    <row r="2129" spans="1:23" x14ac:dyDescent="0.3">
      <c r="A2129">
        <v>2204842743635950</v>
      </c>
      <c r="B2129" t="s">
        <v>272</v>
      </c>
      <c r="C2129" t="s">
        <v>151</v>
      </c>
      <c r="D2129" t="s">
        <v>261</v>
      </c>
      <c r="E2129" t="s">
        <v>1657</v>
      </c>
      <c r="F2129" t="s">
        <v>1658</v>
      </c>
      <c r="G2129">
        <v>18.9712</v>
      </c>
      <c r="H2129">
        <v>-72.285200000000003</v>
      </c>
      <c r="I2129" t="s">
        <v>78</v>
      </c>
      <c r="J2129">
        <v>29661</v>
      </c>
      <c r="K2129" s="1">
        <v>44685</v>
      </c>
      <c r="L2129" t="s">
        <v>123</v>
      </c>
      <c r="M2129" t="s">
        <v>8224</v>
      </c>
      <c r="N2129" t="s">
        <v>8225</v>
      </c>
      <c r="O2129" t="s">
        <v>410</v>
      </c>
      <c r="P2129" t="s">
        <v>3263</v>
      </c>
      <c r="Q2129" t="s">
        <v>83</v>
      </c>
      <c r="R2129" t="s">
        <v>3264</v>
      </c>
      <c r="S2129" t="s">
        <v>114</v>
      </c>
      <c r="T2129" t="s">
        <v>3265</v>
      </c>
      <c r="U2129" t="s">
        <v>3266</v>
      </c>
      <c r="V2129" t="s">
        <v>5549</v>
      </c>
      <c r="W2129" t="s">
        <v>5550</v>
      </c>
    </row>
    <row r="2130" spans="1:23" x14ac:dyDescent="0.3">
      <c r="A2130">
        <v>899439103789859</v>
      </c>
      <c r="B2130" t="s">
        <v>686</v>
      </c>
      <c r="C2130" t="s">
        <v>91</v>
      </c>
      <c r="D2130" t="s">
        <v>3474</v>
      </c>
      <c r="E2130" t="s">
        <v>2649</v>
      </c>
      <c r="F2130" t="s">
        <v>2650</v>
      </c>
      <c r="G2130">
        <v>42.506300000000003</v>
      </c>
      <c r="H2130">
        <v>1.5218</v>
      </c>
      <c r="I2130" t="s">
        <v>138</v>
      </c>
      <c r="J2130">
        <v>87841</v>
      </c>
      <c r="K2130" s="1">
        <v>45154</v>
      </c>
      <c r="L2130" t="s">
        <v>123</v>
      </c>
      <c r="M2130" t="s">
        <v>8226</v>
      </c>
      <c r="N2130" t="s">
        <v>8227</v>
      </c>
      <c r="O2130" t="s">
        <v>2554</v>
      </c>
      <c r="P2130" t="s">
        <v>1100</v>
      </c>
      <c r="Q2130" t="s">
        <v>169</v>
      </c>
      <c r="R2130" t="s">
        <v>3338</v>
      </c>
      <c r="S2130" t="s">
        <v>145</v>
      </c>
      <c r="T2130" t="s">
        <v>3339</v>
      </c>
      <c r="U2130" t="s">
        <v>3340</v>
      </c>
      <c r="V2130" t="s">
        <v>2997</v>
      </c>
      <c r="W2130" t="s">
        <v>2998</v>
      </c>
    </row>
    <row r="2131" spans="1:23" x14ac:dyDescent="0.3">
      <c r="A2131">
        <v>1429800719829610</v>
      </c>
      <c r="B2131" t="s">
        <v>351</v>
      </c>
      <c r="C2131" t="s">
        <v>24</v>
      </c>
      <c r="D2131" t="s">
        <v>4434</v>
      </c>
      <c r="E2131" t="s">
        <v>2309</v>
      </c>
      <c r="F2131" t="s">
        <v>2310</v>
      </c>
      <c r="G2131">
        <v>12.984299999999999</v>
      </c>
      <c r="H2131">
        <v>-61.287199999999999</v>
      </c>
      <c r="I2131" t="s">
        <v>28</v>
      </c>
      <c r="J2131">
        <v>13253</v>
      </c>
      <c r="K2131" s="1">
        <v>44788</v>
      </c>
      <c r="L2131" t="s">
        <v>123</v>
      </c>
      <c r="M2131" t="s">
        <v>8228</v>
      </c>
      <c r="N2131" t="s">
        <v>8229</v>
      </c>
      <c r="O2131" t="s">
        <v>265</v>
      </c>
      <c r="P2131" t="s">
        <v>673</v>
      </c>
      <c r="Q2131" t="s">
        <v>294</v>
      </c>
      <c r="R2131" t="s">
        <v>675</v>
      </c>
      <c r="S2131" t="s">
        <v>334</v>
      </c>
      <c r="T2131" t="s">
        <v>676</v>
      </c>
      <c r="U2131" t="s">
        <v>677</v>
      </c>
      <c r="V2131" t="s">
        <v>2709</v>
      </c>
      <c r="W2131" t="s">
        <v>2710</v>
      </c>
    </row>
    <row r="2132" spans="1:23" x14ac:dyDescent="0.3">
      <c r="A2132">
        <v>2720499232027530</v>
      </c>
      <c r="B2132" t="s">
        <v>710</v>
      </c>
      <c r="C2132" t="s">
        <v>218</v>
      </c>
      <c r="D2132" t="s">
        <v>6143</v>
      </c>
      <c r="E2132" t="s">
        <v>5614</v>
      </c>
      <c r="F2132" t="s">
        <v>5615</v>
      </c>
      <c r="G2132">
        <v>38.963700000000003</v>
      </c>
      <c r="H2132">
        <v>35.243299999999998</v>
      </c>
      <c r="I2132" t="s">
        <v>62</v>
      </c>
      <c r="J2132">
        <v>51794</v>
      </c>
      <c r="K2132" s="1">
        <v>44698</v>
      </c>
      <c r="L2132" t="s">
        <v>63</v>
      </c>
      <c r="M2132" t="s">
        <v>8230</v>
      </c>
      <c r="N2132" t="s">
        <v>8231</v>
      </c>
      <c r="O2132" t="s">
        <v>370</v>
      </c>
      <c r="P2132" t="s">
        <v>929</v>
      </c>
      <c r="Q2132" t="s">
        <v>253</v>
      </c>
      <c r="R2132" t="s">
        <v>930</v>
      </c>
      <c r="S2132" t="s">
        <v>85</v>
      </c>
      <c r="T2132" t="s">
        <v>931</v>
      </c>
      <c r="U2132" t="s">
        <v>932</v>
      </c>
      <c r="V2132" t="s">
        <v>6207</v>
      </c>
      <c r="W2132" t="s">
        <v>6208</v>
      </c>
    </row>
    <row r="2133" spans="1:23" x14ac:dyDescent="0.3">
      <c r="A2133">
        <v>158408448942142</v>
      </c>
      <c r="B2133" t="s">
        <v>351</v>
      </c>
      <c r="C2133" t="s">
        <v>24</v>
      </c>
      <c r="D2133" t="s">
        <v>1839</v>
      </c>
      <c r="E2133" t="s">
        <v>3625</v>
      </c>
      <c r="F2133" t="s">
        <v>3626</v>
      </c>
      <c r="G2133">
        <v>-11.2027</v>
      </c>
      <c r="H2133">
        <v>17.873899999999999</v>
      </c>
      <c r="I2133" t="s">
        <v>206</v>
      </c>
      <c r="J2133">
        <v>65952</v>
      </c>
      <c r="K2133" s="1">
        <v>44659</v>
      </c>
      <c r="L2133" t="s">
        <v>123</v>
      </c>
      <c r="M2133" t="s">
        <v>8232</v>
      </c>
      <c r="N2133" t="s">
        <v>8233</v>
      </c>
      <c r="O2133" t="s">
        <v>1373</v>
      </c>
      <c r="P2133" t="s">
        <v>237</v>
      </c>
      <c r="Q2133" t="s">
        <v>253</v>
      </c>
      <c r="R2133" t="s">
        <v>1374</v>
      </c>
      <c r="S2133" t="s">
        <v>241</v>
      </c>
      <c r="T2133" t="s">
        <v>1375</v>
      </c>
      <c r="U2133" t="s">
        <v>1376</v>
      </c>
      <c r="V2133" t="s">
        <v>6738</v>
      </c>
      <c r="W2133" t="s">
        <v>6739</v>
      </c>
    </row>
    <row r="2134" spans="1:23" x14ac:dyDescent="0.3">
      <c r="A2134">
        <v>1010906100782090</v>
      </c>
      <c r="B2134" t="s">
        <v>582</v>
      </c>
      <c r="C2134" t="s">
        <v>218</v>
      </c>
      <c r="D2134" t="s">
        <v>5182</v>
      </c>
      <c r="E2134" t="s">
        <v>2068</v>
      </c>
      <c r="F2134" t="s">
        <v>2069</v>
      </c>
      <c r="G2134">
        <v>52.132599999999996</v>
      </c>
      <c r="H2134">
        <v>5.2912999999999997</v>
      </c>
      <c r="I2134" t="s">
        <v>62</v>
      </c>
      <c r="J2134">
        <v>62661</v>
      </c>
      <c r="K2134" s="1">
        <v>45178</v>
      </c>
      <c r="L2134" t="s">
        <v>63</v>
      </c>
      <c r="M2134" t="s">
        <v>8234</v>
      </c>
      <c r="N2134" t="s">
        <v>8235</v>
      </c>
      <c r="O2134" t="s">
        <v>65</v>
      </c>
      <c r="P2134" t="s">
        <v>2036</v>
      </c>
      <c r="Q2134" t="s">
        <v>67</v>
      </c>
      <c r="R2134" t="s">
        <v>2037</v>
      </c>
      <c r="S2134" t="s">
        <v>69</v>
      </c>
      <c r="T2134" t="s">
        <v>2038</v>
      </c>
      <c r="U2134" t="s">
        <v>2039</v>
      </c>
      <c r="V2134" t="s">
        <v>857</v>
      </c>
      <c r="W2134" t="s">
        <v>858</v>
      </c>
    </row>
    <row r="2135" spans="1:23" x14ac:dyDescent="0.3">
      <c r="A2135">
        <v>895826357804751</v>
      </c>
      <c r="B2135" t="s">
        <v>133</v>
      </c>
      <c r="C2135" t="s">
        <v>91</v>
      </c>
      <c r="D2135" t="s">
        <v>4822</v>
      </c>
      <c r="E2135" t="s">
        <v>781</v>
      </c>
      <c r="F2135" t="s">
        <v>782</v>
      </c>
      <c r="G2135">
        <v>30.375299999999999</v>
      </c>
      <c r="H2135">
        <v>69.345100000000002</v>
      </c>
      <c r="I2135" t="s">
        <v>62</v>
      </c>
      <c r="J2135">
        <v>89022</v>
      </c>
      <c r="K2135" s="1">
        <v>44632</v>
      </c>
      <c r="L2135" t="s">
        <v>63</v>
      </c>
      <c r="M2135" t="s">
        <v>8236</v>
      </c>
      <c r="N2135" t="s">
        <v>8237</v>
      </c>
      <c r="O2135" t="s">
        <v>811</v>
      </c>
      <c r="P2135" t="s">
        <v>812</v>
      </c>
      <c r="Q2135" t="s">
        <v>332</v>
      </c>
      <c r="R2135" t="s">
        <v>813</v>
      </c>
      <c r="S2135" t="s">
        <v>52</v>
      </c>
      <c r="T2135" t="s">
        <v>814</v>
      </c>
      <c r="U2135" t="s">
        <v>815</v>
      </c>
      <c r="V2135" t="s">
        <v>7071</v>
      </c>
      <c r="W2135" t="s">
        <v>7072</v>
      </c>
    </row>
    <row r="2136" spans="1:23" x14ac:dyDescent="0.3">
      <c r="A2136">
        <v>699338970955700</v>
      </c>
      <c r="B2136" t="s">
        <v>325</v>
      </c>
      <c r="C2136" t="s">
        <v>42</v>
      </c>
      <c r="D2136" t="s">
        <v>2697</v>
      </c>
      <c r="E2136" t="s">
        <v>5030</v>
      </c>
      <c r="F2136" t="s">
        <v>5031</v>
      </c>
      <c r="G2136">
        <v>60.1282</v>
      </c>
      <c r="H2136">
        <v>18.6435</v>
      </c>
      <c r="I2136" t="s">
        <v>206</v>
      </c>
      <c r="J2136">
        <v>81114</v>
      </c>
      <c r="K2136" s="1">
        <v>44813</v>
      </c>
      <c r="L2136" t="s">
        <v>123</v>
      </c>
      <c r="M2136" t="s">
        <v>8238</v>
      </c>
      <c r="N2136" t="s">
        <v>8239</v>
      </c>
      <c r="O2136" t="s">
        <v>2883</v>
      </c>
      <c r="P2136" t="s">
        <v>2884</v>
      </c>
      <c r="Q2136" t="s">
        <v>358</v>
      </c>
      <c r="R2136" t="s">
        <v>2885</v>
      </c>
      <c r="S2136" t="s">
        <v>145</v>
      </c>
      <c r="T2136" t="s">
        <v>2886</v>
      </c>
      <c r="U2136" t="s">
        <v>2887</v>
      </c>
      <c r="V2136" t="s">
        <v>5977</v>
      </c>
      <c r="W2136" t="s">
        <v>5978</v>
      </c>
    </row>
    <row r="2137" spans="1:23" x14ac:dyDescent="0.3">
      <c r="A2137">
        <v>1068423926703240</v>
      </c>
      <c r="B2137" t="s">
        <v>396</v>
      </c>
      <c r="C2137" t="s">
        <v>273</v>
      </c>
      <c r="D2137" t="s">
        <v>4576</v>
      </c>
      <c r="E2137" t="s">
        <v>2098</v>
      </c>
      <c r="F2137" t="s">
        <v>2099</v>
      </c>
      <c r="G2137">
        <v>15.4542</v>
      </c>
      <c r="H2137">
        <v>18.732199999999999</v>
      </c>
      <c r="I2137" t="s">
        <v>62</v>
      </c>
      <c r="J2137">
        <v>99346</v>
      </c>
      <c r="K2137" s="1">
        <v>44761</v>
      </c>
      <c r="L2137" t="s">
        <v>123</v>
      </c>
      <c r="M2137" t="s">
        <v>8240</v>
      </c>
      <c r="N2137" t="s">
        <v>8241</v>
      </c>
      <c r="O2137" t="s">
        <v>735</v>
      </c>
      <c r="P2137" t="s">
        <v>736</v>
      </c>
      <c r="Q2137" t="s">
        <v>1047</v>
      </c>
      <c r="R2137" t="s">
        <v>737</v>
      </c>
      <c r="S2137" t="s">
        <v>114</v>
      </c>
      <c r="T2137" t="s">
        <v>738</v>
      </c>
      <c r="U2137" t="s">
        <v>739</v>
      </c>
      <c r="V2137" t="s">
        <v>4542</v>
      </c>
      <c r="W2137" t="s">
        <v>4543</v>
      </c>
    </row>
    <row r="2138" spans="1:23" x14ac:dyDescent="0.3">
      <c r="A2138">
        <v>1050195626566340</v>
      </c>
      <c r="B2138" t="s">
        <v>23</v>
      </c>
      <c r="C2138" t="s">
        <v>24</v>
      </c>
      <c r="D2138" t="s">
        <v>2808</v>
      </c>
      <c r="E2138" t="s">
        <v>1685</v>
      </c>
      <c r="F2138" t="s">
        <v>1686</v>
      </c>
      <c r="G2138">
        <v>6.4280999999999997</v>
      </c>
      <c r="H2138">
        <v>-9.4295000000000009</v>
      </c>
      <c r="I2138" t="s">
        <v>62</v>
      </c>
      <c r="J2138">
        <v>81274</v>
      </c>
      <c r="K2138" s="1">
        <v>45094</v>
      </c>
      <c r="L2138" t="s">
        <v>63</v>
      </c>
      <c r="M2138" t="s">
        <v>8242</v>
      </c>
      <c r="N2138">
        <f>1-429-690-3772</f>
        <v>-4890</v>
      </c>
      <c r="O2138" t="s">
        <v>111</v>
      </c>
      <c r="P2138" t="s">
        <v>1900</v>
      </c>
      <c r="Q2138" t="s">
        <v>67</v>
      </c>
      <c r="R2138" t="s">
        <v>1901</v>
      </c>
      <c r="S2138" t="s">
        <v>198</v>
      </c>
      <c r="T2138" t="s">
        <v>1902</v>
      </c>
      <c r="U2138" t="s">
        <v>1903</v>
      </c>
      <c r="V2138" t="s">
        <v>2485</v>
      </c>
      <c r="W2138" t="s">
        <v>2486</v>
      </c>
    </row>
    <row r="2139" spans="1:23" x14ac:dyDescent="0.3">
      <c r="A2139">
        <v>2710779089533840</v>
      </c>
      <c r="B2139" t="s">
        <v>667</v>
      </c>
      <c r="C2139" t="s">
        <v>273</v>
      </c>
      <c r="D2139" t="s">
        <v>3289</v>
      </c>
      <c r="E2139" t="s">
        <v>1141</v>
      </c>
      <c r="F2139" t="s">
        <v>1142</v>
      </c>
      <c r="G2139">
        <v>-17.7134</v>
      </c>
      <c r="H2139">
        <v>178.065</v>
      </c>
      <c r="I2139" t="s">
        <v>28</v>
      </c>
      <c r="J2139">
        <v>47399</v>
      </c>
      <c r="K2139" s="1">
        <v>44838</v>
      </c>
      <c r="L2139" t="s">
        <v>123</v>
      </c>
      <c r="M2139" t="s">
        <v>8243</v>
      </c>
      <c r="N2139" t="s">
        <v>8244</v>
      </c>
      <c r="O2139" t="s">
        <v>1252</v>
      </c>
      <c r="P2139" t="s">
        <v>660</v>
      </c>
      <c r="Q2139" t="s">
        <v>50</v>
      </c>
      <c r="R2139" t="s">
        <v>3560</v>
      </c>
      <c r="S2139" t="s">
        <v>145</v>
      </c>
      <c r="T2139" t="s">
        <v>3561</v>
      </c>
      <c r="U2139" t="s">
        <v>3562</v>
      </c>
      <c r="V2139" t="s">
        <v>298</v>
      </c>
      <c r="W2139" t="s">
        <v>299</v>
      </c>
    </row>
    <row r="2140" spans="1:23" x14ac:dyDescent="0.3">
      <c r="A2140">
        <v>2329071551488820</v>
      </c>
      <c r="B2140" t="s">
        <v>313</v>
      </c>
      <c r="C2140" t="s">
        <v>24</v>
      </c>
      <c r="D2140" t="s">
        <v>4248</v>
      </c>
      <c r="E2140" t="s">
        <v>602</v>
      </c>
      <c r="F2140" t="s">
        <v>603</v>
      </c>
      <c r="G2140">
        <v>40.463700000000003</v>
      </c>
      <c r="H2140">
        <v>-3.7492000000000001</v>
      </c>
      <c r="I2140" t="s">
        <v>78</v>
      </c>
      <c r="J2140">
        <v>15904</v>
      </c>
      <c r="K2140" s="1">
        <v>44843</v>
      </c>
      <c r="L2140" t="s">
        <v>63</v>
      </c>
      <c r="M2140" t="s">
        <v>8245</v>
      </c>
      <c r="N2140" t="s">
        <v>8246</v>
      </c>
      <c r="O2140" t="s">
        <v>2983</v>
      </c>
      <c r="P2140" t="s">
        <v>7636</v>
      </c>
      <c r="Q2140" t="s">
        <v>674</v>
      </c>
      <c r="R2140" t="s">
        <v>7637</v>
      </c>
      <c r="S2140" t="s">
        <v>69</v>
      </c>
      <c r="T2140" t="s">
        <v>7638</v>
      </c>
      <c r="U2140" t="s">
        <v>7639</v>
      </c>
      <c r="V2140" t="s">
        <v>1081</v>
      </c>
      <c r="W2140" t="s">
        <v>1082</v>
      </c>
    </row>
    <row r="2141" spans="1:23" x14ac:dyDescent="0.3">
      <c r="A2141">
        <v>2073085456714280</v>
      </c>
      <c r="B2141" t="s">
        <v>667</v>
      </c>
      <c r="C2141" t="s">
        <v>273</v>
      </c>
      <c r="D2141" t="s">
        <v>4740</v>
      </c>
      <c r="E2141" t="s">
        <v>3412</v>
      </c>
      <c r="F2141" t="s">
        <v>3413</v>
      </c>
      <c r="G2141">
        <v>18.0425</v>
      </c>
      <c r="H2141">
        <v>-63.0548</v>
      </c>
      <c r="I2141" t="s">
        <v>206</v>
      </c>
      <c r="J2141">
        <v>56910</v>
      </c>
      <c r="K2141" s="1">
        <v>44879</v>
      </c>
      <c r="L2141" t="s">
        <v>63</v>
      </c>
      <c r="M2141" t="s">
        <v>8247</v>
      </c>
      <c r="N2141" t="s">
        <v>8248</v>
      </c>
      <c r="O2141" t="s">
        <v>447</v>
      </c>
      <c r="P2141" t="s">
        <v>448</v>
      </c>
      <c r="Q2141" t="s">
        <v>50</v>
      </c>
      <c r="R2141" t="s">
        <v>449</v>
      </c>
      <c r="S2141" t="s">
        <v>241</v>
      </c>
      <c r="T2141" t="s">
        <v>450</v>
      </c>
      <c r="U2141" t="s">
        <v>451</v>
      </c>
      <c r="V2141" t="s">
        <v>8249</v>
      </c>
      <c r="W2141" t="s">
        <v>8250</v>
      </c>
    </row>
    <row r="2142" spans="1:23" x14ac:dyDescent="0.3">
      <c r="A2142">
        <v>2653867537670250</v>
      </c>
      <c r="B2142" t="s">
        <v>1683</v>
      </c>
      <c r="C2142" t="s">
        <v>91</v>
      </c>
      <c r="D2142" t="s">
        <v>4812</v>
      </c>
      <c r="E2142" t="s">
        <v>781</v>
      </c>
      <c r="F2142" t="s">
        <v>782</v>
      </c>
      <c r="G2142">
        <v>30.375299999999999</v>
      </c>
      <c r="H2142">
        <v>69.345100000000002</v>
      </c>
      <c r="I2142" t="s">
        <v>206</v>
      </c>
      <c r="J2142">
        <v>134016</v>
      </c>
      <c r="K2142" s="1">
        <v>44588</v>
      </c>
      <c r="L2142" t="s">
        <v>63</v>
      </c>
      <c r="M2142" t="s">
        <v>8251</v>
      </c>
      <c r="N2142" t="s">
        <v>8252</v>
      </c>
      <c r="O2142" t="s">
        <v>2027</v>
      </c>
      <c r="P2142" t="s">
        <v>4342</v>
      </c>
      <c r="Q2142" t="s">
        <v>169</v>
      </c>
      <c r="R2142" t="s">
        <v>4343</v>
      </c>
      <c r="S2142" t="s">
        <v>241</v>
      </c>
      <c r="T2142" t="s">
        <v>4344</v>
      </c>
      <c r="U2142" t="s">
        <v>4345</v>
      </c>
      <c r="V2142" t="s">
        <v>8253</v>
      </c>
      <c r="W2142" t="s">
        <v>8254</v>
      </c>
    </row>
    <row r="2143" spans="1:23" x14ac:dyDescent="0.3">
      <c r="A2143">
        <v>827474148827926</v>
      </c>
      <c r="B2143" t="s">
        <v>300</v>
      </c>
      <c r="C2143" t="s">
        <v>105</v>
      </c>
      <c r="D2143" t="s">
        <v>4390</v>
      </c>
      <c r="E2143" t="s">
        <v>1405</v>
      </c>
      <c r="F2143" t="s">
        <v>1406</v>
      </c>
      <c r="G2143">
        <v>56.2639</v>
      </c>
      <c r="H2143">
        <v>9.5017999999999994</v>
      </c>
      <c r="I2143" t="s">
        <v>28</v>
      </c>
      <c r="J2143">
        <v>133350</v>
      </c>
      <c r="K2143" s="1">
        <v>45081</v>
      </c>
      <c r="L2143" t="s">
        <v>123</v>
      </c>
      <c r="M2143" t="s">
        <v>8255</v>
      </c>
      <c r="N2143">
        <v>7613707715</v>
      </c>
      <c r="O2143" t="s">
        <v>1169</v>
      </c>
      <c r="P2143" t="s">
        <v>2614</v>
      </c>
      <c r="Q2143" t="s">
        <v>239</v>
      </c>
      <c r="R2143" t="s">
        <v>2615</v>
      </c>
      <c r="S2143" t="s">
        <v>212</v>
      </c>
      <c r="T2143" t="s">
        <v>2616</v>
      </c>
      <c r="U2143" t="s">
        <v>2617</v>
      </c>
      <c r="V2143" t="s">
        <v>8256</v>
      </c>
      <c r="W2143" t="s">
        <v>8257</v>
      </c>
    </row>
    <row r="2144" spans="1:23" x14ac:dyDescent="0.3">
      <c r="A2144">
        <v>2349852940151220</v>
      </c>
      <c r="B2144" t="s">
        <v>1803</v>
      </c>
      <c r="C2144" t="s">
        <v>218</v>
      </c>
      <c r="D2144" t="s">
        <v>5668</v>
      </c>
      <c r="E2144" t="s">
        <v>3596</v>
      </c>
      <c r="F2144" t="s">
        <v>3597</v>
      </c>
      <c r="G2144">
        <v>17.607800000000001</v>
      </c>
      <c r="H2144">
        <v>8.0816999999999997</v>
      </c>
      <c r="I2144" t="s">
        <v>78</v>
      </c>
      <c r="J2144">
        <v>127018</v>
      </c>
      <c r="K2144" s="1">
        <v>44501</v>
      </c>
      <c r="L2144" t="s">
        <v>29</v>
      </c>
      <c r="M2144" t="s">
        <v>8258</v>
      </c>
      <c r="N2144" t="s">
        <v>8259</v>
      </c>
      <c r="O2144" t="s">
        <v>251</v>
      </c>
      <c r="P2144" t="s">
        <v>1002</v>
      </c>
      <c r="Q2144" t="s">
        <v>183</v>
      </c>
      <c r="R2144" t="s">
        <v>1003</v>
      </c>
      <c r="S2144" t="s">
        <v>212</v>
      </c>
      <c r="T2144" t="s">
        <v>1004</v>
      </c>
      <c r="U2144" t="s">
        <v>1005</v>
      </c>
      <c r="V2144" t="s">
        <v>2934</v>
      </c>
      <c r="W2144" t="s">
        <v>2935</v>
      </c>
    </row>
    <row r="2145" spans="1:23" x14ac:dyDescent="0.3">
      <c r="A2145">
        <v>1301180994536660</v>
      </c>
      <c r="B2145" t="s">
        <v>567</v>
      </c>
      <c r="C2145" t="s">
        <v>58</v>
      </c>
      <c r="D2145" t="s">
        <v>1906</v>
      </c>
      <c r="E2145" t="s">
        <v>522</v>
      </c>
      <c r="F2145" t="s">
        <v>523</v>
      </c>
      <c r="G2145">
        <v>-9.6456999999999997</v>
      </c>
      <c r="H2145">
        <v>160.15620000000001</v>
      </c>
      <c r="I2145" t="s">
        <v>28</v>
      </c>
      <c r="J2145">
        <v>72561</v>
      </c>
      <c r="K2145" s="1">
        <v>45076</v>
      </c>
      <c r="L2145" t="s">
        <v>29</v>
      </c>
      <c r="M2145" t="s">
        <v>8260</v>
      </c>
      <c r="N2145" t="s">
        <v>8261</v>
      </c>
      <c r="O2145" t="s">
        <v>597</v>
      </c>
      <c r="P2145" t="s">
        <v>5454</v>
      </c>
      <c r="Q2145" t="s">
        <v>169</v>
      </c>
      <c r="R2145" t="s">
        <v>5455</v>
      </c>
      <c r="S2145" t="s">
        <v>69</v>
      </c>
      <c r="T2145" t="s">
        <v>5456</v>
      </c>
      <c r="U2145" t="s">
        <v>5457</v>
      </c>
      <c r="V2145" t="s">
        <v>1974</v>
      </c>
      <c r="W2145" t="s">
        <v>1975</v>
      </c>
    </row>
    <row r="2146" spans="1:23" x14ac:dyDescent="0.3">
      <c r="A2146">
        <v>1210722907450710</v>
      </c>
      <c r="B2146" t="s">
        <v>417</v>
      </c>
      <c r="C2146" t="s">
        <v>24</v>
      </c>
      <c r="D2146" t="s">
        <v>1667</v>
      </c>
      <c r="E2146" t="s">
        <v>1997</v>
      </c>
      <c r="F2146" t="s">
        <v>1998</v>
      </c>
      <c r="G2146">
        <v>45.943199999999997</v>
      </c>
      <c r="H2146">
        <v>24.966799999999999</v>
      </c>
      <c r="I2146" t="s">
        <v>78</v>
      </c>
      <c r="J2146">
        <v>105367</v>
      </c>
      <c r="K2146" s="1">
        <v>44745</v>
      </c>
      <c r="L2146" t="s">
        <v>29</v>
      </c>
      <c r="M2146" t="s">
        <v>8262</v>
      </c>
      <c r="N2146" t="s">
        <v>8263</v>
      </c>
      <c r="O2146" t="s">
        <v>319</v>
      </c>
      <c r="P2146" t="s">
        <v>1858</v>
      </c>
      <c r="Q2146" t="s">
        <v>143</v>
      </c>
      <c r="R2146" t="s">
        <v>1859</v>
      </c>
      <c r="S2146" t="s">
        <v>69</v>
      </c>
      <c r="T2146" t="s">
        <v>1860</v>
      </c>
      <c r="U2146" t="s">
        <v>1861</v>
      </c>
      <c r="V2146" t="s">
        <v>3789</v>
      </c>
      <c r="W2146" t="s">
        <v>3790</v>
      </c>
    </row>
    <row r="2147" spans="1:23" x14ac:dyDescent="0.3">
      <c r="A2147">
        <v>2492612774569140</v>
      </c>
      <c r="B2147" t="s">
        <v>710</v>
      </c>
      <c r="C2147" t="s">
        <v>42</v>
      </c>
      <c r="D2147" t="s">
        <v>5502</v>
      </c>
      <c r="E2147" t="s">
        <v>1165</v>
      </c>
      <c r="F2147" t="s">
        <v>1166</v>
      </c>
      <c r="G2147">
        <v>6.8769999999999998</v>
      </c>
      <c r="H2147">
        <v>31.306999999999999</v>
      </c>
      <c r="I2147" t="s">
        <v>62</v>
      </c>
      <c r="J2147">
        <v>93733</v>
      </c>
      <c r="K2147" s="1">
        <v>44645</v>
      </c>
      <c r="L2147" t="s">
        <v>29</v>
      </c>
      <c r="M2147" t="s">
        <v>8264</v>
      </c>
      <c r="N2147" t="s">
        <v>8265</v>
      </c>
      <c r="O2147" t="s">
        <v>111</v>
      </c>
      <c r="P2147" t="s">
        <v>1900</v>
      </c>
      <c r="Q2147" t="s">
        <v>83</v>
      </c>
      <c r="R2147" t="s">
        <v>1901</v>
      </c>
      <c r="S2147" t="s">
        <v>52</v>
      </c>
      <c r="T2147" t="s">
        <v>1902</v>
      </c>
      <c r="U2147" t="s">
        <v>1903</v>
      </c>
      <c r="V2147" t="s">
        <v>857</v>
      </c>
      <c r="W2147" t="s">
        <v>858</v>
      </c>
    </row>
    <row r="2148" spans="1:23" x14ac:dyDescent="0.3">
      <c r="A2148">
        <v>1514155640012330</v>
      </c>
      <c r="B2148" t="s">
        <v>23</v>
      </c>
      <c r="C2148" t="s">
        <v>24</v>
      </c>
      <c r="D2148" t="s">
        <v>4029</v>
      </c>
      <c r="E2148" t="s">
        <v>3008</v>
      </c>
      <c r="F2148" t="s">
        <v>3009</v>
      </c>
      <c r="G2148">
        <v>42.733899999999998</v>
      </c>
      <c r="H2148">
        <v>25.485800000000001</v>
      </c>
      <c r="I2148" t="s">
        <v>206</v>
      </c>
      <c r="J2148">
        <v>27778</v>
      </c>
      <c r="K2148" s="1">
        <v>45170</v>
      </c>
      <c r="L2148" t="s">
        <v>63</v>
      </c>
      <c r="M2148" t="s">
        <v>8266</v>
      </c>
      <c r="N2148" t="s">
        <v>8267</v>
      </c>
      <c r="O2148" t="s">
        <v>560</v>
      </c>
      <c r="P2148" t="s">
        <v>561</v>
      </c>
      <c r="Q2148" t="s">
        <v>169</v>
      </c>
      <c r="R2148" t="s">
        <v>562</v>
      </c>
      <c r="S2148" t="s">
        <v>334</v>
      </c>
      <c r="T2148" t="s">
        <v>563</v>
      </c>
      <c r="U2148" t="s">
        <v>564</v>
      </c>
      <c r="V2148" t="s">
        <v>5929</v>
      </c>
      <c r="W2148" t="s">
        <v>5930</v>
      </c>
    </row>
    <row r="2149" spans="1:23" x14ac:dyDescent="0.3">
      <c r="A2149">
        <v>594517989950262</v>
      </c>
      <c r="B2149" t="s">
        <v>467</v>
      </c>
      <c r="C2149" t="s">
        <v>189</v>
      </c>
      <c r="D2149" t="s">
        <v>699</v>
      </c>
      <c r="E2149" t="s">
        <v>1010</v>
      </c>
      <c r="F2149" t="s">
        <v>1011</v>
      </c>
      <c r="G2149">
        <v>15.7835</v>
      </c>
      <c r="H2149">
        <v>-90.230800000000002</v>
      </c>
      <c r="I2149" t="s">
        <v>138</v>
      </c>
      <c r="J2149">
        <v>109771</v>
      </c>
      <c r="K2149" s="1">
        <v>44606</v>
      </c>
      <c r="L2149" t="s">
        <v>123</v>
      </c>
      <c r="M2149" t="s">
        <v>8268</v>
      </c>
      <c r="N2149" t="s">
        <v>8269</v>
      </c>
      <c r="O2149" t="s">
        <v>2111</v>
      </c>
      <c r="P2149" t="s">
        <v>2675</v>
      </c>
      <c r="Q2149" t="s">
        <v>169</v>
      </c>
      <c r="R2149" t="s">
        <v>2676</v>
      </c>
      <c r="S2149" t="s">
        <v>114</v>
      </c>
      <c r="T2149" t="s">
        <v>2677</v>
      </c>
      <c r="U2149" t="s">
        <v>2678</v>
      </c>
      <c r="V2149" t="s">
        <v>5981</v>
      </c>
      <c r="W2149" t="s">
        <v>5982</v>
      </c>
    </row>
    <row r="2150" spans="1:23" x14ac:dyDescent="0.3">
      <c r="A2150">
        <v>229787988913350</v>
      </c>
      <c r="B2150" t="s">
        <v>217</v>
      </c>
      <c r="C2150" t="s">
        <v>58</v>
      </c>
      <c r="D2150" t="s">
        <v>3602</v>
      </c>
      <c r="E2150" t="s">
        <v>700</v>
      </c>
      <c r="F2150" t="s">
        <v>700</v>
      </c>
      <c r="G2150">
        <v>43.738399999999999</v>
      </c>
      <c r="H2150">
        <v>7.4245999999999999</v>
      </c>
      <c r="I2150" t="s">
        <v>28</v>
      </c>
      <c r="J2150">
        <v>127993</v>
      </c>
      <c r="K2150" s="1">
        <v>44982</v>
      </c>
      <c r="L2150" t="s">
        <v>29</v>
      </c>
      <c r="M2150" t="s">
        <v>8270</v>
      </c>
      <c r="N2150" t="s">
        <v>8271</v>
      </c>
      <c r="O2150" t="s">
        <v>597</v>
      </c>
      <c r="P2150" t="s">
        <v>5454</v>
      </c>
      <c r="Q2150" t="s">
        <v>294</v>
      </c>
      <c r="R2150" t="s">
        <v>5455</v>
      </c>
      <c r="S2150" t="s">
        <v>52</v>
      </c>
      <c r="T2150" t="s">
        <v>5456</v>
      </c>
      <c r="U2150" t="s">
        <v>5457</v>
      </c>
      <c r="V2150" t="s">
        <v>2823</v>
      </c>
      <c r="W2150" t="s">
        <v>2824</v>
      </c>
    </row>
    <row r="2151" spans="1:23" x14ac:dyDescent="0.3">
      <c r="A2151">
        <v>2350192426743160</v>
      </c>
      <c r="B2151" t="s">
        <v>23</v>
      </c>
      <c r="C2151" t="s">
        <v>218</v>
      </c>
      <c r="D2151" t="s">
        <v>5308</v>
      </c>
      <c r="E2151" t="s">
        <v>614</v>
      </c>
      <c r="F2151" t="s">
        <v>615</v>
      </c>
      <c r="G2151">
        <v>17.189900000000002</v>
      </c>
      <c r="H2151">
        <v>-88.497600000000006</v>
      </c>
      <c r="I2151" t="s">
        <v>206</v>
      </c>
      <c r="J2151">
        <v>17134</v>
      </c>
      <c r="K2151" s="1">
        <v>44941</v>
      </c>
      <c r="L2151" t="s">
        <v>63</v>
      </c>
      <c r="M2151" t="s">
        <v>8272</v>
      </c>
      <c r="N2151" t="s">
        <v>8273</v>
      </c>
      <c r="O2151" t="s">
        <v>832</v>
      </c>
      <c r="P2151" t="s">
        <v>833</v>
      </c>
      <c r="Q2151" t="s">
        <v>967</v>
      </c>
      <c r="R2151" t="s">
        <v>834</v>
      </c>
      <c r="S2151" t="s">
        <v>85</v>
      </c>
      <c r="T2151" t="s">
        <v>835</v>
      </c>
      <c r="U2151" t="s">
        <v>836</v>
      </c>
      <c r="V2151" t="s">
        <v>3645</v>
      </c>
      <c r="W2151" t="s">
        <v>3646</v>
      </c>
    </row>
    <row r="2152" spans="1:23" x14ac:dyDescent="0.3">
      <c r="A2152">
        <v>1199380116281070</v>
      </c>
      <c r="B2152" t="s">
        <v>57</v>
      </c>
      <c r="C2152" t="s">
        <v>91</v>
      </c>
      <c r="D2152" t="s">
        <v>6259</v>
      </c>
      <c r="E2152" t="s">
        <v>2068</v>
      </c>
      <c r="F2152" t="s">
        <v>2069</v>
      </c>
      <c r="G2152">
        <v>52.132599999999996</v>
      </c>
      <c r="H2152">
        <v>5.2912999999999997</v>
      </c>
      <c r="I2152" t="s">
        <v>78</v>
      </c>
      <c r="J2152">
        <v>68537</v>
      </c>
      <c r="K2152" s="1">
        <v>44678</v>
      </c>
      <c r="L2152" t="s">
        <v>29</v>
      </c>
      <c r="M2152" t="s">
        <v>8274</v>
      </c>
      <c r="N2152" t="s">
        <v>8275</v>
      </c>
      <c r="O2152" t="s">
        <v>356</v>
      </c>
      <c r="P2152" t="s">
        <v>3310</v>
      </c>
      <c r="Q2152" t="s">
        <v>50</v>
      </c>
      <c r="R2152" t="s">
        <v>3311</v>
      </c>
      <c r="S2152" t="s">
        <v>212</v>
      </c>
      <c r="T2152" t="s">
        <v>3312</v>
      </c>
      <c r="U2152" t="s">
        <v>3313</v>
      </c>
      <c r="V2152" t="s">
        <v>6520</v>
      </c>
      <c r="W2152" t="s">
        <v>6521</v>
      </c>
    </row>
    <row r="2153" spans="1:23" x14ac:dyDescent="0.3">
      <c r="A2153">
        <v>685695438896723</v>
      </c>
      <c r="B2153" t="s">
        <v>792</v>
      </c>
      <c r="C2153" t="s">
        <v>189</v>
      </c>
      <c r="D2153" t="s">
        <v>3128</v>
      </c>
      <c r="E2153" t="s">
        <v>1134</v>
      </c>
      <c r="F2153" t="s">
        <v>1135</v>
      </c>
      <c r="G2153">
        <v>-0.7893</v>
      </c>
      <c r="H2153">
        <v>113.9213</v>
      </c>
      <c r="I2153" t="s">
        <v>206</v>
      </c>
      <c r="J2153">
        <v>58779</v>
      </c>
      <c r="K2153" s="1">
        <v>44791</v>
      </c>
      <c r="L2153" t="s">
        <v>63</v>
      </c>
      <c r="M2153" t="s">
        <v>8276</v>
      </c>
      <c r="N2153" t="s">
        <v>8277</v>
      </c>
      <c r="O2153" t="s">
        <v>2554</v>
      </c>
      <c r="P2153" t="s">
        <v>2555</v>
      </c>
      <c r="Q2153" t="s">
        <v>253</v>
      </c>
      <c r="R2153" t="s">
        <v>2556</v>
      </c>
      <c r="S2153" t="s">
        <v>36</v>
      </c>
      <c r="T2153" t="s">
        <v>2557</v>
      </c>
      <c r="U2153" t="s">
        <v>2558</v>
      </c>
      <c r="V2153" t="s">
        <v>5944</v>
      </c>
      <c r="W2153" t="s">
        <v>5945</v>
      </c>
    </row>
    <row r="2154" spans="1:23" x14ac:dyDescent="0.3">
      <c r="A2154">
        <v>2681056716877530</v>
      </c>
      <c r="B2154" t="s">
        <v>74</v>
      </c>
      <c r="C2154" t="s">
        <v>218</v>
      </c>
      <c r="D2154" t="s">
        <v>5668</v>
      </c>
      <c r="E2154" t="s">
        <v>905</v>
      </c>
      <c r="F2154" t="s">
        <v>906</v>
      </c>
      <c r="G2154">
        <v>-22.328499999999998</v>
      </c>
      <c r="H2154">
        <v>24.684899999999999</v>
      </c>
      <c r="I2154" t="s">
        <v>28</v>
      </c>
      <c r="J2154">
        <v>132339</v>
      </c>
      <c r="K2154" s="1">
        <v>44882</v>
      </c>
      <c r="L2154" t="s">
        <v>123</v>
      </c>
      <c r="M2154" t="s">
        <v>8278</v>
      </c>
      <c r="N2154" t="s">
        <v>8279</v>
      </c>
      <c r="O2154" t="s">
        <v>111</v>
      </c>
      <c r="P2154" t="s">
        <v>112</v>
      </c>
      <c r="Q2154" t="s">
        <v>169</v>
      </c>
      <c r="R2154" t="s">
        <v>113</v>
      </c>
      <c r="S2154" t="s">
        <v>255</v>
      </c>
      <c r="T2154" t="s">
        <v>115</v>
      </c>
      <c r="U2154" t="s">
        <v>116</v>
      </c>
      <c r="V2154" t="s">
        <v>7061</v>
      </c>
      <c r="W2154" t="s">
        <v>7062</v>
      </c>
    </row>
    <row r="2155" spans="1:23" x14ac:dyDescent="0.3">
      <c r="A2155">
        <v>1393763835021720</v>
      </c>
      <c r="B2155" t="s">
        <v>667</v>
      </c>
      <c r="C2155" t="s">
        <v>218</v>
      </c>
      <c r="D2155" t="s">
        <v>1482</v>
      </c>
      <c r="E2155" t="s">
        <v>2045</v>
      </c>
      <c r="F2155" t="s">
        <v>2046</v>
      </c>
      <c r="G2155">
        <v>35.126399999999997</v>
      </c>
      <c r="H2155">
        <v>33.429900000000004</v>
      </c>
      <c r="I2155" t="s">
        <v>62</v>
      </c>
      <c r="J2155">
        <v>124761</v>
      </c>
      <c r="K2155" s="1">
        <v>44713</v>
      </c>
      <c r="L2155" t="s">
        <v>123</v>
      </c>
      <c r="M2155" t="s">
        <v>8280</v>
      </c>
      <c r="N2155" t="s">
        <v>8281</v>
      </c>
      <c r="O2155" t="s">
        <v>597</v>
      </c>
      <c r="P2155" t="s">
        <v>1493</v>
      </c>
      <c r="Q2155" t="s">
        <v>332</v>
      </c>
      <c r="R2155" t="s">
        <v>1755</v>
      </c>
      <c r="S2155" t="s">
        <v>212</v>
      </c>
      <c r="T2155" t="s">
        <v>1756</v>
      </c>
      <c r="U2155" t="s">
        <v>1757</v>
      </c>
      <c r="V2155" t="s">
        <v>8282</v>
      </c>
      <c r="W2155" t="s">
        <v>8283</v>
      </c>
    </row>
    <row r="2156" spans="1:23" x14ac:dyDescent="0.3">
      <c r="A2156">
        <v>285196696112755</v>
      </c>
      <c r="B2156" t="s">
        <v>582</v>
      </c>
      <c r="C2156" t="s">
        <v>189</v>
      </c>
      <c r="D2156" t="s">
        <v>3314</v>
      </c>
      <c r="E2156" t="s">
        <v>2045</v>
      </c>
      <c r="F2156" t="s">
        <v>2046</v>
      </c>
      <c r="G2156">
        <v>35.126399999999997</v>
      </c>
      <c r="H2156">
        <v>33.429900000000004</v>
      </c>
      <c r="I2156" t="s">
        <v>62</v>
      </c>
      <c r="J2156">
        <v>40564</v>
      </c>
      <c r="K2156" s="1">
        <v>44939</v>
      </c>
      <c r="L2156" t="s">
        <v>123</v>
      </c>
      <c r="M2156" t="s">
        <v>3664</v>
      </c>
      <c r="N2156" t="s">
        <v>8284</v>
      </c>
      <c r="O2156" t="s">
        <v>1057</v>
      </c>
      <c r="P2156" t="s">
        <v>2891</v>
      </c>
      <c r="Q2156" t="s">
        <v>34</v>
      </c>
      <c r="R2156" t="s">
        <v>2892</v>
      </c>
      <c r="S2156" t="s">
        <v>334</v>
      </c>
      <c r="T2156" t="s">
        <v>2893</v>
      </c>
      <c r="U2156" t="s">
        <v>2894</v>
      </c>
      <c r="V2156" t="s">
        <v>6769</v>
      </c>
      <c r="W2156" t="s">
        <v>6770</v>
      </c>
    </row>
    <row r="2157" spans="1:23" x14ac:dyDescent="0.3">
      <c r="A2157">
        <v>466741186295833</v>
      </c>
      <c r="B2157" t="s">
        <v>260</v>
      </c>
      <c r="C2157" t="s">
        <v>42</v>
      </c>
      <c r="D2157" t="s">
        <v>5668</v>
      </c>
      <c r="E2157" t="s">
        <v>936</v>
      </c>
      <c r="F2157" t="s">
        <v>937</v>
      </c>
      <c r="G2157">
        <v>23.684999999999999</v>
      </c>
      <c r="H2157">
        <v>90.356300000000005</v>
      </c>
      <c r="I2157" t="s">
        <v>78</v>
      </c>
      <c r="J2157">
        <v>95074</v>
      </c>
      <c r="K2157" s="1">
        <v>44780</v>
      </c>
      <c r="L2157" t="s">
        <v>63</v>
      </c>
      <c r="M2157" t="s">
        <v>8285</v>
      </c>
      <c r="N2157" t="s">
        <v>8286</v>
      </c>
      <c r="O2157" t="s">
        <v>167</v>
      </c>
      <c r="P2157" t="s">
        <v>1320</v>
      </c>
      <c r="Q2157" t="s">
        <v>83</v>
      </c>
      <c r="R2157" t="s">
        <v>1321</v>
      </c>
      <c r="S2157" t="s">
        <v>114</v>
      </c>
      <c r="T2157" t="s">
        <v>1322</v>
      </c>
      <c r="U2157" t="s">
        <v>1323</v>
      </c>
      <c r="V2157" t="s">
        <v>2962</v>
      </c>
      <c r="W2157" t="s">
        <v>2963</v>
      </c>
    </row>
    <row r="2158" spans="1:23" x14ac:dyDescent="0.3">
      <c r="A2158">
        <v>1243724122067460</v>
      </c>
      <c r="B2158" t="s">
        <v>133</v>
      </c>
      <c r="C2158" t="s">
        <v>134</v>
      </c>
      <c r="D2158" t="s">
        <v>4848</v>
      </c>
      <c r="E2158" t="s">
        <v>1657</v>
      </c>
      <c r="F2158" t="s">
        <v>1658</v>
      </c>
      <c r="G2158">
        <v>18.9712</v>
      </c>
      <c r="H2158">
        <v>-72.285200000000003</v>
      </c>
      <c r="I2158" t="s">
        <v>138</v>
      </c>
      <c r="J2158">
        <v>129655</v>
      </c>
      <c r="K2158" s="1">
        <v>45176</v>
      </c>
      <c r="L2158" t="s">
        <v>123</v>
      </c>
      <c r="M2158" t="s">
        <v>8287</v>
      </c>
      <c r="N2158" t="s">
        <v>8288</v>
      </c>
      <c r="O2158" t="s">
        <v>822</v>
      </c>
      <c r="P2158" t="s">
        <v>823</v>
      </c>
      <c r="Q2158" t="s">
        <v>321</v>
      </c>
      <c r="R2158" t="s">
        <v>824</v>
      </c>
      <c r="S2158" t="s">
        <v>36</v>
      </c>
      <c r="T2158" t="s">
        <v>825</v>
      </c>
      <c r="U2158" t="s">
        <v>826</v>
      </c>
      <c r="V2158" t="s">
        <v>2253</v>
      </c>
      <c r="W2158" t="s">
        <v>2254</v>
      </c>
    </row>
    <row r="2159" spans="1:23" x14ac:dyDescent="0.3">
      <c r="A2159">
        <v>1373350638609180</v>
      </c>
      <c r="B2159" t="s">
        <v>417</v>
      </c>
      <c r="C2159" t="s">
        <v>273</v>
      </c>
      <c r="D2159" t="s">
        <v>3238</v>
      </c>
      <c r="E2159" t="s">
        <v>2094</v>
      </c>
      <c r="F2159" t="s">
        <v>2733</v>
      </c>
      <c r="G2159">
        <v>-13.759</v>
      </c>
      <c r="H2159">
        <v>-172.1046</v>
      </c>
      <c r="I2159" t="s">
        <v>62</v>
      </c>
      <c r="J2159">
        <v>31009</v>
      </c>
      <c r="K2159" s="1">
        <v>44950</v>
      </c>
      <c r="L2159" t="s">
        <v>63</v>
      </c>
      <c r="M2159" t="s">
        <v>8289</v>
      </c>
      <c r="N2159" t="s">
        <v>8290</v>
      </c>
      <c r="O2159" t="s">
        <v>1591</v>
      </c>
      <c r="P2159" t="s">
        <v>2790</v>
      </c>
      <c r="Q2159" t="s">
        <v>83</v>
      </c>
      <c r="R2159" t="s">
        <v>2791</v>
      </c>
      <c r="S2159" t="s">
        <v>334</v>
      </c>
      <c r="T2159" t="s">
        <v>2792</v>
      </c>
      <c r="U2159" t="s">
        <v>2793</v>
      </c>
      <c r="V2159" t="s">
        <v>2169</v>
      </c>
      <c r="W2159" t="s">
        <v>2170</v>
      </c>
    </row>
    <row r="2160" spans="1:23" x14ac:dyDescent="0.3">
      <c r="A2160">
        <v>329551590647335</v>
      </c>
      <c r="B2160" t="s">
        <v>779</v>
      </c>
      <c r="C2160" t="s">
        <v>58</v>
      </c>
      <c r="D2160" t="s">
        <v>6862</v>
      </c>
      <c r="E2160" t="s">
        <v>2204</v>
      </c>
      <c r="F2160" t="s">
        <v>2205</v>
      </c>
      <c r="G2160">
        <v>7.9465000000000003</v>
      </c>
      <c r="H2160">
        <v>-1.0232000000000001</v>
      </c>
      <c r="I2160" t="s">
        <v>206</v>
      </c>
      <c r="J2160">
        <v>53192</v>
      </c>
      <c r="K2160" s="1">
        <v>44537</v>
      </c>
      <c r="L2160" t="s">
        <v>63</v>
      </c>
      <c r="M2160" t="s">
        <v>8291</v>
      </c>
      <c r="N2160" t="s">
        <v>8292</v>
      </c>
      <c r="O2160" t="s">
        <v>1429</v>
      </c>
      <c r="P2160" t="s">
        <v>1677</v>
      </c>
      <c r="Q2160" t="s">
        <v>67</v>
      </c>
      <c r="R2160" t="s">
        <v>1678</v>
      </c>
      <c r="S2160" t="s">
        <v>241</v>
      </c>
      <c r="T2160" t="s">
        <v>1679</v>
      </c>
      <c r="U2160" t="s">
        <v>1680</v>
      </c>
      <c r="V2160" t="s">
        <v>8016</v>
      </c>
      <c r="W2160" t="s">
        <v>8017</v>
      </c>
    </row>
    <row r="2161" spans="1:23" x14ac:dyDescent="0.3">
      <c r="A2161">
        <v>2059859406907850</v>
      </c>
      <c r="B2161" t="s">
        <v>396</v>
      </c>
      <c r="C2161" t="s">
        <v>189</v>
      </c>
      <c r="D2161" t="s">
        <v>2599</v>
      </c>
      <c r="E2161" t="s">
        <v>2843</v>
      </c>
      <c r="F2161" t="s">
        <v>2844</v>
      </c>
      <c r="G2161">
        <v>11.803699999999999</v>
      </c>
      <c r="H2161">
        <v>-15.180400000000001</v>
      </c>
      <c r="I2161" t="s">
        <v>28</v>
      </c>
      <c r="J2161">
        <v>101822</v>
      </c>
      <c r="K2161" s="1">
        <v>44571</v>
      </c>
      <c r="L2161" t="s">
        <v>63</v>
      </c>
      <c r="M2161" t="s">
        <v>8293</v>
      </c>
      <c r="N2161" t="s">
        <v>8294</v>
      </c>
      <c r="O2161" t="s">
        <v>32</v>
      </c>
      <c r="P2161" t="s">
        <v>33</v>
      </c>
      <c r="Q2161" t="s">
        <v>294</v>
      </c>
      <c r="R2161" t="s">
        <v>35</v>
      </c>
      <c r="S2161" t="s">
        <v>255</v>
      </c>
      <c r="T2161" t="s">
        <v>37</v>
      </c>
      <c r="U2161" t="s">
        <v>38</v>
      </c>
      <c r="V2161" t="s">
        <v>3789</v>
      </c>
      <c r="W2161" t="s">
        <v>3790</v>
      </c>
    </row>
    <row r="2162" spans="1:23" x14ac:dyDescent="0.3">
      <c r="A2162">
        <v>1445946754270360</v>
      </c>
      <c r="B2162" t="s">
        <v>430</v>
      </c>
      <c r="C2162" t="s">
        <v>151</v>
      </c>
      <c r="D2162" t="s">
        <v>3834</v>
      </c>
      <c r="E2162" t="s">
        <v>2770</v>
      </c>
      <c r="F2162" t="s">
        <v>2771</v>
      </c>
      <c r="G2162">
        <v>12.8628</v>
      </c>
      <c r="H2162">
        <v>30.217600000000001</v>
      </c>
      <c r="I2162" t="s">
        <v>28</v>
      </c>
      <c r="J2162">
        <v>56150</v>
      </c>
      <c r="K2162" s="1">
        <v>44786</v>
      </c>
      <c r="L2162" t="s">
        <v>123</v>
      </c>
      <c r="M2162" t="s">
        <v>8295</v>
      </c>
      <c r="N2162" t="s">
        <v>8296</v>
      </c>
      <c r="O2162" t="s">
        <v>330</v>
      </c>
      <c r="P2162" t="s">
        <v>1017</v>
      </c>
      <c r="Q2162" t="s">
        <v>50</v>
      </c>
      <c r="R2162" t="s">
        <v>1018</v>
      </c>
      <c r="S2162" t="s">
        <v>212</v>
      </c>
      <c r="T2162" t="s">
        <v>1019</v>
      </c>
      <c r="U2162" t="s">
        <v>1020</v>
      </c>
      <c r="V2162" t="s">
        <v>4172</v>
      </c>
      <c r="W2162" t="s">
        <v>4173</v>
      </c>
    </row>
    <row r="2163" spans="1:23" x14ac:dyDescent="0.3">
      <c r="A2163">
        <v>311435008713899</v>
      </c>
      <c r="B2163" t="s">
        <v>567</v>
      </c>
      <c r="C2163" t="s">
        <v>91</v>
      </c>
      <c r="D2163" t="s">
        <v>4019</v>
      </c>
      <c r="E2163" t="s">
        <v>2610</v>
      </c>
      <c r="F2163" t="s">
        <v>2611</v>
      </c>
      <c r="G2163">
        <v>27.514199999999999</v>
      </c>
      <c r="H2163">
        <v>90.433599999999998</v>
      </c>
      <c r="I2163" t="s">
        <v>28</v>
      </c>
      <c r="J2163">
        <v>111858</v>
      </c>
      <c r="K2163" s="1">
        <v>44689</v>
      </c>
      <c r="L2163" t="s">
        <v>123</v>
      </c>
      <c r="M2163" t="s">
        <v>8297</v>
      </c>
      <c r="N2163" t="s">
        <v>8298</v>
      </c>
      <c r="O2163" t="s">
        <v>811</v>
      </c>
      <c r="P2163" t="s">
        <v>812</v>
      </c>
      <c r="Q2163" t="s">
        <v>34</v>
      </c>
      <c r="R2163" t="s">
        <v>813</v>
      </c>
      <c r="S2163" t="s">
        <v>198</v>
      </c>
      <c r="T2163" t="s">
        <v>814</v>
      </c>
      <c r="U2163" t="s">
        <v>815</v>
      </c>
      <c r="V2163" t="s">
        <v>2738</v>
      </c>
      <c r="W2163" t="s">
        <v>2739</v>
      </c>
    </row>
    <row r="2164" spans="1:23" x14ac:dyDescent="0.3">
      <c r="A2164">
        <v>203699401422550</v>
      </c>
      <c r="B2164" t="s">
        <v>582</v>
      </c>
      <c r="C2164" t="s">
        <v>91</v>
      </c>
      <c r="D2164" t="s">
        <v>5502</v>
      </c>
      <c r="E2164" t="s">
        <v>1377</v>
      </c>
      <c r="F2164" t="s">
        <v>1378</v>
      </c>
      <c r="G2164">
        <v>-29.6099</v>
      </c>
      <c r="H2164">
        <v>28.233599999999999</v>
      </c>
      <c r="I2164" t="s">
        <v>28</v>
      </c>
      <c r="J2164">
        <v>44120</v>
      </c>
      <c r="K2164" s="1">
        <v>44986</v>
      </c>
      <c r="L2164" t="s">
        <v>123</v>
      </c>
      <c r="M2164" t="s">
        <v>8299</v>
      </c>
      <c r="N2164" t="s">
        <v>8300</v>
      </c>
      <c r="O2164" t="s">
        <v>1858</v>
      </c>
      <c r="P2164" t="s">
        <v>2378</v>
      </c>
      <c r="Q2164" t="s">
        <v>294</v>
      </c>
      <c r="R2164" t="s">
        <v>2379</v>
      </c>
      <c r="S2164" t="s">
        <v>334</v>
      </c>
      <c r="T2164" t="s">
        <v>2380</v>
      </c>
      <c r="U2164" t="s">
        <v>2381</v>
      </c>
      <c r="V2164" t="s">
        <v>1421</v>
      </c>
      <c r="W2164" t="s">
        <v>1422</v>
      </c>
    </row>
    <row r="2165" spans="1:23" x14ac:dyDescent="0.3">
      <c r="A2165">
        <v>559765956011163</v>
      </c>
      <c r="B2165" t="s">
        <v>454</v>
      </c>
      <c r="C2165" t="s">
        <v>58</v>
      </c>
      <c r="D2165" t="s">
        <v>4711</v>
      </c>
      <c r="E2165" t="s">
        <v>26</v>
      </c>
      <c r="F2165" t="s">
        <v>27</v>
      </c>
      <c r="G2165">
        <v>54.2361</v>
      </c>
      <c r="H2165">
        <v>-4.5480999999999998</v>
      </c>
      <c r="I2165" t="s">
        <v>28</v>
      </c>
      <c r="J2165">
        <v>125808</v>
      </c>
      <c r="K2165" s="1">
        <v>45150</v>
      </c>
      <c r="L2165" t="s">
        <v>29</v>
      </c>
      <c r="M2165" t="s">
        <v>8301</v>
      </c>
      <c r="N2165" t="s">
        <v>8302</v>
      </c>
      <c r="O2165" t="s">
        <v>561</v>
      </c>
      <c r="P2165" t="s">
        <v>3816</v>
      </c>
      <c r="Q2165" t="s">
        <v>967</v>
      </c>
      <c r="R2165" t="s">
        <v>3817</v>
      </c>
      <c r="S2165" t="s">
        <v>241</v>
      </c>
      <c r="T2165" t="s">
        <v>3818</v>
      </c>
      <c r="U2165" t="s">
        <v>3819</v>
      </c>
      <c r="V2165" t="s">
        <v>3253</v>
      </c>
      <c r="W2165" t="s">
        <v>3254</v>
      </c>
    </row>
    <row r="2166" spans="1:23" x14ac:dyDescent="0.3">
      <c r="A2166">
        <v>864725083564416</v>
      </c>
      <c r="B2166" t="s">
        <v>286</v>
      </c>
      <c r="C2166" t="s">
        <v>218</v>
      </c>
      <c r="D2166" t="s">
        <v>3218</v>
      </c>
      <c r="E2166" t="s">
        <v>4202</v>
      </c>
      <c r="F2166" t="s">
        <v>4203</v>
      </c>
      <c r="G2166">
        <v>-22.957599999999999</v>
      </c>
      <c r="H2166">
        <v>18.490400000000001</v>
      </c>
      <c r="I2166" t="s">
        <v>62</v>
      </c>
      <c r="J2166">
        <v>68183</v>
      </c>
      <c r="K2166" s="1">
        <v>44818</v>
      </c>
      <c r="L2166" t="s">
        <v>123</v>
      </c>
      <c r="M2166" t="s">
        <v>8303</v>
      </c>
      <c r="N2166" t="s">
        <v>8304</v>
      </c>
      <c r="O2166" t="s">
        <v>2332</v>
      </c>
      <c r="P2166" t="s">
        <v>496</v>
      </c>
      <c r="Q2166" t="s">
        <v>253</v>
      </c>
      <c r="R2166" t="s">
        <v>2333</v>
      </c>
      <c r="S2166" t="s">
        <v>198</v>
      </c>
      <c r="T2166" t="s">
        <v>2334</v>
      </c>
      <c r="U2166" t="s">
        <v>2335</v>
      </c>
      <c r="V2166" t="s">
        <v>2762</v>
      </c>
      <c r="W2166" t="s">
        <v>2763</v>
      </c>
    </row>
    <row r="2167" spans="1:23" x14ac:dyDescent="0.3">
      <c r="A2167">
        <v>358456530421383</v>
      </c>
      <c r="B2167" t="s">
        <v>231</v>
      </c>
      <c r="C2167" t="s">
        <v>151</v>
      </c>
      <c r="D2167" t="s">
        <v>2248</v>
      </c>
      <c r="E2167" t="s">
        <v>2809</v>
      </c>
      <c r="F2167" t="s">
        <v>2810</v>
      </c>
      <c r="G2167">
        <v>56.130400000000002</v>
      </c>
      <c r="H2167">
        <v>-106.3468</v>
      </c>
      <c r="I2167" t="s">
        <v>78</v>
      </c>
      <c r="J2167">
        <v>20266</v>
      </c>
      <c r="K2167" s="1">
        <v>44836</v>
      </c>
      <c r="L2167" t="s">
        <v>63</v>
      </c>
      <c r="M2167" t="s">
        <v>8305</v>
      </c>
      <c r="N2167" t="s">
        <v>8306</v>
      </c>
      <c r="O2167" t="s">
        <v>736</v>
      </c>
      <c r="P2167" t="s">
        <v>4262</v>
      </c>
      <c r="Q2167" t="s">
        <v>321</v>
      </c>
      <c r="R2167" t="s">
        <v>4263</v>
      </c>
      <c r="S2167" t="s">
        <v>69</v>
      </c>
      <c r="T2167" t="s">
        <v>4264</v>
      </c>
      <c r="U2167" t="s">
        <v>4265</v>
      </c>
      <c r="V2167" t="s">
        <v>4921</v>
      </c>
      <c r="W2167" t="s">
        <v>4922</v>
      </c>
    </row>
    <row r="2168" spans="1:23" x14ac:dyDescent="0.3">
      <c r="A2168">
        <v>2016246550049330</v>
      </c>
      <c r="B2168" t="s">
        <v>678</v>
      </c>
      <c r="C2168" t="s">
        <v>24</v>
      </c>
      <c r="D2168" t="s">
        <v>6344</v>
      </c>
      <c r="E2168" t="s">
        <v>1849</v>
      </c>
      <c r="F2168" t="s">
        <v>1850</v>
      </c>
      <c r="G2168">
        <v>32.427900000000001</v>
      </c>
      <c r="H2168">
        <v>53.688000000000002</v>
      </c>
      <c r="I2168" t="s">
        <v>138</v>
      </c>
      <c r="J2168">
        <v>41737</v>
      </c>
      <c r="K2168" s="1">
        <v>44692</v>
      </c>
      <c r="L2168" t="s">
        <v>123</v>
      </c>
      <c r="M2168" t="s">
        <v>8307</v>
      </c>
      <c r="N2168">
        <v>7167872820</v>
      </c>
      <c r="O2168" t="s">
        <v>496</v>
      </c>
      <c r="P2168" t="s">
        <v>1591</v>
      </c>
      <c r="Q2168" t="s">
        <v>34</v>
      </c>
      <c r="R2168" t="s">
        <v>1592</v>
      </c>
      <c r="S2168" t="s">
        <v>241</v>
      </c>
      <c r="T2168" t="s">
        <v>1593</v>
      </c>
      <c r="U2168" t="s">
        <v>1594</v>
      </c>
      <c r="V2168" t="s">
        <v>580</v>
      </c>
      <c r="W2168" t="s">
        <v>581</v>
      </c>
    </row>
    <row r="2169" spans="1:23" x14ac:dyDescent="0.3">
      <c r="A2169">
        <v>941202519308153</v>
      </c>
      <c r="B2169" t="s">
        <v>480</v>
      </c>
      <c r="C2169" t="s">
        <v>134</v>
      </c>
      <c r="D2169" t="s">
        <v>1844</v>
      </c>
      <c r="E2169" t="s">
        <v>636</v>
      </c>
      <c r="F2169" t="s">
        <v>637</v>
      </c>
      <c r="G2169">
        <v>8.5379000000000005</v>
      </c>
      <c r="H2169">
        <v>-80.7821</v>
      </c>
      <c r="I2169" t="s">
        <v>28</v>
      </c>
      <c r="J2169">
        <v>125337</v>
      </c>
      <c r="K2169" s="1">
        <v>45028</v>
      </c>
      <c r="L2169" t="s">
        <v>63</v>
      </c>
      <c r="M2169" t="s">
        <v>8308</v>
      </c>
      <c r="N2169" t="s">
        <v>8309</v>
      </c>
      <c r="O2169" t="s">
        <v>2332</v>
      </c>
      <c r="P2169" t="s">
        <v>496</v>
      </c>
      <c r="Q2169" t="s">
        <v>83</v>
      </c>
      <c r="R2169" t="s">
        <v>2333</v>
      </c>
      <c r="S2169" t="s">
        <v>145</v>
      </c>
      <c r="T2169" t="s">
        <v>2334</v>
      </c>
      <c r="U2169" t="s">
        <v>2335</v>
      </c>
      <c r="V2169" t="s">
        <v>2954</v>
      </c>
      <c r="W2169" t="s">
        <v>2955</v>
      </c>
    </row>
    <row r="2170" spans="1:23" x14ac:dyDescent="0.3">
      <c r="A2170">
        <v>2225205044532020</v>
      </c>
      <c r="B2170" t="s">
        <v>417</v>
      </c>
      <c r="C2170" t="s">
        <v>42</v>
      </c>
      <c r="D2170" t="s">
        <v>8310</v>
      </c>
      <c r="E2170" t="s">
        <v>121</v>
      </c>
      <c r="F2170" t="s">
        <v>122</v>
      </c>
      <c r="G2170">
        <v>19.313300000000002</v>
      </c>
      <c r="H2170">
        <v>-81.254599999999996</v>
      </c>
      <c r="I2170" t="s">
        <v>28</v>
      </c>
      <c r="J2170">
        <v>127634</v>
      </c>
      <c r="K2170" s="1">
        <v>45147</v>
      </c>
      <c r="L2170" t="s">
        <v>29</v>
      </c>
      <c r="M2170" t="s">
        <v>8311</v>
      </c>
      <c r="N2170" t="s">
        <v>8312</v>
      </c>
      <c r="O2170" t="s">
        <v>1115</v>
      </c>
      <c r="P2170" t="s">
        <v>811</v>
      </c>
      <c r="Q2170" t="s">
        <v>321</v>
      </c>
      <c r="R2170" t="s">
        <v>1116</v>
      </c>
      <c r="S2170" t="s">
        <v>212</v>
      </c>
      <c r="T2170" t="s">
        <v>1117</v>
      </c>
      <c r="U2170" t="s">
        <v>1118</v>
      </c>
      <c r="V2170" t="s">
        <v>790</v>
      </c>
      <c r="W2170" t="s">
        <v>791</v>
      </c>
    </row>
    <row r="2171" spans="1:23" x14ac:dyDescent="0.3">
      <c r="A2171">
        <v>258850392837752</v>
      </c>
      <c r="B2171" t="s">
        <v>710</v>
      </c>
      <c r="C2171" t="s">
        <v>189</v>
      </c>
      <c r="D2171" t="s">
        <v>7080</v>
      </c>
      <c r="E2171" t="s">
        <v>3607</v>
      </c>
      <c r="F2171" t="s">
        <v>3608</v>
      </c>
      <c r="G2171">
        <v>39.074199999999998</v>
      </c>
      <c r="H2171">
        <v>21.824300000000001</v>
      </c>
      <c r="I2171" t="s">
        <v>62</v>
      </c>
      <c r="J2171">
        <v>127400</v>
      </c>
      <c r="K2171" s="1">
        <v>44774</v>
      </c>
      <c r="L2171" t="s">
        <v>123</v>
      </c>
      <c r="M2171" t="s">
        <v>8313</v>
      </c>
      <c r="N2171" t="s">
        <v>8314</v>
      </c>
      <c r="O2171" t="s">
        <v>2602</v>
      </c>
      <c r="P2171" t="s">
        <v>2603</v>
      </c>
      <c r="Q2171" t="s">
        <v>1047</v>
      </c>
      <c r="R2171" t="s">
        <v>2604</v>
      </c>
      <c r="S2171" t="s">
        <v>198</v>
      </c>
      <c r="T2171" t="s">
        <v>2605</v>
      </c>
      <c r="U2171" t="s">
        <v>2606</v>
      </c>
      <c r="V2171" t="s">
        <v>1207</v>
      </c>
      <c r="W2171" t="s">
        <v>1208</v>
      </c>
    </row>
    <row r="2172" spans="1:23" x14ac:dyDescent="0.3">
      <c r="A2172">
        <v>2419665351586150</v>
      </c>
      <c r="B2172" t="s">
        <v>351</v>
      </c>
      <c r="C2172" t="s">
        <v>218</v>
      </c>
      <c r="D2172" t="s">
        <v>699</v>
      </c>
      <c r="E2172" t="s">
        <v>136</v>
      </c>
      <c r="F2172" t="s">
        <v>137</v>
      </c>
      <c r="G2172">
        <v>0.18640000000000001</v>
      </c>
      <c r="H2172">
        <v>6.6131000000000002</v>
      </c>
      <c r="I2172" t="s">
        <v>62</v>
      </c>
      <c r="J2172">
        <v>96466</v>
      </c>
      <c r="K2172" s="1">
        <v>44552</v>
      </c>
      <c r="L2172" t="s">
        <v>123</v>
      </c>
      <c r="M2172" t="s">
        <v>8315</v>
      </c>
      <c r="N2172">
        <v>5729630894</v>
      </c>
      <c r="O2172" t="s">
        <v>2231</v>
      </c>
      <c r="P2172" t="s">
        <v>2508</v>
      </c>
      <c r="Q2172" t="s">
        <v>67</v>
      </c>
      <c r="R2172" t="s">
        <v>2509</v>
      </c>
      <c r="S2172" t="s">
        <v>36</v>
      </c>
      <c r="T2172" t="s">
        <v>2510</v>
      </c>
      <c r="U2172" t="s">
        <v>2511</v>
      </c>
      <c r="V2172" t="s">
        <v>6554</v>
      </c>
      <c r="W2172" t="s">
        <v>6555</v>
      </c>
    </row>
    <row r="2173" spans="1:23" x14ac:dyDescent="0.3">
      <c r="A2173">
        <v>1859334952046860</v>
      </c>
      <c r="B2173" t="s">
        <v>678</v>
      </c>
      <c r="C2173" t="s">
        <v>24</v>
      </c>
      <c r="D2173" t="s">
        <v>407</v>
      </c>
      <c r="E2173" t="s">
        <v>3625</v>
      </c>
      <c r="F2173" t="s">
        <v>3626</v>
      </c>
      <c r="G2173">
        <v>-11.2027</v>
      </c>
      <c r="H2173">
        <v>17.873899999999999</v>
      </c>
      <c r="I2173" t="s">
        <v>78</v>
      </c>
      <c r="J2173">
        <v>118996</v>
      </c>
      <c r="K2173" s="1">
        <v>45150</v>
      </c>
      <c r="L2173" t="s">
        <v>29</v>
      </c>
      <c r="M2173" t="s">
        <v>8316</v>
      </c>
      <c r="N2173" t="s">
        <v>8317</v>
      </c>
      <c r="O2173" t="s">
        <v>1100</v>
      </c>
      <c r="P2173" t="s">
        <v>3936</v>
      </c>
      <c r="Q2173" t="s">
        <v>332</v>
      </c>
      <c r="R2173" t="s">
        <v>3937</v>
      </c>
      <c r="S2173" t="s">
        <v>198</v>
      </c>
      <c r="T2173" t="s">
        <v>3938</v>
      </c>
      <c r="U2173" t="s">
        <v>3939</v>
      </c>
      <c r="V2173" t="s">
        <v>311</v>
      </c>
      <c r="W2173" t="s">
        <v>312</v>
      </c>
    </row>
    <row r="2174" spans="1:23" x14ac:dyDescent="0.3">
      <c r="A2174">
        <v>2974075659363600</v>
      </c>
      <c r="B2174" t="s">
        <v>272</v>
      </c>
      <c r="C2174" t="s">
        <v>218</v>
      </c>
      <c r="D2174" t="s">
        <v>2024</v>
      </c>
      <c r="E2174" t="s">
        <v>2915</v>
      </c>
      <c r="F2174" t="s">
        <v>2916</v>
      </c>
      <c r="G2174">
        <v>-0.80369999999999997</v>
      </c>
      <c r="H2174">
        <v>11.609400000000001</v>
      </c>
      <c r="I2174" t="s">
        <v>62</v>
      </c>
      <c r="J2174">
        <v>14759</v>
      </c>
      <c r="K2174" s="1">
        <v>44886</v>
      </c>
      <c r="L2174" t="s">
        <v>63</v>
      </c>
      <c r="M2174" t="s">
        <v>8318</v>
      </c>
      <c r="N2174" t="s">
        <v>8319</v>
      </c>
      <c r="O2174" t="s">
        <v>1735</v>
      </c>
      <c r="P2174" t="s">
        <v>2165</v>
      </c>
      <c r="Q2174" t="s">
        <v>294</v>
      </c>
      <c r="R2174" t="s">
        <v>2166</v>
      </c>
      <c r="S2174" t="s">
        <v>241</v>
      </c>
      <c r="T2174" t="s">
        <v>2167</v>
      </c>
      <c r="U2174" t="s">
        <v>2168</v>
      </c>
      <c r="V2174" t="s">
        <v>1538</v>
      </c>
      <c r="W2174" t="s">
        <v>1539</v>
      </c>
    </row>
    <row r="2175" spans="1:23" x14ac:dyDescent="0.3">
      <c r="A2175">
        <v>1406798645410700</v>
      </c>
      <c r="B2175" t="s">
        <v>161</v>
      </c>
      <c r="C2175" t="s">
        <v>134</v>
      </c>
      <c r="D2175" t="s">
        <v>960</v>
      </c>
      <c r="E2175" t="s">
        <v>2649</v>
      </c>
      <c r="F2175" t="s">
        <v>2650</v>
      </c>
      <c r="G2175">
        <v>42.506300000000003</v>
      </c>
      <c r="H2175">
        <v>1.5218</v>
      </c>
      <c r="I2175" t="s">
        <v>78</v>
      </c>
      <c r="J2175">
        <v>132595</v>
      </c>
      <c r="K2175" s="1">
        <v>44652</v>
      </c>
      <c r="L2175" t="s">
        <v>63</v>
      </c>
      <c r="M2175" t="s">
        <v>8320</v>
      </c>
      <c r="N2175" t="s">
        <v>8321</v>
      </c>
      <c r="O2175" t="s">
        <v>1088</v>
      </c>
      <c r="P2175" t="s">
        <v>1089</v>
      </c>
      <c r="Q2175" t="s">
        <v>83</v>
      </c>
      <c r="R2175" t="s">
        <v>1090</v>
      </c>
      <c r="S2175" t="s">
        <v>212</v>
      </c>
      <c r="T2175" t="s">
        <v>1091</v>
      </c>
      <c r="U2175" t="s">
        <v>1092</v>
      </c>
      <c r="V2175" t="s">
        <v>2738</v>
      </c>
      <c r="W2175" t="s">
        <v>2739</v>
      </c>
    </row>
    <row r="2176" spans="1:23" x14ac:dyDescent="0.3">
      <c r="A2176">
        <v>582324952506357</v>
      </c>
      <c r="B2176" t="s">
        <v>41</v>
      </c>
      <c r="C2176" t="s">
        <v>42</v>
      </c>
      <c r="D2176" t="s">
        <v>8322</v>
      </c>
      <c r="E2176" t="s">
        <v>1096</v>
      </c>
      <c r="F2176" t="s">
        <v>1097</v>
      </c>
      <c r="G2176">
        <v>17.570699999999999</v>
      </c>
      <c r="H2176">
        <v>-3.9962</v>
      </c>
      <c r="I2176" t="s">
        <v>138</v>
      </c>
      <c r="J2176">
        <v>66362</v>
      </c>
      <c r="K2176" s="1">
        <v>44523</v>
      </c>
      <c r="L2176" t="s">
        <v>63</v>
      </c>
      <c r="M2176" t="s">
        <v>8323</v>
      </c>
      <c r="N2176">
        <v>4995931517</v>
      </c>
      <c r="O2176" t="s">
        <v>496</v>
      </c>
      <c r="P2176" t="s">
        <v>1990</v>
      </c>
      <c r="Q2176" t="s">
        <v>50</v>
      </c>
      <c r="R2176" t="s">
        <v>1991</v>
      </c>
      <c r="S2176" t="s">
        <v>198</v>
      </c>
      <c r="T2176" t="s">
        <v>1992</v>
      </c>
      <c r="U2176" t="s">
        <v>1993</v>
      </c>
      <c r="V2176" t="s">
        <v>5736</v>
      </c>
      <c r="W2176" t="s">
        <v>5737</v>
      </c>
    </row>
    <row r="2177" spans="1:23" x14ac:dyDescent="0.3">
      <c r="A2177">
        <v>1988695475897430</v>
      </c>
      <c r="B2177" t="s">
        <v>710</v>
      </c>
      <c r="C2177" t="s">
        <v>105</v>
      </c>
      <c r="D2177" t="s">
        <v>5029</v>
      </c>
      <c r="E2177" t="s">
        <v>3008</v>
      </c>
      <c r="F2177" t="s">
        <v>3009</v>
      </c>
      <c r="G2177">
        <v>42.733899999999998</v>
      </c>
      <c r="H2177">
        <v>25.485800000000001</v>
      </c>
      <c r="I2177" t="s">
        <v>62</v>
      </c>
      <c r="J2177">
        <v>74006</v>
      </c>
      <c r="K2177" s="1">
        <v>45120</v>
      </c>
      <c r="L2177" t="s">
        <v>63</v>
      </c>
      <c r="M2177" t="s">
        <v>8324</v>
      </c>
      <c r="N2177" t="s">
        <v>8325</v>
      </c>
      <c r="O2177" t="s">
        <v>1884</v>
      </c>
      <c r="P2177" t="s">
        <v>2499</v>
      </c>
      <c r="Q2177" t="s">
        <v>321</v>
      </c>
      <c r="R2177" t="s">
        <v>2500</v>
      </c>
      <c r="S2177" t="s">
        <v>255</v>
      </c>
      <c r="T2177" t="s">
        <v>2501</v>
      </c>
      <c r="U2177" t="s">
        <v>2502</v>
      </c>
      <c r="V2177" t="s">
        <v>7829</v>
      </c>
      <c r="W2177" t="s">
        <v>7830</v>
      </c>
    </row>
    <row r="2178" spans="1:23" x14ac:dyDescent="0.3">
      <c r="A2178">
        <v>2105771814530680</v>
      </c>
      <c r="B2178" t="s">
        <v>555</v>
      </c>
      <c r="C2178" t="s">
        <v>105</v>
      </c>
      <c r="D2178" t="s">
        <v>3834</v>
      </c>
      <c r="E2178" t="s">
        <v>731</v>
      </c>
      <c r="F2178" t="s">
        <v>732</v>
      </c>
      <c r="G2178">
        <v>13.9094</v>
      </c>
      <c r="H2178">
        <v>-60.978900000000003</v>
      </c>
      <c r="I2178" t="s">
        <v>28</v>
      </c>
      <c r="J2178">
        <v>32411</v>
      </c>
      <c r="K2178" s="1">
        <v>44695</v>
      </c>
      <c r="L2178" t="s">
        <v>29</v>
      </c>
      <c r="M2178" t="s">
        <v>8326</v>
      </c>
      <c r="N2178" t="s">
        <v>8327</v>
      </c>
      <c r="O2178" t="s">
        <v>1466</v>
      </c>
      <c r="P2178" t="s">
        <v>1467</v>
      </c>
      <c r="Q2178" t="s">
        <v>34</v>
      </c>
      <c r="R2178" t="s">
        <v>1468</v>
      </c>
      <c r="S2178" t="s">
        <v>241</v>
      </c>
      <c r="T2178" t="s">
        <v>1469</v>
      </c>
      <c r="U2178" t="s">
        <v>1470</v>
      </c>
      <c r="V2178" t="s">
        <v>2979</v>
      </c>
      <c r="W2178" t="s">
        <v>2980</v>
      </c>
    </row>
    <row r="2179" spans="1:23" x14ac:dyDescent="0.3">
      <c r="A2179">
        <v>2731046818549720</v>
      </c>
      <c r="B2179" t="s">
        <v>567</v>
      </c>
      <c r="C2179" t="s">
        <v>134</v>
      </c>
      <c r="D2179" t="s">
        <v>4504</v>
      </c>
      <c r="E2179" t="s">
        <v>2809</v>
      </c>
      <c r="F2179" t="s">
        <v>2810</v>
      </c>
      <c r="G2179">
        <v>56.130400000000002</v>
      </c>
      <c r="H2179">
        <v>-106.3468</v>
      </c>
      <c r="I2179" t="s">
        <v>138</v>
      </c>
      <c r="J2179">
        <v>21582</v>
      </c>
      <c r="K2179" s="1">
        <v>44813</v>
      </c>
      <c r="L2179" t="s">
        <v>29</v>
      </c>
      <c r="M2179" t="s">
        <v>8328</v>
      </c>
      <c r="N2179" t="s">
        <v>8329</v>
      </c>
      <c r="O2179" t="s">
        <v>1115</v>
      </c>
      <c r="P2179" t="s">
        <v>1381</v>
      </c>
      <c r="Q2179" t="s">
        <v>332</v>
      </c>
      <c r="R2179" t="s">
        <v>2300</v>
      </c>
      <c r="S2179" t="s">
        <v>36</v>
      </c>
      <c r="T2179" t="s">
        <v>2301</v>
      </c>
      <c r="U2179" t="s">
        <v>2302</v>
      </c>
      <c r="V2179" t="s">
        <v>611</v>
      </c>
      <c r="W2179" t="s">
        <v>612</v>
      </c>
    </row>
    <row r="2180" spans="1:23" x14ac:dyDescent="0.3">
      <c r="A2180">
        <v>990513565622831</v>
      </c>
      <c r="B2180" t="s">
        <v>119</v>
      </c>
      <c r="C2180" t="s">
        <v>189</v>
      </c>
      <c r="D2180" t="s">
        <v>1674</v>
      </c>
      <c r="E2180" t="s">
        <v>947</v>
      </c>
      <c r="F2180" t="s">
        <v>948</v>
      </c>
      <c r="G2180">
        <v>28.3949</v>
      </c>
      <c r="H2180">
        <v>84.123999999999995</v>
      </c>
      <c r="I2180" t="s">
        <v>62</v>
      </c>
      <c r="J2180">
        <v>107266</v>
      </c>
      <c r="K2180" s="1">
        <v>45101</v>
      </c>
      <c r="L2180" t="s">
        <v>29</v>
      </c>
      <c r="M2180" t="s">
        <v>8330</v>
      </c>
      <c r="N2180" t="s">
        <v>8331</v>
      </c>
      <c r="O2180" t="s">
        <v>424</v>
      </c>
      <c r="P2180" t="s">
        <v>2056</v>
      </c>
      <c r="Q2180" t="s">
        <v>1047</v>
      </c>
      <c r="R2180" t="s">
        <v>2057</v>
      </c>
      <c r="S2180" t="s">
        <v>212</v>
      </c>
      <c r="T2180" t="s">
        <v>2058</v>
      </c>
      <c r="U2180" t="s">
        <v>2059</v>
      </c>
      <c r="V2180" t="s">
        <v>2246</v>
      </c>
      <c r="W2180" t="s">
        <v>2247</v>
      </c>
    </row>
    <row r="2181" spans="1:23" x14ac:dyDescent="0.3">
      <c r="A2181">
        <v>873050859680509</v>
      </c>
      <c r="B2181" t="s">
        <v>779</v>
      </c>
      <c r="C2181" t="s">
        <v>273</v>
      </c>
      <c r="D2181" t="s">
        <v>43</v>
      </c>
      <c r="E2181" t="s">
        <v>3625</v>
      </c>
      <c r="F2181" t="s">
        <v>3626</v>
      </c>
      <c r="G2181">
        <v>-11.2027</v>
      </c>
      <c r="H2181">
        <v>17.873899999999999</v>
      </c>
      <c r="I2181" t="s">
        <v>138</v>
      </c>
      <c r="J2181">
        <v>16054</v>
      </c>
      <c r="K2181" s="1">
        <v>44578</v>
      </c>
      <c r="L2181" t="s">
        <v>29</v>
      </c>
      <c r="M2181" t="s">
        <v>8332</v>
      </c>
      <c r="N2181" t="s">
        <v>8333</v>
      </c>
      <c r="O2181" t="s">
        <v>660</v>
      </c>
      <c r="P2181" t="s">
        <v>703</v>
      </c>
      <c r="Q2181" t="s">
        <v>294</v>
      </c>
      <c r="R2181" t="s">
        <v>2049</v>
      </c>
      <c r="S2181" t="s">
        <v>198</v>
      </c>
      <c r="T2181" t="s">
        <v>2050</v>
      </c>
      <c r="U2181" t="s">
        <v>2051</v>
      </c>
      <c r="V2181" t="s">
        <v>4495</v>
      </c>
      <c r="W2181" t="s">
        <v>4496</v>
      </c>
    </row>
    <row r="2182" spans="1:23" x14ac:dyDescent="0.3">
      <c r="A2182">
        <v>2875652330320800</v>
      </c>
      <c r="B2182" t="s">
        <v>161</v>
      </c>
      <c r="C2182" t="s">
        <v>218</v>
      </c>
      <c r="D2182" t="s">
        <v>852</v>
      </c>
      <c r="E2182" t="s">
        <v>3961</v>
      </c>
      <c r="F2182" t="s">
        <v>3962</v>
      </c>
      <c r="G2182">
        <v>-18.665700000000001</v>
      </c>
      <c r="H2182">
        <v>35.529600000000002</v>
      </c>
      <c r="I2182" t="s">
        <v>138</v>
      </c>
      <c r="J2182">
        <v>29295</v>
      </c>
      <c r="K2182" s="1">
        <v>44683</v>
      </c>
      <c r="L2182" t="s">
        <v>123</v>
      </c>
      <c r="M2182" t="s">
        <v>8334</v>
      </c>
      <c r="N2182" t="s">
        <v>8335</v>
      </c>
      <c r="O2182" t="s">
        <v>1966</v>
      </c>
      <c r="P2182" t="s">
        <v>6867</v>
      </c>
      <c r="Q2182" t="s">
        <v>83</v>
      </c>
      <c r="R2182" t="s">
        <v>6868</v>
      </c>
      <c r="S2182" t="s">
        <v>198</v>
      </c>
      <c r="T2182" t="s">
        <v>6869</v>
      </c>
      <c r="U2182" t="s">
        <v>6870</v>
      </c>
      <c r="V2182" t="s">
        <v>7829</v>
      </c>
      <c r="W2182" t="s">
        <v>7830</v>
      </c>
    </row>
    <row r="2183" spans="1:23" x14ac:dyDescent="0.3">
      <c r="A2183">
        <v>808431464908774</v>
      </c>
      <c r="B2183" t="s">
        <v>161</v>
      </c>
      <c r="C2183" t="s">
        <v>218</v>
      </c>
      <c r="D2183" t="s">
        <v>711</v>
      </c>
      <c r="E2183" t="s">
        <v>1084</v>
      </c>
      <c r="F2183" t="s">
        <v>1085</v>
      </c>
      <c r="G2183">
        <v>-20.348400000000002</v>
      </c>
      <c r="H2183">
        <v>57.552199999999999</v>
      </c>
      <c r="I2183" t="s">
        <v>206</v>
      </c>
      <c r="J2183">
        <v>111100</v>
      </c>
      <c r="K2183" s="1">
        <v>44887</v>
      </c>
      <c r="L2183" t="s">
        <v>123</v>
      </c>
      <c r="M2183" t="s">
        <v>5585</v>
      </c>
      <c r="N2183" t="s">
        <v>8336</v>
      </c>
      <c r="O2183" t="s">
        <v>897</v>
      </c>
      <c r="P2183" t="s">
        <v>4933</v>
      </c>
      <c r="Q2183" t="s">
        <v>34</v>
      </c>
      <c r="R2183" t="s">
        <v>4934</v>
      </c>
      <c r="S2183" t="s">
        <v>69</v>
      </c>
      <c r="T2183" t="s">
        <v>4935</v>
      </c>
      <c r="U2183" t="s">
        <v>4936</v>
      </c>
      <c r="V2183" t="s">
        <v>4520</v>
      </c>
      <c r="W2183" t="s">
        <v>4521</v>
      </c>
    </row>
    <row r="2184" spans="1:23" x14ac:dyDescent="0.3">
      <c r="A2184">
        <v>1894100910595140</v>
      </c>
      <c r="B2184" t="s">
        <v>313</v>
      </c>
      <c r="C2184" t="s">
        <v>151</v>
      </c>
      <c r="D2184" t="s">
        <v>203</v>
      </c>
      <c r="E2184" t="s">
        <v>893</v>
      </c>
      <c r="F2184" t="s">
        <v>894</v>
      </c>
      <c r="G2184">
        <v>-30.5595</v>
      </c>
      <c r="H2184">
        <v>22.9375</v>
      </c>
      <c r="I2184" t="s">
        <v>62</v>
      </c>
      <c r="J2184">
        <v>73493</v>
      </c>
      <c r="K2184" s="1">
        <v>45070</v>
      </c>
      <c r="L2184" t="s">
        <v>29</v>
      </c>
      <c r="M2184" t="s">
        <v>8337</v>
      </c>
      <c r="N2184" t="s">
        <v>8338</v>
      </c>
      <c r="O2184" t="s">
        <v>33</v>
      </c>
      <c r="P2184" t="s">
        <v>1558</v>
      </c>
      <c r="Q2184" t="s">
        <v>183</v>
      </c>
      <c r="R2184" t="s">
        <v>1559</v>
      </c>
      <c r="S2184" t="s">
        <v>334</v>
      </c>
      <c r="T2184" t="s">
        <v>1560</v>
      </c>
      <c r="U2184" t="s">
        <v>1561</v>
      </c>
      <c r="V2184" t="s">
        <v>1471</v>
      </c>
      <c r="W2184" t="s">
        <v>1472</v>
      </c>
    </row>
    <row r="2185" spans="1:23" x14ac:dyDescent="0.3">
      <c r="A2185">
        <v>416229085219527</v>
      </c>
      <c r="B2185" t="s">
        <v>150</v>
      </c>
      <c r="C2185" t="s">
        <v>105</v>
      </c>
      <c r="D2185" t="s">
        <v>120</v>
      </c>
      <c r="E2185" t="s">
        <v>3412</v>
      </c>
      <c r="F2185" t="s">
        <v>3413</v>
      </c>
      <c r="G2185">
        <v>18.0425</v>
      </c>
      <c r="H2185">
        <v>-63.0548</v>
      </c>
      <c r="I2185" t="s">
        <v>138</v>
      </c>
      <c r="J2185">
        <v>34626</v>
      </c>
      <c r="K2185" s="1">
        <v>44943</v>
      </c>
      <c r="L2185" t="s">
        <v>63</v>
      </c>
      <c r="M2185" t="s">
        <v>8339</v>
      </c>
      <c r="N2185" t="s">
        <v>8340</v>
      </c>
      <c r="O2185" t="s">
        <v>3636</v>
      </c>
      <c r="P2185" t="s">
        <v>3637</v>
      </c>
      <c r="Q2185" t="s">
        <v>967</v>
      </c>
      <c r="R2185" t="s">
        <v>3638</v>
      </c>
      <c r="S2185" t="s">
        <v>114</v>
      </c>
      <c r="T2185" t="s">
        <v>3639</v>
      </c>
      <c r="U2185" t="s">
        <v>3640</v>
      </c>
      <c r="V2185" t="s">
        <v>2778</v>
      </c>
      <c r="W2185" t="s">
        <v>2779</v>
      </c>
    </row>
    <row r="2186" spans="1:23" x14ac:dyDescent="0.3">
      <c r="A2186">
        <v>2128775752612370</v>
      </c>
      <c r="B2186" t="s">
        <v>480</v>
      </c>
      <c r="C2186" t="s">
        <v>273</v>
      </c>
      <c r="D2186" t="s">
        <v>3855</v>
      </c>
      <c r="E2186" t="s">
        <v>121</v>
      </c>
      <c r="F2186" t="s">
        <v>122</v>
      </c>
      <c r="G2186">
        <v>19.313300000000002</v>
      </c>
      <c r="H2186">
        <v>-81.254599999999996</v>
      </c>
      <c r="I2186" t="s">
        <v>138</v>
      </c>
      <c r="J2186">
        <v>130363</v>
      </c>
      <c r="K2186" s="1">
        <v>44628</v>
      </c>
      <c r="L2186" t="s">
        <v>63</v>
      </c>
      <c r="M2186" t="s">
        <v>8341</v>
      </c>
      <c r="N2186">
        <v>4576771644</v>
      </c>
      <c r="O2186" t="s">
        <v>1735</v>
      </c>
      <c r="P2186" t="s">
        <v>2009</v>
      </c>
      <c r="Q2186" t="s">
        <v>34</v>
      </c>
      <c r="R2186" t="s">
        <v>2010</v>
      </c>
      <c r="S2186" t="s">
        <v>85</v>
      </c>
      <c r="T2186" t="s">
        <v>2011</v>
      </c>
      <c r="U2186" t="s">
        <v>2012</v>
      </c>
      <c r="V2186" t="s">
        <v>3037</v>
      </c>
      <c r="W2186" t="s">
        <v>3038</v>
      </c>
    </row>
    <row r="2187" spans="1:23" x14ac:dyDescent="0.3">
      <c r="A2187">
        <v>2893816492303630</v>
      </c>
      <c r="B2187" t="s">
        <v>1249</v>
      </c>
      <c r="C2187" t="s">
        <v>91</v>
      </c>
      <c r="D2187" t="s">
        <v>1550</v>
      </c>
      <c r="E2187" t="s">
        <v>2858</v>
      </c>
      <c r="F2187" t="s">
        <v>2859</v>
      </c>
      <c r="G2187">
        <v>23.424099999999999</v>
      </c>
      <c r="H2187">
        <v>53.847799999999999</v>
      </c>
      <c r="I2187" t="s">
        <v>138</v>
      </c>
      <c r="J2187">
        <v>128415</v>
      </c>
      <c r="K2187" s="1">
        <v>44907</v>
      </c>
      <c r="L2187" t="s">
        <v>29</v>
      </c>
      <c r="M2187" t="s">
        <v>8342</v>
      </c>
      <c r="N2187" t="s">
        <v>8343</v>
      </c>
      <c r="O2187" t="s">
        <v>141</v>
      </c>
      <c r="P2187" t="s">
        <v>142</v>
      </c>
      <c r="Q2187" t="s">
        <v>169</v>
      </c>
      <c r="R2187" t="s">
        <v>144</v>
      </c>
      <c r="S2187" t="s">
        <v>145</v>
      </c>
      <c r="T2187" t="s">
        <v>146</v>
      </c>
      <c r="U2187" t="s">
        <v>147</v>
      </c>
      <c r="V2187" t="s">
        <v>3797</v>
      </c>
      <c r="W2187" t="s">
        <v>3798</v>
      </c>
    </row>
    <row r="2188" spans="1:23" x14ac:dyDescent="0.3">
      <c r="A2188">
        <v>1066127075502320</v>
      </c>
      <c r="B2188" t="s">
        <v>119</v>
      </c>
      <c r="C2188" t="s">
        <v>105</v>
      </c>
      <c r="D2188" t="s">
        <v>1200</v>
      </c>
      <c r="E2188" t="s">
        <v>1077</v>
      </c>
      <c r="F2188" t="s">
        <v>1078</v>
      </c>
      <c r="G2188">
        <v>3.9192999999999998</v>
      </c>
      <c r="H2188">
        <v>-56.027799999999999</v>
      </c>
      <c r="I2188" t="s">
        <v>78</v>
      </c>
      <c r="J2188">
        <v>124691</v>
      </c>
      <c r="K2188" s="1">
        <v>44711</v>
      </c>
      <c r="L2188" t="s">
        <v>123</v>
      </c>
      <c r="M2188" t="s">
        <v>8344</v>
      </c>
      <c r="N2188" t="s">
        <v>8345</v>
      </c>
      <c r="O2188" t="s">
        <v>496</v>
      </c>
      <c r="P2188" t="s">
        <v>1591</v>
      </c>
      <c r="Q2188" t="s">
        <v>143</v>
      </c>
      <c r="R2188" t="s">
        <v>1592</v>
      </c>
      <c r="S2188" t="s">
        <v>334</v>
      </c>
      <c r="T2188" t="s">
        <v>1593</v>
      </c>
      <c r="U2188" t="s">
        <v>1594</v>
      </c>
      <c r="V2188" t="s">
        <v>6008</v>
      </c>
      <c r="W2188" t="s">
        <v>6009</v>
      </c>
    </row>
    <row r="2189" spans="1:23" x14ac:dyDescent="0.3">
      <c r="A2189">
        <v>1691172559142360</v>
      </c>
      <c r="B2189" t="s">
        <v>1803</v>
      </c>
      <c r="C2189" t="s">
        <v>58</v>
      </c>
      <c r="D2189" t="s">
        <v>2888</v>
      </c>
      <c r="E2189" t="s">
        <v>247</v>
      </c>
      <c r="F2189" t="s">
        <v>248</v>
      </c>
      <c r="G2189">
        <v>15.5527</v>
      </c>
      <c r="H2189">
        <v>48.516399999999997</v>
      </c>
      <c r="I2189" t="s">
        <v>206</v>
      </c>
      <c r="J2189">
        <v>87185</v>
      </c>
      <c r="K2189" s="1">
        <v>44951</v>
      </c>
      <c r="L2189" t="s">
        <v>29</v>
      </c>
      <c r="M2189" t="s">
        <v>8346</v>
      </c>
      <c r="N2189" t="s">
        <v>8347</v>
      </c>
      <c r="O2189" t="s">
        <v>1069</v>
      </c>
      <c r="P2189" t="s">
        <v>1070</v>
      </c>
      <c r="Q2189" t="s">
        <v>358</v>
      </c>
      <c r="R2189" t="s">
        <v>1071</v>
      </c>
      <c r="S2189" t="s">
        <v>334</v>
      </c>
      <c r="T2189" t="s">
        <v>1072</v>
      </c>
      <c r="U2189" t="s">
        <v>1073</v>
      </c>
      <c r="V2189" t="s">
        <v>5938</v>
      </c>
      <c r="W2189" t="s">
        <v>5939</v>
      </c>
    </row>
    <row r="2190" spans="1:23" x14ac:dyDescent="0.3">
      <c r="A2190">
        <v>1712462702164480</v>
      </c>
      <c r="B2190" t="s">
        <v>260</v>
      </c>
      <c r="C2190" t="s">
        <v>91</v>
      </c>
      <c r="D2190" t="s">
        <v>5016</v>
      </c>
      <c r="E2190" t="s">
        <v>1084</v>
      </c>
      <c r="F2190" t="s">
        <v>1085</v>
      </c>
      <c r="G2190">
        <v>-20.348400000000002</v>
      </c>
      <c r="H2190">
        <v>57.552199999999999</v>
      </c>
      <c r="I2190" t="s">
        <v>28</v>
      </c>
      <c r="J2190">
        <v>47372</v>
      </c>
      <c r="K2190" s="1">
        <v>44732</v>
      </c>
      <c r="L2190" t="s">
        <v>29</v>
      </c>
      <c r="M2190" t="s">
        <v>8348</v>
      </c>
      <c r="N2190" t="s">
        <v>8349</v>
      </c>
      <c r="O2190" t="s">
        <v>2675</v>
      </c>
      <c r="P2190" t="s">
        <v>3977</v>
      </c>
      <c r="Q2190" t="s">
        <v>253</v>
      </c>
      <c r="R2190" t="s">
        <v>3978</v>
      </c>
      <c r="S2190" t="s">
        <v>241</v>
      </c>
      <c r="T2190" t="s">
        <v>3979</v>
      </c>
      <c r="U2190" t="s">
        <v>3980</v>
      </c>
      <c r="V2190" t="s">
        <v>2013</v>
      </c>
      <c r="W2190" t="s">
        <v>2014</v>
      </c>
    </row>
    <row r="2191" spans="1:23" x14ac:dyDescent="0.3">
      <c r="A2191">
        <v>250461917837401</v>
      </c>
      <c r="B2191" t="s">
        <v>23</v>
      </c>
      <c r="C2191" t="s">
        <v>273</v>
      </c>
      <c r="D2191" t="s">
        <v>5379</v>
      </c>
      <c r="E2191" t="s">
        <v>2858</v>
      </c>
      <c r="F2191" t="s">
        <v>2859</v>
      </c>
      <c r="G2191">
        <v>23.424099999999999</v>
      </c>
      <c r="H2191">
        <v>53.847799999999999</v>
      </c>
      <c r="I2191" t="s">
        <v>62</v>
      </c>
      <c r="J2191">
        <v>64129</v>
      </c>
      <c r="K2191" s="1">
        <v>44761</v>
      </c>
      <c r="L2191" t="s">
        <v>123</v>
      </c>
      <c r="M2191" t="s">
        <v>8350</v>
      </c>
      <c r="N2191" t="s">
        <v>8351</v>
      </c>
      <c r="O2191" t="s">
        <v>509</v>
      </c>
      <c r="P2191" t="s">
        <v>1152</v>
      </c>
      <c r="Q2191" t="s">
        <v>50</v>
      </c>
      <c r="R2191" t="s">
        <v>5157</v>
      </c>
      <c r="S2191" t="s">
        <v>198</v>
      </c>
      <c r="T2191" t="s">
        <v>5158</v>
      </c>
      <c r="U2191" t="s">
        <v>5159</v>
      </c>
      <c r="V2191" t="s">
        <v>7645</v>
      </c>
      <c r="W2191" t="s">
        <v>7646</v>
      </c>
    </row>
    <row r="2192" spans="1:23" x14ac:dyDescent="0.3">
      <c r="A2192">
        <v>2464356180557060</v>
      </c>
      <c r="B2192" t="s">
        <v>23</v>
      </c>
      <c r="C2192" t="s">
        <v>42</v>
      </c>
      <c r="D2192" t="s">
        <v>4711</v>
      </c>
      <c r="E2192" t="s">
        <v>569</v>
      </c>
      <c r="F2192" t="s">
        <v>570</v>
      </c>
      <c r="G2192">
        <v>18.335799999999999</v>
      </c>
      <c r="H2192">
        <v>-64.896299999999997</v>
      </c>
      <c r="I2192" t="s">
        <v>138</v>
      </c>
      <c r="J2192">
        <v>134327</v>
      </c>
      <c r="K2192" s="1">
        <v>44774</v>
      </c>
      <c r="L2192" t="s">
        <v>63</v>
      </c>
      <c r="M2192" t="s">
        <v>8352</v>
      </c>
      <c r="N2192" t="s">
        <v>8353</v>
      </c>
      <c r="O2192" t="s">
        <v>265</v>
      </c>
      <c r="P2192" t="s">
        <v>266</v>
      </c>
      <c r="Q2192" t="s">
        <v>83</v>
      </c>
      <c r="R2192" t="s">
        <v>267</v>
      </c>
      <c r="S2192" t="s">
        <v>36</v>
      </c>
      <c r="T2192" t="s">
        <v>268</v>
      </c>
      <c r="U2192" t="s">
        <v>269</v>
      </c>
      <c r="V2192" t="s">
        <v>1665</v>
      </c>
      <c r="W2192" t="s">
        <v>1666</v>
      </c>
    </row>
    <row r="2193" spans="1:23" x14ac:dyDescent="0.3">
      <c r="A2193">
        <v>845283999683038</v>
      </c>
      <c r="B2193" t="s">
        <v>973</v>
      </c>
      <c r="C2193" t="s">
        <v>189</v>
      </c>
      <c r="D2193" t="s">
        <v>3068</v>
      </c>
      <c r="E2193" t="s">
        <v>275</v>
      </c>
      <c r="F2193" t="s">
        <v>276</v>
      </c>
      <c r="G2193">
        <v>-17.6797</v>
      </c>
      <c r="H2193">
        <v>-149.4068</v>
      </c>
      <c r="I2193" t="s">
        <v>78</v>
      </c>
      <c r="J2193">
        <v>62412</v>
      </c>
      <c r="K2193" s="1">
        <v>44487</v>
      </c>
      <c r="L2193" t="s">
        <v>63</v>
      </c>
      <c r="M2193" t="s">
        <v>8354</v>
      </c>
      <c r="N2193" t="s">
        <v>8355</v>
      </c>
      <c r="O2193" t="s">
        <v>473</v>
      </c>
      <c r="P2193" t="s">
        <v>474</v>
      </c>
      <c r="Q2193" t="s">
        <v>34</v>
      </c>
      <c r="R2193" t="s">
        <v>475</v>
      </c>
      <c r="S2193" t="s">
        <v>198</v>
      </c>
      <c r="T2193" t="s">
        <v>476</v>
      </c>
      <c r="U2193" t="s">
        <v>477</v>
      </c>
      <c r="V2193" t="s">
        <v>8356</v>
      </c>
      <c r="W2193" t="s">
        <v>8357</v>
      </c>
    </row>
    <row r="2194" spans="1:23" x14ac:dyDescent="0.3">
      <c r="A2194">
        <v>1012410787773770</v>
      </c>
      <c r="B2194" t="s">
        <v>779</v>
      </c>
      <c r="C2194" t="s">
        <v>189</v>
      </c>
      <c r="D2194" t="s">
        <v>8358</v>
      </c>
      <c r="E2194" t="s">
        <v>794</v>
      </c>
      <c r="F2194" t="s">
        <v>795</v>
      </c>
      <c r="G2194">
        <v>4.5353000000000003</v>
      </c>
      <c r="H2194">
        <v>114.7277</v>
      </c>
      <c r="I2194" t="s">
        <v>62</v>
      </c>
      <c r="J2194">
        <v>45654</v>
      </c>
      <c r="K2194" s="1">
        <v>44677</v>
      </c>
      <c r="L2194" t="s">
        <v>123</v>
      </c>
      <c r="M2194" t="s">
        <v>8359</v>
      </c>
      <c r="N2194" t="s">
        <v>8360</v>
      </c>
      <c r="O2194" t="s">
        <v>692</v>
      </c>
      <c r="P2194" t="s">
        <v>5491</v>
      </c>
      <c r="Q2194" t="s">
        <v>50</v>
      </c>
      <c r="R2194" t="s">
        <v>5492</v>
      </c>
      <c r="S2194" t="s">
        <v>114</v>
      </c>
      <c r="T2194" t="s">
        <v>5493</v>
      </c>
      <c r="U2194" t="s">
        <v>5494</v>
      </c>
      <c r="V2194" t="s">
        <v>5764</v>
      </c>
      <c r="W2194" t="s">
        <v>5765</v>
      </c>
    </row>
    <row r="2195" spans="1:23" x14ac:dyDescent="0.3">
      <c r="A2195">
        <v>1004102062834980</v>
      </c>
      <c r="B2195" t="s">
        <v>467</v>
      </c>
      <c r="C2195" t="s">
        <v>58</v>
      </c>
      <c r="D2195" t="s">
        <v>3649</v>
      </c>
      <c r="E2195" t="s">
        <v>3607</v>
      </c>
      <c r="F2195" t="s">
        <v>3608</v>
      </c>
      <c r="G2195">
        <v>39.074199999999998</v>
      </c>
      <c r="H2195">
        <v>21.824300000000001</v>
      </c>
      <c r="I2195" t="s">
        <v>28</v>
      </c>
      <c r="J2195">
        <v>67677</v>
      </c>
      <c r="K2195" s="1">
        <v>45134</v>
      </c>
      <c r="L2195" t="s">
        <v>63</v>
      </c>
      <c r="M2195" t="s">
        <v>8361</v>
      </c>
      <c r="N2195" t="s">
        <v>8362</v>
      </c>
      <c r="O2195" t="s">
        <v>344</v>
      </c>
      <c r="P2195" t="s">
        <v>345</v>
      </c>
      <c r="Q2195" t="s">
        <v>294</v>
      </c>
      <c r="R2195" t="s">
        <v>346</v>
      </c>
      <c r="S2195" t="s">
        <v>334</v>
      </c>
      <c r="T2195" t="s">
        <v>347</v>
      </c>
      <c r="U2195" t="s">
        <v>348</v>
      </c>
      <c r="V2195" t="s">
        <v>6471</v>
      </c>
      <c r="W2195" t="s">
        <v>6472</v>
      </c>
    </row>
    <row r="2196" spans="1:23" x14ac:dyDescent="0.3">
      <c r="A2196">
        <v>2062433765644610</v>
      </c>
      <c r="B2196" t="s">
        <v>533</v>
      </c>
      <c r="C2196" t="s">
        <v>218</v>
      </c>
      <c r="D2196" t="s">
        <v>1461</v>
      </c>
      <c r="E2196" t="s">
        <v>177</v>
      </c>
      <c r="F2196" t="s">
        <v>178</v>
      </c>
      <c r="G2196">
        <v>26.066700000000001</v>
      </c>
      <c r="H2196">
        <v>50.557699999999997</v>
      </c>
      <c r="I2196" t="s">
        <v>62</v>
      </c>
      <c r="J2196">
        <v>63272</v>
      </c>
      <c r="K2196" s="1">
        <v>44512</v>
      </c>
      <c r="L2196" t="s">
        <v>123</v>
      </c>
      <c r="M2196" t="s">
        <v>8363</v>
      </c>
      <c r="N2196" t="s">
        <v>8364</v>
      </c>
      <c r="O2196" t="s">
        <v>1260</v>
      </c>
      <c r="P2196" t="s">
        <v>2087</v>
      </c>
      <c r="Q2196" t="s">
        <v>321</v>
      </c>
      <c r="R2196" t="s">
        <v>2088</v>
      </c>
      <c r="S2196" t="s">
        <v>198</v>
      </c>
      <c r="T2196" t="s">
        <v>2089</v>
      </c>
      <c r="U2196" t="s">
        <v>2090</v>
      </c>
      <c r="V2196" t="s">
        <v>5529</v>
      </c>
      <c r="W2196" t="s">
        <v>5530</v>
      </c>
    </row>
    <row r="2197" spans="1:23" x14ac:dyDescent="0.3">
      <c r="A2197">
        <v>2885450777103110</v>
      </c>
      <c r="B2197" t="s">
        <v>286</v>
      </c>
      <c r="C2197" t="s">
        <v>189</v>
      </c>
      <c r="D2197" t="s">
        <v>1197</v>
      </c>
      <c r="E2197" t="s">
        <v>1268</v>
      </c>
      <c r="F2197" t="s">
        <v>1269</v>
      </c>
      <c r="G2197">
        <v>12.879721</v>
      </c>
      <c r="H2197">
        <v>121.774017</v>
      </c>
      <c r="I2197" t="s">
        <v>62</v>
      </c>
      <c r="J2197">
        <v>36358</v>
      </c>
      <c r="K2197" s="1">
        <v>44619</v>
      </c>
      <c r="L2197" t="s">
        <v>29</v>
      </c>
      <c r="M2197" t="s">
        <v>8365</v>
      </c>
      <c r="N2197" t="s">
        <v>8366</v>
      </c>
      <c r="O2197" t="s">
        <v>1169</v>
      </c>
      <c r="P2197" t="s">
        <v>2847</v>
      </c>
      <c r="Q2197" t="s">
        <v>50</v>
      </c>
      <c r="R2197" t="s">
        <v>2848</v>
      </c>
      <c r="S2197" t="s">
        <v>36</v>
      </c>
      <c r="T2197" t="s">
        <v>2849</v>
      </c>
      <c r="U2197" t="s">
        <v>2850</v>
      </c>
      <c r="V2197" t="s">
        <v>2944</v>
      </c>
      <c r="W2197" t="s">
        <v>2945</v>
      </c>
    </row>
    <row r="2198" spans="1:23" x14ac:dyDescent="0.3">
      <c r="A2198">
        <v>2964840151203110</v>
      </c>
      <c r="B2198" t="s">
        <v>859</v>
      </c>
      <c r="C2198" t="s">
        <v>151</v>
      </c>
      <c r="D2198" t="s">
        <v>162</v>
      </c>
      <c r="E2198" t="s">
        <v>5053</v>
      </c>
      <c r="F2198" t="s">
        <v>5054</v>
      </c>
      <c r="G2198">
        <v>47.516199999999998</v>
      </c>
      <c r="H2198">
        <v>14.5501</v>
      </c>
      <c r="I2198" t="s">
        <v>62</v>
      </c>
      <c r="J2198">
        <v>68764</v>
      </c>
      <c r="K2198" s="1">
        <v>44654</v>
      </c>
      <c r="L2198" t="s">
        <v>123</v>
      </c>
      <c r="M2198" t="s">
        <v>8367</v>
      </c>
      <c r="N2198" t="s">
        <v>8368</v>
      </c>
      <c r="O2198" t="s">
        <v>330</v>
      </c>
      <c r="P2198" t="s">
        <v>331</v>
      </c>
      <c r="Q2198" t="s">
        <v>239</v>
      </c>
      <c r="R2198" t="s">
        <v>333</v>
      </c>
      <c r="S2198" t="s">
        <v>52</v>
      </c>
      <c r="T2198" t="s">
        <v>335</v>
      </c>
      <c r="U2198" t="s">
        <v>336</v>
      </c>
      <c r="V2198" t="s">
        <v>8206</v>
      </c>
      <c r="W2198" t="s">
        <v>8207</v>
      </c>
    </row>
    <row r="2199" spans="1:23" x14ac:dyDescent="0.3">
      <c r="A2199">
        <v>2062921782728850</v>
      </c>
      <c r="B2199" t="s">
        <v>313</v>
      </c>
      <c r="C2199" t="s">
        <v>105</v>
      </c>
      <c r="D2199" t="s">
        <v>5933</v>
      </c>
      <c r="E2199" t="s">
        <v>1870</v>
      </c>
      <c r="F2199" t="s">
        <v>1871</v>
      </c>
      <c r="G2199">
        <v>18.735700000000001</v>
      </c>
      <c r="H2199">
        <v>-70.162700000000001</v>
      </c>
      <c r="I2199" t="s">
        <v>206</v>
      </c>
      <c r="J2199">
        <v>87790</v>
      </c>
      <c r="K2199" s="1">
        <v>45115</v>
      </c>
      <c r="L2199" t="s">
        <v>123</v>
      </c>
      <c r="M2199" t="s">
        <v>8369</v>
      </c>
      <c r="N2199" t="s">
        <v>8370</v>
      </c>
      <c r="O2199" t="s">
        <v>560</v>
      </c>
      <c r="P2199" t="s">
        <v>585</v>
      </c>
      <c r="Q2199" t="s">
        <v>83</v>
      </c>
      <c r="R2199" t="s">
        <v>3125</v>
      </c>
      <c r="S2199" t="s">
        <v>198</v>
      </c>
      <c r="T2199" t="s">
        <v>3126</v>
      </c>
      <c r="U2199" t="s">
        <v>3127</v>
      </c>
      <c r="V2199" t="s">
        <v>7355</v>
      </c>
      <c r="W2199" t="s">
        <v>7356</v>
      </c>
    </row>
    <row r="2200" spans="1:23" x14ac:dyDescent="0.3">
      <c r="A2200">
        <v>846422993036104</v>
      </c>
      <c r="B2200" t="s">
        <v>1249</v>
      </c>
      <c r="C2200" t="s">
        <v>91</v>
      </c>
      <c r="D2200" t="s">
        <v>3454</v>
      </c>
      <c r="E2200" t="s">
        <v>2094</v>
      </c>
      <c r="F2200" t="s">
        <v>2095</v>
      </c>
      <c r="G2200">
        <v>-14.271000000000001</v>
      </c>
      <c r="H2200">
        <v>-170.13220000000001</v>
      </c>
      <c r="I2200" t="s">
        <v>62</v>
      </c>
      <c r="J2200">
        <v>46018</v>
      </c>
      <c r="K2200" s="1">
        <v>44472</v>
      </c>
      <c r="L2200" t="s">
        <v>29</v>
      </c>
      <c r="M2200" t="s">
        <v>8371</v>
      </c>
      <c r="N2200" t="s">
        <v>8372</v>
      </c>
      <c r="O2200" t="s">
        <v>811</v>
      </c>
      <c r="P2200" t="s">
        <v>812</v>
      </c>
      <c r="Q2200" t="s">
        <v>358</v>
      </c>
      <c r="R2200" t="s">
        <v>813</v>
      </c>
      <c r="S2200" t="s">
        <v>334</v>
      </c>
      <c r="T2200" t="s">
        <v>814</v>
      </c>
      <c r="U2200" t="s">
        <v>815</v>
      </c>
      <c r="V2200" t="s">
        <v>8373</v>
      </c>
      <c r="W2200" t="s">
        <v>8374</v>
      </c>
    </row>
    <row r="2201" spans="1:23" x14ac:dyDescent="0.3">
      <c r="A2201">
        <v>589936714244359</v>
      </c>
      <c r="B2201" t="s">
        <v>272</v>
      </c>
      <c r="C2201" t="s">
        <v>151</v>
      </c>
      <c r="D2201" t="s">
        <v>4670</v>
      </c>
      <c r="E2201" t="s">
        <v>2532</v>
      </c>
      <c r="F2201" t="s">
        <v>2533</v>
      </c>
      <c r="G2201">
        <v>-6.3689999999999998</v>
      </c>
      <c r="H2201">
        <v>34.888800000000003</v>
      </c>
      <c r="I2201" t="s">
        <v>28</v>
      </c>
      <c r="J2201">
        <v>118168</v>
      </c>
      <c r="K2201" s="1">
        <v>44672</v>
      </c>
      <c r="L2201" t="s">
        <v>29</v>
      </c>
      <c r="M2201" t="s">
        <v>8375</v>
      </c>
      <c r="N2201" t="s">
        <v>8376</v>
      </c>
      <c r="O2201" t="s">
        <v>401</v>
      </c>
      <c r="P2201" t="s">
        <v>6357</v>
      </c>
      <c r="Q2201" t="s">
        <v>169</v>
      </c>
      <c r="R2201" t="s">
        <v>6358</v>
      </c>
      <c r="S2201" t="s">
        <v>212</v>
      </c>
      <c r="T2201" t="s">
        <v>6359</v>
      </c>
      <c r="U2201" t="s">
        <v>6360</v>
      </c>
      <c r="V2201" t="s">
        <v>2382</v>
      </c>
      <c r="W2201" t="s">
        <v>2383</v>
      </c>
    </row>
    <row r="2202" spans="1:23" x14ac:dyDescent="0.3">
      <c r="A2202">
        <v>248287930765352</v>
      </c>
      <c r="B2202" t="s">
        <v>41</v>
      </c>
      <c r="C2202" t="s">
        <v>189</v>
      </c>
      <c r="D2202" t="s">
        <v>8377</v>
      </c>
      <c r="E2202" t="s">
        <v>3331</v>
      </c>
      <c r="F2202" t="s">
        <v>3332</v>
      </c>
      <c r="G2202">
        <v>4.8604000000000003</v>
      </c>
      <c r="H2202">
        <v>-58.930199999999999</v>
      </c>
      <c r="I2202" t="s">
        <v>62</v>
      </c>
      <c r="J2202">
        <v>66570</v>
      </c>
      <c r="K2202" s="1">
        <v>44746</v>
      </c>
      <c r="L2202" t="s">
        <v>63</v>
      </c>
      <c r="M2202" t="s">
        <v>8378</v>
      </c>
      <c r="N2202">
        <v>3494891512</v>
      </c>
      <c r="O2202" t="s">
        <v>1308</v>
      </c>
      <c r="P2202" t="s">
        <v>3012</v>
      </c>
      <c r="Q2202" t="s">
        <v>294</v>
      </c>
      <c r="R2202" t="s">
        <v>3013</v>
      </c>
      <c r="S2202" t="s">
        <v>198</v>
      </c>
      <c r="T2202" t="s">
        <v>3014</v>
      </c>
      <c r="U2202" t="s">
        <v>3015</v>
      </c>
      <c r="V2202" t="s">
        <v>8379</v>
      </c>
      <c r="W2202" t="s">
        <v>8380</v>
      </c>
    </row>
    <row r="2203" spans="1:23" x14ac:dyDescent="0.3">
      <c r="A2203">
        <v>361401921229544</v>
      </c>
      <c r="B2203" t="s">
        <v>396</v>
      </c>
      <c r="C2203" t="s">
        <v>105</v>
      </c>
      <c r="D2203" t="s">
        <v>3137</v>
      </c>
      <c r="E2203" t="s">
        <v>3700</v>
      </c>
      <c r="F2203" t="s">
        <v>3701</v>
      </c>
      <c r="G2203">
        <v>58.595300000000002</v>
      </c>
      <c r="H2203">
        <v>25.0136</v>
      </c>
      <c r="I2203" t="s">
        <v>206</v>
      </c>
      <c r="J2203">
        <v>109037</v>
      </c>
      <c r="K2203" s="1">
        <v>44792</v>
      </c>
      <c r="L2203" t="s">
        <v>29</v>
      </c>
      <c r="M2203" t="s">
        <v>8381</v>
      </c>
      <c r="N2203" t="s">
        <v>8382</v>
      </c>
      <c r="O2203" t="s">
        <v>2583</v>
      </c>
      <c r="P2203" t="s">
        <v>5143</v>
      </c>
      <c r="Q2203" t="s">
        <v>1047</v>
      </c>
      <c r="R2203" t="s">
        <v>5144</v>
      </c>
      <c r="S2203" t="s">
        <v>145</v>
      </c>
      <c r="T2203" t="s">
        <v>5145</v>
      </c>
      <c r="U2203" t="s">
        <v>5146</v>
      </c>
      <c r="V2203" t="s">
        <v>2523</v>
      </c>
      <c r="W2203" t="s">
        <v>2524</v>
      </c>
    </row>
    <row r="2204" spans="1:23" x14ac:dyDescent="0.3">
      <c r="A2204">
        <v>981913422940200</v>
      </c>
      <c r="B2204" t="s">
        <v>57</v>
      </c>
      <c r="C2204" t="s">
        <v>105</v>
      </c>
      <c r="D2204" t="s">
        <v>793</v>
      </c>
      <c r="E2204" t="s">
        <v>1462</v>
      </c>
      <c r="F2204" t="s">
        <v>1463</v>
      </c>
      <c r="G2204">
        <v>-13.133900000000001</v>
      </c>
      <c r="H2204">
        <v>27.849299999999999</v>
      </c>
      <c r="I2204" t="s">
        <v>78</v>
      </c>
      <c r="J2204">
        <v>82721</v>
      </c>
      <c r="K2204" s="1">
        <v>44909</v>
      </c>
      <c r="L2204" t="s">
        <v>63</v>
      </c>
      <c r="M2204" t="s">
        <v>8383</v>
      </c>
      <c r="N2204" t="s">
        <v>8384</v>
      </c>
      <c r="O2204" t="s">
        <v>1832</v>
      </c>
      <c r="P2204" t="s">
        <v>3629</v>
      </c>
      <c r="Q2204" t="s">
        <v>321</v>
      </c>
      <c r="R2204" t="s">
        <v>3630</v>
      </c>
      <c r="S2204" t="s">
        <v>52</v>
      </c>
      <c r="T2204" t="s">
        <v>3631</v>
      </c>
      <c r="U2204" t="s">
        <v>3632</v>
      </c>
      <c r="V2204" t="s">
        <v>2536</v>
      </c>
      <c r="W2204" t="s">
        <v>2537</v>
      </c>
    </row>
    <row r="2205" spans="1:23" x14ac:dyDescent="0.3">
      <c r="A2205">
        <v>961028793998707</v>
      </c>
      <c r="B2205" t="s">
        <v>678</v>
      </c>
      <c r="C2205" t="s">
        <v>24</v>
      </c>
      <c r="D2205" t="s">
        <v>1695</v>
      </c>
      <c r="E2205" t="s">
        <v>1165</v>
      </c>
      <c r="F2205" t="s">
        <v>1166</v>
      </c>
      <c r="G2205">
        <v>6.8769999999999998</v>
      </c>
      <c r="H2205">
        <v>31.306999999999999</v>
      </c>
      <c r="I2205" t="s">
        <v>78</v>
      </c>
      <c r="J2205">
        <v>83387</v>
      </c>
      <c r="K2205" s="1">
        <v>44950</v>
      </c>
      <c r="L2205" t="s">
        <v>63</v>
      </c>
      <c r="M2205" t="s">
        <v>8385</v>
      </c>
      <c r="N2205" t="s">
        <v>8386</v>
      </c>
      <c r="O2205" t="s">
        <v>307</v>
      </c>
      <c r="P2205" t="s">
        <v>1417</v>
      </c>
      <c r="Q2205" t="s">
        <v>143</v>
      </c>
      <c r="R2205" t="s">
        <v>1418</v>
      </c>
      <c r="S2205" t="s">
        <v>241</v>
      </c>
      <c r="T2205" t="s">
        <v>1419</v>
      </c>
      <c r="U2205" t="s">
        <v>1420</v>
      </c>
      <c r="V2205" t="s">
        <v>337</v>
      </c>
      <c r="W2205" t="s">
        <v>338</v>
      </c>
    </row>
    <row r="2206" spans="1:23" x14ac:dyDescent="0.3">
      <c r="A2206">
        <v>705825312673655</v>
      </c>
      <c r="B2206" t="s">
        <v>792</v>
      </c>
      <c r="C2206" t="s">
        <v>42</v>
      </c>
      <c r="D2206" t="s">
        <v>7076</v>
      </c>
      <c r="E2206" t="s">
        <v>2430</v>
      </c>
      <c r="F2206" t="s">
        <v>2431</v>
      </c>
      <c r="G2206">
        <v>51.919400000000003</v>
      </c>
      <c r="H2206">
        <v>19.145099999999999</v>
      </c>
      <c r="I2206" t="s">
        <v>62</v>
      </c>
      <c r="J2206">
        <v>26675</v>
      </c>
      <c r="K2206" s="1">
        <v>44630</v>
      </c>
      <c r="L2206" t="s">
        <v>63</v>
      </c>
      <c r="M2206" t="s">
        <v>8387</v>
      </c>
      <c r="N2206" t="s">
        <v>8388</v>
      </c>
      <c r="O2206" t="s">
        <v>560</v>
      </c>
      <c r="P2206" t="s">
        <v>585</v>
      </c>
      <c r="Q2206" t="s">
        <v>50</v>
      </c>
      <c r="R2206" t="s">
        <v>3125</v>
      </c>
      <c r="S2206" t="s">
        <v>212</v>
      </c>
      <c r="T2206" t="s">
        <v>3126</v>
      </c>
      <c r="U2206" t="s">
        <v>3127</v>
      </c>
      <c r="V2206" t="s">
        <v>6599</v>
      </c>
      <c r="W2206" t="s">
        <v>6600</v>
      </c>
    </row>
    <row r="2207" spans="1:23" x14ac:dyDescent="0.3">
      <c r="A2207">
        <v>667107032264443</v>
      </c>
      <c r="B2207" t="s">
        <v>272</v>
      </c>
      <c r="C2207" t="s">
        <v>24</v>
      </c>
      <c r="D2207" t="s">
        <v>5013</v>
      </c>
      <c r="E2207" t="s">
        <v>2098</v>
      </c>
      <c r="F2207" t="s">
        <v>2099</v>
      </c>
      <c r="G2207">
        <v>15.4542</v>
      </c>
      <c r="H2207">
        <v>18.732199999999999</v>
      </c>
      <c r="I2207" t="s">
        <v>62</v>
      </c>
      <c r="J2207">
        <v>104968</v>
      </c>
      <c r="K2207" s="1">
        <v>44687</v>
      </c>
      <c r="L2207" t="s">
        <v>123</v>
      </c>
      <c r="M2207" t="s">
        <v>8389</v>
      </c>
      <c r="N2207" t="s">
        <v>8390</v>
      </c>
      <c r="O2207" t="s">
        <v>2275</v>
      </c>
      <c r="P2207" t="s">
        <v>2276</v>
      </c>
      <c r="Q2207" t="s">
        <v>321</v>
      </c>
      <c r="R2207" t="s">
        <v>2277</v>
      </c>
      <c r="S2207" t="s">
        <v>198</v>
      </c>
      <c r="T2207" t="s">
        <v>2278</v>
      </c>
      <c r="U2207" t="s">
        <v>2279</v>
      </c>
      <c r="V2207" t="s">
        <v>6481</v>
      </c>
      <c r="W2207" t="s">
        <v>6482</v>
      </c>
    </row>
    <row r="2208" spans="1:23" x14ac:dyDescent="0.3">
      <c r="A2208">
        <v>2595548890200840</v>
      </c>
      <c r="B2208" t="s">
        <v>175</v>
      </c>
      <c r="C2208" t="s">
        <v>151</v>
      </c>
      <c r="D2208" t="s">
        <v>4248</v>
      </c>
      <c r="E2208" t="s">
        <v>1210</v>
      </c>
      <c r="F2208" t="s">
        <v>1211</v>
      </c>
      <c r="G2208">
        <v>18.220800000000001</v>
      </c>
      <c r="H2208">
        <v>-66.590100000000007</v>
      </c>
      <c r="I2208" t="s">
        <v>28</v>
      </c>
      <c r="J2208">
        <v>121365</v>
      </c>
      <c r="K2208" s="1">
        <v>44614</v>
      </c>
      <c r="L2208" t="s">
        <v>123</v>
      </c>
      <c r="M2208" t="s">
        <v>8391</v>
      </c>
      <c r="N2208" t="s">
        <v>8392</v>
      </c>
      <c r="O2208" t="s">
        <v>508</v>
      </c>
      <c r="P2208" t="s">
        <v>886</v>
      </c>
      <c r="Q2208" t="s">
        <v>239</v>
      </c>
      <c r="R2208" t="s">
        <v>887</v>
      </c>
      <c r="S2208" t="s">
        <v>145</v>
      </c>
      <c r="T2208" t="s">
        <v>888</v>
      </c>
      <c r="U2208" t="s">
        <v>889</v>
      </c>
      <c r="V2208" t="s">
        <v>5938</v>
      </c>
      <c r="W2208" t="s">
        <v>5939</v>
      </c>
    </row>
    <row r="2209" spans="1:23" x14ac:dyDescent="0.3">
      <c r="A2209">
        <v>1956329537417800</v>
      </c>
      <c r="B2209" t="s">
        <v>779</v>
      </c>
      <c r="C2209" t="s">
        <v>42</v>
      </c>
      <c r="D2209" t="s">
        <v>4048</v>
      </c>
      <c r="E2209" t="s">
        <v>5023</v>
      </c>
      <c r="F2209" t="s">
        <v>5024</v>
      </c>
      <c r="G2209">
        <v>25.034300000000002</v>
      </c>
      <c r="H2209">
        <v>-77.396299999999997</v>
      </c>
      <c r="I2209" t="s">
        <v>62</v>
      </c>
      <c r="J2209">
        <v>43754</v>
      </c>
      <c r="K2209" s="1">
        <v>44607</v>
      </c>
      <c r="L2209" t="s">
        <v>29</v>
      </c>
      <c r="M2209" t="s">
        <v>8393</v>
      </c>
      <c r="N2209" t="s">
        <v>8394</v>
      </c>
      <c r="O2209" t="s">
        <v>3146</v>
      </c>
      <c r="P2209" t="s">
        <v>3723</v>
      </c>
      <c r="Q2209" t="s">
        <v>674</v>
      </c>
      <c r="R2209" t="s">
        <v>7090</v>
      </c>
      <c r="S2209" t="s">
        <v>241</v>
      </c>
      <c r="T2209" t="s">
        <v>7091</v>
      </c>
      <c r="U2209" t="s">
        <v>7092</v>
      </c>
      <c r="V2209" t="s">
        <v>590</v>
      </c>
      <c r="W2209" t="s">
        <v>591</v>
      </c>
    </row>
    <row r="2210" spans="1:23" x14ac:dyDescent="0.3">
      <c r="A2210">
        <v>2500490472598080</v>
      </c>
      <c r="B2210" t="s">
        <v>678</v>
      </c>
      <c r="C2210" t="s">
        <v>91</v>
      </c>
      <c r="D2210" t="s">
        <v>5545</v>
      </c>
      <c r="E2210" t="s">
        <v>262</v>
      </c>
      <c r="F2210" t="s">
        <v>262</v>
      </c>
      <c r="G2210">
        <v>43.942399999999999</v>
      </c>
      <c r="H2210">
        <v>12.457800000000001</v>
      </c>
      <c r="I2210" t="s">
        <v>206</v>
      </c>
      <c r="J2210">
        <v>71153</v>
      </c>
      <c r="K2210" s="1">
        <v>44650</v>
      </c>
      <c r="L2210" t="s">
        <v>29</v>
      </c>
      <c r="M2210" t="s">
        <v>8395</v>
      </c>
      <c r="N2210" t="s">
        <v>8396</v>
      </c>
      <c r="O2210" t="s">
        <v>1152</v>
      </c>
      <c r="P2210" t="s">
        <v>2774</v>
      </c>
      <c r="Q2210" t="s">
        <v>321</v>
      </c>
      <c r="R2210" t="s">
        <v>2775</v>
      </c>
      <c r="S2210" t="s">
        <v>69</v>
      </c>
      <c r="T2210" t="s">
        <v>2776</v>
      </c>
      <c r="U2210" t="s">
        <v>2777</v>
      </c>
      <c r="V2210" t="s">
        <v>5426</v>
      </c>
      <c r="W2210" t="s">
        <v>5427</v>
      </c>
    </row>
    <row r="2211" spans="1:23" x14ac:dyDescent="0.3">
      <c r="A2211">
        <v>1853191332473880</v>
      </c>
      <c r="B2211" t="s">
        <v>1249</v>
      </c>
      <c r="C2211" t="s">
        <v>105</v>
      </c>
      <c r="D2211" t="s">
        <v>5524</v>
      </c>
      <c r="E2211" t="s">
        <v>841</v>
      </c>
      <c r="F2211" t="s">
        <v>842</v>
      </c>
      <c r="G2211">
        <v>55.378100000000003</v>
      </c>
      <c r="H2211">
        <v>-3.4359999999999999</v>
      </c>
      <c r="I2211" t="s">
        <v>206</v>
      </c>
      <c r="J2211">
        <v>94513</v>
      </c>
      <c r="K2211" s="1">
        <v>44980</v>
      </c>
      <c r="L2211" t="s">
        <v>123</v>
      </c>
      <c r="M2211" t="s">
        <v>8397</v>
      </c>
      <c r="N2211" t="s">
        <v>8398</v>
      </c>
      <c r="O2211" t="s">
        <v>307</v>
      </c>
      <c r="P2211" t="s">
        <v>1235</v>
      </c>
      <c r="Q2211" t="s">
        <v>239</v>
      </c>
      <c r="R2211" t="s">
        <v>1236</v>
      </c>
      <c r="S2211" t="s">
        <v>145</v>
      </c>
      <c r="T2211" t="s">
        <v>1237</v>
      </c>
      <c r="U2211" t="s">
        <v>1238</v>
      </c>
      <c r="V2211" t="s">
        <v>1357</v>
      </c>
      <c r="W2211" t="s">
        <v>1358</v>
      </c>
    </row>
    <row r="2212" spans="1:23" x14ac:dyDescent="0.3">
      <c r="A2212">
        <v>2126317065254570</v>
      </c>
      <c r="B2212" t="s">
        <v>104</v>
      </c>
      <c r="C2212" t="s">
        <v>105</v>
      </c>
      <c r="D2212" t="s">
        <v>4544</v>
      </c>
      <c r="E2212" t="s">
        <v>2094</v>
      </c>
      <c r="F2212" t="s">
        <v>2733</v>
      </c>
      <c r="G2212">
        <v>-13.759</v>
      </c>
      <c r="H2212">
        <v>-172.1046</v>
      </c>
      <c r="I2212" t="s">
        <v>28</v>
      </c>
      <c r="J2212">
        <v>73824</v>
      </c>
      <c r="K2212" s="1">
        <v>44636</v>
      </c>
      <c r="L2212" t="s">
        <v>123</v>
      </c>
      <c r="M2212" t="s">
        <v>8399</v>
      </c>
      <c r="N2212" t="s">
        <v>8400</v>
      </c>
      <c r="O2212" t="s">
        <v>370</v>
      </c>
      <c r="P2212" t="s">
        <v>929</v>
      </c>
      <c r="Q2212" t="s">
        <v>967</v>
      </c>
      <c r="R2212" t="s">
        <v>930</v>
      </c>
      <c r="S2212" t="s">
        <v>241</v>
      </c>
      <c r="T2212" t="s">
        <v>931</v>
      </c>
      <c r="U2212" t="s">
        <v>932</v>
      </c>
      <c r="V2212" t="s">
        <v>2798</v>
      </c>
      <c r="W2212" t="s">
        <v>2799</v>
      </c>
    </row>
    <row r="2213" spans="1:23" x14ac:dyDescent="0.3">
      <c r="A2213">
        <v>1183634706559250</v>
      </c>
      <c r="B2213" t="s">
        <v>313</v>
      </c>
      <c r="C2213" t="s">
        <v>134</v>
      </c>
      <c r="D2213" t="s">
        <v>5071</v>
      </c>
      <c r="E2213" t="s">
        <v>2466</v>
      </c>
      <c r="F2213" t="s">
        <v>2467</v>
      </c>
      <c r="G2213">
        <v>-38.4161</v>
      </c>
      <c r="H2213">
        <v>-63.616700000000002</v>
      </c>
      <c r="I2213" t="s">
        <v>206</v>
      </c>
      <c r="J2213">
        <v>93792</v>
      </c>
      <c r="K2213" s="1">
        <v>44606</v>
      </c>
      <c r="L2213" t="s">
        <v>63</v>
      </c>
      <c r="M2213" t="s">
        <v>8401</v>
      </c>
      <c r="N2213" t="s">
        <v>8402</v>
      </c>
      <c r="O2213" t="s">
        <v>785</v>
      </c>
      <c r="P2213" t="s">
        <v>786</v>
      </c>
      <c r="Q2213" t="s">
        <v>294</v>
      </c>
      <c r="R2213" t="s">
        <v>787</v>
      </c>
      <c r="S2213" t="s">
        <v>334</v>
      </c>
      <c r="T2213" t="s">
        <v>788</v>
      </c>
      <c r="U2213" t="s">
        <v>789</v>
      </c>
      <c r="V2213" t="s">
        <v>4124</v>
      </c>
      <c r="W2213" t="s">
        <v>4125</v>
      </c>
    </row>
    <row r="2214" spans="1:23" x14ac:dyDescent="0.3">
      <c r="A2214">
        <v>49411586255483</v>
      </c>
      <c r="B2214" t="s">
        <v>454</v>
      </c>
      <c r="C2214" t="s">
        <v>42</v>
      </c>
      <c r="D2214" t="s">
        <v>953</v>
      </c>
      <c r="E2214" t="s">
        <v>1760</v>
      </c>
      <c r="F2214" t="s">
        <v>1761</v>
      </c>
      <c r="G2214">
        <v>13.193899999999999</v>
      </c>
      <c r="H2214">
        <v>-59.543199999999999</v>
      </c>
      <c r="I2214" t="s">
        <v>28</v>
      </c>
      <c r="J2214">
        <v>64811</v>
      </c>
      <c r="K2214" s="1">
        <v>44492</v>
      </c>
      <c r="L2214" t="s">
        <v>63</v>
      </c>
      <c r="M2214" t="s">
        <v>8403</v>
      </c>
      <c r="N2214" t="s">
        <v>8404</v>
      </c>
      <c r="O2214" t="s">
        <v>1746</v>
      </c>
      <c r="P2214" t="s">
        <v>4781</v>
      </c>
      <c r="Q2214" t="s">
        <v>294</v>
      </c>
      <c r="R2214" t="s">
        <v>4782</v>
      </c>
      <c r="S2214" t="s">
        <v>145</v>
      </c>
      <c r="T2214" t="s">
        <v>4783</v>
      </c>
      <c r="U2214" t="s">
        <v>4784</v>
      </c>
      <c r="V2214" t="s">
        <v>5957</v>
      </c>
      <c r="W2214" t="s">
        <v>5958</v>
      </c>
    </row>
    <row r="2215" spans="1:23" x14ac:dyDescent="0.3">
      <c r="A2215">
        <v>712953869770386</v>
      </c>
      <c r="B2215" t="s">
        <v>260</v>
      </c>
      <c r="C2215" t="s">
        <v>24</v>
      </c>
      <c r="D2215" t="s">
        <v>1112</v>
      </c>
      <c r="E2215" t="s">
        <v>1509</v>
      </c>
      <c r="F2215" t="s">
        <v>1510</v>
      </c>
      <c r="G2215">
        <v>10.691800000000001</v>
      </c>
      <c r="H2215">
        <v>-61.222499999999997</v>
      </c>
      <c r="I2215" t="s">
        <v>78</v>
      </c>
      <c r="J2215">
        <v>53254</v>
      </c>
      <c r="K2215" s="1">
        <v>44642</v>
      </c>
      <c r="L2215" t="s">
        <v>123</v>
      </c>
      <c r="M2215" t="s">
        <v>8405</v>
      </c>
      <c r="N2215" t="s">
        <v>8406</v>
      </c>
      <c r="O2215" t="s">
        <v>1629</v>
      </c>
      <c r="P2215" t="s">
        <v>3886</v>
      </c>
      <c r="Q2215" t="s">
        <v>34</v>
      </c>
      <c r="R2215" t="s">
        <v>3887</v>
      </c>
      <c r="S2215" t="s">
        <v>114</v>
      </c>
      <c r="T2215" t="s">
        <v>3888</v>
      </c>
      <c r="U2215" t="s">
        <v>3889</v>
      </c>
      <c r="V2215" t="s">
        <v>8407</v>
      </c>
      <c r="W2215" t="s">
        <v>8408</v>
      </c>
    </row>
    <row r="2216" spans="1:23" x14ac:dyDescent="0.3">
      <c r="A2216">
        <v>568815444440890</v>
      </c>
      <c r="B2216" t="s">
        <v>325</v>
      </c>
      <c r="C2216" t="s">
        <v>105</v>
      </c>
      <c r="D2216" t="s">
        <v>4957</v>
      </c>
      <c r="E2216" t="s">
        <v>614</v>
      </c>
      <c r="F2216" t="s">
        <v>615</v>
      </c>
      <c r="G2216">
        <v>17.189900000000002</v>
      </c>
      <c r="H2216">
        <v>-88.497600000000006</v>
      </c>
      <c r="I2216" t="s">
        <v>138</v>
      </c>
      <c r="J2216">
        <v>37198</v>
      </c>
      <c r="K2216" s="1">
        <v>44832</v>
      </c>
      <c r="L2216" t="s">
        <v>29</v>
      </c>
      <c r="M2216" t="s">
        <v>8409</v>
      </c>
      <c r="N2216" t="s">
        <v>8410</v>
      </c>
      <c r="O2216" t="s">
        <v>785</v>
      </c>
      <c r="P2216" t="s">
        <v>1785</v>
      </c>
      <c r="Q2216" t="s">
        <v>169</v>
      </c>
      <c r="R2216" t="s">
        <v>1786</v>
      </c>
      <c r="S2216" t="s">
        <v>255</v>
      </c>
      <c r="T2216" t="s">
        <v>1787</v>
      </c>
      <c r="U2216" t="s">
        <v>1788</v>
      </c>
      <c r="V2216" t="s">
        <v>3287</v>
      </c>
      <c r="W2216" t="s">
        <v>3288</v>
      </c>
    </row>
    <row r="2217" spans="1:23" x14ac:dyDescent="0.3">
      <c r="A2217">
        <v>1465819255234900</v>
      </c>
      <c r="B2217" t="s">
        <v>150</v>
      </c>
      <c r="C2217" t="s">
        <v>134</v>
      </c>
      <c r="D2217" t="s">
        <v>3372</v>
      </c>
      <c r="E2217" t="s">
        <v>569</v>
      </c>
      <c r="F2217" t="s">
        <v>570</v>
      </c>
      <c r="G2217">
        <v>18.335799999999999</v>
      </c>
      <c r="H2217">
        <v>-64.896299999999997</v>
      </c>
      <c r="I2217" t="s">
        <v>28</v>
      </c>
      <c r="J2217">
        <v>128561</v>
      </c>
      <c r="K2217" s="1">
        <v>44799</v>
      </c>
      <c r="L2217" t="s">
        <v>123</v>
      </c>
      <c r="M2217" t="s">
        <v>8411</v>
      </c>
      <c r="N2217" t="s">
        <v>8412</v>
      </c>
      <c r="O2217" t="s">
        <v>209</v>
      </c>
      <c r="P2217" t="s">
        <v>4426</v>
      </c>
      <c r="Q2217" t="s">
        <v>83</v>
      </c>
      <c r="R2217" t="s">
        <v>4427</v>
      </c>
      <c r="S2217" t="s">
        <v>69</v>
      </c>
      <c r="T2217" t="s">
        <v>4428</v>
      </c>
      <c r="U2217" t="s">
        <v>4429</v>
      </c>
      <c r="V2217" t="s">
        <v>3806</v>
      </c>
      <c r="W2217" t="s">
        <v>3807</v>
      </c>
    </row>
    <row r="2218" spans="1:23" x14ac:dyDescent="0.3">
      <c r="A2218">
        <v>1969748953837810</v>
      </c>
      <c r="B2218" t="s">
        <v>859</v>
      </c>
      <c r="C2218" t="s">
        <v>91</v>
      </c>
      <c r="D2218" t="s">
        <v>6473</v>
      </c>
      <c r="E2218" t="s">
        <v>302</v>
      </c>
      <c r="F2218" t="s">
        <v>303</v>
      </c>
      <c r="G2218">
        <v>-4.0382999999999996</v>
      </c>
      <c r="H2218">
        <v>21.758700000000001</v>
      </c>
      <c r="I2218" t="s">
        <v>28</v>
      </c>
      <c r="J2218">
        <v>80234</v>
      </c>
      <c r="K2218" s="1">
        <v>44455</v>
      </c>
      <c r="L2218" t="s">
        <v>29</v>
      </c>
      <c r="M2218" t="s">
        <v>8413</v>
      </c>
      <c r="N2218" t="s">
        <v>8414</v>
      </c>
      <c r="O2218" t="s">
        <v>803</v>
      </c>
      <c r="P2218" t="s">
        <v>3064</v>
      </c>
      <c r="Q2218" t="s">
        <v>321</v>
      </c>
      <c r="R2218" t="s">
        <v>3065</v>
      </c>
      <c r="S2218" t="s">
        <v>36</v>
      </c>
      <c r="T2218" t="s">
        <v>3066</v>
      </c>
      <c r="U2218" t="s">
        <v>3067</v>
      </c>
      <c r="V2218" t="s">
        <v>1480</v>
      </c>
      <c r="W2218" t="s">
        <v>1481</v>
      </c>
    </row>
    <row r="2219" spans="1:23" x14ac:dyDescent="0.3">
      <c r="A2219">
        <v>24088513023711</v>
      </c>
      <c r="B2219" t="s">
        <v>792</v>
      </c>
      <c r="C2219" t="s">
        <v>134</v>
      </c>
      <c r="D2219" t="s">
        <v>2353</v>
      </c>
      <c r="E2219" t="s">
        <v>1010</v>
      </c>
      <c r="F2219" t="s">
        <v>1011</v>
      </c>
      <c r="G2219">
        <v>15.7835</v>
      </c>
      <c r="H2219">
        <v>-90.230800000000002</v>
      </c>
      <c r="I2219" t="s">
        <v>28</v>
      </c>
      <c r="J2219">
        <v>69254</v>
      </c>
      <c r="K2219" s="1">
        <v>44925</v>
      </c>
      <c r="L2219" t="s">
        <v>29</v>
      </c>
      <c r="M2219" t="s">
        <v>8415</v>
      </c>
      <c r="N2219" t="s">
        <v>8416</v>
      </c>
      <c r="O2219" t="s">
        <v>509</v>
      </c>
      <c r="P2219" t="s">
        <v>1227</v>
      </c>
      <c r="Q2219" t="s">
        <v>67</v>
      </c>
      <c r="R2219" t="s">
        <v>1228</v>
      </c>
      <c r="S2219" t="s">
        <v>198</v>
      </c>
      <c r="T2219" t="s">
        <v>1229</v>
      </c>
      <c r="U2219" t="s">
        <v>1230</v>
      </c>
      <c r="V2219" t="s">
        <v>1758</v>
      </c>
      <c r="W2219" t="s">
        <v>1759</v>
      </c>
    </row>
    <row r="2220" spans="1:23" x14ac:dyDescent="0.3">
      <c r="A2220">
        <v>2578640371541300</v>
      </c>
      <c r="B2220" t="s">
        <v>417</v>
      </c>
      <c r="C2220" t="s">
        <v>151</v>
      </c>
      <c r="D2220" t="s">
        <v>176</v>
      </c>
      <c r="E2220" t="s">
        <v>4849</v>
      </c>
      <c r="F2220" t="s">
        <v>4850</v>
      </c>
      <c r="G2220">
        <v>28.033899999999999</v>
      </c>
      <c r="H2220">
        <v>1.6596</v>
      </c>
      <c r="I2220" t="s">
        <v>62</v>
      </c>
      <c r="J2220">
        <v>59485</v>
      </c>
      <c r="K2220" s="1">
        <v>45137</v>
      </c>
      <c r="L2220" t="s">
        <v>63</v>
      </c>
      <c r="M2220" t="s">
        <v>8417</v>
      </c>
      <c r="N2220" t="s">
        <v>8418</v>
      </c>
      <c r="O2220" t="s">
        <v>1308</v>
      </c>
      <c r="P2220" t="s">
        <v>3012</v>
      </c>
      <c r="Q2220" t="s">
        <v>294</v>
      </c>
      <c r="R2220" t="s">
        <v>3013</v>
      </c>
      <c r="S2220" t="s">
        <v>85</v>
      </c>
      <c r="T2220" t="s">
        <v>3014</v>
      </c>
      <c r="U2220" t="s">
        <v>3015</v>
      </c>
      <c r="V2220" t="s">
        <v>6455</v>
      </c>
      <c r="W2220" t="s">
        <v>6456</v>
      </c>
    </row>
    <row r="2221" spans="1:23" x14ac:dyDescent="0.3">
      <c r="A2221">
        <v>1876597876568260</v>
      </c>
      <c r="B2221" t="s">
        <v>1140</v>
      </c>
      <c r="C2221" t="s">
        <v>24</v>
      </c>
      <c r="D2221" t="s">
        <v>2751</v>
      </c>
      <c r="E2221" t="s">
        <v>2148</v>
      </c>
      <c r="F2221" t="s">
        <v>2149</v>
      </c>
      <c r="G2221">
        <v>53.142400000000002</v>
      </c>
      <c r="H2221">
        <v>-7.6920999999999999</v>
      </c>
      <c r="I2221" t="s">
        <v>28</v>
      </c>
      <c r="J2221">
        <v>47763</v>
      </c>
      <c r="K2221" s="1">
        <v>44922</v>
      </c>
      <c r="L2221" t="s">
        <v>123</v>
      </c>
      <c r="M2221" t="s">
        <v>8419</v>
      </c>
      <c r="N2221" t="s">
        <v>8420</v>
      </c>
      <c r="O2221" t="s">
        <v>81</v>
      </c>
      <c r="P2221" t="s">
        <v>224</v>
      </c>
      <c r="Q2221" t="s">
        <v>294</v>
      </c>
      <c r="R2221" t="s">
        <v>2259</v>
      </c>
      <c r="S2221" t="s">
        <v>255</v>
      </c>
      <c r="T2221" t="s">
        <v>2260</v>
      </c>
      <c r="U2221" t="s">
        <v>2261</v>
      </c>
      <c r="V2221" t="s">
        <v>8421</v>
      </c>
      <c r="W2221" t="s">
        <v>8422</v>
      </c>
    </row>
    <row r="2222" spans="1:23" x14ac:dyDescent="0.3">
      <c r="A2222">
        <v>992779696530512</v>
      </c>
      <c r="B2222" t="s">
        <v>104</v>
      </c>
      <c r="C2222" t="s">
        <v>58</v>
      </c>
      <c r="D2222" t="s">
        <v>4454</v>
      </c>
      <c r="E2222" t="s">
        <v>2570</v>
      </c>
      <c r="F2222" t="s">
        <v>2571</v>
      </c>
      <c r="G2222">
        <v>6.4238</v>
      </c>
      <c r="H2222">
        <v>-66.589699999999993</v>
      </c>
      <c r="I2222" t="s">
        <v>78</v>
      </c>
      <c r="J2222">
        <v>100860</v>
      </c>
      <c r="K2222" s="1">
        <v>44507</v>
      </c>
      <c r="L2222" t="s">
        <v>123</v>
      </c>
      <c r="M2222" t="s">
        <v>8423</v>
      </c>
      <c r="N2222" t="s">
        <v>8424</v>
      </c>
      <c r="O2222" t="s">
        <v>447</v>
      </c>
      <c r="P2222" t="s">
        <v>448</v>
      </c>
      <c r="Q2222" t="s">
        <v>239</v>
      </c>
      <c r="R2222" t="s">
        <v>449</v>
      </c>
      <c r="S2222" t="s">
        <v>114</v>
      </c>
      <c r="T2222" t="s">
        <v>450</v>
      </c>
      <c r="U2222" t="s">
        <v>451</v>
      </c>
      <c r="V2222" t="s">
        <v>519</v>
      </c>
      <c r="W2222" t="s">
        <v>520</v>
      </c>
    </row>
    <row r="2223" spans="1:23" x14ac:dyDescent="0.3">
      <c r="A2223">
        <v>792248529403591</v>
      </c>
      <c r="B2223" t="s">
        <v>443</v>
      </c>
      <c r="C2223" t="s">
        <v>273</v>
      </c>
      <c r="D2223" t="s">
        <v>5766</v>
      </c>
      <c r="E2223" t="s">
        <v>2255</v>
      </c>
      <c r="F2223" t="s">
        <v>2256</v>
      </c>
      <c r="G2223">
        <v>41.377499999999998</v>
      </c>
      <c r="H2223">
        <v>64.585300000000004</v>
      </c>
      <c r="I2223" t="s">
        <v>62</v>
      </c>
      <c r="J2223">
        <v>33324</v>
      </c>
      <c r="K2223" s="1">
        <v>45139</v>
      </c>
      <c r="L2223" t="s">
        <v>123</v>
      </c>
      <c r="M2223" t="s">
        <v>8425</v>
      </c>
      <c r="N2223" t="s">
        <v>8426</v>
      </c>
      <c r="O2223" t="s">
        <v>292</v>
      </c>
      <c r="P2223" t="s">
        <v>1446</v>
      </c>
      <c r="Q2223" t="s">
        <v>143</v>
      </c>
      <c r="R2223" t="s">
        <v>1447</v>
      </c>
      <c r="S2223" t="s">
        <v>255</v>
      </c>
      <c r="T2223" t="s">
        <v>1448</v>
      </c>
      <c r="U2223" t="s">
        <v>1449</v>
      </c>
      <c r="V2223" t="s">
        <v>2660</v>
      </c>
      <c r="W2223" t="s">
        <v>2661</v>
      </c>
    </row>
    <row r="2224" spans="1:23" x14ac:dyDescent="0.3">
      <c r="A2224">
        <v>1806900295682320</v>
      </c>
      <c r="B2224" t="s">
        <v>480</v>
      </c>
      <c r="C2224" t="s">
        <v>273</v>
      </c>
      <c r="D2224" t="s">
        <v>3829</v>
      </c>
      <c r="E2224" t="s">
        <v>1268</v>
      </c>
      <c r="F2224" t="s">
        <v>1269</v>
      </c>
      <c r="G2224">
        <v>12.879721</v>
      </c>
      <c r="H2224">
        <v>121.774017</v>
      </c>
      <c r="I2224" t="s">
        <v>78</v>
      </c>
      <c r="J2224">
        <v>88060</v>
      </c>
      <c r="K2224" s="1">
        <v>44976</v>
      </c>
      <c r="L2224" t="s">
        <v>63</v>
      </c>
      <c r="M2224" t="s">
        <v>8427</v>
      </c>
      <c r="N2224" t="s">
        <v>8428</v>
      </c>
      <c r="O2224" t="s">
        <v>560</v>
      </c>
      <c r="P2224" t="s">
        <v>561</v>
      </c>
      <c r="Q2224" t="s">
        <v>358</v>
      </c>
      <c r="R2224" t="s">
        <v>562</v>
      </c>
      <c r="S2224" t="s">
        <v>212</v>
      </c>
      <c r="T2224" t="s">
        <v>563</v>
      </c>
      <c r="U2224" t="s">
        <v>564</v>
      </c>
      <c r="V2224" t="s">
        <v>4736</v>
      </c>
      <c r="W2224" t="s">
        <v>4737</v>
      </c>
    </row>
    <row r="2225" spans="1:23" x14ac:dyDescent="0.3">
      <c r="A2225">
        <v>2779026729364230</v>
      </c>
      <c r="B2225" t="s">
        <v>1636</v>
      </c>
      <c r="C2225" t="s">
        <v>105</v>
      </c>
      <c r="D2225" t="s">
        <v>867</v>
      </c>
      <c r="E2225" t="s">
        <v>326</v>
      </c>
      <c r="F2225" t="s">
        <v>327</v>
      </c>
      <c r="G2225">
        <v>-7.1094999999999997</v>
      </c>
      <c r="H2225">
        <v>177.64930000000001</v>
      </c>
      <c r="I2225" t="s">
        <v>206</v>
      </c>
      <c r="J2225">
        <v>61262</v>
      </c>
      <c r="K2225" s="1">
        <v>45184</v>
      </c>
      <c r="L2225" t="s">
        <v>63</v>
      </c>
      <c r="M2225" t="s">
        <v>8429</v>
      </c>
      <c r="N2225" t="s">
        <v>8430</v>
      </c>
      <c r="O2225" t="s">
        <v>785</v>
      </c>
      <c r="P2225" t="s">
        <v>1203</v>
      </c>
      <c r="Q2225" t="s">
        <v>1047</v>
      </c>
      <c r="R2225" t="s">
        <v>1204</v>
      </c>
      <c r="S2225" t="s">
        <v>212</v>
      </c>
      <c r="T2225" t="s">
        <v>1205</v>
      </c>
      <c r="U2225" t="s">
        <v>1206</v>
      </c>
      <c r="V2225" t="s">
        <v>3738</v>
      </c>
      <c r="W2225" t="s">
        <v>3739</v>
      </c>
    </row>
    <row r="2226" spans="1:23" x14ac:dyDescent="0.3">
      <c r="A2226">
        <v>2295583967510390</v>
      </c>
      <c r="B2226" t="s">
        <v>454</v>
      </c>
      <c r="C2226" t="s">
        <v>218</v>
      </c>
      <c r="D2226" t="s">
        <v>2353</v>
      </c>
      <c r="E2226" t="s">
        <v>2068</v>
      </c>
      <c r="F2226" t="s">
        <v>2069</v>
      </c>
      <c r="G2226">
        <v>52.132599999999996</v>
      </c>
      <c r="H2226">
        <v>5.2912999999999997</v>
      </c>
      <c r="I2226" t="s">
        <v>78</v>
      </c>
      <c r="J2226">
        <v>46986</v>
      </c>
      <c r="K2226" s="1">
        <v>45074</v>
      </c>
      <c r="L2226" t="s">
        <v>29</v>
      </c>
      <c r="M2226" t="s">
        <v>8431</v>
      </c>
      <c r="N2226" t="s">
        <v>8432</v>
      </c>
      <c r="O2226" t="s">
        <v>1726</v>
      </c>
      <c r="P2226" t="s">
        <v>4500</v>
      </c>
      <c r="Q2226" t="s">
        <v>67</v>
      </c>
      <c r="R2226" t="s">
        <v>4501</v>
      </c>
      <c r="S2226" t="s">
        <v>334</v>
      </c>
      <c r="T2226" t="s">
        <v>4502</v>
      </c>
      <c r="U2226" t="s">
        <v>4503</v>
      </c>
      <c r="V2226" t="s">
        <v>8433</v>
      </c>
      <c r="W2226" t="s">
        <v>8434</v>
      </c>
    </row>
    <row r="2227" spans="1:23" x14ac:dyDescent="0.3">
      <c r="A2227">
        <v>749329198431974</v>
      </c>
      <c r="B2227" t="s">
        <v>74</v>
      </c>
      <c r="C2227" t="s">
        <v>151</v>
      </c>
      <c r="D2227" t="s">
        <v>3497</v>
      </c>
      <c r="E2227" t="s">
        <v>2061</v>
      </c>
      <c r="F2227" t="s">
        <v>2062</v>
      </c>
      <c r="G2227">
        <v>21.007899999999999</v>
      </c>
      <c r="H2227">
        <v>-10.940799999999999</v>
      </c>
      <c r="I2227" t="s">
        <v>206</v>
      </c>
      <c r="J2227">
        <v>55904</v>
      </c>
      <c r="K2227" s="1">
        <v>44983</v>
      </c>
      <c r="L2227" t="s">
        <v>63</v>
      </c>
      <c r="M2227" t="s">
        <v>8435</v>
      </c>
      <c r="N2227" t="s">
        <v>8436</v>
      </c>
      <c r="O2227" t="s">
        <v>2653</v>
      </c>
      <c r="P2227" t="s">
        <v>3619</v>
      </c>
      <c r="Q2227" t="s">
        <v>239</v>
      </c>
      <c r="R2227" t="s">
        <v>3620</v>
      </c>
      <c r="S2227" t="s">
        <v>69</v>
      </c>
      <c r="T2227" t="s">
        <v>3621</v>
      </c>
      <c r="U2227" t="s">
        <v>3622</v>
      </c>
      <c r="V2227" t="s">
        <v>4432</v>
      </c>
      <c r="W2227" t="s">
        <v>4433</v>
      </c>
    </row>
    <row r="2228" spans="1:23" x14ac:dyDescent="0.3">
      <c r="A2228">
        <v>574851349980417</v>
      </c>
      <c r="B2228" t="s">
        <v>1249</v>
      </c>
      <c r="C2228" t="s">
        <v>134</v>
      </c>
      <c r="D2228" t="s">
        <v>4058</v>
      </c>
      <c r="E2228" t="s">
        <v>712</v>
      </c>
      <c r="F2228" t="s">
        <v>713</v>
      </c>
      <c r="G2228">
        <v>40.069099999999999</v>
      </c>
      <c r="H2228">
        <v>45.038200000000003</v>
      </c>
      <c r="I2228" t="s">
        <v>206</v>
      </c>
      <c r="J2228">
        <v>118085</v>
      </c>
      <c r="K2228" s="1">
        <v>44841</v>
      </c>
      <c r="L2228" t="s">
        <v>123</v>
      </c>
      <c r="M2228" t="s">
        <v>8437</v>
      </c>
      <c r="N2228" t="s">
        <v>8438</v>
      </c>
      <c r="O2228" t="s">
        <v>1591</v>
      </c>
      <c r="P2228" t="s">
        <v>2790</v>
      </c>
      <c r="Q2228" t="s">
        <v>294</v>
      </c>
      <c r="R2228" t="s">
        <v>2791</v>
      </c>
      <c r="S2228" t="s">
        <v>114</v>
      </c>
      <c r="T2228" t="s">
        <v>2792</v>
      </c>
      <c r="U2228" t="s">
        <v>2793</v>
      </c>
      <c r="V2228" t="s">
        <v>3873</v>
      </c>
      <c r="W2228" t="s">
        <v>3874</v>
      </c>
    </row>
    <row r="2229" spans="1:23" x14ac:dyDescent="0.3">
      <c r="A2229">
        <v>931373051209356</v>
      </c>
      <c r="B2229" t="s">
        <v>231</v>
      </c>
      <c r="C2229" t="s">
        <v>58</v>
      </c>
      <c r="D2229" t="s">
        <v>1550</v>
      </c>
      <c r="E2229" t="s">
        <v>3116</v>
      </c>
      <c r="F2229" t="s">
        <v>3117</v>
      </c>
      <c r="G2229">
        <v>25.354800000000001</v>
      </c>
      <c r="H2229">
        <v>51.183900000000001</v>
      </c>
      <c r="I2229" t="s">
        <v>206</v>
      </c>
      <c r="J2229">
        <v>62876</v>
      </c>
      <c r="K2229" s="1">
        <v>44751</v>
      </c>
      <c r="L2229" t="s">
        <v>63</v>
      </c>
      <c r="M2229" t="s">
        <v>8439</v>
      </c>
      <c r="N2229">
        <v>6062894849</v>
      </c>
      <c r="O2229" t="s">
        <v>650</v>
      </c>
      <c r="P2229" t="s">
        <v>1408</v>
      </c>
      <c r="Q2229" t="s">
        <v>253</v>
      </c>
      <c r="R2229" t="s">
        <v>1409</v>
      </c>
      <c r="S2229" t="s">
        <v>198</v>
      </c>
      <c r="T2229" t="s">
        <v>1410</v>
      </c>
      <c r="U2229" t="s">
        <v>1411</v>
      </c>
      <c r="V2229" t="s">
        <v>4119</v>
      </c>
      <c r="W2229" t="s">
        <v>4120</v>
      </c>
    </row>
    <row r="2230" spans="1:23" x14ac:dyDescent="0.3">
      <c r="A2230">
        <v>404524252494859</v>
      </c>
      <c r="B2230" t="s">
        <v>567</v>
      </c>
      <c r="C2230" t="s">
        <v>218</v>
      </c>
      <c r="D2230" t="s">
        <v>7073</v>
      </c>
      <c r="E2230" t="s">
        <v>2770</v>
      </c>
      <c r="F2230" t="s">
        <v>2771</v>
      </c>
      <c r="G2230">
        <v>12.8628</v>
      </c>
      <c r="H2230">
        <v>30.217600000000001</v>
      </c>
      <c r="I2230" t="s">
        <v>62</v>
      </c>
      <c r="J2230">
        <v>17952</v>
      </c>
      <c r="K2230" s="1">
        <v>44989</v>
      </c>
      <c r="L2230" t="s">
        <v>63</v>
      </c>
      <c r="M2230" t="s">
        <v>8440</v>
      </c>
      <c r="N2230">
        <v>7936449660</v>
      </c>
      <c r="O2230" t="s">
        <v>597</v>
      </c>
      <c r="P2230" t="s">
        <v>1493</v>
      </c>
      <c r="Q2230" t="s">
        <v>34</v>
      </c>
      <c r="R2230" t="s">
        <v>1755</v>
      </c>
      <c r="S2230" t="s">
        <v>145</v>
      </c>
      <c r="T2230" t="s">
        <v>1756</v>
      </c>
      <c r="U2230" t="s">
        <v>1757</v>
      </c>
      <c r="V2230" t="s">
        <v>4251</v>
      </c>
      <c r="W2230" t="s">
        <v>4252</v>
      </c>
    </row>
    <row r="2231" spans="1:23" x14ac:dyDescent="0.3">
      <c r="A2231">
        <v>2684256796525090</v>
      </c>
      <c r="B2231" t="s">
        <v>133</v>
      </c>
      <c r="C2231" t="s">
        <v>58</v>
      </c>
      <c r="D2231" t="s">
        <v>1906</v>
      </c>
      <c r="E2231" t="s">
        <v>3591</v>
      </c>
      <c r="F2231" t="s">
        <v>3592</v>
      </c>
      <c r="G2231">
        <v>41.871899999999997</v>
      </c>
      <c r="H2231">
        <v>12.567399999999999</v>
      </c>
      <c r="I2231" t="s">
        <v>62</v>
      </c>
      <c r="J2231">
        <v>110308</v>
      </c>
      <c r="K2231" s="1">
        <v>44915</v>
      </c>
      <c r="L2231" t="s">
        <v>123</v>
      </c>
      <c r="M2231" t="s">
        <v>8441</v>
      </c>
      <c r="N2231">
        <v>9726549779</v>
      </c>
      <c r="O2231" t="s">
        <v>265</v>
      </c>
      <c r="P2231" t="s">
        <v>673</v>
      </c>
      <c r="Q2231" t="s">
        <v>83</v>
      </c>
      <c r="R2231" t="s">
        <v>675</v>
      </c>
      <c r="S2231" t="s">
        <v>36</v>
      </c>
      <c r="T2231" t="s">
        <v>676</v>
      </c>
      <c r="U2231" t="s">
        <v>677</v>
      </c>
      <c r="V2231" t="s">
        <v>2939</v>
      </c>
      <c r="W2231" t="s">
        <v>2940</v>
      </c>
    </row>
    <row r="2232" spans="1:23" x14ac:dyDescent="0.3">
      <c r="A2232">
        <v>1244042782438690</v>
      </c>
      <c r="B2232" t="s">
        <v>839</v>
      </c>
      <c r="C2232" t="s">
        <v>218</v>
      </c>
      <c r="D2232" t="s">
        <v>1296</v>
      </c>
      <c r="E2232" t="s">
        <v>2476</v>
      </c>
      <c r="F2232" t="s">
        <v>2477</v>
      </c>
      <c r="G2232">
        <v>26.522500000000001</v>
      </c>
      <c r="H2232">
        <v>31.465900000000001</v>
      </c>
      <c r="I2232" t="s">
        <v>206</v>
      </c>
      <c r="J2232">
        <v>77163</v>
      </c>
      <c r="K2232" s="1">
        <v>44499</v>
      </c>
      <c r="L2232" t="s">
        <v>63</v>
      </c>
      <c r="M2232" t="s">
        <v>8442</v>
      </c>
      <c r="N2232" t="s">
        <v>8443</v>
      </c>
      <c r="O2232" t="s">
        <v>195</v>
      </c>
      <c r="P2232" t="s">
        <v>1026</v>
      </c>
      <c r="Q2232" t="s">
        <v>50</v>
      </c>
      <c r="R2232" t="s">
        <v>1027</v>
      </c>
      <c r="S2232" t="s">
        <v>198</v>
      </c>
      <c r="T2232" t="s">
        <v>1028</v>
      </c>
      <c r="U2232" t="s">
        <v>1029</v>
      </c>
      <c r="V2232" t="s">
        <v>7538</v>
      </c>
      <c r="W2232" t="s">
        <v>7539</v>
      </c>
    </row>
    <row r="2233" spans="1:23" x14ac:dyDescent="0.3">
      <c r="A2233">
        <v>2980528388655310</v>
      </c>
      <c r="B2233" t="s">
        <v>23</v>
      </c>
      <c r="C2233" t="s">
        <v>189</v>
      </c>
      <c r="D2233" t="s">
        <v>699</v>
      </c>
      <c r="E2233" t="s">
        <v>1555</v>
      </c>
      <c r="F2233" t="s">
        <v>1556</v>
      </c>
      <c r="G2233">
        <v>49.817500000000003</v>
      </c>
      <c r="H2233">
        <v>15.473000000000001</v>
      </c>
      <c r="I2233" t="s">
        <v>138</v>
      </c>
      <c r="J2233">
        <v>53470</v>
      </c>
      <c r="K2233" s="1">
        <v>44458</v>
      </c>
      <c r="L2233" t="s">
        <v>63</v>
      </c>
      <c r="M2233" t="s">
        <v>8444</v>
      </c>
      <c r="N2233" t="s">
        <v>8445</v>
      </c>
      <c r="O2233" t="s">
        <v>1629</v>
      </c>
      <c r="P2233" t="s">
        <v>1630</v>
      </c>
      <c r="Q2233" t="s">
        <v>67</v>
      </c>
      <c r="R2233" t="s">
        <v>1631</v>
      </c>
      <c r="S2233" t="s">
        <v>145</v>
      </c>
      <c r="T2233" t="s">
        <v>1632</v>
      </c>
      <c r="U2233" t="s">
        <v>1633</v>
      </c>
      <c r="V2233" t="s">
        <v>857</v>
      </c>
      <c r="W2233" t="s">
        <v>858</v>
      </c>
    </row>
    <row r="2234" spans="1:23" x14ac:dyDescent="0.3">
      <c r="A2234">
        <v>1588877367998640</v>
      </c>
      <c r="B2234" t="s">
        <v>23</v>
      </c>
      <c r="C2234" t="s">
        <v>91</v>
      </c>
      <c r="D2234" t="s">
        <v>1388</v>
      </c>
      <c r="E2234" t="s">
        <v>4329</v>
      </c>
      <c r="F2234" t="s">
        <v>4330</v>
      </c>
      <c r="G2234">
        <v>-13.254300000000001</v>
      </c>
      <c r="H2234">
        <v>34.301499999999997</v>
      </c>
      <c r="I2234" t="s">
        <v>78</v>
      </c>
      <c r="J2234">
        <v>102325</v>
      </c>
      <c r="K2234" s="1">
        <v>44459</v>
      </c>
      <c r="L2234" t="s">
        <v>63</v>
      </c>
      <c r="M2234" t="s">
        <v>8446</v>
      </c>
      <c r="N2234" t="s">
        <v>8447</v>
      </c>
      <c r="O2234" t="s">
        <v>2602</v>
      </c>
      <c r="P2234" t="s">
        <v>5200</v>
      </c>
      <c r="Q2234" t="s">
        <v>294</v>
      </c>
      <c r="R2234" t="s">
        <v>5201</v>
      </c>
      <c r="S2234" t="s">
        <v>69</v>
      </c>
      <c r="T2234" t="s">
        <v>5202</v>
      </c>
      <c r="U2234" t="s">
        <v>5203</v>
      </c>
      <c r="V2234" t="s">
        <v>4961</v>
      </c>
      <c r="W2234" t="s">
        <v>4962</v>
      </c>
    </row>
    <row r="2235" spans="1:23" x14ac:dyDescent="0.3">
      <c r="A2235">
        <v>1102336280973680</v>
      </c>
      <c r="B2235" t="s">
        <v>175</v>
      </c>
      <c r="C2235" t="s">
        <v>151</v>
      </c>
      <c r="D2235" t="s">
        <v>1962</v>
      </c>
      <c r="E2235" t="s">
        <v>5204</v>
      </c>
      <c r="F2235" t="s">
        <v>5205</v>
      </c>
      <c r="G2235">
        <v>41.153300000000002</v>
      </c>
      <c r="H2235">
        <v>20.168299999999999</v>
      </c>
      <c r="I2235" t="s">
        <v>62</v>
      </c>
      <c r="J2235">
        <v>18174</v>
      </c>
      <c r="K2235" s="1">
        <v>45043</v>
      </c>
      <c r="L2235" t="s">
        <v>63</v>
      </c>
      <c r="M2235" t="s">
        <v>8448</v>
      </c>
      <c r="N2235" t="s">
        <v>8449</v>
      </c>
      <c r="O2235" t="s">
        <v>141</v>
      </c>
      <c r="P2235" t="s">
        <v>155</v>
      </c>
      <c r="Q2235" t="s">
        <v>183</v>
      </c>
      <c r="R2235" t="s">
        <v>156</v>
      </c>
      <c r="S2235" t="s">
        <v>85</v>
      </c>
      <c r="T2235" t="s">
        <v>157</v>
      </c>
      <c r="U2235" t="s">
        <v>158</v>
      </c>
      <c r="V2235" t="s">
        <v>3131</v>
      </c>
      <c r="W2235" t="s">
        <v>3132</v>
      </c>
    </row>
    <row r="2236" spans="1:23" x14ac:dyDescent="0.3">
      <c r="A2236">
        <v>1907409129555730</v>
      </c>
      <c r="B2236" t="s">
        <v>74</v>
      </c>
      <c r="C2236" t="s">
        <v>105</v>
      </c>
      <c r="D2236" t="s">
        <v>6155</v>
      </c>
      <c r="E2236" t="s">
        <v>4849</v>
      </c>
      <c r="F2236" t="s">
        <v>4850</v>
      </c>
      <c r="G2236">
        <v>28.033899999999999</v>
      </c>
      <c r="H2236">
        <v>1.6596</v>
      </c>
      <c r="I2236" t="s">
        <v>28</v>
      </c>
      <c r="J2236">
        <v>114658</v>
      </c>
      <c r="K2236" s="1">
        <v>45021</v>
      </c>
      <c r="L2236" t="s">
        <v>63</v>
      </c>
      <c r="M2236" t="s">
        <v>8450</v>
      </c>
      <c r="N2236" t="s">
        <v>8451</v>
      </c>
      <c r="O2236" t="s">
        <v>3926</v>
      </c>
      <c r="P2236" t="s">
        <v>7628</v>
      </c>
      <c r="Q2236" t="s">
        <v>253</v>
      </c>
      <c r="R2236" t="s">
        <v>7629</v>
      </c>
      <c r="S2236" t="s">
        <v>69</v>
      </c>
      <c r="T2236" t="s">
        <v>7630</v>
      </c>
      <c r="U2236" t="s">
        <v>7631</v>
      </c>
      <c r="V2236" t="s">
        <v>740</v>
      </c>
      <c r="W2236" t="s">
        <v>741</v>
      </c>
    </row>
    <row r="2237" spans="1:23" x14ac:dyDescent="0.3">
      <c r="A2237">
        <v>1498130390389680</v>
      </c>
      <c r="B2237" t="s">
        <v>443</v>
      </c>
      <c r="C2237" t="s">
        <v>189</v>
      </c>
      <c r="D2237" t="s">
        <v>5220</v>
      </c>
      <c r="E2237" t="s">
        <v>593</v>
      </c>
      <c r="F2237" t="s">
        <v>594</v>
      </c>
      <c r="G2237">
        <v>-11.6455</v>
      </c>
      <c r="H2237">
        <v>43.333300000000001</v>
      </c>
      <c r="I2237" t="s">
        <v>28</v>
      </c>
      <c r="J2237">
        <v>94333</v>
      </c>
      <c r="K2237" s="1">
        <v>44676</v>
      </c>
      <c r="L2237" t="s">
        <v>123</v>
      </c>
      <c r="M2237" t="s">
        <v>8452</v>
      </c>
      <c r="N2237" t="s">
        <v>8453</v>
      </c>
      <c r="O2237" t="s">
        <v>2072</v>
      </c>
      <c r="P2237" t="s">
        <v>2073</v>
      </c>
      <c r="Q2237" t="s">
        <v>239</v>
      </c>
      <c r="R2237" t="s">
        <v>2074</v>
      </c>
      <c r="S2237" t="s">
        <v>212</v>
      </c>
      <c r="T2237" t="s">
        <v>2075</v>
      </c>
      <c r="U2237" t="s">
        <v>2076</v>
      </c>
      <c r="V2237" t="s">
        <v>7829</v>
      </c>
      <c r="W2237" t="s">
        <v>7830</v>
      </c>
    </row>
    <row r="2238" spans="1:23" x14ac:dyDescent="0.3">
      <c r="A2238">
        <v>665688551170300</v>
      </c>
      <c r="B2238" t="s">
        <v>779</v>
      </c>
      <c r="C2238" t="s">
        <v>58</v>
      </c>
      <c r="D2238" t="s">
        <v>3497</v>
      </c>
      <c r="E2238" t="s">
        <v>1584</v>
      </c>
      <c r="F2238" t="s">
        <v>1585</v>
      </c>
      <c r="G2238">
        <v>37.090200000000003</v>
      </c>
      <c r="H2238">
        <v>-95.712900000000005</v>
      </c>
      <c r="I2238" t="s">
        <v>206</v>
      </c>
      <c r="J2238">
        <v>21532</v>
      </c>
      <c r="K2238" s="1">
        <v>45094</v>
      </c>
      <c r="L2238" t="s">
        <v>63</v>
      </c>
      <c r="M2238" t="s">
        <v>8454</v>
      </c>
      <c r="N2238" t="s">
        <v>8455</v>
      </c>
      <c r="O2238" t="s">
        <v>1429</v>
      </c>
      <c r="P2238" t="s">
        <v>2102</v>
      </c>
      <c r="Q2238" t="s">
        <v>321</v>
      </c>
      <c r="R2238" t="s">
        <v>2103</v>
      </c>
      <c r="S2238" t="s">
        <v>69</v>
      </c>
      <c r="T2238" t="s">
        <v>2104</v>
      </c>
      <c r="U2238" t="s">
        <v>2105</v>
      </c>
      <c r="V2238" t="s">
        <v>5549</v>
      </c>
      <c r="W2238" t="s">
        <v>5550</v>
      </c>
    </row>
    <row r="2239" spans="1:23" x14ac:dyDescent="0.3">
      <c r="A2239">
        <v>486105680162249</v>
      </c>
      <c r="B2239" t="s">
        <v>396</v>
      </c>
      <c r="C2239" t="s">
        <v>151</v>
      </c>
      <c r="D2239" t="s">
        <v>4537</v>
      </c>
      <c r="E2239" t="s">
        <v>1231</v>
      </c>
      <c r="F2239" t="s">
        <v>1232</v>
      </c>
      <c r="G2239">
        <v>-16.290199999999999</v>
      </c>
      <c r="H2239">
        <v>-63.588700000000003</v>
      </c>
      <c r="I2239" t="s">
        <v>206</v>
      </c>
      <c r="J2239">
        <v>134033</v>
      </c>
      <c r="K2239" s="1">
        <v>44594</v>
      </c>
      <c r="L2239" t="s">
        <v>123</v>
      </c>
      <c r="M2239" t="s">
        <v>8456</v>
      </c>
      <c r="N2239" t="s">
        <v>8457</v>
      </c>
      <c r="O2239" t="s">
        <v>2231</v>
      </c>
      <c r="P2239" t="s">
        <v>2508</v>
      </c>
      <c r="Q2239" t="s">
        <v>143</v>
      </c>
      <c r="R2239" t="s">
        <v>2509</v>
      </c>
      <c r="S2239" t="s">
        <v>255</v>
      </c>
      <c r="T2239" t="s">
        <v>2510</v>
      </c>
      <c r="U2239" t="s">
        <v>2511</v>
      </c>
      <c r="V2239" t="s">
        <v>6246</v>
      </c>
      <c r="W2239" t="s">
        <v>6247</v>
      </c>
    </row>
    <row r="2240" spans="1:23" x14ac:dyDescent="0.3">
      <c r="A2240">
        <v>832262962038213</v>
      </c>
      <c r="B2240" t="s">
        <v>1140</v>
      </c>
      <c r="C2240" t="s">
        <v>273</v>
      </c>
      <c r="D2240" t="s">
        <v>1528</v>
      </c>
      <c r="E2240" t="s">
        <v>1534</v>
      </c>
      <c r="F2240" t="s">
        <v>1535</v>
      </c>
      <c r="G2240">
        <v>1.3733</v>
      </c>
      <c r="H2240">
        <v>32.290300000000002</v>
      </c>
      <c r="I2240" t="s">
        <v>28</v>
      </c>
      <c r="J2240">
        <v>88599</v>
      </c>
      <c r="K2240" s="1">
        <v>45062</v>
      </c>
      <c r="L2240" t="s">
        <v>63</v>
      </c>
      <c r="M2240" t="s">
        <v>8088</v>
      </c>
      <c r="N2240" t="s">
        <v>8458</v>
      </c>
      <c r="O2240" t="s">
        <v>448</v>
      </c>
      <c r="P2240" t="s">
        <v>6370</v>
      </c>
      <c r="Q2240" t="s">
        <v>50</v>
      </c>
      <c r="R2240" t="s">
        <v>6371</v>
      </c>
      <c r="S2240" t="s">
        <v>241</v>
      </c>
      <c r="T2240" t="s">
        <v>6372</v>
      </c>
      <c r="U2240" t="s">
        <v>6373</v>
      </c>
      <c r="V2240" t="s">
        <v>4287</v>
      </c>
      <c r="W2240" t="s">
        <v>4288</v>
      </c>
    </row>
    <row r="2241" spans="1:23" x14ac:dyDescent="0.3">
      <c r="A2241">
        <v>2114873011555490</v>
      </c>
      <c r="B2241" t="s">
        <v>161</v>
      </c>
      <c r="C2241" t="s">
        <v>42</v>
      </c>
      <c r="D2241" t="s">
        <v>723</v>
      </c>
      <c r="E2241" t="s">
        <v>3008</v>
      </c>
      <c r="F2241" t="s">
        <v>3009</v>
      </c>
      <c r="G2241">
        <v>42.733899999999998</v>
      </c>
      <c r="H2241">
        <v>25.485800000000001</v>
      </c>
      <c r="I2241" t="s">
        <v>206</v>
      </c>
      <c r="J2241">
        <v>108687</v>
      </c>
      <c r="K2241" s="1">
        <v>45033</v>
      </c>
      <c r="L2241" t="s">
        <v>123</v>
      </c>
      <c r="M2241" t="s">
        <v>8459</v>
      </c>
      <c r="N2241" t="s">
        <v>8460</v>
      </c>
      <c r="O2241" t="s">
        <v>401</v>
      </c>
      <c r="P2241" t="s">
        <v>1484</v>
      </c>
      <c r="Q2241" t="s">
        <v>253</v>
      </c>
      <c r="R2241" t="s">
        <v>1485</v>
      </c>
      <c r="S2241" t="s">
        <v>114</v>
      </c>
      <c r="T2241" t="s">
        <v>1486</v>
      </c>
      <c r="U2241" t="s">
        <v>1487</v>
      </c>
      <c r="V2241" t="s">
        <v>2413</v>
      </c>
      <c r="W2241" t="s">
        <v>2414</v>
      </c>
    </row>
    <row r="2242" spans="1:23" x14ac:dyDescent="0.3">
      <c r="A2242">
        <v>1348173515114770</v>
      </c>
      <c r="B2242" t="s">
        <v>74</v>
      </c>
      <c r="C2242" t="s">
        <v>151</v>
      </c>
      <c r="D2242" t="s">
        <v>5089</v>
      </c>
      <c r="E2242" t="s">
        <v>220</v>
      </c>
      <c r="F2242" t="s">
        <v>221</v>
      </c>
      <c r="G2242">
        <v>13.443199999999999</v>
      </c>
      <c r="H2242">
        <v>-15.3101</v>
      </c>
      <c r="I2242" t="s">
        <v>206</v>
      </c>
      <c r="J2242">
        <v>132973</v>
      </c>
      <c r="K2242" s="1">
        <v>45124</v>
      </c>
      <c r="L2242" t="s">
        <v>123</v>
      </c>
      <c r="M2242" t="s">
        <v>8461</v>
      </c>
      <c r="N2242" t="s">
        <v>8462</v>
      </c>
      <c r="O2242" t="s">
        <v>195</v>
      </c>
      <c r="P2242" t="s">
        <v>1026</v>
      </c>
      <c r="Q2242" t="s">
        <v>50</v>
      </c>
      <c r="R2242" t="s">
        <v>1027</v>
      </c>
      <c r="S2242" t="s">
        <v>145</v>
      </c>
      <c r="T2242" t="s">
        <v>1028</v>
      </c>
      <c r="U2242" t="s">
        <v>1029</v>
      </c>
      <c r="V2242" t="s">
        <v>337</v>
      </c>
      <c r="W2242" t="s">
        <v>338</v>
      </c>
    </row>
    <row r="2243" spans="1:23" x14ac:dyDescent="0.3">
      <c r="A2243">
        <v>1448539821388220</v>
      </c>
      <c r="B2243" t="s">
        <v>792</v>
      </c>
      <c r="C2243" t="s">
        <v>273</v>
      </c>
      <c r="D2243" t="s">
        <v>1209</v>
      </c>
      <c r="E2243" t="s">
        <v>614</v>
      </c>
      <c r="F2243" t="s">
        <v>615</v>
      </c>
      <c r="G2243">
        <v>17.189900000000002</v>
      </c>
      <c r="H2243">
        <v>-88.497600000000006</v>
      </c>
      <c r="I2243" t="s">
        <v>28</v>
      </c>
      <c r="J2243">
        <v>85609</v>
      </c>
      <c r="K2243" s="1">
        <v>45000</v>
      </c>
      <c r="L2243" t="s">
        <v>63</v>
      </c>
      <c r="M2243" t="s">
        <v>8463</v>
      </c>
      <c r="N2243" t="s">
        <v>8464</v>
      </c>
      <c r="O2243" t="s">
        <v>754</v>
      </c>
      <c r="P2243" t="s">
        <v>4491</v>
      </c>
      <c r="Q2243" t="s">
        <v>239</v>
      </c>
      <c r="R2243" t="s">
        <v>4492</v>
      </c>
      <c r="S2243" t="s">
        <v>334</v>
      </c>
      <c r="T2243" t="s">
        <v>4493</v>
      </c>
      <c r="U2243" t="s">
        <v>4494</v>
      </c>
      <c r="V2243" t="s">
        <v>3142</v>
      </c>
      <c r="W2243" t="s">
        <v>3143</v>
      </c>
    </row>
    <row r="2244" spans="1:23" x14ac:dyDescent="0.3">
      <c r="A2244">
        <v>2960968097967610</v>
      </c>
      <c r="B2244" t="s">
        <v>839</v>
      </c>
      <c r="C2244" t="s">
        <v>105</v>
      </c>
      <c r="D2244" t="s">
        <v>2429</v>
      </c>
      <c r="E2244" t="s">
        <v>3964</v>
      </c>
      <c r="F2244" t="s">
        <v>3965</v>
      </c>
      <c r="G2244">
        <v>42.315399999999997</v>
      </c>
      <c r="H2244">
        <v>43.356900000000003</v>
      </c>
      <c r="I2244" t="s">
        <v>62</v>
      </c>
      <c r="J2244">
        <v>60716</v>
      </c>
      <c r="K2244" s="1">
        <v>44584</v>
      </c>
      <c r="L2244" t="s">
        <v>63</v>
      </c>
      <c r="M2244" t="s">
        <v>8465</v>
      </c>
      <c r="N2244">
        <v>2055685611</v>
      </c>
      <c r="O2244" t="s">
        <v>803</v>
      </c>
      <c r="P2244" t="s">
        <v>4115</v>
      </c>
      <c r="Q2244" t="s">
        <v>239</v>
      </c>
      <c r="R2244" t="s">
        <v>4116</v>
      </c>
      <c r="S2244" t="s">
        <v>212</v>
      </c>
      <c r="T2244" t="s">
        <v>4117</v>
      </c>
      <c r="U2244" t="s">
        <v>4118</v>
      </c>
      <c r="V2244" t="s">
        <v>2806</v>
      </c>
      <c r="W2244" t="s">
        <v>2807</v>
      </c>
    </row>
    <row r="2245" spans="1:23" x14ac:dyDescent="0.3">
      <c r="A2245">
        <v>251173251505557</v>
      </c>
      <c r="B2245" t="s">
        <v>1008</v>
      </c>
      <c r="C2245" t="s">
        <v>134</v>
      </c>
      <c r="D2245" t="s">
        <v>5016</v>
      </c>
      <c r="E2245" t="s">
        <v>2336</v>
      </c>
      <c r="F2245" t="s">
        <v>2337</v>
      </c>
      <c r="G2245">
        <v>61.892600000000002</v>
      </c>
      <c r="H2245">
        <v>-6.9118000000000004</v>
      </c>
      <c r="I2245" t="s">
        <v>138</v>
      </c>
      <c r="J2245">
        <v>120599</v>
      </c>
      <c r="K2245" s="1">
        <v>44575</v>
      </c>
      <c r="L2245" t="s">
        <v>63</v>
      </c>
      <c r="M2245" t="s">
        <v>8466</v>
      </c>
      <c r="N2245" t="s">
        <v>8467</v>
      </c>
      <c r="O2245" t="s">
        <v>2574</v>
      </c>
      <c r="P2245" t="s">
        <v>4991</v>
      </c>
      <c r="Q2245" t="s">
        <v>67</v>
      </c>
      <c r="R2245" t="s">
        <v>4992</v>
      </c>
      <c r="S2245" t="s">
        <v>85</v>
      </c>
      <c r="T2245" t="s">
        <v>4993</v>
      </c>
      <c r="U2245" t="s">
        <v>4994</v>
      </c>
      <c r="V2245" t="s">
        <v>6179</v>
      </c>
      <c r="W2245" t="s">
        <v>6180</v>
      </c>
    </row>
    <row r="2246" spans="1:23" x14ac:dyDescent="0.3">
      <c r="A2246">
        <v>635153805219657</v>
      </c>
      <c r="B2246" t="s">
        <v>467</v>
      </c>
      <c r="C2246" t="s">
        <v>42</v>
      </c>
      <c r="D2246" t="s">
        <v>120</v>
      </c>
      <c r="E2246" t="s">
        <v>925</v>
      </c>
      <c r="F2246" t="s">
        <v>926</v>
      </c>
      <c r="G2246">
        <v>23.885899999999999</v>
      </c>
      <c r="H2246">
        <v>45.0792</v>
      </c>
      <c r="I2246" t="s">
        <v>78</v>
      </c>
      <c r="J2246">
        <v>37971</v>
      </c>
      <c r="K2246" s="1">
        <v>44993</v>
      </c>
      <c r="L2246" t="s">
        <v>63</v>
      </c>
      <c r="M2246" t="s">
        <v>8468</v>
      </c>
      <c r="N2246" t="s">
        <v>8469</v>
      </c>
      <c r="O2246" t="s">
        <v>692</v>
      </c>
      <c r="P2246" t="s">
        <v>1522</v>
      </c>
      <c r="Q2246" t="s">
        <v>294</v>
      </c>
      <c r="R2246" t="s">
        <v>1523</v>
      </c>
      <c r="S2246" t="s">
        <v>114</v>
      </c>
      <c r="T2246" t="s">
        <v>1524</v>
      </c>
      <c r="U2246" t="s">
        <v>1525</v>
      </c>
      <c r="V2246" t="s">
        <v>4995</v>
      </c>
      <c r="W2246" t="s">
        <v>4996</v>
      </c>
    </row>
    <row r="2247" spans="1:23" x14ac:dyDescent="0.3">
      <c r="A2247">
        <v>646192841151226</v>
      </c>
      <c r="B2247" t="s">
        <v>150</v>
      </c>
      <c r="C2247" t="s">
        <v>91</v>
      </c>
      <c r="D2247" t="s">
        <v>5909</v>
      </c>
      <c r="E2247" t="s">
        <v>2858</v>
      </c>
      <c r="F2247" t="s">
        <v>2859</v>
      </c>
      <c r="G2247">
        <v>23.424099999999999</v>
      </c>
      <c r="H2247">
        <v>53.847799999999999</v>
      </c>
      <c r="I2247" t="s">
        <v>28</v>
      </c>
      <c r="J2247">
        <v>117858</v>
      </c>
      <c r="K2247" s="1">
        <v>44580</v>
      </c>
      <c r="L2247" t="s">
        <v>63</v>
      </c>
      <c r="M2247" t="s">
        <v>8470</v>
      </c>
      <c r="N2247">
        <v>6797583906</v>
      </c>
      <c r="O2247" t="s">
        <v>141</v>
      </c>
      <c r="P2247" t="s">
        <v>155</v>
      </c>
      <c r="Q2247" t="s">
        <v>34</v>
      </c>
      <c r="R2247" t="s">
        <v>156</v>
      </c>
      <c r="S2247" t="s">
        <v>36</v>
      </c>
      <c r="T2247" t="s">
        <v>157</v>
      </c>
      <c r="U2247" t="s">
        <v>158</v>
      </c>
      <c r="V2247" t="s">
        <v>3178</v>
      </c>
      <c r="W2247" t="s">
        <v>3179</v>
      </c>
    </row>
    <row r="2248" spans="1:23" x14ac:dyDescent="0.3">
      <c r="A2248">
        <v>283016733251858</v>
      </c>
      <c r="B2248" t="s">
        <v>480</v>
      </c>
      <c r="C2248" t="s">
        <v>151</v>
      </c>
      <c r="D2248" t="s">
        <v>4497</v>
      </c>
      <c r="E2248" t="s">
        <v>861</v>
      </c>
      <c r="F2248" t="s">
        <v>862</v>
      </c>
      <c r="G2248">
        <v>46.862499999999997</v>
      </c>
      <c r="H2248">
        <v>103.8467</v>
      </c>
      <c r="I2248" t="s">
        <v>62</v>
      </c>
      <c r="J2248">
        <v>76658</v>
      </c>
      <c r="K2248" s="1">
        <v>44795</v>
      </c>
      <c r="L2248" t="s">
        <v>63</v>
      </c>
      <c r="M2248" t="s">
        <v>8471</v>
      </c>
      <c r="N2248" t="s">
        <v>8472</v>
      </c>
      <c r="O2248" t="s">
        <v>181</v>
      </c>
      <c r="P2248" t="s">
        <v>182</v>
      </c>
      <c r="Q2248" t="s">
        <v>50</v>
      </c>
      <c r="R2248" t="s">
        <v>184</v>
      </c>
      <c r="S2248" t="s">
        <v>241</v>
      </c>
      <c r="T2248" t="s">
        <v>185</v>
      </c>
      <c r="U2248" t="s">
        <v>186</v>
      </c>
      <c r="V2248" t="s">
        <v>6471</v>
      </c>
      <c r="W2248" t="s">
        <v>6472</v>
      </c>
    </row>
    <row r="2249" spans="1:23" x14ac:dyDescent="0.3">
      <c r="A2249">
        <v>1596452905266300</v>
      </c>
      <c r="B2249" t="s">
        <v>792</v>
      </c>
      <c r="C2249" t="s">
        <v>42</v>
      </c>
      <c r="D2249" t="s">
        <v>1621</v>
      </c>
      <c r="E2249" t="s">
        <v>1141</v>
      </c>
      <c r="F2249" t="s">
        <v>1142</v>
      </c>
      <c r="G2249">
        <v>-17.7134</v>
      </c>
      <c r="H2249">
        <v>178.065</v>
      </c>
      <c r="I2249" t="s">
        <v>206</v>
      </c>
      <c r="J2249">
        <v>121008</v>
      </c>
      <c r="K2249" s="1">
        <v>44974</v>
      </c>
      <c r="L2249" t="s">
        <v>63</v>
      </c>
      <c r="M2249" t="s">
        <v>8473</v>
      </c>
      <c r="N2249">
        <v>9487869368</v>
      </c>
      <c r="O2249" t="s">
        <v>1832</v>
      </c>
      <c r="P2249" t="s">
        <v>3629</v>
      </c>
      <c r="Q2249" t="s">
        <v>143</v>
      </c>
      <c r="R2249" t="s">
        <v>3630</v>
      </c>
      <c r="S2249" t="s">
        <v>69</v>
      </c>
      <c r="T2249" t="s">
        <v>3631</v>
      </c>
      <c r="U2249" t="s">
        <v>3632</v>
      </c>
      <c r="V2249" t="s">
        <v>4187</v>
      </c>
      <c r="W2249" t="s">
        <v>4188</v>
      </c>
    </row>
    <row r="2250" spans="1:23" x14ac:dyDescent="0.3">
      <c r="A2250">
        <v>2481300686861410</v>
      </c>
      <c r="B2250" t="s">
        <v>430</v>
      </c>
      <c r="C2250" t="s">
        <v>91</v>
      </c>
      <c r="D2250" t="s">
        <v>2888</v>
      </c>
      <c r="E2250" t="s">
        <v>3641</v>
      </c>
      <c r="F2250" t="s">
        <v>3642</v>
      </c>
      <c r="G2250">
        <v>12.521100000000001</v>
      </c>
      <c r="H2250">
        <v>-69.968299999999999</v>
      </c>
      <c r="I2250" t="s">
        <v>138</v>
      </c>
      <c r="J2250">
        <v>83212</v>
      </c>
      <c r="K2250" s="1">
        <v>44822</v>
      </c>
      <c r="L2250" t="s">
        <v>29</v>
      </c>
      <c r="M2250" t="s">
        <v>8474</v>
      </c>
      <c r="N2250" t="s">
        <v>8475</v>
      </c>
      <c r="O2250" t="s">
        <v>448</v>
      </c>
      <c r="P2250" t="s">
        <v>6370</v>
      </c>
      <c r="Q2250" t="s">
        <v>321</v>
      </c>
      <c r="R2250" t="s">
        <v>6371</v>
      </c>
      <c r="S2250" t="s">
        <v>198</v>
      </c>
      <c r="T2250" t="s">
        <v>6372</v>
      </c>
      <c r="U2250" t="s">
        <v>6373</v>
      </c>
      <c r="V2250" t="s">
        <v>8476</v>
      </c>
      <c r="W2250" t="s">
        <v>8477</v>
      </c>
    </row>
    <row r="2251" spans="1:23" x14ac:dyDescent="0.3">
      <c r="A2251">
        <v>1710644619321320</v>
      </c>
      <c r="B2251" t="s">
        <v>260</v>
      </c>
      <c r="C2251" t="s">
        <v>273</v>
      </c>
      <c r="D2251" t="s">
        <v>3314</v>
      </c>
      <c r="E2251" t="s">
        <v>1405</v>
      </c>
      <c r="F2251" t="s">
        <v>1406</v>
      </c>
      <c r="G2251">
        <v>56.2639</v>
      </c>
      <c r="H2251">
        <v>9.5017999999999994</v>
      </c>
      <c r="I2251" t="s">
        <v>78</v>
      </c>
      <c r="J2251">
        <v>108857</v>
      </c>
      <c r="K2251" s="1">
        <v>44516</v>
      </c>
      <c r="L2251" t="s">
        <v>123</v>
      </c>
      <c r="M2251" t="s">
        <v>8478</v>
      </c>
      <c r="N2251" t="s">
        <v>8479</v>
      </c>
      <c r="O2251" t="s">
        <v>845</v>
      </c>
      <c r="P2251" t="s">
        <v>2898</v>
      </c>
      <c r="Q2251" t="s">
        <v>143</v>
      </c>
      <c r="R2251" t="s">
        <v>2899</v>
      </c>
      <c r="S2251" t="s">
        <v>212</v>
      </c>
      <c r="T2251" t="s">
        <v>2900</v>
      </c>
      <c r="U2251" t="s">
        <v>2901</v>
      </c>
      <c r="V2251" t="s">
        <v>3108</v>
      </c>
      <c r="W2251" t="s">
        <v>3109</v>
      </c>
    </row>
    <row r="2252" spans="1:23" x14ac:dyDescent="0.3">
      <c r="A2252">
        <v>2542120079677820</v>
      </c>
      <c r="B2252" t="s">
        <v>430</v>
      </c>
      <c r="C2252" t="s">
        <v>24</v>
      </c>
      <c r="D2252" t="s">
        <v>3487</v>
      </c>
      <c r="E2252" t="s">
        <v>794</v>
      </c>
      <c r="F2252" t="s">
        <v>795</v>
      </c>
      <c r="G2252">
        <v>4.5353000000000003</v>
      </c>
      <c r="H2252">
        <v>114.7277</v>
      </c>
      <c r="I2252" t="s">
        <v>206</v>
      </c>
      <c r="J2252">
        <v>29684</v>
      </c>
      <c r="K2252" s="1">
        <v>44664</v>
      </c>
      <c r="L2252" t="s">
        <v>29</v>
      </c>
      <c r="M2252" t="s">
        <v>8480</v>
      </c>
      <c r="N2252" t="s">
        <v>8481</v>
      </c>
      <c r="O2252" t="s">
        <v>265</v>
      </c>
      <c r="P2252" t="s">
        <v>266</v>
      </c>
      <c r="Q2252" t="s">
        <v>967</v>
      </c>
      <c r="R2252" t="s">
        <v>267</v>
      </c>
      <c r="S2252" t="s">
        <v>52</v>
      </c>
      <c r="T2252" t="s">
        <v>268</v>
      </c>
      <c r="U2252" t="s">
        <v>269</v>
      </c>
      <c r="V2252" t="s">
        <v>4908</v>
      </c>
      <c r="W2252" t="s">
        <v>4909</v>
      </c>
    </row>
    <row r="2253" spans="1:23" x14ac:dyDescent="0.3">
      <c r="A2253">
        <v>713207213546260</v>
      </c>
      <c r="B2253" t="s">
        <v>710</v>
      </c>
      <c r="C2253" t="s">
        <v>134</v>
      </c>
      <c r="D2253" t="s">
        <v>5071</v>
      </c>
      <c r="E2253" t="s">
        <v>275</v>
      </c>
      <c r="F2253" t="s">
        <v>276</v>
      </c>
      <c r="G2253">
        <v>-17.6797</v>
      </c>
      <c r="H2253">
        <v>-149.4068</v>
      </c>
      <c r="I2253" t="s">
        <v>62</v>
      </c>
      <c r="J2253">
        <v>81237</v>
      </c>
      <c r="K2253" s="1">
        <v>45163</v>
      </c>
      <c r="L2253" t="s">
        <v>63</v>
      </c>
      <c r="M2253" t="s">
        <v>8482</v>
      </c>
      <c r="N2253" t="s">
        <v>8483</v>
      </c>
      <c r="O2253" t="s">
        <v>606</v>
      </c>
      <c r="P2253" t="s">
        <v>607</v>
      </c>
      <c r="Q2253" t="s">
        <v>83</v>
      </c>
      <c r="R2253" t="s">
        <v>608</v>
      </c>
      <c r="S2253" t="s">
        <v>198</v>
      </c>
      <c r="T2253" t="s">
        <v>609</v>
      </c>
      <c r="U2253" t="s">
        <v>610</v>
      </c>
      <c r="V2253" t="s">
        <v>1562</v>
      </c>
      <c r="W2253" t="s">
        <v>1563</v>
      </c>
    </row>
    <row r="2254" spans="1:23" x14ac:dyDescent="0.3">
      <c r="A2254">
        <v>697215382123733</v>
      </c>
      <c r="B2254" t="s">
        <v>443</v>
      </c>
      <c r="C2254" t="s">
        <v>151</v>
      </c>
      <c r="D2254" t="s">
        <v>106</v>
      </c>
      <c r="E2254" t="s">
        <v>975</v>
      </c>
      <c r="F2254" t="s">
        <v>976</v>
      </c>
      <c r="G2254">
        <v>7.8731</v>
      </c>
      <c r="H2254">
        <v>80.771799999999999</v>
      </c>
      <c r="I2254" t="s">
        <v>28</v>
      </c>
      <c r="J2254">
        <v>119348</v>
      </c>
      <c r="K2254" s="1">
        <v>44701</v>
      </c>
      <c r="L2254" t="s">
        <v>63</v>
      </c>
      <c r="M2254" t="s">
        <v>8484</v>
      </c>
      <c r="N2254" t="s">
        <v>8485</v>
      </c>
      <c r="O2254" t="s">
        <v>716</v>
      </c>
      <c r="P2254" t="s">
        <v>4913</v>
      </c>
      <c r="Q2254" t="s">
        <v>50</v>
      </c>
      <c r="R2254" t="s">
        <v>4914</v>
      </c>
      <c r="S2254" t="s">
        <v>334</v>
      </c>
      <c r="T2254" t="s">
        <v>4915</v>
      </c>
      <c r="U2254" t="s">
        <v>4916</v>
      </c>
      <c r="V2254" t="s">
        <v>1517</v>
      </c>
      <c r="W2254" t="s">
        <v>1518</v>
      </c>
    </row>
    <row r="2255" spans="1:23" x14ac:dyDescent="0.3">
      <c r="A2255">
        <v>2224345928400340</v>
      </c>
      <c r="B2255" t="s">
        <v>667</v>
      </c>
      <c r="C2255" t="s">
        <v>105</v>
      </c>
      <c r="D2255" t="s">
        <v>5485</v>
      </c>
      <c r="E2255" t="s">
        <v>482</v>
      </c>
      <c r="F2255" t="s">
        <v>483</v>
      </c>
      <c r="G2255">
        <v>-25.2744</v>
      </c>
      <c r="H2255">
        <v>133.77510000000001</v>
      </c>
      <c r="I2255" t="s">
        <v>78</v>
      </c>
      <c r="J2255">
        <v>105937</v>
      </c>
      <c r="K2255" s="1">
        <v>44636</v>
      </c>
      <c r="L2255" t="s">
        <v>29</v>
      </c>
      <c r="M2255" t="s">
        <v>8486</v>
      </c>
      <c r="N2255" t="s">
        <v>8487</v>
      </c>
      <c r="O2255" t="s">
        <v>3431</v>
      </c>
      <c r="P2255" t="s">
        <v>4610</v>
      </c>
      <c r="Q2255" t="s">
        <v>321</v>
      </c>
      <c r="R2255" t="s">
        <v>4611</v>
      </c>
      <c r="S2255" t="s">
        <v>145</v>
      </c>
      <c r="T2255" t="s">
        <v>4612</v>
      </c>
      <c r="U2255" t="s">
        <v>4613</v>
      </c>
      <c r="V2255" t="s">
        <v>2927</v>
      </c>
      <c r="W2255" t="s">
        <v>2928</v>
      </c>
    </row>
    <row r="2256" spans="1:23" x14ac:dyDescent="0.3">
      <c r="A2256">
        <v>653664815883264</v>
      </c>
      <c r="B2256" t="s">
        <v>150</v>
      </c>
      <c r="C2256" t="s">
        <v>273</v>
      </c>
      <c r="D2256" t="s">
        <v>5343</v>
      </c>
      <c r="E2256" t="s">
        <v>326</v>
      </c>
      <c r="F2256" t="s">
        <v>327</v>
      </c>
      <c r="G2256">
        <v>-7.1094999999999997</v>
      </c>
      <c r="H2256">
        <v>177.64930000000001</v>
      </c>
      <c r="I2256" t="s">
        <v>28</v>
      </c>
      <c r="J2256">
        <v>65550</v>
      </c>
      <c r="K2256" s="1">
        <v>44700</v>
      </c>
      <c r="L2256" t="s">
        <v>29</v>
      </c>
      <c r="M2256" t="s">
        <v>8488</v>
      </c>
      <c r="N2256" t="s">
        <v>8489</v>
      </c>
      <c r="O2256" t="s">
        <v>2583</v>
      </c>
      <c r="P2256" t="s">
        <v>2584</v>
      </c>
      <c r="Q2256" t="s">
        <v>83</v>
      </c>
      <c r="R2256" t="s">
        <v>2585</v>
      </c>
      <c r="S2256" t="s">
        <v>241</v>
      </c>
      <c r="T2256" t="s">
        <v>2586</v>
      </c>
      <c r="U2256" t="s">
        <v>2587</v>
      </c>
      <c r="V2256" t="s">
        <v>2351</v>
      </c>
      <c r="W2256" t="s">
        <v>2352</v>
      </c>
    </row>
    <row r="2257" spans="1:23" x14ac:dyDescent="0.3">
      <c r="A2257">
        <v>2921673652161200</v>
      </c>
      <c r="B2257" t="s">
        <v>555</v>
      </c>
      <c r="C2257" t="s">
        <v>42</v>
      </c>
      <c r="D2257" t="s">
        <v>190</v>
      </c>
      <c r="E2257" t="s">
        <v>44</v>
      </c>
      <c r="F2257" t="s">
        <v>45</v>
      </c>
      <c r="G2257">
        <v>38.969700000000003</v>
      </c>
      <c r="H2257">
        <v>59.5563</v>
      </c>
      <c r="I2257" t="s">
        <v>62</v>
      </c>
      <c r="J2257">
        <v>57720</v>
      </c>
      <c r="K2257" s="1">
        <v>44459</v>
      </c>
      <c r="L2257" t="s">
        <v>123</v>
      </c>
      <c r="M2257" t="s">
        <v>8490</v>
      </c>
      <c r="N2257" t="s">
        <v>8491</v>
      </c>
      <c r="O2257" t="s">
        <v>292</v>
      </c>
      <c r="P2257" t="s">
        <v>293</v>
      </c>
      <c r="Q2257" t="s">
        <v>294</v>
      </c>
      <c r="R2257" t="s">
        <v>295</v>
      </c>
      <c r="S2257" t="s">
        <v>212</v>
      </c>
      <c r="T2257" t="s">
        <v>296</v>
      </c>
      <c r="U2257" t="s">
        <v>297</v>
      </c>
      <c r="V2257" t="s">
        <v>5212</v>
      </c>
      <c r="W2257" t="s">
        <v>5213</v>
      </c>
    </row>
    <row r="2258" spans="1:23" x14ac:dyDescent="0.3">
      <c r="A2258">
        <v>2490658972571880</v>
      </c>
      <c r="B2258" t="s">
        <v>119</v>
      </c>
      <c r="C2258" t="s">
        <v>273</v>
      </c>
      <c r="D2258" t="s">
        <v>1714</v>
      </c>
      <c r="E2258" t="s">
        <v>2816</v>
      </c>
      <c r="F2258" t="s">
        <v>2817</v>
      </c>
      <c r="G2258">
        <v>-40.900599999999997</v>
      </c>
      <c r="H2258">
        <v>174.886</v>
      </c>
      <c r="I2258" t="s">
        <v>206</v>
      </c>
      <c r="J2258">
        <v>96780</v>
      </c>
      <c r="K2258" s="1">
        <v>44765</v>
      </c>
      <c r="L2258" t="s">
        <v>29</v>
      </c>
      <c r="M2258" t="s">
        <v>8492</v>
      </c>
      <c r="N2258" t="s">
        <v>8493</v>
      </c>
      <c r="O2258" t="s">
        <v>1152</v>
      </c>
      <c r="P2258" t="s">
        <v>2774</v>
      </c>
      <c r="Q2258" t="s">
        <v>294</v>
      </c>
      <c r="R2258" t="s">
        <v>2775</v>
      </c>
      <c r="S2258" t="s">
        <v>52</v>
      </c>
      <c r="T2258" t="s">
        <v>2776</v>
      </c>
      <c r="U2258" t="s">
        <v>2777</v>
      </c>
      <c r="V2258" t="s">
        <v>850</v>
      </c>
      <c r="W2258" t="s">
        <v>851</v>
      </c>
    </row>
    <row r="2259" spans="1:23" x14ac:dyDescent="0.3">
      <c r="A2259">
        <v>213456279395933</v>
      </c>
      <c r="B2259" t="s">
        <v>74</v>
      </c>
      <c r="C2259" t="s">
        <v>151</v>
      </c>
      <c r="D2259" t="s">
        <v>5557</v>
      </c>
      <c r="E2259" t="s">
        <v>1360</v>
      </c>
      <c r="F2259" t="s">
        <v>1361</v>
      </c>
      <c r="G2259">
        <v>60.472000000000001</v>
      </c>
      <c r="H2259">
        <v>8.4688999999999997</v>
      </c>
      <c r="I2259" t="s">
        <v>28</v>
      </c>
      <c r="J2259">
        <v>54355</v>
      </c>
      <c r="K2259" s="1">
        <v>45045</v>
      </c>
      <c r="L2259" t="s">
        <v>63</v>
      </c>
      <c r="M2259" t="s">
        <v>8494</v>
      </c>
      <c r="N2259" t="s">
        <v>8495</v>
      </c>
      <c r="O2259" t="s">
        <v>4167</v>
      </c>
      <c r="P2259" t="s">
        <v>4168</v>
      </c>
      <c r="Q2259" t="s">
        <v>83</v>
      </c>
      <c r="R2259" t="s">
        <v>4169</v>
      </c>
      <c r="S2259" t="s">
        <v>334</v>
      </c>
      <c r="T2259" t="s">
        <v>4170</v>
      </c>
      <c r="U2259" t="s">
        <v>4171</v>
      </c>
      <c r="V2259" t="s">
        <v>6175</v>
      </c>
      <c r="W2259" t="s">
        <v>6176</v>
      </c>
    </row>
    <row r="2260" spans="1:23" x14ac:dyDescent="0.3">
      <c r="A2260">
        <v>1849356948102770</v>
      </c>
      <c r="B2260" t="s">
        <v>417</v>
      </c>
      <c r="C2260" t="s">
        <v>58</v>
      </c>
      <c r="D2260" t="s">
        <v>6695</v>
      </c>
      <c r="E2260" t="s">
        <v>3211</v>
      </c>
      <c r="F2260" t="s">
        <v>3212</v>
      </c>
      <c r="G2260">
        <v>9.1449999999999996</v>
      </c>
      <c r="H2260">
        <v>40.489699999999999</v>
      </c>
      <c r="I2260" t="s">
        <v>138</v>
      </c>
      <c r="J2260">
        <v>72688</v>
      </c>
      <c r="K2260" s="1">
        <v>44816</v>
      </c>
      <c r="L2260" t="s">
        <v>63</v>
      </c>
      <c r="M2260" t="s">
        <v>3863</v>
      </c>
      <c r="N2260" t="s">
        <v>8496</v>
      </c>
      <c r="O2260" t="s">
        <v>2072</v>
      </c>
      <c r="P2260" t="s">
        <v>597</v>
      </c>
      <c r="Q2260" t="s">
        <v>50</v>
      </c>
      <c r="R2260" t="s">
        <v>3303</v>
      </c>
      <c r="S2260" t="s">
        <v>334</v>
      </c>
      <c r="T2260" t="s">
        <v>3304</v>
      </c>
      <c r="U2260" t="s">
        <v>3305</v>
      </c>
      <c r="V2260" t="s">
        <v>8497</v>
      </c>
      <c r="W2260" t="s">
        <v>8498</v>
      </c>
    </row>
    <row r="2261" spans="1:23" x14ac:dyDescent="0.3">
      <c r="A2261">
        <v>565483958827073</v>
      </c>
      <c r="B2261" t="s">
        <v>480</v>
      </c>
      <c r="C2261" t="s">
        <v>189</v>
      </c>
      <c r="D2261" t="s">
        <v>3018</v>
      </c>
      <c r="E2261" t="s">
        <v>2532</v>
      </c>
      <c r="F2261" t="s">
        <v>2533</v>
      </c>
      <c r="G2261">
        <v>-6.3689999999999998</v>
      </c>
      <c r="H2261">
        <v>34.888800000000003</v>
      </c>
      <c r="I2261" t="s">
        <v>62</v>
      </c>
      <c r="J2261">
        <v>118469</v>
      </c>
      <c r="K2261" s="1">
        <v>44991</v>
      </c>
      <c r="L2261" t="s">
        <v>29</v>
      </c>
      <c r="M2261" t="s">
        <v>8499</v>
      </c>
      <c r="N2261" t="s">
        <v>8500</v>
      </c>
      <c r="O2261" t="s">
        <v>195</v>
      </c>
      <c r="P2261" t="s">
        <v>1026</v>
      </c>
      <c r="Q2261" t="s">
        <v>294</v>
      </c>
      <c r="R2261" t="s">
        <v>1027</v>
      </c>
      <c r="S2261" t="s">
        <v>255</v>
      </c>
      <c r="T2261" t="s">
        <v>1028</v>
      </c>
      <c r="U2261" t="s">
        <v>1029</v>
      </c>
      <c r="V2261" t="s">
        <v>2713</v>
      </c>
      <c r="W2261" t="s">
        <v>2714</v>
      </c>
    </row>
    <row r="2262" spans="1:23" x14ac:dyDescent="0.3">
      <c r="A2262">
        <v>1553881468042790</v>
      </c>
      <c r="B2262" t="s">
        <v>1008</v>
      </c>
      <c r="C2262" t="s">
        <v>58</v>
      </c>
      <c r="D2262" t="s">
        <v>3068</v>
      </c>
      <c r="E2262" t="s">
        <v>1134</v>
      </c>
      <c r="F2262" t="s">
        <v>1135</v>
      </c>
      <c r="G2262">
        <v>-0.7893</v>
      </c>
      <c r="H2262">
        <v>113.9213</v>
      </c>
      <c r="I2262" t="s">
        <v>62</v>
      </c>
      <c r="J2262">
        <v>126572</v>
      </c>
      <c r="K2262" s="1">
        <v>44977</v>
      </c>
      <c r="L2262" t="s">
        <v>123</v>
      </c>
      <c r="M2262" t="s">
        <v>8501</v>
      </c>
      <c r="N2262" t="s">
        <v>8502</v>
      </c>
      <c r="O2262" t="s">
        <v>1543</v>
      </c>
      <c r="P2262" t="s">
        <v>1544</v>
      </c>
      <c r="Q2262" t="s">
        <v>83</v>
      </c>
      <c r="R2262" t="s">
        <v>1545</v>
      </c>
      <c r="S2262" t="s">
        <v>52</v>
      </c>
      <c r="T2262" t="s">
        <v>1546</v>
      </c>
      <c r="U2262" t="s">
        <v>1547</v>
      </c>
      <c r="V2262" t="s">
        <v>8503</v>
      </c>
      <c r="W2262" t="s">
        <v>8504</v>
      </c>
    </row>
    <row r="2263" spans="1:23" x14ac:dyDescent="0.3">
      <c r="A2263">
        <v>393682910940178</v>
      </c>
      <c r="B2263" t="s">
        <v>90</v>
      </c>
      <c r="C2263" t="s">
        <v>58</v>
      </c>
      <c r="D2263" t="s">
        <v>3428</v>
      </c>
      <c r="E2263" t="s">
        <v>177</v>
      </c>
      <c r="F2263" t="s">
        <v>178</v>
      </c>
      <c r="G2263">
        <v>26.066700000000001</v>
      </c>
      <c r="H2263">
        <v>50.557699999999997</v>
      </c>
      <c r="I2263" t="s">
        <v>28</v>
      </c>
      <c r="J2263">
        <v>19191</v>
      </c>
      <c r="K2263" s="1">
        <v>44739</v>
      </c>
      <c r="L2263" t="s">
        <v>63</v>
      </c>
      <c r="M2263" t="s">
        <v>7772</v>
      </c>
      <c r="N2263" t="s">
        <v>8505</v>
      </c>
      <c r="O2263" t="s">
        <v>209</v>
      </c>
      <c r="P2263" t="s">
        <v>3221</v>
      </c>
      <c r="Q2263" t="s">
        <v>321</v>
      </c>
      <c r="R2263" t="s">
        <v>3222</v>
      </c>
      <c r="S2263" t="s">
        <v>114</v>
      </c>
      <c r="T2263" t="s">
        <v>3223</v>
      </c>
      <c r="U2263" t="s">
        <v>3224</v>
      </c>
      <c r="V2263" t="s">
        <v>3449</v>
      </c>
      <c r="W2263" t="s">
        <v>3450</v>
      </c>
    </row>
    <row r="2264" spans="1:23" x14ac:dyDescent="0.3">
      <c r="A2264">
        <v>398051501942040</v>
      </c>
      <c r="B2264" t="s">
        <v>686</v>
      </c>
      <c r="C2264" t="s">
        <v>58</v>
      </c>
      <c r="D2264" t="s">
        <v>534</v>
      </c>
      <c r="E2264" t="s">
        <v>768</v>
      </c>
      <c r="F2264" t="s">
        <v>769</v>
      </c>
      <c r="G2264">
        <v>5.1520999999999999</v>
      </c>
      <c r="H2264">
        <v>46.199599999999997</v>
      </c>
      <c r="I2264" t="s">
        <v>28</v>
      </c>
      <c r="J2264">
        <v>63949</v>
      </c>
      <c r="K2264" s="1">
        <v>44952</v>
      </c>
      <c r="L2264" t="s">
        <v>63</v>
      </c>
      <c r="M2264" t="s">
        <v>8506</v>
      </c>
      <c r="N2264" t="s">
        <v>8507</v>
      </c>
      <c r="O2264" t="s">
        <v>736</v>
      </c>
      <c r="P2264" t="s">
        <v>4262</v>
      </c>
      <c r="Q2264" t="s">
        <v>358</v>
      </c>
      <c r="R2264" t="s">
        <v>4263</v>
      </c>
      <c r="S2264" t="s">
        <v>145</v>
      </c>
      <c r="T2264" t="s">
        <v>4264</v>
      </c>
      <c r="U2264" t="s">
        <v>4265</v>
      </c>
      <c r="V2264" t="s">
        <v>3287</v>
      </c>
      <c r="W2264" t="s">
        <v>3288</v>
      </c>
    </row>
    <row r="2265" spans="1:23" x14ac:dyDescent="0.3">
      <c r="A2265">
        <v>49293262830599</v>
      </c>
      <c r="B2265" t="s">
        <v>792</v>
      </c>
      <c r="C2265" t="s">
        <v>151</v>
      </c>
      <c r="D2265" t="s">
        <v>867</v>
      </c>
      <c r="E2265" t="s">
        <v>1134</v>
      </c>
      <c r="F2265" t="s">
        <v>1135</v>
      </c>
      <c r="G2265">
        <v>-0.7893</v>
      </c>
      <c r="H2265">
        <v>113.9213</v>
      </c>
      <c r="I2265" t="s">
        <v>206</v>
      </c>
      <c r="J2265">
        <v>102240</v>
      </c>
      <c r="K2265" s="1">
        <v>44568</v>
      </c>
      <c r="L2265" t="s">
        <v>123</v>
      </c>
      <c r="M2265" t="s">
        <v>8508</v>
      </c>
      <c r="N2265" t="s">
        <v>8509</v>
      </c>
      <c r="O2265" t="s">
        <v>965</v>
      </c>
      <c r="P2265" t="s">
        <v>966</v>
      </c>
      <c r="Q2265" t="s">
        <v>34</v>
      </c>
      <c r="R2265" t="s">
        <v>968</v>
      </c>
      <c r="S2265" t="s">
        <v>69</v>
      </c>
      <c r="T2265" t="s">
        <v>969</v>
      </c>
      <c r="U2265" t="s">
        <v>970</v>
      </c>
      <c r="V2265" t="s">
        <v>4212</v>
      </c>
      <c r="W2265" t="s">
        <v>4213</v>
      </c>
    </row>
    <row r="2266" spans="1:23" x14ac:dyDescent="0.3">
      <c r="A2266">
        <v>1888453593838810</v>
      </c>
      <c r="B2266" t="s">
        <v>364</v>
      </c>
      <c r="C2266" t="s">
        <v>105</v>
      </c>
      <c r="D2266" t="s">
        <v>3122</v>
      </c>
      <c r="E2266" t="s">
        <v>493</v>
      </c>
      <c r="F2266" t="s">
        <v>494</v>
      </c>
      <c r="G2266">
        <v>-20.904299999999999</v>
      </c>
      <c r="H2266">
        <v>165.61799999999999</v>
      </c>
      <c r="I2266" t="s">
        <v>206</v>
      </c>
      <c r="J2266">
        <v>26928</v>
      </c>
      <c r="K2266" s="1">
        <v>44678</v>
      </c>
      <c r="L2266" t="s">
        <v>63</v>
      </c>
      <c r="M2266" t="s">
        <v>8510</v>
      </c>
      <c r="N2266" t="s">
        <v>8511</v>
      </c>
      <c r="O2266" t="s">
        <v>2072</v>
      </c>
      <c r="P2266" t="s">
        <v>2073</v>
      </c>
      <c r="Q2266" t="s">
        <v>1047</v>
      </c>
      <c r="R2266" t="s">
        <v>2074</v>
      </c>
      <c r="S2266" t="s">
        <v>69</v>
      </c>
      <c r="T2266" t="s">
        <v>2075</v>
      </c>
      <c r="U2266" t="s">
        <v>2076</v>
      </c>
      <c r="V2266" t="s">
        <v>6277</v>
      </c>
      <c r="W2266" t="s">
        <v>6278</v>
      </c>
    </row>
    <row r="2267" spans="1:23" x14ac:dyDescent="0.3">
      <c r="A2267">
        <v>1037513197122780</v>
      </c>
      <c r="B2267" t="s">
        <v>74</v>
      </c>
      <c r="C2267" t="s">
        <v>91</v>
      </c>
      <c r="D2267" t="s">
        <v>261</v>
      </c>
      <c r="E2267" t="s">
        <v>275</v>
      </c>
      <c r="F2267" t="s">
        <v>276</v>
      </c>
      <c r="G2267">
        <v>-17.6797</v>
      </c>
      <c r="H2267">
        <v>-149.4068</v>
      </c>
      <c r="I2267" t="s">
        <v>206</v>
      </c>
      <c r="J2267">
        <v>128495</v>
      </c>
      <c r="K2267" s="1">
        <v>44999</v>
      </c>
      <c r="L2267" t="s">
        <v>63</v>
      </c>
      <c r="M2267" t="s">
        <v>8512</v>
      </c>
      <c r="N2267" t="s">
        <v>8513</v>
      </c>
      <c r="O2267" t="s">
        <v>181</v>
      </c>
      <c r="P2267" t="s">
        <v>940</v>
      </c>
      <c r="Q2267" t="s">
        <v>67</v>
      </c>
      <c r="R2267" t="s">
        <v>941</v>
      </c>
      <c r="S2267" t="s">
        <v>212</v>
      </c>
      <c r="T2267" t="s">
        <v>942</v>
      </c>
      <c r="U2267" t="s">
        <v>943</v>
      </c>
      <c r="V2267" t="s">
        <v>3784</v>
      </c>
      <c r="W2267" t="s">
        <v>3785</v>
      </c>
    </row>
    <row r="2268" spans="1:23" x14ac:dyDescent="0.3">
      <c r="A2268">
        <v>1010926077679280</v>
      </c>
      <c r="B2268" t="s">
        <v>313</v>
      </c>
      <c r="C2268" t="s">
        <v>218</v>
      </c>
      <c r="D2268" t="s">
        <v>431</v>
      </c>
      <c r="E2268" t="s">
        <v>2148</v>
      </c>
      <c r="F2268" t="s">
        <v>2149</v>
      </c>
      <c r="G2268">
        <v>53.142400000000002</v>
      </c>
      <c r="H2268">
        <v>-7.6920999999999999</v>
      </c>
      <c r="I2268" t="s">
        <v>78</v>
      </c>
      <c r="J2268">
        <v>96591</v>
      </c>
      <c r="K2268" s="1">
        <v>44541</v>
      </c>
      <c r="L2268" t="s">
        <v>63</v>
      </c>
      <c r="M2268" t="s">
        <v>8514</v>
      </c>
      <c r="N2268" t="s">
        <v>8515</v>
      </c>
      <c r="O2268" t="s">
        <v>2174</v>
      </c>
      <c r="P2268" t="s">
        <v>3460</v>
      </c>
      <c r="Q2268" t="s">
        <v>239</v>
      </c>
      <c r="R2268" t="s">
        <v>3461</v>
      </c>
      <c r="S2268" t="s">
        <v>198</v>
      </c>
      <c r="T2268" t="s">
        <v>3462</v>
      </c>
      <c r="U2268" t="s">
        <v>3463</v>
      </c>
      <c r="V2268" t="s">
        <v>490</v>
      </c>
      <c r="W2268" t="s">
        <v>491</v>
      </c>
    </row>
    <row r="2269" spans="1:23" x14ac:dyDescent="0.3">
      <c r="A2269">
        <v>2234331681204280</v>
      </c>
      <c r="B2269" t="s">
        <v>217</v>
      </c>
      <c r="C2269" t="s">
        <v>105</v>
      </c>
      <c r="D2269" t="s">
        <v>7002</v>
      </c>
      <c r="E2269" t="s">
        <v>4329</v>
      </c>
      <c r="F2269" t="s">
        <v>4330</v>
      </c>
      <c r="G2269">
        <v>-13.254300000000001</v>
      </c>
      <c r="H2269">
        <v>34.301499999999997</v>
      </c>
      <c r="I2269" t="s">
        <v>78</v>
      </c>
      <c r="J2269">
        <v>75710</v>
      </c>
      <c r="K2269" s="1">
        <v>45130</v>
      </c>
      <c r="L2269" t="s">
        <v>63</v>
      </c>
      <c r="M2269" t="s">
        <v>8516</v>
      </c>
      <c r="N2269" t="s">
        <v>8517</v>
      </c>
      <c r="O2269" t="s">
        <v>990</v>
      </c>
      <c r="P2269" t="s">
        <v>3670</v>
      </c>
      <c r="Q2269" t="s">
        <v>83</v>
      </c>
      <c r="R2269" t="s">
        <v>3671</v>
      </c>
      <c r="S2269" t="s">
        <v>334</v>
      </c>
      <c r="T2269" t="s">
        <v>3672</v>
      </c>
      <c r="U2269" t="s">
        <v>3673</v>
      </c>
      <c r="V2269" t="s">
        <v>8518</v>
      </c>
      <c r="W2269" t="s">
        <v>8519</v>
      </c>
    </row>
    <row r="2270" spans="1:23" x14ac:dyDescent="0.3">
      <c r="A2270">
        <v>2982075517589960</v>
      </c>
      <c r="B2270" t="s">
        <v>582</v>
      </c>
      <c r="C2270" t="s">
        <v>42</v>
      </c>
      <c r="D2270" t="s">
        <v>4691</v>
      </c>
      <c r="E2270" t="s">
        <v>761</v>
      </c>
      <c r="F2270" t="s">
        <v>762</v>
      </c>
      <c r="G2270">
        <v>20.593699999999998</v>
      </c>
      <c r="H2270">
        <v>78.962900000000005</v>
      </c>
      <c r="I2270" t="s">
        <v>78</v>
      </c>
      <c r="J2270">
        <v>66530</v>
      </c>
      <c r="K2270" s="1">
        <v>45052</v>
      </c>
      <c r="L2270" t="s">
        <v>63</v>
      </c>
      <c r="M2270" t="s">
        <v>8520</v>
      </c>
      <c r="N2270" t="s">
        <v>8521</v>
      </c>
      <c r="O2270" t="s">
        <v>370</v>
      </c>
      <c r="P2270" t="s">
        <v>929</v>
      </c>
      <c r="Q2270" t="s">
        <v>321</v>
      </c>
      <c r="R2270" t="s">
        <v>930</v>
      </c>
      <c r="S2270" t="s">
        <v>255</v>
      </c>
      <c r="T2270" t="s">
        <v>931</v>
      </c>
      <c r="U2270" t="s">
        <v>932</v>
      </c>
      <c r="V2270" t="s">
        <v>3375</v>
      </c>
      <c r="W2270" t="s">
        <v>3376</v>
      </c>
    </row>
    <row r="2271" spans="1:23" x14ac:dyDescent="0.3">
      <c r="A2271">
        <v>1245212447551620</v>
      </c>
      <c r="B2271" t="s">
        <v>23</v>
      </c>
      <c r="C2271" t="s">
        <v>273</v>
      </c>
      <c r="D2271" t="s">
        <v>4031</v>
      </c>
      <c r="E2271" t="s">
        <v>712</v>
      </c>
      <c r="F2271" t="s">
        <v>713</v>
      </c>
      <c r="G2271">
        <v>40.069099999999999</v>
      </c>
      <c r="H2271">
        <v>45.038200000000003</v>
      </c>
      <c r="I2271" t="s">
        <v>78</v>
      </c>
      <c r="J2271">
        <v>15883</v>
      </c>
      <c r="K2271" s="1">
        <v>44800</v>
      </c>
      <c r="L2271" t="s">
        <v>123</v>
      </c>
      <c r="M2271" t="s">
        <v>8522</v>
      </c>
      <c r="N2271" t="s">
        <v>8523</v>
      </c>
      <c r="O2271" t="s">
        <v>1373</v>
      </c>
      <c r="P2271" t="s">
        <v>1513</v>
      </c>
      <c r="Q2271" t="s">
        <v>1047</v>
      </c>
      <c r="R2271" t="s">
        <v>4950</v>
      </c>
      <c r="S2271" t="s">
        <v>198</v>
      </c>
      <c r="T2271" t="s">
        <v>4951</v>
      </c>
      <c r="U2271" t="s">
        <v>4952</v>
      </c>
      <c r="V2271" t="s">
        <v>4820</v>
      </c>
      <c r="W2271" t="s">
        <v>4821</v>
      </c>
    </row>
    <row r="2272" spans="1:23" x14ac:dyDescent="0.3">
      <c r="A2272">
        <v>1479742364960780</v>
      </c>
      <c r="B2272" t="s">
        <v>859</v>
      </c>
      <c r="C2272" t="s">
        <v>24</v>
      </c>
      <c r="D2272" t="s">
        <v>59</v>
      </c>
      <c r="E2272" t="s">
        <v>76</v>
      </c>
      <c r="F2272" t="s">
        <v>77</v>
      </c>
      <c r="G2272">
        <v>9.3077000000000005</v>
      </c>
      <c r="H2272">
        <v>2.3157999999999999</v>
      </c>
      <c r="I2272" t="s">
        <v>206</v>
      </c>
      <c r="J2272">
        <v>132059</v>
      </c>
      <c r="K2272" s="1">
        <v>44821</v>
      </c>
      <c r="L2272" t="s">
        <v>29</v>
      </c>
      <c r="M2272" t="s">
        <v>8524</v>
      </c>
      <c r="N2272" t="s">
        <v>8525</v>
      </c>
      <c r="O2272" t="s">
        <v>424</v>
      </c>
      <c r="P2272" t="s">
        <v>2453</v>
      </c>
      <c r="Q2272" t="s">
        <v>34</v>
      </c>
      <c r="R2272" t="s">
        <v>4108</v>
      </c>
      <c r="S2272" t="s">
        <v>334</v>
      </c>
      <c r="T2272" t="s">
        <v>4109</v>
      </c>
      <c r="U2272" t="s">
        <v>4110</v>
      </c>
      <c r="V2272" t="s">
        <v>4437</v>
      </c>
      <c r="W2272" t="s">
        <v>4438</v>
      </c>
    </row>
    <row r="2273" spans="1:23" x14ac:dyDescent="0.3">
      <c r="A2273">
        <v>1377461289295960</v>
      </c>
      <c r="B2273" t="s">
        <v>454</v>
      </c>
      <c r="C2273" t="s">
        <v>42</v>
      </c>
      <c r="D2273" t="s">
        <v>2888</v>
      </c>
      <c r="E2273" t="s">
        <v>1890</v>
      </c>
      <c r="F2273" t="s">
        <v>1891</v>
      </c>
      <c r="G2273">
        <v>-9.1899669999999993</v>
      </c>
      <c r="H2273">
        <v>-75.015152</v>
      </c>
      <c r="I2273" t="s">
        <v>28</v>
      </c>
      <c r="J2273">
        <v>24773</v>
      </c>
      <c r="K2273" s="1">
        <v>44529</v>
      </c>
      <c r="L2273" t="s">
        <v>29</v>
      </c>
      <c r="M2273" t="s">
        <v>8526</v>
      </c>
      <c r="N2273" t="s">
        <v>8527</v>
      </c>
      <c r="O2273" t="s">
        <v>32</v>
      </c>
      <c r="P2273" t="s">
        <v>1169</v>
      </c>
      <c r="Q2273" t="s">
        <v>1047</v>
      </c>
      <c r="R2273" t="s">
        <v>1170</v>
      </c>
      <c r="S2273" t="s">
        <v>114</v>
      </c>
      <c r="T2273" t="s">
        <v>1171</v>
      </c>
      <c r="U2273" t="s">
        <v>1172</v>
      </c>
      <c r="V2273" t="s">
        <v>4526</v>
      </c>
      <c r="W2273" t="s">
        <v>4527</v>
      </c>
    </row>
    <row r="2274" spans="1:23" x14ac:dyDescent="0.3">
      <c r="A2274">
        <v>61141552478993</v>
      </c>
      <c r="B2274" t="s">
        <v>1008</v>
      </c>
      <c r="C2274" t="s">
        <v>58</v>
      </c>
      <c r="D2274" t="s">
        <v>568</v>
      </c>
      <c r="E2274" t="s">
        <v>1096</v>
      </c>
      <c r="F2274" t="s">
        <v>1097</v>
      </c>
      <c r="G2274">
        <v>17.570699999999999</v>
      </c>
      <c r="H2274">
        <v>-3.9962</v>
      </c>
      <c r="I2274" t="s">
        <v>138</v>
      </c>
      <c r="J2274">
        <v>18927</v>
      </c>
      <c r="K2274" s="1">
        <v>45084</v>
      </c>
      <c r="L2274" t="s">
        <v>29</v>
      </c>
      <c r="M2274" t="s">
        <v>8528</v>
      </c>
      <c r="N2274" t="s">
        <v>8529</v>
      </c>
      <c r="O2274" t="s">
        <v>32</v>
      </c>
      <c r="P2274" t="s">
        <v>1169</v>
      </c>
      <c r="Q2274" t="s">
        <v>50</v>
      </c>
      <c r="R2274" t="s">
        <v>1170</v>
      </c>
      <c r="S2274" t="s">
        <v>212</v>
      </c>
      <c r="T2274" t="s">
        <v>1171</v>
      </c>
      <c r="U2274" t="s">
        <v>1172</v>
      </c>
      <c r="V2274" t="s">
        <v>8530</v>
      </c>
      <c r="W2274" t="s">
        <v>8531</v>
      </c>
    </row>
    <row r="2275" spans="1:23" x14ac:dyDescent="0.3">
      <c r="A2275">
        <v>1139504692427990</v>
      </c>
      <c r="B2275" t="s">
        <v>260</v>
      </c>
      <c r="C2275" t="s">
        <v>58</v>
      </c>
      <c r="D2275" t="s">
        <v>2482</v>
      </c>
      <c r="E2275" t="s">
        <v>2644</v>
      </c>
      <c r="F2275" t="s">
        <v>2645</v>
      </c>
      <c r="G2275">
        <v>-19.0154</v>
      </c>
      <c r="H2275">
        <v>29.154900000000001</v>
      </c>
      <c r="I2275" t="s">
        <v>28</v>
      </c>
      <c r="J2275">
        <v>33191</v>
      </c>
      <c r="K2275" s="1">
        <v>44911</v>
      </c>
      <c r="L2275" t="s">
        <v>63</v>
      </c>
      <c r="M2275" t="s">
        <v>8532</v>
      </c>
      <c r="N2275" t="s">
        <v>8533</v>
      </c>
      <c r="O2275" t="s">
        <v>1823</v>
      </c>
      <c r="P2275" t="s">
        <v>909</v>
      </c>
      <c r="Q2275" t="s">
        <v>967</v>
      </c>
      <c r="R2275" t="s">
        <v>2143</v>
      </c>
      <c r="S2275" t="s">
        <v>212</v>
      </c>
      <c r="T2275" t="s">
        <v>2144</v>
      </c>
      <c r="U2275" t="s">
        <v>2145</v>
      </c>
      <c r="V2275" t="s">
        <v>7632</v>
      </c>
      <c r="W2275" t="s">
        <v>7633</v>
      </c>
    </row>
    <row r="2276" spans="1:23" x14ac:dyDescent="0.3">
      <c r="A2276">
        <v>1266098782446680</v>
      </c>
      <c r="B2276" t="s">
        <v>1008</v>
      </c>
      <c r="C2276" t="s">
        <v>218</v>
      </c>
      <c r="D2276" t="s">
        <v>3007</v>
      </c>
      <c r="E2276" t="s">
        <v>1760</v>
      </c>
      <c r="F2276" t="s">
        <v>1761</v>
      </c>
      <c r="G2276">
        <v>13.193899999999999</v>
      </c>
      <c r="H2276">
        <v>-59.543199999999999</v>
      </c>
      <c r="I2276" t="s">
        <v>28</v>
      </c>
      <c r="J2276">
        <v>16384</v>
      </c>
      <c r="K2276" s="1">
        <v>44688</v>
      </c>
      <c r="L2276" t="s">
        <v>29</v>
      </c>
      <c r="M2276" t="s">
        <v>8534</v>
      </c>
      <c r="N2276" t="s">
        <v>8535</v>
      </c>
      <c r="O2276" t="s">
        <v>2602</v>
      </c>
      <c r="P2276" t="s">
        <v>4516</v>
      </c>
      <c r="Q2276" t="s">
        <v>239</v>
      </c>
      <c r="R2276" t="s">
        <v>4517</v>
      </c>
      <c r="S2276" t="s">
        <v>198</v>
      </c>
      <c r="T2276" t="s">
        <v>4518</v>
      </c>
      <c r="U2276" t="s">
        <v>4519</v>
      </c>
      <c r="V2276" t="s">
        <v>2778</v>
      </c>
      <c r="W2276" t="s">
        <v>2779</v>
      </c>
    </row>
    <row r="2277" spans="1:23" x14ac:dyDescent="0.3">
      <c r="A2277">
        <v>2765201172365440</v>
      </c>
      <c r="B2277" t="s">
        <v>533</v>
      </c>
      <c r="C2277" t="s">
        <v>218</v>
      </c>
      <c r="D2277" t="s">
        <v>3553</v>
      </c>
      <c r="E2277" t="s">
        <v>602</v>
      </c>
      <c r="F2277" t="s">
        <v>603</v>
      </c>
      <c r="G2277">
        <v>40.463700000000003</v>
      </c>
      <c r="H2277">
        <v>-3.7492000000000001</v>
      </c>
      <c r="I2277" t="s">
        <v>62</v>
      </c>
      <c r="J2277">
        <v>102560</v>
      </c>
      <c r="K2277" s="1">
        <v>44825</v>
      </c>
      <c r="L2277" t="s">
        <v>123</v>
      </c>
      <c r="M2277" t="s">
        <v>8536</v>
      </c>
      <c r="N2277" t="s">
        <v>8537</v>
      </c>
      <c r="O2277" t="s">
        <v>832</v>
      </c>
      <c r="P2277" t="s">
        <v>833</v>
      </c>
      <c r="Q2277" t="s">
        <v>358</v>
      </c>
      <c r="R2277" t="s">
        <v>834</v>
      </c>
      <c r="S2277" t="s">
        <v>69</v>
      </c>
      <c r="T2277" t="s">
        <v>835</v>
      </c>
      <c r="U2277" t="s">
        <v>836</v>
      </c>
      <c r="V2277" t="s">
        <v>7488</v>
      </c>
      <c r="W2277" t="s">
        <v>7489</v>
      </c>
    </row>
    <row r="2278" spans="1:23" x14ac:dyDescent="0.3">
      <c r="A2278">
        <v>2979858671766370</v>
      </c>
      <c r="B2278" t="s">
        <v>779</v>
      </c>
      <c r="C2278" t="s">
        <v>105</v>
      </c>
      <c r="D2278" t="s">
        <v>5353</v>
      </c>
      <c r="E2278" t="s">
        <v>5204</v>
      </c>
      <c r="F2278" t="s">
        <v>5205</v>
      </c>
      <c r="G2278">
        <v>41.153300000000002</v>
      </c>
      <c r="H2278">
        <v>20.168299999999999</v>
      </c>
      <c r="I2278" t="s">
        <v>206</v>
      </c>
      <c r="J2278">
        <v>93941</v>
      </c>
      <c r="K2278" s="1">
        <v>44973</v>
      </c>
      <c r="L2278" t="s">
        <v>123</v>
      </c>
      <c r="M2278" t="s">
        <v>8538</v>
      </c>
      <c r="N2278" t="s">
        <v>8539</v>
      </c>
      <c r="O2278" t="s">
        <v>6817</v>
      </c>
      <c r="P2278" t="s">
        <v>6818</v>
      </c>
      <c r="Q2278" t="s">
        <v>169</v>
      </c>
      <c r="R2278" t="s">
        <v>6819</v>
      </c>
      <c r="S2278" t="s">
        <v>241</v>
      </c>
      <c r="T2278" t="s">
        <v>6820</v>
      </c>
      <c r="U2278" t="s">
        <v>6821</v>
      </c>
      <c r="V2278" t="s">
        <v>229</v>
      </c>
      <c r="W2278" t="s">
        <v>230</v>
      </c>
    </row>
    <row r="2279" spans="1:23" x14ac:dyDescent="0.3">
      <c r="A2279">
        <v>2760334046167370</v>
      </c>
      <c r="B2279" t="s">
        <v>417</v>
      </c>
      <c r="C2279" t="s">
        <v>91</v>
      </c>
      <c r="D2279" t="s">
        <v>3018</v>
      </c>
      <c r="E2279" t="s">
        <v>3331</v>
      </c>
      <c r="F2279" t="s">
        <v>3332</v>
      </c>
      <c r="G2279">
        <v>4.8604000000000003</v>
      </c>
      <c r="H2279">
        <v>-58.930199999999999</v>
      </c>
      <c r="I2279" t="s">
        <v>28</v>
      </c>
      <c r="J2279">
        <v>81501</v>
      </c>
      <c r="K2279" s="1">
        <v>45165</v>
      </c>
      <c r="L2279" t="s">
        <v>63</v>
      </c>
      <c r="M2279" t="s">
        <v>8540</v>
      </c>
      <c r="N2279">
        <v>2767829689</v>
      </c>
      <c r="O2279" t="s">
        <v>560</v>
      </c>
      <c r="P2279" t="s">
        <v>585</v>
      </c>
      <c r="Q2279" t="s">
        <v>34</v>
      </c>
      <c r="R2279" t="s">
        <v>3125</v>
      </c>
      <c r="S2279" t="s">
        <v>241</v>
      </c>
      <c r="T2279" t="s">
        <v>3126</v>
      </c>
      <c r="U2279" t="s">
        <v>3127</v>
      </c>
      <c r="V2279" t="s">
        <v>5627</v>
      </c>
      <c r="W2279" t="s">
        <v>5628</v>
      </c>
    </row>
    <row r="2280" spans="1:23" x14ac:dyDescent="0.3">
      <c r="A2280">
        <v>1705438618009440</v>
      </c>
      <c r="B2280" t="s">
        <v>555</v>
      </c>
      <c r="C2280" t="s">
        <v>189</v>
      </c>
      <c r="D2280" t="s">
        <v>1083</v>
      </c>
      <c r="E2280" t="s">
        <v>1584</v>
      </c>
      <c r="F2280" t="s">
        <v>1585</v>
      </c>
      <c r="G2280">
        <v>37.090200000000003</v>
      </c>
      <c r="H2280">
        <v>-95.712900000000005</v>
      </c>
      <c r="I2280" t="s">
        <v>28</v>
      </c>
      <c r="J2280">
        <v>40540</v>
      </c>
      <c r="K2280" s="1">
        <v>44877</v>
      </c>
      <c r="L2280" t="s">
        <v>63</v>
      </c>
      <c r="M2280" t="s">
        <v>8541</v>
      </c>
      <c r="N2280" t="s">
        <v>8542</v>
      </c>
      <c r="O2280" t="s">
        <v>1057</v>
      </c>
      <c r="P2280" t="s">
        <v>2223</v>
      </c>
      <c r="Q2280" t="s">
        <v>321</v>
      </c>
      <c r="R2280" t="s">
        <v>2224</v>
      </c>
      <c r="S2280" t="s">
        <v>212</v>
      </c>
      <c r="T2280" t="s">
        <v>2225</v>
      </c>
      <c r="U2280" t="s">
        <v>2226</v>
      </c>
      <c r="V2280" t="s">
        <v>6588</v>
      </c>
      <c r="W2280" t="s">
        <v>6589</v>
      </c>
    </row>
    <row r="2281" spans="1:23" x14ac:dyDescent="0.3">
      <c r="A2281">
        <v>1133308544675200</v>
      </c>
      <c r="B2281" t="s">
        <v>133</v>
      </c>
      <c r="C2281" t="s">
        <v>58</v>
      </c>
      <c r="D2281" t="s">
        <v>5267</v>
      </c>
      <c r="E2281" t="s">
        <v>2045</v>
      </c>
      <c r="F2281" t="s">
        <v>2046</v>
      </c>
      <c r="G2281">
        <v>35.126399999999997</v>
      </c>
      <c r="H2281">
        <v>33.429900000000004</v>
      </c>
      <c r="I2281" t="s">
        <v>28</v>
      </c>
      <c r="J2281">
        <v>121575</v>
      </c>
      <c r="K2281" s="1">
        <v>44699</v>
      </c>
      <c r="L2281" t="s">
        <v>123</v>
      </c>
      <c r="M2281" t="s">
        <v>8543</v>
      </c>
      <c r="N2281" t="s">
        <v>8544</v>
      </c>
      <c r="O2281" t="s">
        <v>606</v>
      </c>
      <c r="P2281" t="s">
        <v>607</v>
      </c>
      <c r="Q2281" t="s">
        <v>50</v>
      </c>
      <c r="R2281" t="s">
        <v>608</v>
      </c>
      <c r="S2281" t="s">
        <v>255</v>
      </c>
      <c r="T2281" t="s">
        <v>609</v>
      </c>
      <c r="U2281" t="s">
        <v>610</v>
      </c>
      <c r="V2281" t="s">
        <v>8545</v>
      </c>
      <c r="W2281" t="s">
        <v>8546</v>
      </c>
    </row>
    <row r="2282" spans="1:23" x14ac:dyDescent="0.3">
      <c r="A2282">
        <v>1095612565490790</v>
      </c>
      <c r="B2282" t="s">
        <v>859</v>
      </c>
      <c r="C2282" t="s">
        <v>151</v>
      </c>
      <c r="D2282" t="s">
        <v>3550</v>
      </c>
      <c r="E2282" t="s">
        <v>2255</v>
      </c>
      <c r="F2282" t="s">
        <v>2256</v>
      </c>
      <c r="G2282">
        <v>41.377499999999998</v>
      </c>
      <c r="H2282">
        <v>64.585300000000004</v>
      </c>
      <c r="I2282" t="s">
        <v>78</v>
      </c>
      <c r="J2282">
        <v>17068</v>
      </c>
      <c r="K2282" s="1">
        <v>45060</v>
      </c>
      <c r="L2282" t="s">
        <v>29</v>
      </c>
      <c r="M2282" t="s">
        <v>8547</v>
      </c>
      <c r="N2282" t="s">
        <v>8548</v>
      </c>
      <c r="O2282" t="s">
        <v>2883</v>
      </c>
      <c r="P2282" t="s">
        <v>2884</v>
      </c>
      <c r="Q2282" t="s">
        <v>143</v>
      </c>
      <c r="R2282" t="s">
        <v>2885</v>
      </c>
      <c r="S2282" t="s">
        <v>241</v>
      </c>
      <c r="T2282" t="s">
        <v>2886</v>
      </c>
      <c r="U2282" t="s">
        <v>2887</v>
      </c>
      <c r="V2282" t="s">
        <v>6782</v>
      </c>
      <c r="W2282" t="s">
        <v>6783</v>
      </c>
    </row>
    <row r="2283" spans="1:23" x14ac:dyDescent="0.3">
      <c r="A2283">
        <v>2987179222616720</v>
      </c>
      <c r="B2283" t="s">
        <v>1803</v>
      </c>
      <c r="C2283" t="s">
        <v>24</v>
      </c>
      <c r="D2283" t="s">
        <v>8549</v>
      </c>
      <c r="E2283" t="s">
        <v>947</v>
      </c>
      <c r="F2283" t="s">
        <v>948</v>
      </c>
      <c r="G2283">
        <v>28.3949</v>
      </c>
      <c r="H2283">
        <v>84.123999999999995</v>
      </c>
      <c r="I2283" t="s">
        <v>62</v>
      </c>
      <c r="J2283">
        <v>71908</v>
      </c>
      <c r="K2283" s="1">
        <v>44730</v>
      </c>
      <c r="L2283" t="s">
        <v>123</v>
      </c>
      <c r="M2283" t="s">
        <v>8550</v>
      </c>
      <c r="N2283" t="s">
        <v>8551</v>
      </c>
      <c r="O2283" t="s">
        <v>1746</v>
      </c>
      <c r="P2283" t="s">
        <v>1745</v>
      </c>
      <c r="Q2283" t="s">
        <v>67</v>
      </c>
      <c r="R2283" t="s">
        <v>5382</v>
      </c>
      <c r="S2283" t="s">
        <v>334</v>
      </c>
      <c r="T2283" t="s">
        <v>5383</v>
      </c>
      <c r="U2283" t="s">
        <v>5384</v>
      </c>
      <c r="V2283" t="s">
        <v>865</v>
      </c>
      <c r="W2283" t="s">
        <v>866</v>
      </c>
    </row>
    <row r="2284" spans="1:23" x14ac:dyDescent="0.3">
      <c r="A2284">
        <v>360220359812347</v>
      </c>
      <c r="B2284" t="s">
        <v>57</v>
      </c>
      <c r="C2284" t="s">
        <v>151</v>
      </c>
      <c r="D2284" t="s">
        <v>3173</v>
      </c>
      <c r="E2284" t="s">
        <v>961</v>
      </c>
      <c r="F2284" t="s">
        <v>962</v>
      </c>
      <c r="G2284">
        <v>41.2044</v>
      </c>
      <c r="H2284">
        <v>74.766099999999994</v>
      </c>
      <c r="I2284" t="s">
        <v>62</v>
      </c>
      <c r="J2284">
        <v>83079</v>
      </c>
      <c r="K2284" s="1">
        <v>45023</v>
      </c>
      <c r="L2284" t="s">
        <v>29</v>
      </c>
      <c r="M2284" t="s">
        <v>8552</v>
      </c>
      <c r="N2284" t="s">
        <v>8553</v>
      </c>
      <c r="O2284" t="s">
        <v>2122</v>
      </c>
      <c r="P2284" t="s">
        <v>2123</v>
      </c>
      <c r="Q2284" t="s">
        <v>169</v>
      </c>
      <c r="R2284" t="s">
        <v>2124</v>
      </c>
      <c r="S2284" t="s">
        <v>69</v>
      </c>
      <c r="T2284" t="s">
        <v>2125</v>
      </c>
      <c r="U2284" t="s">
        <v>2126</v>
      </c>
      <c r="V2284" t="s">
        <v>3044</v>
      </c>
      <c r="W2284" t="s">
        <v>3045</v>
      </c>
    </row>
    <row r="2285" spans="1:23" x14ac:dyDescent="0.3">
      <c r="A2285">
        <v>2294346979608780</v>
      </c>
      <c r="B2285" t="s">
        <v>104</v>
      </c>
      <c r="C2285" t="s">
        <v>134</v>
      </c>
      <c r="D2285" t="s">
        <v>5075</v>
      </c>
      <c r="E2285" t="s">
        <v>2061</v>
      </c>
      <c r="F2285" t="s">
        <v>2062</v>
      </c>
      <c r="G2285">
        <v>21.007899999999999</v>
      </c>
      <c r="H2285">
        <v>-10.940799999999999</v>
      </c>
      <c r="I2285" t="s">
        <v>206</v>
      </c>
      <c r="J2285">
        <v>76053</v>
      </c>
      <c r="K2285" s="1">
        <v>44471</v>
      </c>
      <c r="L2285" t="s">
        <v>63</v>
      </c>
      <c r="M2285" t="s">
        <v>8554</v>
      </c>
      <c r="N2285" t="s">
        <v>8555</v>
      </c>
      <c r="O2285" t="s">
        <v>693</v>
      </c>
      <c r="P2285" t="s">
        <v>2445</v>
      </c>
      <c r="Q2285" t="s">
        <v>67</v>
      </c>
      <c r="R2285" t="s">
        <v>2446</v>
      </c>
      <c r="S2285" t="s">
        <v>36</v>
      </c>
      <c r="T2285" t="s">
        <v>2447</v>
      </c>
      <c r="U2285" t="s">
        <v>2448</v>
      </c>
      <c r="V2285" t="s">
        <v>311</v>
      </c>
      <c r="W2285" t="s">
        <v>312</v>
      </c>
    </row>
    <row r="2286" spans="1:23" x14ac:dyDescent="0.3">
      <c r="A2286">
        <v>2238107570914500</v>
      </c>
      <c r="B2286" t="s">
        <v>57</v>
      </c>
      <c r="C2286" t="s">
        <v>58</v>
      </c>
      <c r="D2286" t="s">
        <v>3246</v>
      </c>
      <c r="E2286" t="s">
        <v>63</v>
      </c>
      <c r="F2286" t="s">
        <v>152</v>
      </c>
      <c r="G2286">
        <v>3.2027999999999999</v>
      </c>
      <c r="H2286">
        <v>73.220699999999994</v>
      </c>
      <c r="I2286" t="s">
        <v>28</v>
      </c>
      <c r="J2286">
        <v>78576</v>
      </c>
      <c r="K2286" s="1">
        <v>44922</v>
      </c>
      <c r="L2286" t="s">
        <v>123</v>
      </c>
      <c r="M2286" t="s">
        <v>8556</v>
      </c>
      <c r="N2286" t="s">
        <v>8557</v>
      </c>
      <c r="O2286" t="s">
        <v>909</v>
      </c>
      <c r="P2286" t="s">
        <v>548</v>
      </c>
      <c r="Q2286" t="s">
        <v>239</v>
      </c>
      <c r="R2286" t="s">
        <v>1187</v>
      </c>
      <c r="S2286" t="s">
        <v>255</v>
      </c>
      <c r="T2286" t="s">
        <v>1188</v>
      </c>
      <c r="U2286" t="s">
        <v>1189</v>
      </c>
      <c r="V2286" t="s">
        <v>2065</v>
      </c>
      <c r="W2286" t="s">
        <v>2066</v>
      </c>
    </row>
    <row r="2287" spans="1:23" x14ac:dyDescent="0.3">
      <c r="A2287">
        <v>207492262615129</v>
      </c>
      <c r="B2287" t="s">
        <v>175</v>
      </c>
      <c r="C2287" t="s">
        <v>218</v>
      </c>
      <c r="D2287" t="s">
        <v>6665</v>
      </c>
      <c r="E2287" t="s">
        <v>315</v>
      </c>
      <c r="F2287" t="s">
        <v>316</v>
      </c>
      <c r="G2287">
        <v>40.143099999999997</v>
      </c>
      <c r="H2287">
        <v>47.576900000000002</v>
      </c>
      <c r="I2287" t="s">
        <v>62</v>
      </c>
      <c r="J2287">
        <v>96702</v>
      </c>
      <c r="K2287" s="1">
        <v>44667</v>
      </c>
      <c r="L2287" t="s">
        <v>29</v>
      </c>
      <c r="M2287" t="s">
        <v>8558</v>
      </c>
      <c r="N2287" t="s">
        <v>8559</v>
      </c>
      <c r="O2287" t="s">
        <v>331</v>
      </c>
      <c r="P2287" t="s">
        <v>5680</v>
      </c>
      <c r="Q2287" t="s">
        <v>50</v>
      </c>
      <c r="R2287" t="s">
        <v>5681</v>
      </c>
      <c r="S2287" t="s">
        <v>36</v>
      </c>
      <c r="T2287" t="s">
        <v>5682</v>
      </c>
      <c r="U2287" t="s">
        <v>5683</v>
      </c>
      <c r="V2287" t="s">
        <v>4853</v>
      </c>
      <c r="W2287" t="s">
        <v>4854</v>
      </c>
    </row>
    <row r="2288" spans="1:23" x14ac:dyDescent="0.3">
      <c r="A2288">
        <v>2222303177625570</v>
      </c>
      <c r="B2288" t="s">
        <v>443</v>
      </c>
      <c r="C2288" t="s">
        <v>189</v>
      </c>
      <c r="D2288" t="s">
        <v>4371</v>
      </c>
      <c r="E2288" t="s">
        <v>204</v>
      </c>
      <c r="F2288" t="s">
        <v>205</v>
      </c>
      <c r="G2288">
        <v>18.1096</v>
      </c>
      <c r="H2288">
        <v>-77.297499999999999</v>
      </c>
      <c r="I2288" t="s">
        <v>78</v>
      </c>
      <c r="J2288">
        <v>63219</v>
      </c>
      <c r="K2288" s="1">
        <v>44509</v>
      </c>
      <c r="L2288" t="s">
        <v>63</v>
      </c>
      <c r="M2288" t="s">
        <v>5309</v>
      </c>
      <c r="N2288" t="s">
        <v>8560</v>
      </c>
      <c r="O2288" t="s">
        <v>3431</v>
      </c>
      <c r="P2288" t="s">
        <v>7005</v>
      </c>
      <c r="Q2288" t="s">
        <v>239</v>
      </c>
      <c r="R2288" t="s">
        <v>7006</v>
      </c>
      <c r="S2288" t="s">
        <v>334</v>
      </c>
      <c r="T2288" t="s">
        <v>7007</v>
      </c>
      <c r="U2288" t="s">
        <v>7008</v>
      </c>
      <c r="V2288" t="s">
        <v>7750</v>
      </c>
      <c r="W2288" t="s">
        <v>7751</v>
      </c>
    </row>
    <row r="2289" spans="1:23" x14ac:dyDescent="0.3">
      <c r="A2289">
        <v>2895147571228630</v>
      </c>
      <c r="B2289" t="s">
        <v>533</v>
      </c>
      <c r="C2289" t="s">
        <v>189</v>
      </c>
      <c r="D2289" t="s">
        <v>3907</v>
      </c>
      <c r="E2289" t="s">
        <v>1896</v>
      </c>
      <c r="F2289" t="s">
        <v>1897</v>
      </c>
      <c r="G2289">
        <v>9.9456000000000007</v>
      </c>
      <c r="H2289">
        <v>-9.6966000000000001</v>
      </c>
      <c r="I2289" t="s">
        <v>28</v>
      </c>
      <c r="J2289">
        <v>115282</v>
      </c>
      <c r="K2289" s="1">
        <v>44929</v>
      </c>
      <c r="L2289" t="s">
        <v>63</v>
      </c>
      <c r="M2289" t="s">
        <v>8561</v>
      </c>
      <c r="N2289" t="s">
        <v>8562</v>
      </c>
      <c r="O2289" t="s">
        <v>195</v>
      </c>
      <c r="P2289" t="s">
        <v>196</v>
      </c>
      <c r="Q2289" t="s">
        <v>332</v>
      </c>
      <c r="R2289" t="s">
        <v>197</v>
      </c>
      <c r="S2289" t="s">
        <v>334</v>
      </c>
      <c r="T2289" t="s">
        <v>199</v>
      </c>
      <c r="U2289" t="s">
        <v>200</v>
      </c>
      <c r="V2289" t="s">
        <v>2407</v>
      </c>
      <c r="W2289" t="s">
        <v>2408</v>
      </c>
    </row>
    <row r="2290" spans="1:23" x14ac:dyDescent="0.3">
      <c r="A2290">
        <v>1660570592235850</v>
      </c>
      <c r="B2290" t="s">
        <v>150</v>
      </c>
      <c r="C2290" t="s">
        <v>24</v>
      </c>
      <c r="D2290" t="s">
        <v>2006</v>
      </c>
      <c r="E2290" t="s">
        <v>2249</v>
      </c>
      <c r="F2290" t="s">
        <v>2250</v>
      </c>
      <c r="G2290">
        <v>15.87</v>
      </c>
      <c r="H2290">
        <v>100.99250000000001</v>
      </c>
      <c r="I2290" t="s">
        <v>62</v>
      </c>
      <c r="J2290">
        <v>105051</v>
      </c>
      <c r="K2290" s="1">
        <v>44528</v>
      </c>
      <c r="L2290" t="s">
        <v>29</v>
      </c>
      <c r="M2290" t="s">
        <v>3650</v>
      </c>
      <c r="N2290" t="s">
        <v>8563</v>
      </c>
      <c r="O2290" t="s">
        <v>209</v>
      </c>
      <c r="P2290" t="s">
        <v>210</v>
      </c>
      <c r="Q2290" t="s">
        <v>967</v>
      </c>
      <c r="R2290" t="s">
        <v>211</v>
      </c>
      <c r="S2290" t="s">
        <v>241</v>
      </c>
      <c r="T2290" t="s">
        <v>213</v>
      </c>
      <c r="U2290" t="s">
        <v>214</v>
      </c>
      <c r="V2290" t="s">
        <v>8421</v>
      </c>
      <c r="W2290" t="s">
        <v>8422</v>
      </c>
    </row>
    <row r="2291" spans="1:23" x14ac:dyDescent="0.3">
      <c r="A2291">
        <v>516562672430705</v>
      </c>
      <c r="B2291" t="s">
        <v>161</v>
      </c>
      <c r="C2291" t="s">
        <v>91</v>
      </c>
      <c r="D2291" t="s">
        <v>5299</v>
      </c>
      <c r="E2291" t="s">
        <v>2080</v>
      </c>
      <c r="F2291" t="s">
        <v>2081</v>
      </c>
      <c r="G2291">
        <v>46.603354000000003</v>
      </c>
      <c r="H2291">
        <v>1.888334</v>
      </c>
      <c r="I2291" t="s">
        <v>138</v>
      </c>
      <c r="J2291">
        <v>98493</v>
      </c>
      <c r="K2291" s="1">
        <v>45093</v>
      </c>
      <c r="L2291" t="s">
        <v>123</v>
      </c>
      <c r="M2291" t="s">
        <v>8564</v>
      </c>
      <c r="N2291" t="s">
        <v>8565</v>
      </c>
      <c r="O2291" t="s">
        <v>424</v>
      </c>
      <c r="P2291" t="s">
        <v>3160</v>
      </c>
      <c r="Q2291" t="s">
        <v>34</v>
      </c>
      <c r="R2291" t="s">
        <v>3161</v>
      </c>
      <c r="S2291" t="s">
        <v>334</v>
      </c>
      <c r="T2291" t="s">
        <v>3162</v>
      </c>
      <c r="U2291" t="s">
        <v>3163</v>
      </c>
      <c r="V2291" t="s">
        <v>2146</v>
      </c>
      <c r="W2291" t="s">
        <v>2147</v>
      </c>
    </row>
    <row r="2292" spans="1:23" x14ac:dyDescent="0.3">
      <c r="A2292">
        <v>2225638067191340</v>
      </c>
      <c r="B2292" t="s">
        <v>74</v>
      </c>
      <c r="C2292" t="s">
        <v>42</v>
      </c>
      <c r="D2292" t="s">
        <v>7663</v>
      </c>
      <c r="E2292" t="s">
        <v>136</v>
      </c>
      <c r="F2292" t="s">
        <v>137</v>
      </c>
      <c r="G2292">
        <v>0.18640000000000001</v>
      </c>
      <c r="H2292">
        <v>6.6131000000000002</v>
      </c>
      <c r="I2292" t="s">
        <v>138</v>
      </c>
      <c r="J2292">
        <v>101531</v>
      </c>
      <c r="K2292" s="1">
        <v>44897</v>
      </c>
      <c r="L2292" t="s">
        <v>63</v>
      </c>
      <c r="M2292" t="s">
        <v>8566</v>
      </c>
      <c r="N2292" t="s">
        <v>8567</v>
      </c>
      <c r="O2292" t="s">
        <v>1726</v>
      </c>
      <c r="P2292" t="s">
        <v>1727</v>
      </c>
      <c r="Q2292" t="s">
        <v>239</v>
      </c>
      <c r="R2292" t="s">
        <v>1728</v>
      </c>
      <c r="S2292" t="s">
        <v>241</v>
      </c>
      <c r="T2292" t="s">
        <v>1729</v>
      </c>
      <c r="U2292" t="s">
        <v>1730</v>
      </c>
      <c r="V2292" t="s">
        <v>3191</v>
      </c>
      <c r="W2292" t="s">
        <v>3192</v>
      </c>
    </row>
    <row r="2293" spans="1:23" x14ac:dyDescent="0.3">
      <c r="A2293">
        <v>1512900932849800</v>
      </c>
      <c r="B2293" t="s">
        <v>119</v>
      </c>
      <c r="C2293" t="s">
        <v>105</v>
      </c>
      <c r="D2293" t="s">
        <v>3907</v>
      </c>
      <c r="E2293" t="s">
        <v>1849</v>
      </c>
      <c r="F2293" t="s">
        <v>1850</v>
      </c>
      <c r="G2293">
        <v>32.427900000000001</v>
      </c>
      <c r="H2293">
        <v>53.688000000000002</v>
      </c>
      <c r="I2293" t="s">
        <v>206</v>
      </c>
      <c r="J2293">
        <v>13554</v>
      </c>
      <c r="K2293" s="1">
        <v>44542</v>
      </c>
      <c r="L2293" t="s">
        <v>63</v>
      </c>
      <c r="M2293" t="s">
        <v>8568</v>
      </c>
      <c r="N2293" t="s">
        <v>8569</v>
      </c>
      <c r="O2293" t="s">
        <v>597</v>
      </c>
      <c r="P2293" t="s">
        <v>1493</v>
      </c>
      <c r="Q2293" t="s">
        <v>50</v>
      </c>
      <c r="R2293" t="s">
        <v>1755</v>
      </c>
      <c r="S2293" t="s">
        <v>69</v>
      </c>
      <c r="T2293" t="s">
        <v>1756</v>
      </c>
      <c r="U2293" t="s">
        <v>1757</v>
      </c>
      <c r="V2293" t="s">
        <v>684</v>
      </c>
      <c r="W2293" t="s">
        <v>685</v>
      </c>
    </row>
    <row r="2294" spans="1:23" x14ac:dyDescent="0.3">
      <c r="A2294">
        <v>3098032653845310</v>
      </c>
      <c r="B2294" t="s">
        <v>300</v>
      </c>
      <c r="C2294" t="s">
        <v>105</v>
      </c>
      <c r="D2294" t="s">
        <v>960</v>
      </c>
      <c r="E2294" t="s">
        <v>3412</v>
      </c>
      <c r="F2294" t="s">
        <v>3413</v>
      </c>
      <c r="G2294">
        <v>18.0425</v>
      </c>
      <c r="H2294">
        <v>-63.0548</v>
      </c>
      <c r="I2294" t="s">
        <v>28</v>
      </c>
      <c r="J2294">
        <v>15265</v>
      </c>
      <c r="K2294" s="1">
        <v>44454</v>
      </c>
      <c r="L2294" t="s">
        <v>29</v>
      </c>
      <c r="M2294" t="s">
        <v>8570</v>
      </c>
      <c r="N2294">
        <v>9535215442</v>
      </c>
      <c r="O2294" t="s">
        <v>1169</v>
      </c>
      <c r="P2294" t="s">
        <v>2983</v>
      </c>
      <c r="Q2294" t="s">
        <v>183</v>
      </c>
      <c r="R2294" t="s">
        <v>4255</v>
      </c>
      <c r="S2294" t="s">
        <v>114</v>
      </c>
      <c r="T2294" t="s">
        <v>4256</v>
      </c>
      <c r="U2294" t="s">
        <v>4257</v>
      </c>
      <c r="V2294" t="s">
        <v>4111</v>
      </c>
      <c r="W2294" t="s">
        <v>4112</v>
      </c>
    </row>
    <row r="2295" spans="1:23" x14ac:dyDescent="0.3">
      <c r="A2295">
        <v>662774001457269</v>
      </c>
      <c r="B2295" t="s">
        <v>364</v>
      </c>
      <c r="C2295" t="s">
        <v>218</v>
      </c>
      <c r="D2295" t="s">
        <v>59</v>
      </c>
      <c r="E2295" t="s">
        <v>5614</v>
      </c>
      <c r="F2295" t="s">
        <v>5615</v>
      </c>
      <c r="G2295">
        <v>38.963700000000003</v>
      </c>
      <c r="H2295">
        <v>35.243299999999998</v>
      </c>
      <c r="I2295" t="s">
        <v>206</v>
      </c>
      <c r="J2295">
        <v>49621</v>
      </c>
      <c r="K2295" s="1">
        <v>44615</v>
      </c>
      <c r="L2295" t="s">
        <v>29</v>
      </c>
      <c r="M2295" t="s">
        <v>8571</v>
      </c>
      <c r="N2295" t="s">
        <v>8572</v>
      </c>
      <c r="O2295" t="s">
        <v>32</v>
      </c>
      <c r="P2295" t="s">
        <v>33</v>
      </c>
      <c r="Q2295" t="s">
        <v>50</v>
      </c>
      <c r="R2295" t="s">
        <v>35</v>
      </c>
      <c r="S2295" t="s">
        <v>145</v>
      </c>
      <c r="T2295" t="s">
        <v>37</v>
      </c>
      <c r="U2295" t="s">
        <v>38</v>
      </c>
      <c r="V2295" t="s">
        <v>6871</v>
      </c>
      <c r="W2295" t="s">
        <v>3447</v>
      </c>
    </row>
    <row r="2296" spans="1:23" x14ac:dyDescent="0.3">
      <c r="A2296">
        <v>1488023190930230</v>
      </c>
      <c r="B2296" t="s">
        <v>23</v>
      </c>
      <c r="C2296" t="s">
        <v>58</v>
      </c>
      <c r="D2296" t="s">
        <v>1611</v>
      </c>
      <c r="E2296" t="s">
        <v>2210</v>
      </c>
      <c r="F2296" t="s">
        <v>2211</v>
      </c>
      <c r="G2296">
        <v>4.5709</v>
      </c>
      <c r="H2296">
        <v>-74.297300000000007</v>
      </c>
      <c r="I2296" t="s">
        <v>78</v>
      </c>
      <c r="J2296">
        <v>45199</v>
      </c>
      <c r="K2296" s="1">
        <v>44853</v>
      </c>
      <c r="L2296" t="s">
        <v>29</v>
      </c>
      <c r="M2296" t="s">
        <v>3010</v>
      </c>
      <c r="N2296" t="s">
        <v>8573</v>
      </c>
      <c r="O2296" t="s">
        <v>1832</v>
      </c>
      <c r="P2296" t="s">
        <v>3629</v>
      </c>
      <c r="Q2296" t="s">
        <v>239</v>
      </c>
      <c r="R2296" t="s">
        <v>3630</v>
      </c>
      <c r="S2296" t="s">
        <v>69</v>
      </c>
      <c r="T2296" t="s">
        <v>3631</v>
      </c>
      <c r="U2296" t="s">
        <v>3632</v>
      </c>
      <c r="V2296" t="s">
        <v>3477</v>
      </c>
      <c r="W2296" t="s">
        <v>3478</v>
      </c>
    </row>
    <row r="2297" spans="1:23" x14ac:dyDescent="0.3">
      <c r="A2297">
        <v>1310652132698110</v>
      </c>
      <c r="B2297" t="s">
        <v>23</v>
      </c>
      <c r="C2297" t="s">
        <v>42</v>
      </c>
      <c r="D2297" t="s">
        <v>3487</v>
      </c>
      <c r="E2297" t="s">
        <v>4406</v>
      </c>
      <c r="F2297" t="s">
        <v>4407</v>
      </c>
      <c r="G2297">
        <v>42.7087</v>
      </c>
      <c r="H2297">
        <v>19.374400000000001</v>
      </c>
      <c r="I2297" t="s">
        <v>206</v>
      </c>
      <c r="J2297">
        <v>27945</v>
      </c>
      <c r="K2297" s="1">
        <v>44811</v>
      </c>
      <c r="L2297" t="s">
        <v>123</v>
      </c>
      <c r="M2297" t="s">
        <v>8574</v>
      </c>
      <c r="N2297">
        <v>2989104485</v>
      </c>
      <c r="O2297" t="s">
        <v>141</v>
      </c>
      <c r="P2297" t="s">
        <v>155</v>
      </c>
      <c r="Q2297" t="s">
        <v>332</v>
      </c>
      <c r="R2297" t="s">
        <v>156</v>
      </c>
      <c r="S2297" t="s">
        <v>198</v>
      </c>
      <c r="T2297" t="s">
        <v>157</v>
      </c>
      <c r="U2297" t="s">
        <v>158</v>
      </c>
      <c r="V2297" t="s">
        <v>2287</v>
      </c>
      <c r="W2297" t="s">
        <v>2288</v>
      </c>
    </row>
    <row r="2298" spans="1:23" x14ac:dyDescent="0.3">
      <c r="A2298">
        <v>2966455627413690</v>
      </c>
      <c r="B2298" t="s">
        <v>313</v>
      </c>
      <c r="C2298" t="s">
        <v>58</v>
      </c>
      <c r="D2298" t="s">
        <v>8575</v>
      </c>
      <c r="E2298" t="s">
        <v>2741</v>
      </c>
      <c r="F2298" t="s">
        <v>2742</v>
      </c>
      <c r="G2298">
        <v>39.399900000000002</v>
      </c>
      <c r="H2298">
        <v>-8.2245000000000008</v>
      </c>
      <c r="I2298" t="s">
        <v>28</v>
      </c>
      <c r="J2298">
        <v>21837</v>
      </c>
      <c r="K2298" s="1">
        <v>44681</v>
      </c>
      <c r="L2298" t="s">
        <v>63</v>
      </c>
      <c r="M2298" t="s">
        <v>8576</v>
      </c>
      <c r="N2298" t="s">
        <v>8577</v>
      </c>
      <c r="O2298" t="s">
        <v>3636</v>
      </c>
      <c r="P2298" t="s">
        <v>3637</v>
      </c>
      <c r="Q2298" t="s">
        <v>34</v>
      </c>
      <c r="R2298" t="s">
        <v>3638</v>
      </c>
      <c r="S2298" t="s">
        <v>114</v>
      </c>
      <c r="T2298" t="s">
        <v>3639</v>
      </c>
      <c r="U2298" t="s">
        <v>3640</v>
      </c>
      <c r="V2298" t="s">
        <v>590</v>
      </c>
      <c r="W2298" t="s">
        <v>591</v>
      </c>
    </row>
    <row r="2299" spans="1:23" x14ac:dyDescent="0.3">
      <c r="A2299">
        <v>2263017699180090</v>
      </c>
      <c r="B2299" t="s">
        <v>396</v>
      </c>
      <c r="C2299" t="s">
        <v>151</v>
      </c>
      <c r="D2299" t="s">
        <v>5343</v>
      </c>
      <c r="E2299" t="s">
        <v>614</v>
      </c>
      <c r="F2299" t="s">
        <v>615</v>
      </c>
      <c r="G2299">
        <v>17.189900000000002</v>
      </c>
      <c r="H2299">
        <v>-88.497600000000006</v>
      </c>
      <c r="I2299" t="s">
        <v>62</v>
      </c>
      <c r="J2299">
        <v>121949</v>
      </c>
      <c r="K2299" s="1">
        <v>44991</v>
      </c>
      <c r="L2299" t="s">
        <v>63</v>
      </c>
      <c r="M2299" t="s">
        <v>8578</v>
      </c>
      <c r="N2299" t="s">
        <v>8579</v>
      </c>
      <c r="O2299" t="s">
        <v>909</v>
      </c>
      <c r="P2299" t="s">
        <v>548</v>
      </c>
      <c r="Q2299" t="s">
        <v>674</v>
      </c>
      <c r="R2299" t="s">
        <v>1187</v>
      </c>
      <c r="S2299" t="s">
        <v>69</v>
      </c>
      <c r="T2299" t="s">
        <v>1188</v>
      </c>
      <c r="U2299" t="s">
        <v>1189</v>
      </c>
      <c r="V2299" t="s">
        <v>798</v>
      </c>
      <c r="W2299" t="s">
        <v>799</v>
      </c>
    </row>
    <row r="2300" spans="1:23" x14ac:dyDescent="0.3">
      <c r="A2300">
        <v>2551125309342780</v>
      </c>
      <c r="B2300" t="s">
        <v>973</v>
      </c>
      <c r="C2300" t="s">
        <v>189</v>
      </c>
      <c r="D2300" t="s">
        <v>4886</v>
      </c>
      <c r="E2300" t="s">
        <v>315</v>
      </c>
      <c r="F2300" t="s">
        <v>316</v>
      </c>
      <c r="G2300">
        <v>40.143099999999997</v>
      </c>
      <c r="H2300">
        <v>47.576900000000002</v>
      </c>
      <c r="I2300" t="s">
        <v>138</v>
      </c>
      <c r="J2300">
        <v>55721</v>
      </c>
      <c r="K2300" s="1">
        <v>44625</v>
      </c>
      <c r="L2300" t="s">
        <v>123</v>
      </c>
      <c r="M2300" t="s">
        <v>8580</v>
      </c>
      <c r="N2300" t="s">
        <v>8581</v>
      </c>
      <c r="O2300" t="s">
        <v>2575</v>
      </c>
      <c r="P2300" t="s">
        <v>3279</v>
      </c>
      <c r="Q2300" t="s">
        <v>67</v>
      </c>
      <c r="R2300" t="s">
        <v>3280</v>
      </c>
      <c r="S2300" t="s">
        <v>114</v>
      </c>
      <c r="T2300" t="s">
        <v>3281</v>
      </c>
      <c r="U2300" t="s">
        <v>3282</v>
      </c>
      <c r="V2300" t="s">
        <v>382</v>
      </c>
      <c r="W2300" t="s">
        <v>383</v>
      </c>
    </row>
    <row r="2301" spans="1:23" x14ac:dyDescent="0.3">
      <c r="A2301">
        <v>1160963124746860</v>
      </c>
      <c r="B2301" t="s">
        <v>567</v>
      </c>
      <c r="C2301" t="s">
        <v>42</v>
      </c>
      <c r="D2301" t="s">
        <v>2815</v>
      </c>
      <c r="E2301" t="s">
        <v>1551</v>
      </c>
      <c r="F2301" t="s">
        <v>1552</v>
      </c>
      <c r="G2301">
        <v>22.3964</v>
      </c>
      <c r="H2301">
        <v>114.1095</v>
      </c>
      <c r="I2301" t="s">
        <v>78</v>
      </c>
      <c r="J2301">
        <v>115012</v>
      </c>
      <c r="K2301" s="1">
        <v>44752</v>
      </c>
      <c r="L2301" t="s">
        <v>123</v>
      </c>
      <c r="M2301" t="s">
        <v>8582</v>
      </c>
      <c r="N2301" t="s">
        <v>8583</v>
      </c>
      <c r="O2301" t="s">
        <v>692</v>
      </c>
      <c r="P2301" t="s">
        <v>5491</v>
      </c>
      <c r="Q2301" t="s">
        <v>1047</v>
      </c>
      <c r="R2301" t="s">
        <v>5492</v>
      </c>
      <c r="S2301" t="s">
        <v>85</v>
      </c>
      <c r="T2301" t="s">
        <v>5493</v>
      </c>
      <c r="U2301" t="s">
        <v>5494</v>
      </c>
      <c r="V2301" t="s">
        <v>4374</v>
      </c>
      <c r="W2301" t="s">
        <v>4375</v>
      </c>
    </row>
    <row r="2302" spans="1:23" x14ac:dyDescent="0.3">
      <c r="A2302">
        <v>2117967238006690</v>
      </c>
      <c r="B2302" t="s">
        <v>1803</v>
      </c>
      <c r="C2302" t="s">
        <v>273</v>
      </c>
      <c r="D2302" t="s">
        <v>2475</v>
      </c>
      <c r="E2302" t="s">
        <v>1534</v>
      </c>
      <c r="F2302" t="s">
        <v>1535</v>
      </c>
      <c r="G2302">
        <v>1.3733</v>
      </c>
      <c r="H2302">
        <v>32.290300000000002</v>
      </c>
      <c r="I2302" t="s">
        <v>78</v>
      </c>
      <c r="J2302">
        <v>85575</v>
      </c>
      <c r="K2302" s="1">
        <v>44961</v>
      </c>
      <c r="L2302" t="s">
        <v>123</v>
      </c>
      <c r="M2302" t="s">
        <v>8584</v>
      </c>
      <c r="N2302" t="s">
        <v>8585</v>
      </c>
      <c r="O2302" t="s">
        <v>2453</v>
      </c>
      <c r="P2302" t="s">
        <v>2454</v>
      </c>
      <c r="Q2302" t="s">
        <v>83</v>
      </c>
      <c r="R2302" t="s">
        <v>2455</v>
      </c>
      <c r="S2302" t="s">
        <v>241</v>
      </c>
      <c r="T2302" t="s">
        <v>2456</v>
      </c>
      <c r="U2302" t="s">
        <v>2457</v>
      </c>
      <c r="V2302" t="s">
        <v>7123</v>
      </c>
      <c r="W2302" t="s">
        <v>7124</v>
      </c>
    </row>
    <row r="2303" spans="1:23" x14ac:dyDescent="0.3">
      <c r="A2303">
        <v>1100858575566650</v>
      </c>
      <c r="B2303" t="s">
        <v>582</v>
      </c>
      <c r="C2303" t="s">
        <v>105</v>
      </c>
      <c r="D2303" t="s">
        <v>1197</v>
      </c>
      <c r="E2303" t="s">
        <v>2061</v>
      </c>
      <c r="F2303" t="s">
        <v>2062</v>
      </c>
      <c r="G2303">
        <v>21.007899999999999</v>
      </c>
      <c r="H2303">
        <v>-10.940799999999999</v>
      </c>
      <c r="I2303" t="s">
        <v>78</v>
      </c>
      <c r="J2303">
        <v>118614</v>
      </c>
      <c r="K2303" s="1">
        <v>44941</v>
      </c>
      <c r="L2303" t="s">
        <v>29</v>
      </c>
      <c r="M2303" t="s">
        <v>8586</v>
      </c>
      <c r="N2303" t="s">
        <v>8587</v>
      </c>
      <c r="O2303" t="s">
        <v>111</v>
      </c>
      <c r="P2303" t="s">
        <v>1900</v>
      </c>
      <c r="Q2303" t="s">
        <v>967</v>
      </c>
      <c r="R2303" t="s">
        <v>1901</v>
      </c>
      <c r="S2303" t="s">
        <v>69</v>
      </c>
      <c r="T2303" t="s">
        <v>1902</v>
      </c>
      <c r="U2303" t="s">
        <v>1903</v>
      </c>
      <c r="V2303" t="s">
        <v>4976</v>
      </c>
      <c r="W2303" t="s">
        <v>4977</v>
      </c>
    </row>
    <row r="2304" spans="1:23" x14ac:dyDescent="0.3">
      <c r="A2304">
        <v>2274721763985780</v>
      </c>
      <c r="B2304" t="s">
        <v>417</v>
      </c>
      <c r="C2304" t="s">
        <v>105</v>
      </c>
      <c r="D2304" t="s">
        <v>1667</v>
      </c>
      <c r="E2304" t="s">
        <v>2083</v>
      </c>
      <c r="F2304" t="s">
        <v>2084</v>
      </c>
      <c r="G2304">
        <v>-8.8742000000000001</v>
      </c>
      <c r="H2304">
        <v>125.72750000000001</v>
      </c>
      <c r="I2304" t="s">
        <v>138</v>
      </c>
      <c r="J2304">
        <v>109030</v>
      </c>
      <c r="K2304" s="1">
        <v>44943</v>
      </c>
      <c r="L2304" t="s">
        <v>29</v>
      </c>
      <c r="M2304" t="s">
        <v>8588</v>
      </c>
      <c r="N2304" t="s">
        <v>8589</v>
      </c>
      <c r="O2304" t="s">
        <v>548</v>
      </c>
      <c r="P2304" t="s">
        <v>549</v>
      </c>
      <c r="Q2304" t="s">
        <v>253</v>
      </c>
      <c r="R2304" t="s">
        <v>550</v>
      </c>
      <c r="S2304" t="s">
        <v>198</v>
      </c>
      <c r="T2304" t="s">
        <v>551</v>
      </c>
      <c r="U2304" t="s">
        <v>552</v>
      </c>
      <c r="V2304" t="s">
        <v>2480</v>
      </c>
      <c r="W2304" t="s">
        <v>2481</v>
      </c>
    </row>
    <row r="2305" spans="1:23" x14ac:dyDescent="0.3">
      <c r="A2305">
        <v>35410967385449</v>
      </c>
      <c r="B2305" t="s">
        <v>921</v>
      </c>
      <c r="C2305" t="s">
        <v>105</v>
      </c>
      <c r="D2305" t="s">
        <v>793</v>
      </c>
      <c r="E2305" t="s">
        <v>482</v>
      </c>
      <c r="F2305" t="s">
        <v>483</v>
      </c>
      <c r="G2305">
        <v>-25.2744</v>
      </c>
      <c r="H2305">
        <v>133.77510000000001</v>
      </c>
      <c r="I2305" t="s">
        <v>206</v>
      </c>
      <c r="J2305">
        <v>15254</v>
      </c>
      <c r="K2305" s="1">
        <v>45161</v>
      </c>
      <c r="L2305" t="s">
        <v>29</v>
      </c>
      <c r="M2305" t="s">
        <v>8590</v>
      </c>
      <c r="N2305" t="s">
        <v>8591</v>
      </c>
      <c r="O2305" t="s">
        <v>423</v>
      </c>
      <c r="P2305" t="s">
        <v>141</v>
      </c>
      <c r="Q2305" t="s">
        <v>169</v>
      </c>
      <c r="R2305" t="s">
        <v>3058</v>
      </c>
      <c r="S2305" t="s">
        <v>241</v>
      </c>
      <c r="T2305" t="s">
        <v>3059</v>
      </c>
      <c r="U2305" t="s">
        <v>3060</v>
      </c>
      <c r="V2305" t="s">
        <v>8592</v>
      </c>
      <c r="W2305" t="s">
        <v>8593</v>
      </c>
    </row>
    <row r="2306" spans="1:23" x14ac:dyDescent="0.3">
      <c r="A2306">
        <v>8334659218300</v>
      </c>
      <c r="B2306" t="s">
        <v>325</v>
      </c>
      <c r="C2306" t="s">
        <v>151</v>
      </c>
      <c r="D2306" t="s">
        <v>8322</v>
      </c>
      <c r="E2306" t="s">
        <v>3412</v>
      </c>
      <c r="F2306" t="s">
        <v>3413</v>
      </c>
      <c r="G2306">
        <v>18.0425</v>
      </c>
      <c r="H2306">
        <v>-63.0548</v>
      </c>
      <c r="I2306" t="s">
        <v>78</v>
      </c>
      <c r="J2306">
        <v>29519</v>
      </c>
      <c r="K2306" s="1">
        <v>44477</v>
      </c>
      <c r="L2306" t="s">
        <v>29</v>
      </c>
      <c r="M2306" t="s">
        <v>8594</v>
      </c>
      <c r="N2306">
        <v>9125747042</v>
      </c>
      <c r="O2306" t="s">
        <v>1308</v>
      </c>
      <c r="P2306" t="s">
        <v>1309</v>
      </c>
      <c r="Q2306" t="s">
        <v>34</v>
      </c>
      <c r="R2306" t="s">
        <v>1310</v>
      </c>
      <c r="S2306" t="s">
        <v>241</v>
      </c>
      <c r="T2306" t="s">
        <v>1311</v>
      </c>
      <c r="U2306" t="s">
        <v>1312</v>
      </c>
      <c r="V2306" t="s">
        <v>5240</v>
      </c>
      <c r="W2306" t="s">
        <v>5241</v>
      </c>
    </row>
    <row r="2307" spans="1:23" x14ac:dyDescent="0.3">
      <c r="A2307">
        <v>2420656311826080</v>
      </c>
      <c r="B2307" t="s">
        <v>217</v>
      </c>
      <c r="C2307" t="s">
        <v>42</v>
      </c>
      <c r="D2307" t="s">
        <v>5220</v>
      </c>
      <c r="E2307" t="s">
        <v>2770</v>
      </c>
      <c r="F2307" t="s">
        <v>2771</v>
      </c>
      <c r="G2307">
        <v>12.8628</v>
      </c>
      <c r="H2307">
        <v>30.217600000000001</v>
      </c>
      <c r="I2307" t="s">
        <v>78</v>
      </c>
      <c r="J2307">
        <v>72031</v>
      </c>
      <c r="K2307" s="1">
        <v>44541</v>
      </c>
      <c r="L2307" t="s">
        <v>123</v>
      </c>
      <c r="M2307" t="s">
        <v>8595</v>
      </c>
      <c r="N2307" t="s">
        <v>8596</v>
      </c>
      <c r="O2307" t="s">
        <v>897</v>
      </c>
      <c r="P2307" t="s">
        <v>2000</v>
      </c>
      <c r="Q2307" t="s">
        <v>50</v>
      </c>
      <c r="R2307" t="s">
        <v>2001</v>
      </c>
      <c r="S2307" t="s">
        <v>69</v>
      </c>
      <c r="T2307" t="s">
        <v>2002</v>
      </c>
      <c r="U2307" t="s">
        <v>2003</v>
      </c>
      <c r="V2307" t="s">
        <v>1815</v>
      </c>
      <c r="W2307" t="s">
        <v>1816</v>
      </c>
    </row>
    <row r="2308" spans="1:23" x14ac:dyDescent="0.3">
      <c r="A2308">
        <v>2307945022439830</v>
      </c>
      <c r="B2308" t="s">
        <v>260</v>
      </c>
      <c r="C2308" t="s">
        <v>91</v>
      </c>
      <c r="D2308" t="s">
        <v>852</v>
      </c>
      <c r="E2308" t="s">
        <v>819</v>
      </c>
      <c r="F2308" t="s">
        <v>820</v>
      </c>
      <c r="G2308">
        <v>15.414899999999999</v>
      </c>
      <c r="H2308">
        <v>-61.3705</v>
      </c>
      <c r="I2308" t="s">
        <v>206</v>
      </c>
      <c r="J2308">
        <v>105109</v>
      </c>
      <c r="K2308" s="1">
        <v>44626</v>
      </c>
      <c r="L2308" t="s">
        <v>123</v>
      </c>
      <c r="M2308" t="s">
        <v>8597</v>
      </c>
      <c r="N2308" t="s">
        <v>8598</v>
      </c>
      <c r="O2308" t="s">
        <v>496</v>
      </c>
      <c r="P2308" t="s">
        <v>497</v>
      </c>
      <c r="Q2308" t="s">
        <v>332</v>
      </c>
      <c r="R2308" t="s">
        <v>498</v>
      </c>
      <c r="S2308" t="s">
        <v>114</v>
      </c>
      <c r="T2308" t="s">
        <v>499</v>
      </c>
      <c r="U2308" t="s">
        <v>500</v>
      </c>
      <c r="V2308" t="s">
        <v>8599</v>
      </c>
      <c r="W2308" t="s">
        <v>8600</v>
      </c>
    </row>
    <row r="2309" spans="1:23" x14ac:dyDescent="0.3">
      <c r="A2309">
        <v>2287921941328250</v>
      </c>
      <c r="B2309" t="s">
        <v>41</v>
      </c>
      <c r="C2309" t="s">
        <v>42</v>
      </c>
      <c r="D2309" t="s">
        <v>3853</v>
      </c>
      <c r="E2309" t="s">
        <v>3715</v>
      </c>
      <c r="F2309" t="s">
        <v>3716</v>
      </c>
      <c r="G2309">
        <v>-3.3704000000000001</v>
      </c>
      <c r="H2309">
        <v>-168.73400000000001</v>
      </c>
      <c r="I2309" t="s">
        <v>28</v>
      </c>
      <c r="J2309">
        <v>100114</v>
      </c>
      <c r="K2309" s="1">
        <v>44810</v>
      </c>
      <c r="L2309" t="s">
        <v>123</v>
      </c>
      <c r="M2309" t="s">
        <v>8601</v>
      </c>
      <c r="N2309" t="s">
        <v>8602</v>
      </c>
      <c r="O2309" t="s">
        <v>692</v>
      </c>
      <c r="P2309" t="s">
        <v>1522</v>
      </c>
      <c r="Q2309" t="s">
        <v>967</v>
      </c>
      <c r="R2309" t="s">
        <v>1523</v>
      </c>
      <c r="S2309" t="s">
        <v>334</v>
      </c>
      <c r="T2309" t="s">
        <v>1524</v>
      </c>
      <c r="U2309" t="s">
        <v>1525</v>
      </c>
      <c r="V2309" t="s">
        <v>3084</v>
      </c>
      <c r="W2309" t="s">
        <v>3085</v>
      </c>
    </row>
    <row r="2310" spans="1:23" x14ac:dyDescent="0.3">
      <c r="A2310">
        <v>1031755574218850</v>
      </c>
      <c r="B2310" t="s">
        <v>417</v>
      </c>
      <c r="C2310" t="s">
        <v>24</v>
      </c>
      <c r="D2310" t="s">
        <v>6561</v>
      </c>
      <c r="E2310" t="s">
        <v>191</v>
      </c>
      <c r="F2310" t="s">
        <v>192</v>
      </c>
      <c r="G2310">
        <v>32.3078</v>
      </c>
      <c r="H2310">
        <v>-64.750500000000002</v>
      </c>
      <c r="I2310" t="s">
        <v>28</v>
      </c>
      <c r="J2310">
        <v>121600</v>
      </c>
      <c r="K2310" s="1">
        <v>44844</v>
      </c>
      <c r="L2310" t="s">
        <v>63</v>
      </c>
      <c r="M2310" t="s">
        <v>8603</v>
      </c>
      <c r="N2310" t="s">
        <v>8604</v>
      </c>
      <c r="O2310" t="s">
        <v>2675</v>
      </c>
      <c r="P2310" t="s">
        <v>6117</v>
      </c>
      <c r="Q2310" t="s">
        <v>34</v>
      </c>
      <c r="R2310" t="s">
        <v>6118</v>
      </c>
      <c r="S2310" t="s">
        <v>36</v>
      </c>
      <c r="T2310" t="s">
        <v>6119</v>
      </c>
      <c r="U2310" t="s">
        <v>6120</v>
      </c>
      <c r="V2310" t="s">
        <v>513</v>
      </c>
      <c r="W2310" t="s">
        <v>514</v>
      </c>
    </row>
    <row r="2311" spans="1:23" x14ac:dyDescent="0.3">
      <c r="A2311">
        <v>3030310251811680</v>
      </c>
      <c r="B2311" t="s">
        <v>57</v>
      </c>
      <c r="C2311" t="s">
        <v>91</v>
      </c>
      <c r="D2311" t="s">
        <v>4381</v>
      </c>
      <c r="E2311" t="s">
        <v>326</v>
      </c>
      <c r="F2311" t="s">
        <v>327</v>
      </c>
      <c r="G2311">
        <v>-7.1094999999999997</v>
      </c>
      <c r="H2311">
        <v>177.64930000000001</v>
      </c>
      <c r="I2311" t="s">
        <v>62</v>
      </c>
      <c r="J2311">
        <v>74114</v>
      </c>
      <c r="K2311" s="1">
        <v>45149</v>
      </c>
      <c r="L2311" t="s">
        <v>63</v>
      </c>
      <c r="M2311" t="s">
        <v>8605</v>
      </c>
      <c r="N2311" t="s">
        <v>8606</v>
      </c>
      <c r="O2311" t="s">
        <v>1454</v>
      </c>
      <c r="P2311" t="s">
        <v>1455</v>
      </c>
      <c r="Q2311" t="s">
        <v>183</v>
      </c>
      <c r="R2311" t="s">
        <v>1456</v>
      </c>
      <c r="S2311" t="s">
        <v>85</v>
      </c>
      <c r="T2311" t="s">
        <v>1457</v>
      </c>
      <c r="U2311" t="s">
        <v>1458</v>
      </c>
      <c r="V2311" t="s">
        <v>721</v>
      </c>
      <c r="W2311" t="s">
        <v>722</v>
      </c>
    </row>
    <row r="2312" spans="1:23" x14ac:dyDescent="0.3">
      <c r="A2312">
        <v>177774255442777</v>
      </c>
      <c r="B2312" t="s">
        <v>231</v>
      </c>
      <c r="C2312" t="s">
        <v>42</v>
      </c>
      <c r="D2312" t="s">
        <v>5564</v>
      </c>
      <c r="E2312" t="s">
        <v>4011</v>
      </c>
      <c r="F2312" t="s">
        <v>4012</v>
      </c>
      <c r="G2312">
        <v>38.860999999999997</v>
      </c>
      <c r="H2312">
        <v>71.2761</v>
      </c>
      <c r="I2312" t="s">
        <v>138</v>
      </c>
      <c r="J2312">
        <v>27715</v>
      </c>
      <c r="K2312" s="1">
        <v>44463</v>
      </c>
      <c r="L2312" t="s">
        <v>123</v>
      </c>
      <c r="M2312" t="s">
        <v>8607</v>
      </c>
      <c r="N2312" t="s">
        <v>8608</v>
      </c>
      <c r="O2312" t="s">
        <v>811</v>
      </c>
      <c r="P2312" t="s">
        <v>812</v>
      </c>
      <c r="Q2312" t="s">
        <v>253</v>
      </c>
      <c r="R2312" t="s">
        <v>813</v>
      </c>
      <c r="S2312" t="s">
        <v>198</v>
      </c>
      <c r="T2312" t="s">
        <v>814</v>
      </c>
      <c r="U2312" t="s">
        <v>815</v>
      </c>
      <c r="V2312" t="s">
        <v>684</v>
      </c>
      <c r="W2312" t="s">
        <v>685</v>
      </c>
    </row>
    <row r="2313" spans="1:23" x14ac:dyDescent="0.3">
      <c r="A2313">
        <v>1564299081010130</v>
      </c>
      <c r="B2313" t="s">
        <v>582</v>
      </c>
      <c r="C2313" t="s">
        <v>91</v>
      </c>
      <c r="D2313" t="s">
        <v>3972</v>
      </c>
      <c r="E2313" t="s">
        <v>2430</v>
      </c>
      <c r="F2313" t="s">
        <v>2431</v>
      </c>
      <c r="G2313">
        <v>51.919400000000003</v>
      </c>
      <c r="H2313">
        <v>19.145099999999999</v>
      </c>
      <c r="I2313" t="s">
        <v>28</v>
      </c>
      <c r="J2313">
        <v>60042</v>
      </c>
      <c r="K2313" s="1">
        <v>44819</v>
      </c>
      <c r="L2313" t="s">
        <v>123</v>
      </c>
      <c r="M2313" t="s">
        <v>8609</v>
      </c>
      <c r="N2313">
        <v>7457961659</v>
      </c>
      <c r="O2313" t="s">
        <v>3636</v>
      </c>
      <c r="P2313" t="s">
        <v>4873</v>
      </c>
      <c r="Q2313" t="s">
        <v>83</v>
      </c>
      <c r="R2313" t="s">
        <v>4874</v>
      </c>
      <c r="S2313" t="s">
        <v>36</v>
      </c>
      <c r="T2313" t="s">
        <v>4875</v>
      </c>
      <c r="U2313" t="s">
        <v>4876</v>
      </c>
      <c r="V2313" t="s">
        <v>7311</v>
      </c>
      <c r="W2313" t="s">
        <v>7312</v>
      </c>
    </row>
    <row r="2314" spans="1:23" x14ac:dyDescent="0.3">
      <c r="A2314">
        <v>628121400973209</v>
      </c>
      <c r="B2314" t="s">
        <v>859</v>
      </c>
      <c r="C2314" t="s">
        <v>218</v>
      </c>
      <c r="D2314" t="s">
        <v>301</v>
      </c>
      <c r="E2314" t="s">
        <v>3596</v>
      </c>
      <c r="F2314" t="s">
        <v>3597</v>
      </c>
      <c r="G2314">
        <v>17.607800000000001</v>
      </c>
      <c r="H2314">
        <v>8.0816999999999997</v>
      </c>
      <c r="I2314" t="s">
        <v>78</v>
      </c>
      <c r="J2314">
        <v>99458</v>
      </c>
      <c r="K2314" s="1">
        <v>44848</v>
      </c>
      <c r="L2314" t="s">
        <v>123</v>
      </c>
      <c r="M2314" t="s">
        <v>8610</v>
      </c>
      <c r="N2314" t="s">
        <v>8611</v>
      </c>
      <c r="O2314" t="s">
        <v>3636</v>
      </c>
      <c r="P2314" t="s">
        <v>5772</v>
      </c>
      <c r="Q2314" t="s">
        <v>239</v>
      </c>
      <c r="R2314" t="s">
        <v>5773</v>
      </c>
      <c r="S2314" t="s">
        <v>198</v>
      </c>
      <c r="T2314" t="s">
        <v>5774</v>
      </c>
      <c r="U2314" t="s">
        <v>5775</v>
      </c>
      <c r="V2314" t="s">
        <v>1681</v>
      </c>
      <c r="W2314" t="s">
        <v>1682</v>
      </c>
    </row>
    <row r="2315" spans="1:23" x14ac:dyDescent="0.3">
      <c r="A2315">
        <v>1904330364036790</v>
      </c>
      <c r="B2315" t="s">
        <v>260</v>
      </c>
      <c r="C2315" t="s">
        <v>273</v>
      </c>
      <c r="D2315" t="s">
        <v>3055</v>
      </c>
      <c r="E2315" t="s">
        <v>1342</v>
      </c>
      <c r="F2315" t="s">
        <v>1343</v>
      </c>
      <c r="G2315">
        <v>14.497400000000001</v>
      </c>
      <c r="H2315">
        <v>-14.452400000000001</v>
      </c>
      <c r="I2315" t="s">
        <v>28</v>
      </c>
      <c r="J2315">
        <v>44905</v>
      </c>
      <c r="K2315" s="1">
        <v>44596</v>
      </c>
      <c r="L2315" t="s">
        <v>63</v>
      </c>
      <c r="M2315" t="s">
        <v>8612</v>
      </c>
      <c r="N2315" t="s">
        <v>8613</v>
      </c>
      <c r="O2315" t="s">
        <v>606</v>
      </c>
      <c r="P2315" t="s">
        <v>607</v>
      </c>
      <c r="Q2315" t="s">
        <v>34</v>
      </c>
      <c r="R2315" t="s">
        <v>608</v>
      </c>
      <c r="S2315" t="s">
        <v>36</v>
      </c>
      <c r="T2315" t="s">
        <v>609</v>
      </c>
      <c r="U2315" t="s">
        <v>610</v>
      </c>
      <c r="V2315" t="s">
        <v>5989</v>
      </c>
      <c r="W2315" t="s">
        <v>5990</v>
      </c>
    </row>
    <row r="2316" spans="1:23" x14ac:dyDescent="0.3">
      <c r="A2316">
        <v>2994038664583920</v>
      </c>
      <c r="B2316" t="s">
        <v>74</v>
      </c>
      <c r="C2316" t="s">
        <v>134</v>
      </c>
      <c r="D2316" t="s">
        <v>2482</v>
      </c>
      <c r="E2316" t="s">
        <v>5030</v>
      </c>
      <c r="F2316" t="s">
        <v>5031</v>
      </c>
      <c r="G2316">
        <v>60.1282</v>
      </c>
      <c r="H2316">
        <v>18.6435</v>
      </c>
      <c r="I2316" t="s">
        <v>28</v>
      </c>
      <c r="J2316">
        <v>24804</v>
      </c>
      <c r="K2316" s="1">
        <v>45114</v>
      </c>
      <c r="L2316" t="s">
        <v>29</v>
      </c>
      <c r="M2316" t="s">
        <v>8614</v>
      </c>
      <c r="N2316" t="s">
        <v>8615</v>
      </c>
      <c r="O2316" t="s">
        <v>1373</v>
      </c>
      <c r="P2316" t="s">
        <v>237</v>
      </c>
      <c r="Q2316" t="s">
        <v>253</v>
      </c>
      <c r="R2316" t="s">
        <v>1374</v>
      </c>
      <c r="S2316" t="s">
        <v>114</v>
      </c>
      <c r="T2316" t="s">
        <v>1375</v>
      </c>
      <c r="U2316" t="s">
        <v>1376</v>
      </c>
      <c r="V2316" t="s">
        <v>8616</v>
      </c>
      <c r="W2316" t="s">
        <v>8617</v>
      </c>
    </row>
    <row r="2317" spans="1:23" x14ac:dyDescent="0.3">
      <c r="A2317">
        <v>2553362686105970</v>
      </c>
      <c r="B2317" t="s">
        <v>286</v>
      </c>
      <c r="C2317" t="s">
        <v>273</v>
      </c>
      <c r="D2317" t="s">
        <v>8618</v>
      </c>
      <c r="E2317" t="s">
        <v>947</v>
      </c>
      <c r="F2317" t="s">
        <v>948</v>
      </c>
      <c r="G2317">
        <v>28.3949</v>
      </c>
      <c r="H2317">
        <v>84.123999999999995</v>
      </c>
      <c r="I2317" t="s">
        <v>62</v>
      </c>
      <c r="J2317">
        <v>13193</v>
      </c>
      <c r="K2317" s="1">
        <v>44782</v>
      </c>
      <c r="L2317" t="s">
        <v>29</v>
      </c>
      <c r="M2317" t="s">
        <v>8619</v>
      </c>
      <c r="N2317" t="s">
        <v>8620</v>
      </c>
      <c r="O2317" t="s">
        <v>410</v>
      </c>
      <c r="P2317" t="s">
        <v>411</v>
      </c>
      <c r="Q2317" t="s">
        <v>358</v>
      </c>
      <c r="R2317" t="s">
        <v>412</v>
      </c>
      <c r="S2317" t="s">
        <v>241</v>
      </c>
      <c r="T2317" t="s">
        <v>413</v>
      </c>
      <c r="U2317" t="s">
        <v>414</v>
      </c>
      <c r="V2317" t="s">
        <v>6988</v>
      </c>
      <c r="W2317" t="s">
        <v>6989</v>
      </c>
    </row>
    <row r="2318" spans="1:23" x14ac:dyDescent="0.3">
      <c r="A2318">
        <v>55368458859951</v>
      </c>
      <c r="B2318" t="s">
        <v>260</v>
      </c>
      <c r="C2318" t="s">
        <v>24</v>
      </c>
      <c r="D2318" t="s">
        <v>2946</v>
      </c>
      <c r="E2318" t="s">
        <v>3641</v>
      </c>
      <c r="F2318" t="s">
        <v>3642</v>
      </c>
      <c r="G2318">
        <v>12.521100000000001</v>
      </c>
      <c r="H2318">
        <v>-69.968299999999999</v>
      </c>
      <c r="I2318" t="s">
        <v>138</v>
      </c>
      <c r="J2318">
        <v>29128</v>
      </c>
      <c r="K2318" s="1">
        <v>44903</v>
      </c>
      <c r="L2318" t="s">
        <v>63</v>
      </c>
      <c r="M2318" t="s">
        <v>8621</v>
      </c>
      <c r="N2318" t="s">
        <v>8622</v>
      </c>
      <c r="O2318" t="s">
        <v>1726</v>
      </c>
      <c r="P2318" t="s">
        <v>4500</v>
      </c>
      <c r="Q2318" t="s">
        <v>239</v>
      </c>
      <c r="R2318" t="s">
        <v>4501</v>
      </c>
      <c r="S2318" t="s">
        <v>85</v>
      </c>
      <c r="T2318" t="s">
        <v>4502</v>
      </c>
      <c r="U2318" t="s">
        <v>4503</v>
      </c>
      <c r="V2318" t="s">
        <v>2202</v>
      </c>
      <c r="W2318" t="s">
        <v>2203</v>
      </c>
    </row>
    <row r="2319" spans="1:23" x14ac:dyDescent="0.3">
      <c r="A2319">
        <v>494362013886079</v>
      </c>
      <c r="B2319" t="s">
        <v>23</v>
      </c>
      <c r="C2319" t="s">
        <v>134</v>
      </c>
      <c r="D2319" t="s">
        <v>503</v>
      </c>
      <c r="E2319" t="s">
        <v>3859</v>
      </c>
      <c r="F2319" t="s">
        <v>3860</v>
      </c>
      <c r="G2319">
        <v>33.854700000000001</v>
      </c>
      <c r="H2319">
        <v>35.862299999999998</v>
      </c>
      <c r="I2319" t="s">
        <v>28</v>
      </c>
      <c r="J2319">
        <v>115491</v>
      </c>
      <c r="K2319" s="1">
        <v>45067</v>
      </c>
      <c r="L2319" t="s">
        <v>123</v>
      </c>
      <c r="M2319" t="s">
        <v>8623</v>
      </c>
      <c r="N2319" t="s">
        <v>8624</v>
      </c>
      <c r="O2319" t="s">
        <v>319</v>
      </c>
      <c r="P2319" t="s">
        <v>1858</v>
      </c>
      <c r="Q2319" t="s">
        <v>253</v>
      </c>
      <c r="R2319" t="s">
        <v>1859</v>
      </c>
      <c r="S2319" t="s">
        <v>334</v>
      </c>
      <c r="T2319" t="s">
        <v>1860</v>
      </c>
      <c r="U2319" t="s">
        <v>1861</v>
      </c>
      <c r="V2319" t="s">
        <v>2340</v>
      </c>
      <c r="W2319" t="s">
        <v>2341</v>
      </c>
    </row>
    <row r="2320" spans="1:23" x14ac:dyDescent="0.3">
      <c r="A2320">
        <v>2983583598328790</v>
      </c>
      <c r="B2320" t="s">
        <v>417</v>
      </c>
      <c r="C2320" t="s">
        <v>105</v>
      </c>
      <c r="D2320" t="s">
        <v>2563</v>
      </c>
      <c r="E2320" t="s">
        <v>220</v>
      </c>
      <c r="F2320" t="s">
        <v>221</v>
      </c>
      <c r="G2320">
        <v>13.443199999999999</v>
      </c>
      <c r="H2320">
        <v>-15.3101</v>
      </c>
      <c r="I2320" t="s">
        <v>138</v>
      </c>
      <c r="J2320">
        <v>95900</v>
      </c>
      <c r="K2320" s="1">
        <v>44686</v>
      </c>
      <c r="L2320" t="s">
        <v>63</v>
      </c>
      <c r="M2320" t="s">
        <v>8625</v>
      </c>
      <c r="N2320" t="s">
        <v>8626</v>
      </c>
      <c r="O2320" t="s">
        <v>2575</v>
      </c>
      <c r="P2320" t="s">
        <v>3517</v>
      </c>
      <c r="Q2320" t="s">
        <v>67</v>
      </c>
      <c r="R2320" t="s">
        <v>3518</v>
      </c>
      <c r="S2320" t="s">
        <v>198</v>
      </c>
      <c r="T2320" t="s">
        <v>3519</v>
      </c>
      <c r="U2320" t="s">
        <v>3520</v>
      </c>
      <c r="V2320" t="s">
        <v>2618</v>
      </c>
      <c r="W2320" t="s">
        <v>2619</v>
      </c>
    </row>
    <row r="2321" spans="1:23" x14ac:dyDescent="0.3">
      <c r="A2321">
        <v>186276599625612</v>
      </c>
      <c r="B2321" t="s">
        <v>325</v>
      </c>
      <c r="C2321" t="s">
        <v>189</v>
      </c>
      <c r="D2321" t="s">
        <v>4393</v>
      </c>
      <c r="E2321" t="s">
        <v>366</v>
      </c>
      <c r="F2321" t="s">
        <v>367</v>
      </c>
      <c r="G2321">
        <v>18.4207</v>
      </c>
      <c r="H2321">
        <v>-64.639899999999997</v>
      </c>
      <c r="I2321" t="s">
        <v>78</v>
      </c>
      <c r="J2321">
        <v>99219</v>
      </c>
      <c r="K2321" s="1">
        <v>44696</v>
      </c>
      <c r="L2321" t="s">
        <v>29</v>
      </c>
      <c r="M2321" t="s">
        <v>8627</v>
      </c>
      <c r="N2321" t="s">
        <v>8628</v>
      </c>
      <c r="O2321" t="s">
        <v>32</v>
      </c>
      <c r="P2321" t="s">
        <v>33</v>
      </c>
      <c r="Q2321" t="s">
        <v>34</v>
      </c>
      <c r="R2321" t="s">
        <v>35</v>
      </c>
      <c r="S2321" t="s">
        <v>36</v>
      </c>
      <c r="T2321" t="s">
        <v>37</v>
      </c>
      <c r="U2321" t="s">
        <v>38</v>
      </c>
      <c r="V2321" t="s">
        <v>3495</v>
      </c>
      <c r="W2321" t="s">
        <v>3496</v>
      </c>
    </row>
    <row r="2322" spans="1:23" x14ac:dyDescent="0.3">
      <c r="A2322">
        <v>2993456625336180</v>
      </c>
      <c r="B2322" t="s">
        <v>133</v>
      </c>
      <c r="C2322" t="s">
        <v>273</v>
      </c>
      <c r="D2322" t="s">
        <v>1626</v>
      </c>
      <c r="E2322" t="s">
        <v>3707</v>
      </c>
      <c r="F2322" t="s">
        <v>3708</v>
      </c>
      <c r="G2322">
        <v>12.1165</v>
      </c>
      <c r="H2322">
        <v>-61.679000000000002</v>
      </c>
      <c r="I2322" t="s">
        <v>78</v>
      </c>
      <c r="J2322">
        <v>120304</v>
      </c>
      <c r="K2322" s="1">
        <v>44981</v>
      </c>
      <c r="L2322" t="s">
        <v>29</v>
      </c>
      <c r="M2322" t="s">
        <v>8629</v>
      </c>
      <c r="N2322" t="s">
        <v>8630</v>
      </c>
      <c r="O2322" t="s">
        <v>195</v>
      </c>
      <c r="P2322" t="s">
        <v>196</v>
      </c>
      <c r="Q2322" t="s">
        <v>67</v>
      </c>
      <c r="R2322" t="s">
        <v>197</v>
      </c>
      <c r="S2322" t="s">
        <v>212</v>
      </c>
      <c r="T2322" t="s">
        <v>199</v>
      </c>
      <c r="U2322" t="s">
        <v>200</v>
      </c>
      <c r="V2322" t="s">
        <v>4467</v>
      </c>
      <c r="W2322" t="s">
        <v>4468</v>
      </c>
    </row>
    <row r="2323" spans="1:23" x14ac:dyDescent="0.3">
      <c r="A2323">
        <v>890637382714121</v>
      </c>
      <c r="B2323" t="s">
        <v>859</v>
      </c>
      <c r="C2323" t="s">
        <v>91</v>
      </c>
      <c r="D2323" t="s">
        <v>3538</v>
      </c>
      <c r="E2323" t="s">
        <v>768</v>
      </c>
      <c r="F2323" t="s">
        <v>769</v>
      </c>
      <c r="G2323">
        <v>5.1520999999999999</v>
      </c>
      <c r="H2323">
        <v>46.199599999999997</v>
      </c>
      <c r="I2323" t="s">
        <v>62</v>
      </c>
      <c r="J2323">
        <v>111320</v>
      </c>
      <c r="K2323" s="1">
        <v>44490</v>
      </c>
      <c r="L2323" t="s">
        <v>63</v>
      </c>
      <c r="M2323" t="s">
        <v>8631</v>
      </c>
      <c r="N2323">
        <v>3267076821</v>
      </c>
      <c r="O2323" t="s">
        <v>2072</v>
      </c>
      <c r="P2323" t="s">
        <v>597</v>
      </c>
      <c r="Q2323" t="s">
        <v>239</v>
      </c>
      <c r="R2323" t="s">
        <v>3303</v>
      </c>
      <c r="S2323" t="s">
        <v>334</v>
      </c>
      <c r="T2323" t="s">
        <v>3304</v>
      </c>
      <c r="U2323" t="s">
        <v>3305</v>
      </c>
      <c r="V2323" t="s">
        <v>4241</v>
      </c>
      <c r="W2323" t="s">
        <v>4242</v>
      </c>
    </row>
    <row r="2324" spans="1:23" x14ac:dyDescent="0.3">
      <c r="A2324">
        <v>1552189514394440</v>
      </c>
      <c r="B2324" t="s">
        <v>417</v>
      </c>
      <c r="C2324" t="s">
        <v>58</v>
      </c>
      <c r="D2324" t="s">
        <v>8358</v>
      </c>
      <c r="E2324" t="s">
        <v>275</v>
      </c>
      <c r="F2324" t="s">
        <v>276</v>
      </c>
      <c r="G2324">
        <v>-17.6797</v>
      </c>
      <c r="H2324">
        <v>-149.4068</v>
      </c>
      <c r="I2324" t="s">
        <v>78</v>
      </c>
      <c r="J2324">
        <v>94637</v>
      </c>
      <c r="K2324" s="1">
        <v>44519</v>
      </c>
      <c r="L2324" t="s">
        <v>123</v>
      </c>
      <c r="M2324" t="s">
        <v>8632</v>
      </c>
      <c r="N2324" t="s">
        <v>8633</v>
      </c>
      <c r="O2324" t="s">
        <v>1069</v>
      </c>
      <c r="P2324" t="s">
        <v>1070</v>
      </c>
      <c r="Q2324" t="s">
        <v>332</v>
      </c>
      <c r="R2324" t="s">
        <v>1071</v>
      </c>
      <c r="S2324" t="s">
        <v>114</v>
      </c>
      <c r="T2324" t="s">
        <v>1072</v>
      </c>
      <c r="U2324" t="s">
        <v>1073</v>
      </c>
      <c r="V2324" t="s">
        <v>5132</v>
      </c>
      <c r="W2324" t="s">
        <v>5133</v>
      </c>
    </row>
    <row r="2325" spans="1:23" x14ac:dyDescent="0.3">
      <c r="A2325">
        <v>2997688158317290</v>
      </c>
      <c r="B2325" t="s">
        <v>443</v>
      </c>
      <c r="C2325" t="s">
        <v>189</v>
      </c>
      <c r="D2325" t="s">
        <v>2388</v>
      </c>
      <c r="E2325" t="s">
        <v>947</v>
      </c>
      <c r="F2325" t="s">
        <v>948</v>
      </c>
      <c r="G2325">
        <v>28.3949</v>
      </c>
      <c r="H2325">
        <v>84.123999999999995</v>
      </c>
      <c r="I2325" t="s">
        <v>138</v>
      </c>
      <c r="J2325">
        <v>127933</v>
      </c>
      <c r="K2325" s="1">
        <v>44958</v>
      </c>
      <c r="L2325" t="s">
        <v>123</v>
      </c>
      <c r="M2325" t="s">
        <v>8634</v>
      </c>
      <c r="N2325" t="s">
        <v>8635</v>
      </c>
      <c r="O2325" t="s">
        <v>265</v>
      </c>
      <c r="P2325" t="s">
        <v>266</v>
      </c>
      <c r="Q2325" t="s">
        <v>239</v>
      </c>
      <c r="R2325" t="s">
        <v>267</v>
      </c>
      <c r="S2325" t="s">
        <v>241</v>
      </c>
      <c r="T2325" t="s">
        <v>268</v>
      </c>
      <c r="U2325" t="s">
        <v>269</v>
      </c>
      <c r="V2325" t="s">
        <v>8636</v>
      </c>
      <c r="W2325" t="s">
        <v>8637</v>
      </c>
    </row>
    <row r="2326" spans="1:23" x14ac:dyDescent="0.3">
      <c r="A2326">
        <v>1490278917261350</v>
      </c>
      <c r="B2326" t="s">
        <v>667</v>
      </c>
      <c r="C2326" t="s">
        <v>105</v>
      </c>
      <c r="D2326" t="s">
        <v>2220</v>
      </c>
      <c r="E2326" t="s">
        <v>2430</v>
      </c>
      <c r="F2326" t="s">
        <v>2431</v>
      </c>
      <c r="G2326">
        <v>51.919400000000003</v>
      </c>
      <c r="H2326">
        <v>19.145099999999999</v>
      </c>
      <c r="I2326" t="s">
        <v>78</v>
      </c>
      <c r="J2326">
        <v>118401</v>
      </c>
      <c r="K2326" s="1">
        <v>44876</v>
      </c>
      <c r="L2326" t="s">
        <v>63</v>
      </c>
      <c r="M2326" t="s">
        <v>8638</v>
      </c>
      <c r="N2326" t="s">
        <v>8639</v>
      </c>
      <c r="O2326" t="s">
        <v>1745</v>
      </c>
      <c r="P2326" t="s">
        <v>2745</v>
      </c>
      <c r="Q2326" t="s">
        <v>67</v>
      </c>
      <c r="R2326" t="s">
        <v>2746</v>
      </c>
      <c r="S2326" t="s">
        <v>114</v>
      </c>
      <c r="T2326" t="s">
        <v>2747</v>
      </c>
      <c r="U2326" t="s">
        <v>2748</v>
      </c>
      <c r="V2326" t="s">
        <v>4921</v>
      </c>
      <c r="W2326" t="s">
        <v>4922</v>
      </c>
    </row>
    <row r="2327" spans="1:23" x14ac:dyDescent="0.3">
      <c r="A2327">
        <v>2868650891797390</v>
      </c>
      <c r="B2327" t="s">
        <v>667</v>
      </c>
      <c r="C2327" t="s">
        <v>189</v>
      </c>
      <c r="D2327" t="s">
        <v>2220</v>
      </c>
      <c r="E2327" t="s">
        <v>2825</v>
      </c>
      <c r="F2327" t="s">
        <v>2826</v>
      </c>
      <c r="G2327">
        <v>8.4605999999999995</v>
      </c>
      <c r="H2327">
        <v>-11.7799</v>
      </c>
      <c r="I2327" t="s">
        <v>62</v>
      </c>
      <c r="J2327">
        <v>17969</v>
      </c>
      <c r="K2327" s="1">
        <v>44797</v>
      </c>
      <c r="L2327" t="s">
        <v>123</v>
      </c>
      <c r="M2327" t="s">
        <v>6828</v>
      </c>
      <c r="N2327" t="s">
        <v>8640</v>
      </c>
      <c r="O2327" t="s">
        <v>32</v>
      </c>
      <c r="P2327" t="s">
        <v>33</v>
      </c>
      <c r="Q2327" t="s">
        <v>34</v>
      </c>
      <c r="R2327" t="s">
        <v>35</v>
      </c>
      <c r="S2327" t="s">
        <v>85</v>
      </c>
      <c r="T2327" t="s">
        <v>37</v>
      </c>
      <c r="U2327" t="s">
        <v>38</v>
      </c>
      <c r="V2327" t="s">
        <v>3151</v>
      </c>
      <c r="W2327" t="s">
        <v>3152</v>
      </c>
    </row>
    <row r="2328" spans="1:23" x14ac:dyDescent="0.3">
      <c r="A2328">
        <v>2788039777530690</v>
      </c>
      <c r="B2328" t="s">
        <v>859</v>
      </c>
      <c r="C2328" t="s">
        <v>24</v>
      </c>
      <c r="D2328" t="s">
        <v>2922</v>
      </c>
      <c r="E2328" t="s">
        <v>1849</v>
      </c>
      <c r="F2328" t="s">
        <v>1850</v>
      </c>
      <c r="G2328">
        <v>32.427900000000001</v>
      </c>
      <c r="H2328">
        <v>53.688000000000002</v>
      </c>
      <c r="I2328" t="s">
        <v>28</v>
      </c>
      <c r="J2328">
        <v>18350</v>
      </c>
      <c r="K2328" s="1">
        <v>44581</v>
      </c>
      <c r="L2328" t="s">
        <v>29</v>
      </c>
      <c r="M2328" t="s">
        <v>8641</v>
      </c>
      <c r="N2328" t="s">
        <v>8642</v>
      </c>
      <c r="O2328" t="s">
        <v>2332</v>
      </c>
      <c r="P2328" t="s">
        <v>496</v>
      </c>
      <c r="Q2328" t="s">
        <v>967</v>
      </c>
      <c r="R2328" t="s">
        <v>2333</v>
      </c>
      <c r="S2328" t="s">
        <v>241</v>
      </c>
      <c r="T2328" t="s">
        <v>2334</v>
      </c>
      <c r="U2328" t="s">
        <v>2335</v>
      </c>
      <c r="V2328" t="s">
        <v>708</v>
      </c>
      <c r="W2328" t="s">
        <v>709</v>
      </c>
    </row>
    <row r="2329" spans="1:23" x14ac:dyDescent="0.3">
      <c r="A2329">
        <v>2484020470566190</v>
      </c>
      <c r="B2329" t="s">
        <v>231</v>
      </c>
      <c r="C2329" t="s">
        <v>91</v>
      </c>
      <c r="D2329" t="s">
        <v>7002</v>
      </c>
      <c r="E2329" t="s">
        <v>5030</v>
      </c>
      <c r="F2329" t="s">
        <v>5031</v>
      </c>
      <c r="G2329">
        <v>60.1282</v>
      </c>
      <c r="H2329">
        <v>18.6435</v>
      </c>
      <c r="I2329" t="s">
        <v>206</v>
      </c>
      <c r="J2329">
        <v>71755</v>
      </c>
      <c r="K2329" s="1">
        <v>44647</v>
      </c>
      <c r="L2329" t="s">
        <v>123</v>
      </c>
      <c r="M2329" t="s">
        <v>8643</v>
      </c>
      <c r="N2329" t="s">
        <v>8644</v>
      </c>
      <c r="O2329" t="s">
        <v>473</v>
      </c>
      <c r="P2329" t="s">
        <v>474</v>
      </c>
      <c r="Q2329" t="s">
        <v>34</v>
      </c>
      <c r="R2329" t="s">
        <v>475</v>
      </c>
      <c r="S2329" t="s">
        <v>36</v>
      </c>
      <c r="T2329" t="s">
        <v>476</v>
      </c>
      <c r="U2329" t="s">
        <v>477</v>
      </c>
      <c r="V2329" t="s">
        <v>4410</v>
      </c>
      <c r="W2329" t="s">
        <v>4411</v>
      </c>
    </row>
    <row r="2330" spans="1:23" x14ac:dyDescent="0.3">
      <c r="A2330">
        <v>817368381818965</v>
      </c>
      <c r="B2330" t="s">
        <v>217</v>
      </c>
      <c r="C2330" t="s">
        <v>105</v>
      </c>
      <c r="D2330" t="s">
        <v>2404</v>
      </c>
      <c r="E2330" t="s">
        <v>275</v>
      </c>
      <c r="F2330" t="s">
        <v>276</v>
      </c>
      <c r="G2330">
        <v>-17.6797</v>
      </c>
      <c r="H2330">
        <v>-149.4068</v>
      </c>
      <c r="I2330" t="s">
        <v>28</v>
      </c>
      <c r="J2330">
        <v>45287</v>
      </c>
      <c r="K2330" s="1">
        <v>44714</v>
      </c>
      <c r="L2330" t="s">
        <v>29</v>
      </c>
      <c r="M2330" t="s">
        <v>8645</v>
      </c>
      <c r="N2330" t="s">
        <v>8646</v>
      </c>
      <c r="O2330" t="s">
        <v>2072</v>
      </c>
      <c r="P2330" t="s">
        <v>597</v>
      </c>
      <c r="Q2330" t="s">
        <v>321</v>
      </c>
      <c r="R2330" t="s">
        <v>3303</v>
      </c>
      <c r="S2330" t="s">
        <v>255</v>
      </c>
      <c r="T2330" t="s">
        <v>3304</v>
      </c>
      <c r="U2330" t="s">
        <v>3305</v>
      </c>
      <c r="V2330" t="s">
        <v>3605</v>
      </c>
      <c r="W2330" t="s">
        <v>3606</v>
      </c>
    </row>
    <row r="2331" spans="1:23" x14ac:dyDescent="0.3">
      <c r="A2331">
        <v>2877599366600540</v>
      </c>
      <c r="B2331" t="s">
        <v>396</v>
      </c>
      <c r="C2331" t="s">
        <v>58</v>
      </c>
      <c r="D2331" t="s">
        <v>2505</v>
      </c>
      <c r="E2331" t="s">
        <v>626</v>
      </c>
      <c r="F2331" t="s">
        <v>627</v>
      </c>
      <c r="G2331">
        <v>35.9375</v>
      </c>
      <c r="H2331">
        <v>14.375400000000001</v>
      </c>
      <c r="I2331" t="s">
        <v>206</v>
      </c>
      <c r="J2331">
        <v>69107</v>
      </c>
      <c r="K2331" s="1">
        <v>44529</v>
      </c>
      <c r="L2331" t="s">
        <v>123</v>
      </c>
      <c r="M2331" t="s">
        <v>8647</v>
      </c>
      <c r="N2331">
        <v>6196397346</v>
      </c>
      <c r="O2331" t="s">
        <v>586</v>
      </c>
      <c r="P2331" t="s">
        <v>1106</v>
      </c>
      <c r="Q2331" t="s">
        <v>321</v>
      </c>
      <c r="R2331" t="s">
        <v>1107</v>
      </c>
      <c r="S2331" t="s">
        <v>334</v>
      </c>
      <c r="T2331" t="s">
        <v>1108</v>
      </c>
      <c r="U2331" t="s">
        <v>1109</v>
      </c>
      <c r="V2331" t="s">
        <v>8648</v>
      </c>
      <c r="W2331" t="s">
        <v>8649</v>
      </c>
    </row>
    <row r="2332" spans="1:23" x14ac:dyDescent="0.3">
      <c r="A2332">
        <v>1612003308658100</v>
      </c>
      <c r="B2332" t="s">
        <v>286</v>
      </c>
      <c r="C2332" t="s">
        <v>91</v>
      </c>
      <c r="D2332" t="s">
        <v>2970</v>
      </c>
      <c r="E2332" t="s">
        <v>2204</v>
      </c>
      <c r="F2332" t="s">
        <v>2205</v>
      </c>
      <c r="G2332">
        <v>7.9465000000000003</v>
      </c>
      <c r="H2332">
        <v>-1.0232000000000001</v>
      </c>
      <c r="I2332" t="s">
        <v>28</v>
      </c>
      <c r="J2332">
        <v>15334</v>
      </c>
      <c r="K2332" s="1">
        <v>44580</v>
      </c>
      <c r="L2332" t="s">
        <v>123</v>
      </c>
      <c r="M2332" t="s">
        <v>8650</v>
      </c>
      <c r="N2332" t="s">
        <v>8651</v>
      </c>
      <c r="O2332" t="s">
        <v>32</v>
      </c>
      <c r="P2332" t="s">
        <v>33</v>
      </c>
      <c r="Q2332" t="s">
        <v>332</v>
      </c>
      <c r="R2332" t="s">
        <v>35</v>
      </c>
      <c r="S2332" t="s">
        <v>114</v>
      </c>
      <c r="T2332" t="s">
        <v>37</v>
      </c>
      <c r="U2332" t="s">
        <v>38</v>
      </c>
      <c r="V2332" t="s">
        <v>7750</v>
      </c>
      <c r="W2332" t="s">
        <v>7751</v>
      </c>
    </row>
    <row r="2333" spans="1:23" x14ac:dyDescent="0.3">
      <c r="A2333">
        <v>1072467704734520</v>
      </c>
      <c r="B2333" t="s">
        <v>161</v>
      </c>
      <c r="C2333" t="s">
        <v>58</v>
      </c>
      <c r="D2333" t="s">
        <v>3423</v>
      </c>
      <c r="E2333" t="s">
        <v>2296</v>
      </c>
      <c r="F2333" t="s">
        <v>2297</v>
      </c>
      <c r="G2333">
        <v>21.9162</v>
      </c>
      <c r="H2333">
        <v>95.956000000000003</v>
      </c>
      <c r="I2333" t="s">
        <v>138</v>
      </c>
      <c r="J2333">
        <v>20627</v>
      </c>
      <c r="K2333" s="1">
        <v>44853</v>
      </c>
      <c r="L2333" t="s">
        <v>63</v>
      </c>
      <c r="M2333" t="s">
        <v>8652</v>
      </c>
      <c r="N2333" t="s">
        <v>8653</v>
      </c>
      <c r="O2333" t="s">
        <v>141</v>
      </c>
      <c r="P2333" t="s">
        <v>3092</v>
      </c>
      <c r="Q2333" t="s">
        <v>674</v>
      </c>
      <c r="R2333" t="s">
        <v>3093</v>
      </c>
      <c r="S2333" t="s">
        <v>36</v>
      </c>
      <c r="T2333" t="s">
        <v>3094</v>
      </c>
      <c r="U2333" t="s">
        <v>3095</v>
      </c>
      <c r="V2333" t="s">
        <v>3810</v>
      </c>
      <c r="W2333" t="s">
        <v>3811</v>
      </c>
    </row>
    <row r="2334" spans="1:23" x14ac:dyDescent="0.3">
      <c r="A2334">
        <v>424226810824685</v>
      </c>
      <c r="B2334" t="s">
        <v>313</v>
      </c>
      <c r="C2334" t="s">
        <v>58</v>
      </c>
      <c r="D2334" t="s">
        <v>1023</v>
      </c>
      <c r="E2334" t="s">
        <v>2591</v>
      </c>
      <c r="F2334" t="s">
        <v>2592</v>
      </c>
      <c r="G2334">
        <v>31.046099999999999</v>
      </c>
      <c r="H2334">
        <v>34.851599999999998</v>
      </c>
      <c r="I2334" t="s">
        <v>206</v>
      </c>
      <c r="J2334">
        <v>55973</v>
      </c>
      <c r="K2334" s="1">
        <v>44474</v>
      </c>
      <c r="L2334" t="s">
        <v>63</v>
      </c>
      <c r="M2334" t="s">
        <v>8654</v>
      </c>
      <c r="N2334">
        <f>1-908-724-6865</f>
        <v>-8496</v>
      </c>
      <c r="O2334" t="s">
        <v>447</v>
      </c>
      <c r="P2334" t="s">
        <v>167</v>
      </c>
      <c r="Q2334" t="s">
        <v>294</v>
      </c>
      <c r="R2334" t="s">
        <v>3571</v>
      </c>
      <c r="S2334" t="s">
        <v>145</v>
      </c>
      <c r="T2334" t="s">
        <v>3572</v>
      </c>
      <c r="U2334" t="s">
        <v>3573</v>
      </c>
      <c r="V2334" t="s">
        <v>8253</v>
      </c>
      <c r="W2334" t="s">
        <v>8254</v>
      </c>
    </row>
    <row r="2335" spans="1:23" x14ac:dyDescent="0.3">
      <c r="A2335">
        <v>2166496290545190</v>
      </c>
      <c r="B2335" t="s">
        <v>839</v>
      </c>
      <c r="C2335" t="s">
        <v>42</v>
      </c>
      <c r="D2335" t="s">
        <v>2740</v>
      </c>
      <c r="E2335" t="s">
        <v>1997</v>
      </c>
      <c r="F2335" t="s">
        <v>1998</v>
      </c>
      <c r="G2335">
        <v>45.943199999999997</v>
      </c>
      <c r="H2335">
        <v>24.966799999999999</v>
      </c>
      <c r="I2335" t="s">
        <v>62</v>
      </c>
      <c r="J2335">
        <v>69469</v>
      </c>
      <c r="K2335" s="1">
        <v>44750</v>
      </c>
      <c r="L2335" t="s">
        <v>29</v>
      </c>
      <c r="M2335" t="s">
        <v>8655</v>
      </c>
      <c r="N2335" t="s">
        <v>8656</v>
      </c>
      <c r="O2335" t="s">
        <v>307</v>
      </c>
      <c r="P2335" t="s">
        <v>1417</v>
      </c>
      <c r="Q2335" t="s">
        <v>332</v>
      </c>
      <c r="R2335" t="s">
        <v>1418</v>
      </c>
      <c r="S2335" t="s">
        <v>85</v>
      </c>
      <c r="T2335" t="s">
        <v>1419</v>
      </c>
      <c r="U2335" t="s">
        <v>1420</v>
      </c>
      <c r="V2335" t="s">
        <v>244</v>
      </c>
      <c r="W2335" t="s">
        <v>245</v>
      </c>
    </row>
    <row r="2336" spans="1:23" x14ac:dyDescent="0.3">
      <c r="A2336">
        <v>791311794506367</v>
      </c>
      <c r="B2336" t="s">
        <v>582</v>
      </c>
      <c r="C2336" t="s">
        <v>58</v>
      </c>
      <c r="D2336" t="s">
        <v>4544</v>
      </c>
      <c r="E2336" t="s">
        <v>432</v>
      </c>
      <c r="F2336" t="s">
        <v>433</v>
      </c>
      <c r="G2336">
        <v>30.5852</v>
      </c>
      <c r="H2336">
        <v>36.238399999999999</v>
      </c>
      <c r="I2336" t="s">
        <v>138</v>
      </c>
      <c r="J2336">
        <v>49765</v>
      </c>
      <c r="K2336" s="1">
        <v>44647</v>
      </c>
      <c r="L2336" t="s">
        <v>123</v>
      </c>
      <c r="M2336" t="s">
        <v>8657</v>
      </c>
      <c r="N2336" t="s">
        <v>8658</v>
      </c>
      <c r="O2336" t="s">
        <v>448</v>
      </c>
      <c r="P2336" t="s">
        <v>6370</v>
      </c>
      <c r="Q2336" t="s">
        <v>967</v>
      </c>
      <c r="R2336" t="s">
        <v>6371</v>
      </c>
      <c r="S2336" t="s">
        <v>85</v>
      </c>
      <c r="T2336" t="s">
        <v>6372</v>
      </c>
      <c r="U2336" t="s">
        <v>6373</v>
      </c>
      <c r="V2336" t="s">
        <v>2340</v>
      </c>
      <c r="W2336" t="s">
        <v>2341</v>
      </c>
    </row>
    <row r="2337" spans="1:23" x14ac:dyDescent="0.3">
      <c r="A2337">
        <v>604176459699387</v>
      </c>
      <c r="B2337" t="s">
        <v>57</v>
      </c>
      <c r="C2337" t="s">
        <v>42</v>
      </c>
      <c r="D2337" t="s">
        <v>4454</v>
      </c>
      <c r="E2337" t="s">
        <v>2309</v>
      </c>
      <c r="F2337" t="s">
        <v>2310</v>
      </c>
      <c r="G2337">
        <v>12.984299999999999</v>
      </c>
      <c r="H2337">
        <v>-61.287199999999999</v>
      </c>
      <c r="I2337" t="s">
        <v>28</v>
      </c>
      <c r="J2337">
        <v>95351</v>
      </c>
      <c r="K2337" s="1">
        <v>44460</v>
      </c>
      <c r="L2337" t="s">
        <v>63</v>
      </c>
      <c r="M2337" t="s">
        <v>8659</v>
      </c>
      <c r="N2337">
        <v>3598434198</v>
      </c>
      <c r="O2337" t="s">
        <v>195</v>
      </c>
      <c r="P2337" t="s">
        <v>196</v>
      </c>
      <c r="Q2337" t="s">
        <v>332</v>
      </c>
      <c r="R2337" t="s">
        <v>197</v>
      </c>
      <c r="S2337" t="s">
        <v>36</v>
      </c>
      <c r="T2337" t="s">
        <v>199</v>
      </c>
      <c r="U2337" t="s">
        <v>200</v>
      </c>
      <c r="V2337" t="s">
        <v>4676</v>
      </c>
      <c r="W2337" t="s">
        <v>4677</v>
      </c>
    </row>
    <row r="2338" spans="1:23" x14ac:dyDescent="0.3">
      <c r="A2338">
        <v>1465850650267480</v>
      </c>
      <c r="B2338" t="s">
        <v>567</v>
      </c>
      <c r="C2338" t="s">
        <v>42</v>
      </c>
      <c r="D2338" t="s">
        <v>4309</v>
      </c>
      <c r="E2338" t="s">
        <v>1268</v>
      </c>
      <c r="F2338" t="s">
        <v>1269</v>
      </c>
      <c r="G2338">
        <v>12.879721</v>
      </c>
      <c r="H2338">
        <v>121.774017</v>
      </c>
      <c r="I2338" t="s">
        <v>78</v>
      </c>
      <c r="J2338">
        <v>67384</v>
      </c>
      <c r="K2338" s="1">
        <v>45162</v>
      </c>
      <c r="L2338" t="s">
        <v>29</v>
      </c>
      <c r="M2338" t="s">
        <v>8660</v>
      </c>
      <c r="N2338" t="s">
        <v>8661</v>
      </c>
      <c r="O2338" t="s">
        <v>1858</v>
      </c>
      <c r="P2338" t="s">
        <v>2973</v>
      </c>
      <c r="Q2338" t="s">
        <v>169</v>
      </c>
      <c r="R2338" t="s">
        <v>2974</v>
      </c>
      <c r="S2338" t="s">
        <v>114</v>
      </c>
      <c r="T2338" t="s">
        <v>2975</v>
      </c>
      <c r="U2338" t="s">
        <v>2976</v>
      </c>
      <c r="V2338" t="s">
        <v>6599</v>
      </c>
      <c r="W2338" t="s">
        <v>6600</v>
      </c>
    </row>
    <row r="2339" spans="1:23" x14ac:dyDescent="0.3">
      <c r="A2339">
        <v>2653675480745630</v>
      </c>
      <c r="B2339" t="s">
        <v>325</v>
      </c>
      <c r="C2339" t="s">
        <v>151</v>
      </c>
      <c r="D2339" t="s">
        <v>1705</v>
      </c>
      <c r="E2339" t="s">
        <v>60</v>
      </c>
      <c r="F2339" t="s">
        <v>61</v>
      </c>
      <c r="G2339">
        <v>22.198699999999999</v>
      </c>
      <c r="H2339">
        <v>113.54389999999999</v>
      </c>
      <c r="I2339" t="s">
        <v>28</v>
      </c>
      <c r="J2339">
        <v>16835</v>
      </c>
      <c r="K2339" s="1">
        <v>44793</v>
      </c>
      <c r="L2339" t="s">
        <v>123</v>
      </c>
      <c r="M2339" t="s">
        <v>8662</v>
      </c>
      <c r="N2339" t="s">
        <v>8663</v>
      </c>
      <c r="O2339" t="s">
        <v>548</v>
      </c>
      <c r="P2339" t="s">
        <v>549</v>
      </c>
      <c r="Q2339" t="s">
        <v>253</v>
      </c>
      <c r="R2339" t="s">
        <v>550</v>
      </c>
      <c r="S2339" t="s">
        <v>241</v>
      </c>
      <c r="T2339" t="s">
        <v>551</v>
      </c>
      <c r="U2339" t="s">
        <v>552</v>
      </c>
      <c r="V2339" t="s">
        <v>790</v>
      </c>
      <c r="W2339" t="s">
        <v>791</v>
      </c>
    </row>
    <row r="2340" spans="1:23" x14ac:dyDescent="0.3">
      <c r="A2340">
        <v>650488220825651</v>
      </c>
      <c r="B2340" t="s">
        <v>779</v>
      </c>
      <c r="C2340" t="s">
        <v>134</v>
      </c>
      <c r="D2340" t="s">
        <v>2119</v>
      </c>
      <c r="E2340" t="s">
        <v>1849</v>
      </c>
      <c r="F2340" t="s">
        <v>1850</v>
      </c>
      <c r="G2340">
        <v>32.427900000000001</v>
      </c>
      <c r="H2340">
        <v>53.688000000000002</v>
      </c>
      <c r="I2340" t="s">
        <v>78</v>
      </c>
      <c r="J2340">
        <v>84901</v>
      </c>
      <c r="K2340" s="1">
        <v>44558</v>
      </c>
      <c r="L2340" t="s">
        <v>63</v>
      </c>
      <c r="M2340" t="s">
        <v>8664</v>
      </c>
      <c r="N2340" t="s">
        <v>8665</v>
      </c>
      <c r="O2340" t="s">
        <v>81</v>
      </c>
      <c r="P2340" t="s">
        <v>224</v>
      </c>
      <c r="Q2340" t="s">
        <v>83</v>
      </c>
      <c r="R2340" t="s">
        <v>2259</v>
      </c>
      <c r="S2340" t="s">
        <v>255</v>
      </c>
      <c r="T2340" t="s">
        <v>2260</v>
      </c>
      <c r="U2340" t="s">
        <v>2261</v>
      </c>
      <c r="V2340" t="s">
        <v>148</v>
      </c>
      <c r="W2340" t="s">
        <v>149</v>
      </c>
    </row>
    <row r="2341" spans="1:23" x14ac:dyDescent="0.3">
      <c r="A2341">
        <v>299183086497256</v>
      </c>
      <c r="B2341" t="s">
        <v>533</v>
      </c>
      <c r="C2341" t="s">
        <v>42</v>
      </c>
      <c r="D2341" t="s">
        <v>4396</v>
      </c>
      <c r="E2341" t="s">
        <v>2328</v>
      </c>
      <c r="F2341" t="s">
        <v>2329</v>
      </c>
      <c r="G2341">
        <v>12.238300000000001</v>
      </c>
      <c r="H2341">
        <v>-1.5616000000000001</v>
      </c>
      <c r="I2341" t="s">
        <v>62</v>
      </c>
      <c r="J2341">
        <v>20508</v>
      </c>
      <c r="K2341" s="1">
        <v>44557</v>
      </c>
      <c r="L2341" t="s">
        <v>63</v>
      </c>
      <c r="M2341" t="s">
        <v>8666</v>
      </c>
      <c r="N2341" t="s">
        <v>8667</v>
      </c>
      <c r="O2341" t="s">
        <v>224</v>
      </c>
      <c r="P2341" t="s">
        <v>560</v>
      </c>
      <c r="Q2341" t="s">
        <v>83</v>
      </c>
      <c r="R2341" t="s">
        <v>1477</v>
      </c>
      <c r="S2341" t="s">
        <v>334</v>
      </c>
      <c r="T2341" t="s">
        <v>1478</v>
      </c>
      <c r="U2341" t="s">
        <v>1479</v>
      </c>
      <c r="V2341" t="s">
        <v>1148</v>
      </c>
      <c r="W2341" t="s">
        <v>1149</v>
      </c>
    </row>
    <row r="2342" spans="1:23" x14ac:dyDescent="0.3">
      <c r="A2342">
        <v>3007072101771080</v>
      </c>
      <c r="B2342" t="s">
        <v>41</v>
      </c>
      <c r="C2342" t="s">
        <v>218</v>
      </c>
      <c r="D2342" t="s">
        <v>5547</v>
      </c>
      <c r="E2342" t="s">
        <v>1685</v>
      </c>
      <c r="F2342" t="s">
        <v>1686</v>
      </c>
      <c r="G2342">
        <v>6.4280999999999997</v>
      </c>
      <c r="H2342">
        <v>-9.4295000000000009</v>
      </c>
      <c r="I2342" t="s">
        <v>138</v>
      </c>
      <c r="J2342">
        <v>108029</v>
      </c>
      <c r="K2342" s="1">
        <v>44824</v>
      </c>
      <c r="L2342" t="s">
        <v>63</v>
      </c>
      <c r="M2342" t="s">
        <v>8668</v>
      </c>
      <c r="N2342" t="s">
        <v>8669</v>
      </c>
      <c r="O2342" t="s">
        <v>772</v>
      </c>
      <c r="P2342" t="s">
        <v>773</v>
      </c>
      <c r="Q2342" t="s">
        <v>253</v>
      </c>
      <c r="R2342" t="s">
        <v>774</v>
      </c>
      <c r="S2342" t="s">
        <v>114</v>
      </c>
      <c r="T2342" t="s">
        <v>775</v>
      </c>
      <c r="U2342" t="s">
        <v>776</v>
      </c>
      <c r="V2342" t="s">
        <v>2523</v>
      </c>
      <c r="W2342" t="s">
        <v>2524</v>
      </c>
    </row>
    <row r="2343" spans="1:23" x14ac:dyDescent="0.3">
      <c r="A2343">
        <v>146264507384969</v>
      </c>
      <c r="B2343" t="s">
        <v>351</v>
      </c>
      <c r="C2343" t="s">
        <v>273</v>
      </c>
      <c r="D2343" t="s">
        <v>3474</v>
      </c>
      <c r="E2343" t="s">
        <v>1668</v>
      </c>
      <c r="F2343" t="s">
        <v>1669</v>
      </c>
      <c r="G2343">
        <v>1.6508</v>
      </c>
      <c r="H2343">
        <v>10.267899999999999</v>
      </c>
      <c r="I2343" t="s">
        <v>206</v>
      </c>
      <c r="J2343">
        <v>38392</v>
      </c>
      <c r="K2343" s="1">
        <v>44461</v>
      </c>
      <c r="L2343" t="s">
        <v>29</v>
      </c>
      <c r="M2343" t="s">
        <v>8670</v>
      </c>
      <c r="N2343" t="s">
        <v>8671</v>
      </c>
      <c r="O2343" t="s">
        <v>447</v>
      </c>
      <c r="P2343" t="s">
        <v>448</v>
      </c>
      <c r="Q2343" t="s">
        <v>83</v>
      </c>
      <c r="R2343" t="s">
        <v>449</v>
      </c>
      <c r="S2343" t="s">
        <v>198</v>
      </c>
      <c r="T2343" t="s">
        <v>450</v>
      </c>
      <c r="U2343" t="s">
        <v>451</v>
      </c>
      <c r="V2343" t="s">
        <v>4323</v>
      </c>
      <c r="W2343" t="s">
        <v>4324</v>
      </c>
    </row>
    <row r="2344" spans="1:23" x14ac:dyDescent="0.3">
      <c r="A2344">
        <v>3098934403354160</v>
      </c>
      <c r="B2344" t="s">
        <v>678</v>
      </c>
      <c r="C2344" t="s">
        <v>24</v>
      </c>
      <c r="D2344" t="s">
        <v>1277</v>
      </c>
      <c r="E2344" t="s">
        <v>136</v>
      </c>
      <c r="F2344" t="s">
        <v>137</v>
      </c>
      <c r="G2344">
        <v>0.18640000000000001</v>
      </c>
      <c r="H2344">
        <v>6.6131000000000002</v>
      </c>
      <c r="I2344" t="s">
        <v>138</v>
      </c>
      <c r="J2344">
        <v>36788</v>
      </c>
      <c r="K2344" s="1">
        <v>44868</v>
      </c>
      <c r="L2344" t="s">
        <v>63</v>
      </c>
      <c r="M2344" t="s">
        <v>8672</v>
      </c>
      <c r="N2344" t="s">
        <v>8673</v>
      </c>
      <c r="O2344" t="s">
        <v>423</v>
      </c>
      <c r="P2344" t="s">
        <v>424</v>
      </c>
      <c r="Q2344" t="s">
        <v>67</v>
      </c>
      <c r="R2344" t="s">
        <v>425</v>
      </c>
      <c r="S2344" t="s">
        <v>334</v>
      </c>
      <c r="T2344" t="s">
        <v>426</v>
      </c>
      <c r="U2344" t="s">
        <v>427</v>
      </c>
      <c r="V2344" t="s">
        <v>3409</v>
      </c>
      <c r="W2344" t="s">
        <v>3410</v>
      </c>
    </row>
    <row r="2345" spans="1:23" x14ac:dyDescent="0.3">
      <c r="A2345">
        <v>1684019300518260</v>
      </c>
      <c r="B2345" t="s">
        <v>430</v>
      </c>
      <c r="C2345" t="s">
        <v>273</v>
      </c>
      <c r="D2345" t="s">
        <v>3843</v>
      </c>
      <c r="E2345" t="s">
        <v>1122</v>
      </c>
      <c r="F2345" t="s">
        <v>1123</v>
      </c>
      <c r="G2345">
        <v>9.7489000000000008</v>
      </c>
      <c r="H2345">
        <v>-83.753399999999999</v>
      </c>
      <c r="I2345" t="s">
        <v>78</v>
      </c>
      <c r="J2345">
        <v>118385</v>
      </c>
      <c r="K2345" s="1">
        <v>45036</v>
      </c>
      <c r="L2345" t="s">
        <v>63</v>
      </c>
      <c r="M2345" t="s">
        <v>8674</v>
      </c>
      <c r="N2345" t="s">
        <v>8675</v>
      </c>
      <c r="O2345" t="s">
        <v>597</v>
      </c>
      <c r="P2345" t="s">
        <v>598</v>
      </c>
      <c r="Q2345" t="s">
        <v>253</v>
      </c>
      <c r="R2345" t="s">
        <v>599</v>
      </c>
      <c r="S2345" t="s">
        <v>212</v>
      </c>
      <c r="T2345" t="s">
        <v>600</v>
      </c>
      <c r="U2345" t="s">
        <v>601</v>
      </c>
      <c r="V2345" t="s">
        <v>3910</v>
      </c>
      <c r="W2345" t="s">
        <v>3911</v>
      </c>
    </row>
    <row r="2346" spans="1:23" x14ac:dyDescent="0.3">
      <c r="A2346">
        <v>1106652905399000</v>
      </c>
      <c r="B2346" t="s">
        <v>430</v>
      </c>
      <c r="C2346" t="s">
        <v>218</v>
      </c>
      <c r="D2346" t="s">
        <v>1095</v>
      </c>
      <c r="E2346" t="s">
        <v>2476</v>
      </c>
      <c r="F2346" t="s">
        <v>2477</v>
      </c>
      <c r="G2346">
        <v>26.522500000000001</v>
      </c>
      <c r="H2346">
        <v>31.465900000000001</v>
      </c>
      <c r="I2346" t="s">
        <v>62</v>
      </c>
      <c r="J2346">
        <v>20498</v>
      </c>
      <c r="K2346" s="1">
        <v>44810</v>
      </c>
      <c r="L2346" t="s">
        <v>123</v>
      </c>
      <c r="M2346" t="s">
        <v>8676</v>
      </c>
      <c r="N2346" t="s">
        <v>8677</v>
      </c>
      <c r="O2346" t="s">
        <v>2574</v>
      </c>
      <c r="P2346" t="s">
        <v>4991</v>
      </c>
      <c r="Q2346" t="s">
        <v>321</v>
      </c>
      <c r="R2346" t="s">
        <v>4992</v>
      </c>
      <c r="S2346" t="s">
        <v>145</v>
      </c>
      <c r="T2346" t="s">
        <v>4993</v>
      </c>
      <c r="U2346" t="s">
        <v>4994</v>
      </c>
      <c r="V2346" t="s">
        <v>6179</v>
      </c>
      <c r="W2346" t="s">
        <v>6180</v>
      </c>
    </row>
    <row r="2347" spans="1:23" x14ac:dyDescent="0.3">
      <c r="A2347">
        <v>574837029693446</v>
      </c>
      <c r="B2347" t="s">
        <v>467</v>
      </c>
      <c r="C2347" t="s">
        <v>151</v>
      </c>
      <c r="D2347" t="s">
        <v>852</v>
      </c>
      <c r="E2347" t="s">
        <v>925</v>
      </c>
      <c r="F2347" t="s">
        <v>926</v>
      </c>
      <c r="G2347">
        <v>23.885899999999999</v>
      </c>
      <c r="H2347">
        <v>45.0792</v>
      </c>
      <c r="I2347" t="s">
        <v>78</v>
      </c>
      <c r="J2347">
        <v>75022</v>
      </c>
      <c r="K2347" s="1">
        <v>44869</v>
      </c>
      <c r="L2347" t="s">
        <v>123</v>
      </c>
      <c r="M2347" t="s">
        <v>8678</v>
      </c>
      <c r="N2347">
        <f>1-627-849-398</f>
        <v>-1873</v>
      </c>
      <c r="O2347" t="s">
        <v>1543</v>
      </c>
      <c r="P2347" t="s">
        <v>1708</v>
      </c>
      <c r="Q2347" t="s">
        <v>83</v>
      </c>
      <c r="R2347" t="s">
        <v>1709</v>
      </c>
      <c r="S2347" t="s">
        <v>85</v>
      </c>
      <c r="T2347" t="s">
        <v>1710</v>
      </c>
      <c r="U2347" t="s">
        <v>1711</v>
      </c>
      <c r="V2347" t="s">
        <v>3457</v>
      </c>
      <c r="W2347" t="s">
        <v>3458</v>
      </c>
    </row>
    <row r="2348" spans="1:23" x14ac:dyDescent="0.3">
      <c r="A2348">
        <v>2181280380845280</v>
      </c>
      <c r="B2348" t="s">
        <v>260</v>
      </c>
      <c r="C2348" t="s">
        <v>24</v>
      </c>
      <c r="D2348" t="s">
        <v>444</v>
      </c>
      <c r="E2348" t="s">
        <v>2374</v>
      </c>
      <c r="F2348" t="s">
        <v>2375</v>
      </c>
      <c r="G2348">
        <v>48.019599999999997</v>
      </c>
      <c r="H2348">
        <v>66.923699999999997</v>
      </c>
      <c r="I2348" t="s">
        <v>28</v>
      </c>
      <c r="J2348">
        <v>18472</v>
      </c>
      <c r="K2348" s="1">
        <v>45140</v>
      </c>
      <c r="L2348" t="s">
        <v>123</v>
      </c>
      <c r="M2348" t="s">
        <v>8679</v>
      </c>
      <c r="N2348" t="s">
        <v>8680</v>
      </c>
      <c r="O2348" t="s">
        <v>423</v>
      </c>
      <c r="P2348" t="s">
        <v>424</v>
      </c>
      <c r="Q2348" t="s">
        <v>50</v>
      </c>
      <c r="R2348" t="s">
        <v>425</v>
      </c>
      <c r="S2348" t="s">
        <v>198</v>
      </c>
      <c r="T2348" t="s">
        <v>426</v>
      </c>
      <c r="U2348" t="s">
        <v>427</v>
      </c>
      <c r="V2348" t="s">
        <v>1480</v>
      </c>
      <c r="W2348" t="s">
        <v>1481</v>
      </c>
    </row>
    <row r="2349" spans="1:23" x14ac:dyDescent="0.3">
      <c r="A2349">
        <v>1069672574112910</v>
      </c>
      <c r="B2349" t="s">
        <v>533</v>
      </c>
      <c r="C2349" t="s">
        <v>42</v>
      </c>
      <c r="D2349" t="s">
        <v>5792</v>
      </c>
      <c r="E2349" t="s">
        <v>1555</v>
      </c>
      <c r="F2349" t="s">
        <v>1556</v>
      </c>
      <c r="G2349">
        <v>49.817500000000003</v>
      </c>
      <c r="H2349">
        <v>15.473000000000001</v>
      </c>
      <c r="I2349" t="s">
        <v>28</v>
      </c>
      <c r="J2349">
        <v>122134</v>
      </c>
      <c r="K2349" s="1">
        <v>44474</v>
      </c>
      <c r="L2349" t="s">
        <v>123</v>
      </c>
      <c r="M2349" t="s">
        <v>8681</v>
      </c>
      <c r="N2349" t="s">
        <v>8682</v>
      </c>
      <c r="O2349" t="s">
        <v>209</v>
      </c>
      <c r="P2349" t="s">
        <v>3221</v>
      </c>
      <c r="Q2349" t="s">
        <v>294</v>
      </c>
      <c r="R2349" t="s">
        <v>3222</v>
      </c>
      <c r="S2349" t="s">
        <v>114</v>
      </c>
      <c r="T2349" t="s">
        <v>3223</v>
      </c>
      <c r="U2349" t="s">
        <v>3224</v>
      </c>
      <c r="V2349" t="s">
        <v>2939</v>
      </c>
      <c r="W2349" t="s">
        <v>2940</v>
      </c>
    </row>
    <row r="2350" spans="1:23" x14ac:dyDescent="0.3">
      <c r="A2350">
        <v>1373163269702380</v>
      </c>
      <c r="B2350" t="s">
        <v>175</v>
      </c>
      <c r="C2350" t="s">
        <v>189</v>
      </c>
      <c r="D2350" t="s">
        <v>4694</v>
      </c>
      <c r="E2350" t="s">
        <v>1462</v>
      </c>
      <c r="F2350" t="s">
        <v>1463</v>
      </c>
      <c r="G2350">
        <v>-13.133900000000001</v>
      </c>
      <c r="H2350">
        <v>27.849299999999999</v>
      </c>
      <c r="I2350" t="s">
        <v>206</v>
      </c>
      <c r="J2350">
        <v>93107</v>
      </c>
      <c r="K2350" s="1">
        <v>44495</v>
      </c>
      <c r="L2350" t="s">
        <v>29</v>
      </c>
      <c r="M2350" t="s">
        <v>8683</v>
      </c>
      <c r="N2350" t="s">
        <v>8684</v>
      </c>
      <c r="O2350" t="s">
        <v>32</v>
      </c>
      <c r="P2350" t="s">
        <v>33</v>
      </c>
      <c r="Q2350" t="s">
        <v>83</v>
      </c>
      <c r="R2350" t="s">
        <v>35</v>
      </c>
      <c r="S2350" t="s">
        <v>85</v>
      </c>
      <c r="T2350" t="s">
        <v>37</v>
      </c>
      <c r="U2350" t="s">
        <v>38</v>
      </c>
      <c r="V2350" t="s">
        <v>6179</v>
      </c>
      <c r="W2350" t="s">
        <v>6180</v>
      </c>
    </row>
    <row r="2351" spans="1:23" x14ac:dyDescent="0.3">
      <c r="A2351">
        <v>666976251738703</v>
      </c>
      <c r="B2351" t="s">
        <v>286</v>
      </c>
      <c r="C2351" t="s">
        <v>58</v>
      </c>
      <c r="D2351" t="s">
        <v>3487</v>
      </c>
      <c r="E2351" t="s">
        <v>1963</v>
      </c>
      <c r="F2351" t="s">
        <v>1964</v>
      </c>
      <c r="G2351">
        <v>33.223199999999999</v>
      </c>
      <c r="H2351">
        <v>43.679299999999998</v>
      </c>
      <c r="I2351" t="s">
        <v>206</v>
      </c>
      <c r="J2351">
        <v>95509</v>
      </c>
      <c r="K2351" s="1">
        <v>45171</v>
      </c>
      <c r="L2351" t="s">
        <v>29</v>
      </c>
      <c r="M2351" t="s">
        <v>8685</v>
      </c>
      <c r="N2351" t="s">
        <v>8686</v>
      </c>
      <c r="O2351" t="s">
        <v>473</v>
      </c>
      <c r="P2351" t="s">
        <v>474</v>
      </c>
      <c r="Q2351" t="s">
        <v>67</v>
      </c>
      <c r="R2351" t="s">
        <v>475</v>
      </c>
      <c r="S2351" t="s">
        <v>85</v>
      </c>
      <c r="T2351" t="s">
        <v>476</v>
      </c>
      <c r="U2351" t="s">
        <v>477</v>
      </c>
      <c r="V2351" t="s">
        <v>2402</v>
      </c>
      <c r="W2351" t="s">
        <v>2403</v>
      </c>
    </row>
    <row r="2352" spans="1:23" x14ac:dyDescent="0.3">
      <c r="A2352">
        <v>841871305859307</v>
      </c>
      <c r="B2352" t="s">
        <v>1683</v>
      </c>
      <c r="C2352" t="s">
        <v>24</v>
      </c>
      <c r="D2352" t="s">
        <v>4750</v>
      </c>
      <c r="E2352" t="s">
        <v>3641</v>
      </c>
      <c r="F2352" t="s">
        <v>3642</v>
      </c>
      <c r="G2352">
        <v>12.521100000000001</v>
      </c>
      <c r="H2352">
        <v>-69.968299999999999</v>
      </c>
      <c r="I2352" t="s">
        <v>78</v>
      </c>
      <c r="J2352">
        <v>51517</v>
      </c>
      <c r="K2352" s="1">
        <v>44573</v>
      </c>
      <c r="L2352" t="s">
        <v>29</v>
      </c>
      <c r="M2352" t="s">
        <v>8687</v>
      </c>
      <c r="N2352">
        <v>3273449141</v>
      </c>
      <c r="O2352" t="s">
        <v>2700</v>
      </c>
      <c r="P2352" t="s">
        <v>2701</v>
      </c>
      <c r="Q2352" t="s">
        <v>50</v>
      </c>
      <c r="R2352" t="s">
        <v>2702</v>
      </c>
      <c r="S2352" t="s">
        <v>36</v>
      </c>
      <c r="T2352" t="s">
        <v>2703</v>
      </c>
      <c r="U2352" t="s">
        <v>2704</v>
      </c>
      <c r="V2352" t="s">
        <v>8688</v>
      </c>
      <c r="W2352" t="s">
        <v>8689</v>
      </c>
    </row>
    <row r="2353" spans="1:23" x14ac:dyDescent="0.3">
      <c r="A2353">
        <v>2932941830739860</v>
      </c>
      <c r="B2353" t="s">
        <v>57</v>
      </c>
      <c r="C2353" t="s">
        <v>58</v>
      </c>
      <c r="D2353" t="s">
        <v>7547</v>
      </c>
      <c r="E2353" t="s">
        <v>163</v>
      </c>
      <c r="F2353" t="s">
        <v>164</v>
      </c>
      <c r="G2353">
        <v>17.0608</v>
      </c>
      <c r="H2353">
        <v>-61.796399999999998</v>
      </c>
      <c r="I2353" t="s">
        <v>206</v>
      </c>
      <c r="J2353">
        <v>50480</v>
      </c>
      <c r="K2353" s="1">
        <v>44609</v>
      </c>
      <c r="L2353" t="s">
        <v>123</v>
      </c>
      <c r="M2353" t="s">
        <v>8690</v>
      </c>
      <c r="N2353" t="s">
        <v>8691</v>
      </c>
      <c r="O2353" t="s">
        <v>1169</v>
      </c>
      <c r="P2353" t="s">
        <v>2847</v>
      </c>
      <c r="Q2353" t="s">
        <v>183</v>
      </c>
      <c r="R2353" t="s">
        <v>2848</v>
      </c>
      <c r="S2353" t="s">
        <v>255</v>
      </c>
      <c r="T2353" t="s">
        <v>2849</v>
      </c>
      <c r="U2353" t="s">
        <v>2850</v>
      </c>
      <c r="V2353" t="s">
        <v>6679</v>
      </c>
      <c r="W2353" t="s">
        <v>6680</v>
      </c>
    </row>
    <row r="2354" spans="1:23" x14ac:dyDescent="0.3">
      <c r="A2354">
        <v>2596779016037350</v>
      </c>
      <c r="B2354" t="s">
        <v>396</v>
      </c>
      <c r="C2354" t="s">
        <v>24</v>
      </c>
      <c r="D2354" t="s">
        <v>515</v>
      </c>
      <c r="E2354" t="s">
        <v>2816</v>
      </c>
      <c r="F2354" t="s">
        <v>2817</v>
      </c>
      <c r="G2354">
        <v>-40.900599999999997</v>
      </c>
      <c r="H2354">
        <v>174.886</v>
      </c>
      <c r="I2354" t="s">
        <v>78</v>
      </c>
      <c r="J2354">
        <v>27455</v>
      </c>
      <c r="K2354" s="1">
        <v>44937</v>
      </c>
      <c r="L2354" t="s">
        <v>29</v>
      </c>
      <c r="M2354" t="s">
        <v>8692</v>
      </c>
      <c r="N2354" t="s">
        <v>8693</v>
      </c>
      <c r="O2354" t="s">
        <v>548</v>
      </c>
      <c r="P2354" t="s">
        <v>549</v>
      </c>
      <c r="Q2354" t="s">
        <v>169</v>
      </c>
      <c r="R2354" t="s">
        <v>550</v>
      </c>
      <c r="S2354" t="s">
        <v>241</v>
      </c>
      <c r="T2354" t="s">
        <v>551</v>
      </c>
      <c r="U2354" t="s">
        <v>552</v>
      </c>
      <c r="V2354" t="s">
        <v>2253</v>
      </c>
      <c r="W2354" t="s">
        <v>2254</v>
      </c>
    </row>
    <row r="2355" spans="1:23" x14ac:dyDescent="0.3">
      <c r="A2355">
        <v>1158935832951560</v>
      </c>
      <c r="B2355" t="s">
        <v>119</v>
      </c>
      <c r="C2355" t="s">
        <v>134</v>
      </c>
      <c r="D2355" t="s">
        <v>2393</v>
      </c>
      <c r="E2355" t="s">
        <v>5204</v>
      </c>
      <c r="F2355" t="s">
        <v>5205</v>
      </c>
      <c r="G2355">
        <v>41.153300000000002</v>
      </c>
      <c r="H2355">
        <v>20.168299999999999</v>
      </c>
      <c r="I2355" t="s">
        <v>78</v>
      </c>
      <c r="J2355">
        <v>56462</v>
      </c>
      <c r="K2355" s="1">
        <v>44644</v>
      </c>
      <c r="L2355" t="s">
        <v>63</v>
      </c>
      <c r="M2355" t="s">
        <v>8694</v>
      </c>
      <c r="N2355" t="s">
        <v>8695</v>
      </c>
      <c r="O2355" t="s">
        <v>32</v>
      </c>
      <c r="P2355" t="s">
        <v>292</v>
      </c>
      <c r="Q2355" t="s">
        <v>253</v>
      </c>
      <c r="R2355" t="s">
        <v>3916</v>
      </c>
      <c r="S2355" t="s">
        <v>198</v>
      </c>
      <c r="T2355" t="s">
        <v>3917</v>
      </c>
      <c r="U2355" t="s">
        <v>3918</v>
      </c>
      <c r="V2355" t="s">
        <v>1526</v>
      </c>
      <c r="W2355" t="s">
        <v>1527</v>
      </c>
    </row>
    <row r="2356" spans="1:23" x14ac:dyDescent="0.3">
      <c r="A2356">
        <v>537210141640380</v>
      </c>
      <c r="B2356" t="s">
        <v>272</v>
      </c>
      <c r="C2356" t="s">
        <v>91</v>
      </c>
      <c r="D2356" t="s">
        <v>3096</v>
      </c>
      <c r="E2356" t="s">
        <v>4329</v>
      </c>
      <c r="F2356" t="s">
        <v>4330</v>
      </c>
      <c r="G2356">
        <v>-13.254300000000001</v>
      </c>
      <c r="H2356">
        <v>34.301499999999997</v>
      </c>
      <c r="I2356" t="s">
        <v>206</v>
      </c>
      <c r="J2356">
        <v>121284</v>
      </c>
      <c r="K2356" s="1">
        <v>45160</v>
      </c>
      <c r="L2356" t="s">
        <v>123</v>
      </c>
      <c r="M2356" t="s">
        <v>8696</v>
      </c>
      <c r="N2356" t="s">
        <v>8697</v>
      </c>
      <c r="O2356" t="s">
        <v>474</v>
      </c>
      <c r="P2356" t="s">
        <v>979</v>
      </c>
      <c r="Q2356" t="s">
        <v>183</v>
      </c>
      <c r="R2356" t="s">
        <v>980</v>
      </c>
      <c r="S2356" t="s">
        <v>69</v>
      </c>
      <c r="T2356" t="s">
        <v>981</v>
      </c>
      <c r="U2356" t="s">
        <v>982</v>
      </c>
      <c r="V2356" t="s">
        <v>8698</v>
      </c>
      <c r="W2356" t="s">
        <v>8699</v>
      </c>
    </row>
    <row r="2357" spans="1:23" x14ac:dyDescent="0.3">
      <c r="A2357">
        <v>2535323171329860</v>
      </c>
      <c r="B2357" t="s">
        <v>555</v>
      </c>
      <c r="C2357" t="s">
        <v>42</v>
      </c>
      <c r="D2357" t="s">
        <v>4544</v>
      </c>
      <c r="E2357" t="s">
        <v>1986</v>
      </c>
      <c r="F2357" t="s">
        <v>1987</v>
      </c>
      <c r="G2357">
        <v>-1.2864</v>
      </c>
      <c r="H2357">
        <v>36.8172</v>
      </c>
      <c r="I2357" t="s">
        <v>138</v>
      </c>
      <c r="J2357">
        <v>92236</v>
      </c>
      <c r="K2357" s="1">
        <v>45028</v>
      </c>
      <c r="L2357" t="s">
        <v>123</v>
      </c>
      <c r="M2357" t="s">
        <v>8700</v>
      </c>
      <c r="N2357" t="s">
        <v>8701</v>
      </c>
      <c r="O2357" t="s">
        <v>1252</v>
      </c>
      <c r="P2357" t="s">
        <v>6691</v>
      </c>
      <c r="Q2357" t="s">
        <v>294</v>
      </c>
      <c r="R2357" t="s">
        <v>6692</v>
      </c>
      <c r="S2357" t="s">
        <v>334</v>
      </c>
      <c r="T2357" t="s">
        <v>6693</v>
      </c>
      <c r="U2357" t="s">
        <v>6694</v>
      </c>
      <c r="V2357" t="s">
        <v>4921</v>
      </c>
      <c r="W2357" t="s">
        <v>4922</v>
      </c>
    </row>
    <row r="2358" spans="1:23" x14ac:dyDescent="0.3">
      <c r="A2358">
        <v>1663104813631400</v>
      </c>
      <c r="B2358" t="s">
        <v>839</v>
      </c>
      <c r="C2358" t="s">
        <v>134</v>
      </c>
      <c r="D2358" t="s">
        <v>314</v>
      </c>
      <c r="E2358" t="s">
        <v>2816</v>
      </c>
      <c r="F2358" t="s">
        <v>2817</v>
      </c>
      <c r="G2358">
        <v>-40.900599999999997</v>
      </c>
      <c r="H2358">
        <v>174.886</v>
      </c>
      <c r="I2358" t="s">
        <v>62</v>
      </c>
      <c r="J2358">
        <v>46243</v>
      </c>
      <c r="K2358" s="1">
        <v>44958</v>
      </c>
      <c r="L2358" t="s">
        <v>63</v>
      </c>
      <c r="M2358" t="s">
        <v>8702</v>
      </c>
      <c r="N2358" t="s">
        <v>8703</v>
      </c>
      <c r="O2358" t="s">
        <v>141</v>
      </c>
      <c r="P2358" t="s">
        <v>3092</v>
      </c>
      <c r="Q2358" t="s">
        <v>321</v>
      </c>
      <c r="R2358" t="s">
        <v>3093</v>
      </c>
      <c r="S2358" t="s">
        <v>69</v>
      </c>
      <c r="T2358" t="s">
        <v>3094</v>
      </c>
      <c r="U2358" t="s">
        <v>3095</v>
      </c>
      <c r="V2358" t="s">
        <v>4530</v>
      </c>
      <c r="W2358" t="s">
        <v>4531</v>
      </c>
    </row>
    <row r="2359" spans="1:23" x14ac:dyDescent="0.3">
      <c r="A2359">
        <v>1539050468873520</v>
      </c>
      <c r="B2359" t="s">
        <v>467</v>
      </c>
      <c r="C2359" t="s">
        <v>189</v>
      </c>
      <c r="D2359" t="s">
        <v>4314</v>
      </c>
      <c r="E2359" t="s">
        <v>353</v>
      </c>
      <c r="F2359" t="s">
        <v>354</v>
      </c>
      <c r="G2359">
        <v>15.199</v>
      </c>
      <c r="H2359">
        <v>-86.241900000000001</v>
      </c>
      <c r="I2359" t="s">
        <v>62</v>
      </c>
      <c r="J2359">
        <v>127574</v>
      </c>
      <c r="K2359" s="1">
        <v>44859</v>
      </c>
      <c r="L2359" t="s">
        <v>29</v>
      </c>
      <c r="M2359" t="s">
        <v>8704</v>
      </c>
      <c r="N2359" t="s">
        <v>8705</v>
      </c>
      <c r="O2359" t="s">
        <v>2574</v>
      </c>
      <c r="P2359" t="s">
        <v>2802</v>
      </c>
      <c r="Q2359" t="s">
        <v>169</v>
      </c>
      <c r="R2359" t="s">
        <v>2803</v>
      </c>
      <c r="S2359" t="s">
        <v>85</v>
      </c>
      <c r="T2359" t="s">
        <v>2804</v>
      </c>
      <c r="U2359" t="s">
        <v>2805</v>
      </c>
      <c r="V2359" t="s">
        <v>8706</v>
      </c>
      <c r="W2359" t="s">
        <v>8707</v>
      </c>
    </row>
    <row r="2360" spans="1:23" x14ac:dyDescent="0.3">
      <c r="A2360">
        <v>2605895279563350</v>
      </c>
      <c r="B2360" t="s">
        <v>792</v>
      </c>
      <c r="C2360" t="s">
        <v>218</v>
      </c>
      <c r="D2360" t="s">
        <v>3314</v>
      </c>
      <c r="E2360" t="s">
        <v>469</v>
      </c>
      <c r="F2360" t="s">
        <v>470</v>
      </c>
      <c r="G2360">
        <v>26.335100000000001</v>
      </c>
      <c r="H2360">
        <v>17.228300000000001</v>
      </c>
      <c r="I2360" t="s">
        <v>62</v>
      </c>
      <c r="J2360">
        <v>116890</v>
      </c>
      <c r="K2360" s="1">
        <v>44885</v>
      </c>
      <c r="L2360" t="s">
        <v>63</v>
      </c>
      <c r="M2360" t="s">
        <v>8708</v>
      </c>
      <c r="N2360" t="s">
        <v>8709</v>
      </c>
      <c r="O2360" t="s">
        <v>251</v>
      </c>
      <c r="P2360" t="s">
        <v>3201</v>
      </c>
      <c r="Q2360" t="s">
        <v>183</v>
      </c>
      <c r="R2360" t="s">
        <v>3202</v>
      </c>
      <c r="S2360" t="s">
        <v>69</v>
      </c>
      <c r="T2360" t="s">
        <v>3203</v>
      </c>
      <c r="U2360" t="s">
        <v>3204</v>
      </c>
      <c r="V2360" t="s">
        <v>1624</v>
      </c>
      <c r="W2360" t="s">
        <v>1625</v>
      </c>
    </row>
    <row r="2361" spans="1:23" x14ac:dyDescent="0.3">
      <c r="A2361">
        <v>1929853376702830</v>
      </c>
      <c r="B2361" t="s">
        <v>480</v>
      </c>
      <c r="C2361" t="s">
        <v>42</v>
      </c>
      <c r="D2361" t="s">
        <v>3883</v>
      </c>
      <c r="E2361" t="s">
        <v>768</v>
      </c>
      <c r="F2361" t="s">
        <v>769</v>
      </c>
      <c r="G2361">
        <v>5.1520999999999999</v>
      </c>
      <c r="H2361">
        <v>46.199599999999997</v>
      </c>
      <c r="I2361" t="s">
        <v>206</v>
      </c>
      <c r="J2361">
        <v>39156</v>
      </c>
      <c r="K2361" s="1">
        <v>44746</v>
      </c>
      <c r="L2361" t="s">
        <v>123</v>
      </c>
      <c r="M2361" t="s">
        <v>8710</v>
      </c>
      <c r="N2361" t="s">
        <v>8711</v>
      </c>
      <c r="O2361" t="s">
        <v>4051</v>
      </c>
      <c r="P2361" t="s">
        <v>4804</v>
      </c>
      <c r="Q2361" t="s">
        <v>169</v>
      </c>
      <c r="R2361" t="s">
        <v>4805</v>
      </c>
      <c r="S2361" t="s">
        <v>145</v>
      </c>
      <c r="T2361" t="s">
        <v>4806</v>
      </c>
      <c r="U2361" t="s">
        <v>4807</v>
      </c>
      <c r="V2361" t="s">
        <v>6588</v>
      </c>
      <c r="W2361" t="s">
        <v>6589</v>
      </c>
    </row>
    <row r="2362" spans="1:23" x14ac:dyDescent="0.3">
      <c r="A2362">
        <v>69444944270997</v>
      </c>
      <c r="B2362" t="s">
        <v>231</v>
      </c>
      <c r="C2362" t="s">
        <v>218</v>
      </c>
      <c r="D2362" t="s">
        <v>384</v>
      </c>
      <c r="E2362" t="s">
        <v>1342</v>
      </c>
      <c r="F2362" t="s">
        <v>1343</v>
      </c>
      <c r="G2362">
        <v>14.497400000000001</v>
      </c>
      <c r="H2362">
        <v>-14.452400000000001</v>
      </c>
      <c r="I2362" t="s">
        <v>138</v>
      </c>
      <c r="J2362">
        <v>131005</v>
      </c>
      <c r="K2362" s="1">
        <v>44713</v>
      </c>
      <c r="L2362" t="s">
        <v>123</v>
      </c>
      <c r="M2362" t="s">
        <v>8712</v>
      </c>
      <c r="N2362" t="s">
        <v>8713</v>
      </c>
      <c r="O2362" t="s">
        <v>474</v>
      </c>
      <c r="P2362" t="s">
        <v>979</v>
      </c>
      <c r="Q2362" t="s">
        <v>34</v>
      </c>
      <c r="R2362" t="s">
        <v>980</v>
      </c>
      <c r="S2362" t="s">
        <v>85</v>
      </c>
      <c r="T2362" t="s">
        <v>981</v>
      </c>
      <c r="U2362" t="s">
        <v>982</v>
      </c>
      <c r="V2362" t="s">
        <v>4099</v>
      </c>
      <c r="W2362" t="s">
        <v>4100</v>
      </c>
    </row>
    <row r="2363" spans="1:23" x14ac:dyDescent="0.3">
      <c r="A2363">
        <v>2499937383830430</v>
      </c>
      <c r="B2363" t="s">
        <v>119</v>
      </c>
      <c r="C2363" t="s">
        <v>58</v>
      </c>
      <c r="D2363" t="s">
        <v>2662</v>
      </c>
      <c r="E2363" t="s">
        <v>2094</v>
      </c>
      <c r="F2363" t="s">
        <v>2095</v>
      </c>
      <c r="G2363">
        <v>-14.271000000000001</v>
      </c>
      <c r="H2363">
        <v>-170.13220000000001</v>
      </c>
      <c r="I2363" t="s">
        <v>78</v>
      </c>
      <c r="J2363">
        <v>17629</v>
      </c>
      <c r="K2363" s="1">
        <v>44507</v>
      </c>
      <c r="L2363" t="s">
        <v>123</v>
      </c>
      <c r="M2363" t="s">
        <v>8714</v>
      </c>
      <c r="N2363" t="s">
        <v>8715</v>
      </c>
      <c r="O2363" t="s">
        <v>1169</v>
      </c>
      <c r="P2363" t="s">
        <v>2983</v>
      </c>
      <c r="Q2363" t="s">
        <v>67</v>
      </c>
      <c r="R2363" t="s">
        <v>4255</v>
      </c>
      <c r="S2363" t="s">
        <v>145</v>
      </c>
      <c r="T2363" t="s">
        <v>4256</v>
      </c>
      <c r="U2363" t="s">
        <v>4257</v>
      </c>
      <c r="V2363" t="s">
        <v>5989</v>
      </c>
      <c r="W2363" t="s">
        <v>5990</v>
      </c>
    </row>
    <row r="2364" spans="1:23" x14ac:dyDescent="0.3">
      <c r="A2364">
        <v>2734027279956330</v>
      </c>
      <c r="B2364" t="s">
        <v>74</v>
      </c>
      <c r="C2364" t="s">
        <v>105</v>
      </c>
      <c r="D2364" t="s">
        <v>924</v>
      </c>
      <c r="E2364" t="s">
        <v>1509</v>
      </c>
      <c r="F2364" t="s">
        <v>1510</v>
      </c>
      <c r="G2364">
        <v>10.691800000000001</v>
      </c>
      <c r="H2364">
        <v>-61.222499999999997</v>
      </c>
      <c r="I2364" t="s">
        <v>206</v>
      </c>
      <c r="J2364">
        <v>37769</v>
      </c>
      <c r="K2364" s="1">
        <v>44862</v>
      </c>
      <c r="L2364" t="s">
        <v>63</v>
      </c>
      <c r="M2364" t="s">
        <v>8716</v>
      </c>
      <c r="N2364">
        <v>4886745280</v>
      </c>
      <c r="O2364" t="s">
        <v>1832</v>
      </c>
      <c r="P2364" t="s">
        <v>1833</v>
      </c>
      <c r="Q2364" t="s">
        <v>169</v>
      </c>
      <c r="R2364" t="s">
        <v>1834</v>
      </c>
      <c r="S2364" t="s">
        <v>334</v>
      </c>
      <c r="T2364" t="s">
        <v>1835</v>
      </c>
      <c r="U2364" t="s">
        <v>1836</v>
      </c>
      <c r="V2364" t="s">
        <v>870</v>
      </c>
      <c r="W2364" t="s">
        <v>871</v>
      </c>
    </row>
    <row r="2365" spans="1:23" x14ac:dyDescent="0.3">
      <c r="A2365">
        <v>2903263307521150</v>
      </c>
      <c r="B2365" t="s">
        <v>150</v>
      </c>
      <c r="C2365" t="s">
        <v>42</v>
      </c>
      <c r="D2365" t="s">
        <v>203</v>
      </c>
      <c r="E2365" t="s">
        <v>177</v>
      </c>
      <c r="F2365" t="s">
        <v>178</v>
      </c>
      <c r="G2365">
        <v>26.066700000000001</v>
      </c>
      <c r="H2365">
        <v>50.557699999999997</v>
      </c>
      <c r="I2365" t="s">
        <v>78</v>
      </c>
      <c r="J2365">
        <v>103804</v>
      </c>
      <c r="K2365" s="1">
        <v>44565</v>
      </c>
      <c r="L2365" t="s">
        <v>63</v>
      </c>
      <c r="M2365" t="s">
        <v>8717</v>
      </c>
      <c r="N2365" t="s">
        <v>8718</v>
      </c>
      <c r="O2365" t="s">
        <v>496</v>
      </c>
      <c r="P2365" t="s">
        <v>1591</v>
      </c>
      <c r="Q2365" t="s">
        <v>321</v>
      </c>
      <c r="R2365" t="s">
        <v>1592</v>
      </c>
      <c r="S2365" t="s">
        <v>69</v>
      </c>
      <c r="T2365" t="s">
        <v>1593</v>
      </c>
      <c r="U2365" t="s">
        <v>1594</v>
      </c>
      <c r="V2365" t="s">
        <v>531</v>
      </c>
      <c r="W2365" t="s">
        <v>532</v>
      </c>
    </row>
    <row r="2366" spans="1:23" x14ac:dyDescent="0.3">
      <c r="A2366">
        <v>2567314792648210</v>
      </c>
      <c r="B2366" t="s">
        <v>41</v>
      </c>
      <c r="C2366" t="s">
        <v>218</v>
      </c>
      <c r="D2366" t="s">
        <v>339</v>
      </c>
      <c r="E2366" t="s">
        <v>2843</v>
      </c>
      <c r="F2366" t="s">
        <v>2844</v>
      </c>
      <c r="G2366">
        <v>11.803699999999999</v>
      </c>
      <c r="H2366">
        <v>-15.180400000000001</v>
      </c>
      <c r="I2366" t="s">
        <v>28</v>
      </c>
      <c r="J2366">
        <v>68184</v>
      </c>
      <c r="K2366" s="1">
        <v>44508</v>
      </c>
      <c r="L2366" t="s">
        <v>123</v>
      </c>
      <c r="M2366" t="s">
        <v>8719</v>
      </c>
      <c r="N2366" t="s">
        <v>8720</v>
      </c>
      <c r="O2366" t="s">
        <v>423</v>
      </c>
      <c r="P2366" t="s">
        <v>141</v>
      </c>
      <c r="Q2366" t="s">
        <v>34</v>
      </c>
      <c r="R2366" t="s">
        <v>3058</v>
      </c>
      <c r="S2366" t="s">
        <v>198</v>
      </c>
      <c r="T2366" t="s">
        <v>3059</v>
      </c>
      <c r="U2366" t="s">
        <v>3060</v>
      </c>
      <c r="V2366" t="s">
        <v>5389</v>
      </c>
      <c r="W2366" t="s">
        <v>5390</v>
      </c>
    </row>
    <row r="2367" spans="1:23" x14ac:dyDescent="0.3">
      <c r="A2367">
        <v>2611510524807800</v>
      </c>
      <c r="B2367" t="s">
        <v>1636</v>
      </c>
      <c r="C2367" t="s">
        <v>42</v>
      </c>
      <c r="D2367" t="s">
        <v>3933</v>
      </c>
      <c r="E2367" t="s">
        <v>925</v>
      </c>
      <c r="F2367" t="s">
        <v>926</v>
      </c>
      <c r="G2367">
        <v>23.885899999999999</v>
      </c>
      <c r="H2367">
        <v>45.0792</v>
      </c>
      <c r="I2367" t="s">
        <v>78</v>
      </c>
      <c r="J2367">
        <v>71554</v>
      </c>
      <c r="K2367" s="1">
        <v>45135</v>
      </c>
      <c r="L2367" t="s">
        <v>63</v>
      </c>
      <c r="M2367" t="s">
        <v>8721</v>
      </c>
      <c r="N2367" t="s">
        <v>8722</v>
      </c>
      <c r="O2367" t="s">
        <v>97</v>
      </c>
      <c r="P2367" t="s">
        <v>98</v>
      </c>
      <c r="Q2367" t="s">
        <v>169</v>
      </c>
      <c r="R2367" t="s">
        <v>99</v>
      </c>
      <c r="S2367" t="s">
        <v>212</v>
      </c>
      <c r="T2367" t="s">
        <v>100</v>
      </c>
      <c r="U2367" t="s">
        <v>101</v>
      </c>
      <c r="V2367" t="s">
        <v>3197</v>
      </c>
      <c r="W2367" t="s">
        <v>3198</v>
      </c>
    </row>
    <row r="2368" spans="1:23" x14ac:dyDescent="0.3">
      <c r="A2368">
        <v>347012704378625</v>
      </c>
      <c r="B2368" t="s">
        <v>582</v>
      </c>
      <c r="C2368" t="s">
        <v>218</v>
      </c>
      <c r="D2368" t="s">
        <v>6143</v>
      </c>
      <c r="E2368" t="s">
        <v>2083</v>
      </c>
      <c r="F2368" t="s">
        <v>2084</v>
      </c>
      <c r="G2368">
        <v>-8.8742000000000001</v>
      </c>
      <c r="H2368">
        <v>125.72750000000001</v>
      </c>
      <c r="I2368" t="s">
        <v>78</v>
      </c>
      <c r="J2368">
        <v>35672</v>
      </c>
      <c r="K2368" s="1">
        <v>44536</v>
      </c>
      <c r="L2368" t="s">
        <v>123</v>
      </c>
      <c r="M2368" t="s">
        <v>8723</v>
      </c>
      <c r="N2368">
        <f>1-801-809-2907</f>
        <v>-4516</v>
      </c>
      <c r="O2368" t="s">
        <v>2122</v>
      </c>
      <c r="P2368" t="s">
        <v>2517</v>
      </c>
      <c r="Q2368" t="s">
        <v>50</v>
      </c>
      <c r="R2368" t="s">
        <v>2518</v>
      </c>
      <c r="S2368" t="s">
        <v>241</v>
      </c>
      <c r="T2368" t="s">
        <v>2519</v>
      </c>
      <c r="U2368" t="s">
        <v>2520</v>
      </c>
      <c r="V2368" t="s">
        <v>6633</v>
      </c>
      <c r="W2368" t="s">
        <v>6634</v>
      </c>
    </row>
    <row r="2369" spans="1:23" x14ac:dyDescent="0.3">
      <c r="A2369">
        <v>1071664582072670</v>
      </c>
      <c r="B2369" t="s">
        <v>41</v>
      </c>
      <c r="C2369" t="s">
        <v>91</v>
      </c>
      <c r="D2369" t="s">
        <v>6418</v>
      </c>
      <c r="E2369" t="s">
        <v>3331</v>
      </c>
      <c r="F2369" t="s">
        <v>3332</v>
      </c>
      <c r="G2369">
        <v>4.8604000000000003</v>
      </c>
      <c r="H2369">
        <v>-58.930199999999999</v>
      </c>
      <c r="I2369" t="s">
        <v>206</v>
      </c>
      <c r="J2369">
        <v>84749</v>
      </c>
      <c r="K2369" s="1">
        <v>44803</v>
      </c>
      <c r="L2369" t="s">
        <v>29</v>
      </c>
      <c r="M2369" t="s">
        <v>8724</v>
      </c>
      <c r="N2369" t="s">
        <v>8725</v>
      </c>
      <c r="O2369" t="s">
        <v>693</v>
      </c>
      <c r="P2369" t="s">
        <v>2445</v>
      </c>
      <c r="Q2369" t="s">
        <v>169</v>
      </c>
      <c r="R2369" t="s">
        <v>2446</v>
      </c>
      <c r="S2369" t="s">
        <v>198</v>
      </c>
      <c r="T2369" t="s">
        <v>2447</v>
      </c>
      <c r="U2369" t="s">
        <v>2448</v>
      </c>
      <c r="V2369" t="s">
        <v>2988</v>
      </c>
      <c r="W2369" t="s">
        <v>2989</v>
      </c>
    </row>
    <row r="2370" spans="1:23" x14ac:dyDescent="0.3">
      <c r="A2370">
        <v>989349034195527</v>
      </c>
      <c r="B2370" t="s">
        <v>57</v>
      </c>
      <c r="C2370" t="s">
        <v>24</v>
      </c>
      <c r="D2370" t="s">
        <v>5184</v>
      </c>
      <c r="E2370" t="s">
        <v>275</v>
      </c>
      <c r="F2370" t="s">
        <v>276</v>
      </c>
      <c r="G2370">
        <v>-17.6797</v>
      </c>
      <c r="H2370">
        <v>-149.4068</v>
      </c>
      <c r="I2370" t="s">
        <v>78</v>
      </c>
      <c r="J2370">
        <v>69408</v>
      </c>
      <c r="K2370" s="1">
        <v>44835</v>
      </c>
      <c r="L2370" t="s">
        <v>63</v>
      </c>
      <c r="M2370" t="s">
        <v>8726</v>
      </c>
      <c r="N2370" t="s">
        <v>8727</v>
      </c>
      <c r="O2370" t="s">
        <v>423</v>
      </c>
      <c r="P2370" t="s">
        <v>141</v>
      </c>
      <c r="Q2370" t="s">
        <v>143</v>
      </c>
      <c r="R2370" t="s">
        <v>3058</v>
      </c>
      <c r="S2370" t="s">
        <v>36</v>
      </c>
      <c r="T2370" t="s">
        <v>3059</v>
      </c>
      <c r="U2370" t="s">
        <v>3060</v>
      </c>
      <c r="V2370" t="s">
        <v>5543</v>
      </c>
      <c r="W2370" t="s">
        <v>5544</v>
      </c>
    </row>
    <row r="2371" spans="1:23" x14ac:dyDescent="0.3">
      <c r="A2371">
        <v>149025926762259</v>
      </c>
      <c r="B2371" t="s">
        <v>973</v>
      </c>
      <c r="C2371" t="s">
        <v>189</v>
      </c>
      <c r="D2371" t="s">
        <v>3122</v>
      </c>
      <c r="E2371" t="s">
        <v>1268</v>
      </c>
      <c r="F2371" t="s">
        <v>1269</v>
      </c>
      <c r="G2371">
        <v>12.879721</v>
      </c>
      <c r="H2371">
        <v>121.774017</v>
      </c>
      <c r="I2371" t="s">
        <v>206</v>
      </c>
      <c r="J2371">
        <v>44539</v>
      </c>
      <c r="K2371" s="1">
        <v>44576</v>
      </c>
      <c r="L2371" t="s">
        <v>63</v>
      </c>
      <c r="M2371" t="s">
        <v>8728</v>
      </c>
      <c r="N2371">
        <v>2804651236</v>
      </c>
      <c r="O2371" t="s">
        <v>585</v>
      </c>
      <c r="P2371" t="s">
        <v>2837</v>
      </c>
      <c r="Q2371" t="s">
        <v>83</v>
      </c>
      <c r="R2371" t="s">
        <v>2838</v>
      </c>
      <c r="S2371" t="s">
        <v>36</v>
      </c>
      <c r="T2371" t="s">
        <v>2839</v>
      </c>
      <c r="U2371" t="s">
        <v>2840</v>
      </c>
      <c r="V2371" t="s">
        <v>3681</v>
      </c>
      <c r="W2371" t="s">
        <v>3682</v>
      </c>
    </row>
    <row r="2372" spans="1:23" x14ac:dyDescent="0.3">
      <c r="A2372">
        <v>2839005394948420</v>
      </c>
      <c r="B2372" t="s">
        <v>325</v>
      </c>
      <c r="C2372" t="s">
        <v>151</v>
      </c>
      <c r="D2372" t="s">
        <v>1869</v>
      </c>
      <c r="E2372" t="s">
        <v>2061</v>
      </c>
      <c r="F2372" t="s">
        <v>2062</v>
      </c>
      <c r="G2372">
        <v>21.007899999999999</v>
      </c>
      <c r="H2372">
        <v>-10.940799999999999</v>
      </c>
      <c r="I2372" t="s">
        <v>138</v>
      </c>
      <c r="J2372">
        <v>127315</v>
      </c>
      <c r="K2372" s="1">
        <v>44560</v>
      </c>
      <c r="L2372" t="s">
        <v>63</v>
      </c>
      <c r="M2372" t="s">
        <v>8729</v>
      </c>
      <c r="N2372" t="s">
        <v>8730</v>
      </c>
      <c r="O2372" t="s">
        <v>692</v>
      </c>
      <c r="P2372" t="s">
        <v>1522</v>
      </c>
      <c r="Q2372" t="s">
        <v>34</v>
      </c>
      <c r="R2372" t="s">
        <v>1523</v>
      </c>
      <c r="S2372" t="s">
        <v>145</v>
      </c>
      <c r="T2372" t="s">
        <v>1524</v>
      </c>
      <c r="U2372" t="s">
        <v>1525</v>
      </c>
      <c r="V2372" t="s">
        <v>4868</v>
      </c>
      <c r="W2372" t="s">
        <v>4869</v>
      </c>
    </row>
    <row r="2373" spans="1:23" x14ac:dyDescent="0.3">
      <c r="A2373">
        <v>2651487448572020</v>
      </c>
      <c r="B2373" t="s">
        <v>1140</v>
      </c>
      <c r="C2373" t="s">
        <v>134</v>
      </c>
      <c r="D2373" t="s">
        <v>2199</v>
      </c>
      <c r="E2373" t="s">
        <v>5614</v>
      </c>
      <c r="F2373" t="s">
        <v>5615</v>
      </c>
      <c r="G2373">
        <v>38.963700000000003</v>
      </c>
      <c r="H2373">
        <v>35.243299999999998</v>
      </c>
      <c r="I2373" t="s">
        <v>78</v>
      </c>
      <c r="J2373">
        <v>28672</v>
      </c>
      <c r="K2373" s="1">
        <v>44784</v>
      </c>
      <c r="L2373" t="s">
        <v>63</v>
      </c>
      <c r="M2373" t="s">
        <v>8731</v>
      </c>
      <c r="N2373" t="s">
        <v>8732</v>
      </c>
      <c r="O2373" t="s">
        <v>423</v>
      </c>
      <c r="P2373" t="s">
        <v>424</v>
      </c>
      <c r="Q2373" t="s">
        <v>1047</v>
      </c>
      <c r="R2373" t="s">
        <v>425</v>
      </c>
      <c r="S2373" t="s">
        <v>241</v>
      </c>
      <c r="T2373" t="s">
        <v>426</v>
      </c>
      <c r="U2373" t="s">
        <v>427</v>
      </c>
      <c r="V2373" t="s">
        <v>131</v>
      </c>
      <c r="W2373" t="s">
        <v>132</v>
      </c>
    </row>
    <row r="2374" spans="1:23" x14ac:dyDescent="0.3">
      <c r="A2374">
        <v>2769899928385310</v>
      </c>
      <c r="B2374" t="s">
        <v>217</v>
      </c>
      <c r="C2374" t="s">
        <v>189</v>
      </c>
      <c r="D2374" t="s">
        <v>679</v>
      </c>
      <c r="E2374" t="s">
        <v>5053</v>
      </c>
      <c r="F2374" t="s">
        <v>5054</v>
      </c>
      <c r="G2374">
        <v>47.516199999999998</v>
      </c>
      <c r="H2374">
        <v>14.5501</v>
      </c>
      <c r="I2374" t="s">
        <v>62</v>
      </c>
      <c r="J2374">
        <v>100969</v>
      </c>
      <c r="K2374" s="1">
        <v>45085</v>
      </c>
      <c r="L2374" t="s">
        <v>63</v>
      </c>
      <c r="M2374" t="s">
        <v>8733</v>
      </c>
      <c r="N2374" t="s">
        <v>8734</v>
      </c>
      <c r="O2374" t="s">
        <v>803</v>
      </c>
      <c r="P2374" t="s">
        <v>4115</v>
      </c>
      <c r="Q2374" t="s">
        <v>169</v>
      </c>
      <c r="R2374" t="s">
        <v>4116</v>
      </c>
      <c r="S2374" t="s">
        <v>36</v>
      </c>
      <c r="T2374" t="s">
        <v>4117</v>
      </c>
      <c r="U2374" t="s">
        <v>4118</v>
      </c>
      <c r="V2374" t="s">
        <v>8698</v>
      </c>
      <c r="W2374" t="s">
        <v>8699</v>
      </c>
    </row>
    <row r="2375" spans="1:23" x14ac:dyDescent="0.3">
      <c r="A2375">
        <v>2688926060700020</v>
      </c>
      <c r="B2375" t="s">
        <v>150</v>
      </c>
      <c r="C2375" t="s">
        <v>189</v>
      </c>
      <c r="D2375" t="s">
        <v>3055</v>
      </c>
      <c r="E2375" t="s">
        <v>1141</v>
      </c>
      <c r="F2375" t="s">
        <v>1142</v>
      </c>
      <c r="G2375">
        <v>-17.7134</v>
      </c>
      <c r="H2375">
        <v>178.065</v>
      </c>
      <c r="I2375" t="s">
        <v>138</v>
      </c>
      <c r="J2375">
        <v>79778</v>
      </c>
      <c r="K2375" s="1">
        <v>44773</v>
      </c>
      <c r="L2375" t="s">
        <v>123</v>
      </c>
      <c r="M2375" t="s">
        <v>6592</v>
      </c>
      <c r="N2375" t="s">
        <v>8735</v>
      </c>
      <c r="O2375" t="s">
        <v>141</v>
      </c>
      <c r="P2375" t="s">
        <v>155</v>
      </c>
      <c r="Q2375" t="s">
        <v>294</v>
      </c>
      <c r="R2375" t="s">
        <v>156</v>
      </c>
      <c r="S2375" t="s">
        <v>85</v>
      </c>
      <c r="T2375" t="s">
        <v>157</v>
      </c>
      <c r="U2375" t="s">
        <v>158</v>
      </c>
      <c r="V2375" t="s">
        <v>173</v>
      </c>
      <c r="W2375" t="s">
        <v>174</v>
      </c>
    </row>
    <row r="2376" spans="1:23" x14ac:dyDescent="0.3">
      <c r="A2376">
        <v>2194900439442430</v>
      </c>
      <c r="B2376" t="s">
        <v>859</v>
      </c>
      <c r="C2376" t="s">
        <v>151</v>
      </c>
      <c r="D2376" t="s">
        <v>3079</v>
      </c>
      <c r="E2376" t="s">
        <v>3715</v>
      </c>
      <c r="F2376" t="s">
        <v>3716</v>
      </c>
      <c r="G2376">
        <v>-3.3704000000000001</v>
      </c>
      <c r="H2376">
        <v>-168.73400000000001</v>
      </c>
      <c r="I2376" t="s">
        <v>28</v>
      </c>
      <c r="J2376">
        <v>77927</v>
      </c>
      <c r="K2376" s="1">
        <v>45176</v>
      </c>
      <c r="L2376" t="s">
        <v>29</v>
      </c>
      <c r="M2376" t="s">
        <v>8736</v>
      </c>
      <c r="N2376" t="s">
        <v>8737</v>
      </c>
      <c r="O2376" t="s">
        <v>3146</v>
      </c>
      <c r="P2376" t="s">
        <v>3147</v>
      </c>
      <c r="Q2376" t="s">
        <v>967</v>
      </c>
      <c r="R2376" t="s">
        <v>3148</v>
      </c>
      <c r="S2376" t="s">
        <v>36</v>
      </c>
      <c r="T2376" t="s">
        <v>3149</v>
      </c>
      <c r="U2376" t="s">
        <v>3150</v>
      </c>
      <c r="V2376" t="s">
        <v>7645</v>
      </c>
      <c r="W2376" t="s">
        <v>7646</v>
      </c>
    </row>
    <row r="2377" spans="1:23" x14ac:dyDescent="0.3">
      <c r="A2377">
        <v>642568064313388</v>
      </c>
      <c r="B2377" t="s">
        <v>1683</v>
      </c>
      <c r="C2377" t="s">
        <v>105</v>
      </c>
      <c r="D2377" t="s">
        <v>742</v>
      </c>
      <c r="E2377" t="s">
        <v>456</v>
      </c>
      <c r="F2377" t="s">
        <v>457</v>
      </c>
      <c r="G2377">
        <v>9.0820000000000007</v>
      </c>
      <c r="H2377">
        <v>8.6753</v>
      </c>
      <c r="I2377" t="s">
        <v>206</v>
      </c>
      <c r="J2377">
        <v>18035</v>
      </c>
      <c r="K2377" s="1">
        <v>44657</v>
      </c>
      <c r="L2377" t="s">
        <v>63</v>
      </c>
      <c r="M2377" t="s">
        <v>8738</v>
      </c>
      <c r="N2377" t="s">
        <v>8739</v>
      </c>
      <c r="O2377" t="s">
        <v>126</v>
      </c>
      <c r="P2377" t="s">
        <v>7438</v>
      </c>
      <c r="Q2377" t="s">
        <v>358</v>
      </c>
      <c r="R2377" t="s">
        <v>7439</v>
      </c>
      <c r="S2377" t="s">
        <v>36</v>
      </c>
      <c r="T2377" t="s">
        <v>7440</v>
      </c>
      <c r="U2377" t="s">
        <v>7441</v>
      </c>
      <c r="V2377" t="s">
        <v>337</v>
      </c>
      <c r="W2377" t="s">
        <v>338</v>
      </c>
    </row>
    <row r="2378" spans="1:23" x14ac:dyDescent="0.3">
      <c r="A2378">
        <v>1395215634630510</v>
      </c>
      <c r="B2378" t="s">
        <v>859</v>
      </c>
      <c r="C2378" t="s">
        <v>58</v>
      </c>
      <c r="D2378" t="s">
        <v>1159</v>
      </c>
      <c r="E2378" t="s">
        <v>4077</v>
      </c>
      <c r="F2378" t="s">
        <v>4078</v>
      </c>
      <c r="G2378">
        <v>42.602600000000002</v>
      </c>
      <c r="H2378">
        <v>20.902999999999999</v>
      </c>
      <c r="I2378" t="s">
        <v>28</v>
      </c>
      <c r="J2378">
        <v>92909</v>
      </c>
      <c r="K2378" s="1">
        <v>44922</v>
      </c>
      <c r="L2378" t="s">
        <v>29</v>
      </c>
      <c r="M2378" t="s">
        <v>8740</v>
      </c>
      <c r="N2378">
        <v>5529198021</v>
      </c>
      <c r="O2378" t="s">
        <v>473</v>
      </c>
      <c r="P2378" t="s">
        <v>474</v>
      </c>
      <c r="Q2378" t="s">
        <v>67</v>
      </c>
      <c r="R2378" t="s">
        <v>475</v>
      </c>
      <c r="S2378" t="s">
        <v>36</v>
      </c>
      <c r="T2378" t="s">
        <v>476</v>
      </c>
      <c r="U2378" t="s">
        <v>477</v>
      </c>
      <c r="V2378" t="s">
        <v>6520</v>
      </c>
      <c r="W2378" t="s">
        <v>6521</v>
      </c>
    </row>
    <row r="2379" spans="1:23" x14ac:dyDescent="0.3">
      <c r="A2379">
        <v>2089030556984040</v>
      </c>
      <c r="B2379" t="s">
        <v>41</v>
      </c>
      <c r="C2379" t="s">
        <v>58</v>
      </c>
      <c r="D2379" t="s">
        <v>2751</v>
      </c>
      <c r="E2379" t="s">
        <v>569</v>
      </c>
      <c r="F2379" t="s">
        <v>570</v>
      </c>
      <c r="G2379">
        <v>18.335799999999999</v>
      </c>
      <c r="H2379">
        <v>-64.896299999999997</v>
      </c>
      <c r="I2379" t="s">
        <v>28</v>
      </c>
      <c r="J2379">
        <v>108213</v>
      </c>
      <c r="K2379" s="1">
        <v>44575</v>
      </c>
      <c r="L2379" t="s">
        <v>63</v>
      </c>
      <c r="M2379" t="s">
        <v>8741</v>
      </c>
      <c r="N2379" t="s">
        <v>8742</v>
      </c>
      <c r="O2379" t="s">
        <v>2575</v>
      </c>
      <c r="P2379" t="s">
        <v>3279</v>
      </c>
      <c r="Q2379" t="s">
        <v>50</v>
      </c>
      <c r="R2379" t="s">
        <v>3280</v>
      </c>
      <c r="S2379" t="s">
        <v>255</v>
      </c>
      <c r="T2379" t="s">
        <v>3281</v>
      </c>
      <c r="U2379" t="s">
        <v>3282</v>
      </c>
      <c r="V2379" t="s">
        <v>4917</v>
      </c>
      <c r="W2379" t="s">
        <v>4918</v>
      </c>
    </row>
    <row r="2380" spans="1:23" x14ac:dyDescent="0.3">
      <c r="A2380">
        <v>1693293093475980</v>
      </c>
      <c r="B2380" t="s">
        <v>57</v>
      </c>
      <c r="C2380" t="s">
        <v>134</v>
      </c>
      <c r="D2380" t="s">
        <v>4393</v>
      </c>
      <c r="E2380" t="s">
        <v>5539</v>
      </c>
      <c r="F2380" t="s">
        <v>5540</v>
      </c>
      <c r="G2380">
        <v>14.058299999999999</v>
      </c>
      <c r="H2380">
        <v>108.27719999999999</v>
      </c>
      <c r="I2380" t="s">
        <v>78</v>
      </c>
      <c r="J2380">
        <v>82658</v>
      </c>
      <c r="K2380" s="1">
        <v>44509</v>
      </c>
      <c r="L2380" t="s">
        <v>123</v>
      </c>
      <c r="M2380" t="s">
        <v>8743</v>
      </c>
      <c r="N2380" t="s">
        <v>8744</v>
      </c>
      <c r="O2380" t="s">
        <v>811</v>
      </c>
      <c r="P2380" t="s">
        <v>3997</v>
      </c>
      <c r="Q2380" t="s">
        <v>34</v>
      </c>
      <c r="R2380" t="s">
        <v>3998</v>
      </c>
      <c r="S2380" t="s">
        <v>241</v>
      </c>
      <c r="T2380" t="s">
        <v>3999</v>
      </c>
      <c r="U2380" t="s">
        <v>4000</v>
      </c>
      <c r="V2380" t="s">
        <v>3253</v>
      </c>
      <c r="W2380" t="s">
        <v>3254</v>
      </c>
    </row>
    <row r="2381" spans="1:23" x14ac:dyDescent="0.3">
      <c r="A2381">
        <v>1576404139898390</v>
      </c>
      <c r="B2381" t="s">
        <v>973</v>
      </c>
      <c r="C2381" t="s">
        <v>105</v>
      </c>
      <c r="D2381" t="s">
        <v>3241</v>
      </c>
      <c r="E2381" t="s">
        <v>3596</v>
      </c>
      <c r="F2381" t="s">
        <v>3597</v>
      </c>
      <c r="G2381">
        <v>17.607800000000001</v>
      </c>
      <c r="H2381">
        <v>8.0816999999999997</v>
      </c>
      <c r="I2381" t="s">
        <v>28</v>
      </c>
      <c r="J2381">
        <v>107991</v>
      </c>
      <c r="K2381" s="1">
        <v>44550</v>
      </c>
      <c r="L2381" t="s">
        <v>123</v>
      </c>
      <c r="M2381" t="s">
        <v>8745</v>
      </c>
      <c r="N2381" t="s">
        <v>8746</v>
      </c>
      <c r="O2381" t="s">
        <v>141</v>
      </c>
      <c r="P2381" t="s">
        <v>3092</v>
      </c>
      <c r="Q2381" t="s">
        <v>50</v>
      </c>
      <c r="R2381" t="s">
        <v>3093</v>
      </c>
      <c r="S2381" t="s">
        <v>69</v>
      </c>
      <c r="T2381" t="s">
        <v>3094</v>
      </c>
      <c r="U2381" t="s">
        <v>3095</v>
      </c>
      <c r="V2381" t="s">
        <v>1006</v>
      </c>
      <c r="W2381" t="s">
        <v>1007</v>
      </c>
    </row>
    <row r="2382" spans="1:23" x14ac:dyDescent="0.3">
      <c r="A2382">
        <v>1844732611935560</v>
      </c>
      <c r="B2382" t="s">
        <v>119</v>
      </c>
      <c r="C2382" t="s">
        <v>151</v>
      </c>
      <c r="D2382" t="s">
        <v>6168</v>
      </c>
      <c r="E2382" t="s">
        <v>288</v>
      </c>
      <c r="F2382" t="s">
        <v>2442</v>
      </c>
      <c r="G2382">
        <v>35.907800000000002</v>
      </c>
      <c r="H2382">
        <v>127.76690000000001</v>
      </c>
      <c r="I2382" t="s">
        <v>206</v>
      </c>
      <c r="J2382">
        <v>99772</v>
      </c>
      <c r="K2382" s="1">
        <v>44740</v>
      </c>
      <c r="L2382" t="s">
        <v>63</v>
      </c>
      <c r="M2382" t="s">
        <v>8747</v>
      </c>
      <c r="N2382" t="s">
        <v>8748</v>
      </c>
      <c r="O2382" t="s">
        <v>2275</v>
      </c>
      <c r="P2382" t="s">
        <v>2276</v>
      </c>
      <c r="Q2382" t="s">
        <v>294</v>
      </c>
      <c r="R2382" t="s">
        <v>2277</v>
      </c>
      <c r="S2382" t="s">
        <v>334</v>
      </c>
      <c r="T2382" t="s">
        <v>2278</v>
      </c>
      <c r="U2382" t="s">
        <v>2279</v>
      </c>
      <c r="V2382" t="s">
        <v>6878</v>
      </c>
      <c r="W2382" t="s">
        <v>6879</v>
      </c>
    </row>
    <row r="2383" spans="1:23" x14ac:dyDescent="0.3">
      <c r="A2383">
        <v>820181100595368</v>
      </c>
      <c r="B2383" t="s">
        <v>467</v>
      </c>
      <c r="C2383" t="s">
        <v>151</v>
      </c>
      <c r="D2383" t="s">
        <v>1023</v>
      </c>
      <c r="E2383" t="s">
        <v>1042</v>
      </c>
      <c r="F2383" t="s">
        <v>1043</v>
      </c>
      <c r="G2383">
        <v>56.879600000000003</v>
      </c>
      <c r="H2383">
        <v>24.603200000000001</v>
      </c>
      <c r="I2383" t="s">
        <v>206</v>
      </c>
      <c r="J2383">
        <v>68747</v>
      </c>
      <c r="K2383" s="1">
        <v>44669</v>
      </c>
      <c r="L2383" t="s">
        <v>29</v>
      </c>
      <c r="M2383" t="s">
        <v>8749</v>
      </c>
      <c r="N2383" t="s">
        <v>8750</v>
      </c>
      <c r="O2383" t="s">
        <v>1513</v>
      </c>
      <c r="P2383" t="s">
        <v>3565</v>
      </c>
      <c r="Q2383" t="s">
        <v>83</v>
      </c>
      <c r="R2383" t="s">
        <v>3566</v>
      </c>
      <c r="S2383" t="s">
        <v>255</v>
      </c>
      <c r="T2383" t="s">
        <v>3567</v>
      </c>
      <c r="U2383" t="s">
        <v>3568</v>
      </c>
      <c r="V2383" t="s">
        <v>2902</v>
      </c>
      <c r="W2383" t="s">
        <v>2903</v>
      </c>
    </row>
    <row r="2384" spans="1:23" x14ac:dyDescent="0.3">
      <c r="A2384">
        <v>887010571486251</v>
      </c>
      <c r="B2384" t="s">
        <v>351</v>
      </c>
      <c r="C2384" t="s">
        <v>134</v>
      </c>
      <c r="D2384" t="s">
        <v>6503</v>
      </c>
      <c r="E2384" t="s">
        <v>2741</v>
      </c>
      <c r="F2384" t="s">
        <v>2742</v>
      </c>
      <c r="G2384">
        <v>39.399900000000002</v>
      </c>
      <c r="H2384">
        <v>-8.2245000000000008</v>
      </c>
      <c r="I2384" t="s">
        <v>206</v>
      </c>
      <c r="J2384">
        <v>34710</v>
      </c>
      <c r="K2384" s="1">
        <v>44591</v>
      </c>
      <c r="L2384" t="s">
        <v>123</v>
      </c>
      <c r="M2384" t="s">
        <v>7258</v>
      </c>
      <c r="N2384">
        <v>9218464126</v>
      </c>
      <c r="O2384" t="s">
        <v>597</v>
      </c>
      <c r="P2384" t="s">
        <v>598</v>
      </c>
      <c r="Q2384" t="s">
        <v>321</v>
      </c>
      <c r="R2384" t="s">
        <v>599</v>
      </c>
      <c r="S2384" t="s">
        <v>212</v>
      </c>
      <c r="T2384" t="s">
        <v>600</v>
      </c>
      <c r="U2384" t="s">
        <v>601</v>
      </c>
      <c r="V2384" t="s">
        <v>441</v>
      </c>
      <c r="W2384" t="s">
        <v>442</v>
      </c>
    </row>
    <row r="2385" spans="1:23" x14ac:dyDescent="0.3">
      <c r="A2385">
        <v>1416224518891700</v>
      </c>
      <c r="B2385" t="s">
        <v>175</v>
      </c>
      <c r="C2385" t="s">
        <v>218</v>
      </c>
      <c r="D2385" t="s">
        <v>4156</v>
      </c>
      <c r="E2385" t="s">
        <v>5204</v>
      </c>
      <c r="F2385" t="s">
        <v>5205</v>
      </c>
      <c r="G2385">
        <v>41.153300000000002</v>
      </c>
      <c r="H2385">
        <v>20.168299999999999</v>
      </c>
      <c r="I2385" t="s">
        <v>62</v>
      </c>
      <c r="J2385">
        <v>62606</v>
      </c>
      <c r="K2385" s="1">
        <v>44764</v>
      </c>
      <c r="L2385" t="s">
        <v>63</v>
      </c>
      <c r="M2385" t="s">
        <v>8751</v>
      </c>
      <c r="N2385" t="s">
        <v>8752</v>
      </c>
      <c r="O2385" t="s">
        <v>1364</v>
      </c>
      <c r="P2385" t="s">
        <v>1365</v>
      </c>
      <c r="Q2385" t="s">
        <v>253</v>
      </c>
      <c r="R2385" t="s">
        <v>1366</v>
      </c>
      <c r="S2385" t="s">
        <v>85</v>
      </c>
      <c r="T2385" t="s">
        <v>1367</v>
      </c>
      <c r="U2385" t="s">
        <v>1368</v>
      </c>
      <c r="V2385" t="s">
        <v>2798</v>
      </c>
      <c r="W2385" t="s">
        <v>2799</v>
      </c>
    </row>
    <row r="2386" spans="1:23" x14ac:dyDescent="0.3">
      <c r="A2386">
        <v>1851095229793340</v>
      </c>
      <c r="B2386" t="s">
        <v>133</v>
      </c>
      <c r="C2386" t="s">
        <v>151</v>
      </c>
      <c r="D2386" t="s">
        <v>2140</v>
      </c>
      <c r="E2386" t="s">
        <v>482</v>
      </c>
      <c r="F2386" t="s">
        <v>483</v>
      </c>
      <c r="G2386">
        <v>-25.2744</v>
      </c>
      <c r="H2386">
        <v>133.77510000000001</v>
      </c>
      <c r="I2386" t="s">
        <v>138</v>
      </c>
      <c r="J2386">
        <v>46938</v>
      </c>
      <c r="K2386" s="1">
        <v>44570</v>
      </c>
      <c r="L2386" t="s">
        <v>123</v>
      </c>
      <c r="M2386" t="s">
        <v>8753</v>
      </c>
      <c r="N2386" t="s">
        <v>8754</v>
      </c>
      <c r="O2386" t="s">
        <v>2332</v>
      </c>
      <c r="P2386" t="s">
        <v>496</v>
      </c>
      <c r="Q2386" t="s">
        <v>34</v>
      </c>
      <c r="R2386" t="s">
        <v>2333</v>
      </c>
      <c r="S2386" t="s">
        <v>85</v>
      </c>
      <c r="T2386" t="s">
        <v>2334</v>
      </c>
      <c r="U2386" t="s">
        <v>2335</v>
      </c>
      <c r="V2386" t="s">
        <v>5282</v>
      </c>
      <c r="W2386" t="s">
        <v>5283</v>
      </c>
    </row>
    <row r="2387" spans="1:23" x14ac:dyDescent="0.3">
      <c r="A2387">
        <v>2393542835158380</v>
      </c>
      <c r="B2387" t="s">
        <v>364</v>
      </c>
      <c r="C2387" t="s">
        <v>134</v>
      </c>
      <c r="D2387" t="s">
        <v>352</v>
      </c>
      <c r="E2387" t="s">
        <v>2083</v>
      </c>
      <c r="F2387" t="s">
        <v>2084</v>
      </c>
      <c r="G2387">
        <v>-8.8742000000000001</v>
      </c>
      <c r="H2387">
        <v>125.72750000000001</v>
      </c>
      <c r="I2387" t="s">
        <v>62</v>
      </c>
      <c r="J2387">
        <v>36822</v>
      </c>
      <c r="K2387" s="1">
        <v>44911</v>
      </c>
      <c r="L2387" t="s">
        <v>123</v>
      </c>
      <c r="M2387" t="s">
        <v>8755</v>
      </c>
      <c r="N2387" t="s">
        <v>8756</v>
      </c>
      <c r="O2387" t="s">
        <v>1126</v>
      </c>
      <c r="P2387" t="s">
        <v>1127</v>
      </c>
      <c r="Q2387" t="s">
        <v>358</v>
      </c>
      <c r="R2387" t="s">
        <v>1128</v>
      </c>
      <c r="S2387" t="s">
        <v>212</v>
      </c>
      <c r="T2387" t="s">
        <v>1129</v>
      </c>
      <c r="U2387" t="s">
        <v>1130</v>
      </c>
      <c r="V2387" t="s">
        <v>2695</v>
      </c>
      <c r="W2387" t="s">
        <v>2696</v>
      </c>
    </row>
    <row r="2388" spans="1:23" x14ac:dyDescent="0.3">
      <c r="A2388">
        <v>785468119316231</v>
      </c>
      <c r="B2388" t="s">
        <v>175</v>
      </c>
      <c r="C2388" t="s">
        <v>42</v>
      </c>
      <c r="D2388" t="s">
        <v>2178</v>
      </c>
      <c r="E2388" t="s">
        <v>3116</v>
      </c>
      <c r="F2388" t="s">
        <v>3117</v>
      </c>
      <c r="G2388">
        <v>25.354800000000001</v>
      </c>
      <c r="H2388">
        <v>51.183900000000001</v>
      </c>
      <c r="I2388" t="s">
        <v>138</v>
      </c>
      <c r="J2388">
        <v>63891</v>
      </c>
      <c r="K2388" s="1">
        <v>44542</v>
      </c>
      <c r="L2388" t="s">
        <v>123</v>
      </c>
      <c r="M2388" t="s">
        <v>8757</v>
      </c>
      <c r="N2388" t="s">
        <v>8758</v>
      </c>
      <c r="O2388" t="s">
        <v>618</v>
      </c>
      <c r="P2388" t="s">
        <v>4726</v>
      </c>
      <c r="Q2388" t="s">
        <v>239</v>
      </c>
      <c r="R2388" t="s">
        <v>4727</v>
      </c>
      <c r="S2388" t="s">
        <v>52</v>
      </c>
      <c r="T2388" t="s">
        <v>4728</v>
      </c>
      <c r="U2388" t="s">
        <v>4729</v>
      </c>
      <c r="V2388" t="s">
        <v>215</v>
      </c>
      <c r="W2388" t="s">
        <v>216</v>
      </c>
    </row>
    <row r="2389" spans="1:23" x14ac:dyDescent="0.3">
      <c r="A2389">
        <v>2043807891919330</v>
      </c>
      <c r="B2389" t="s">
        <v>430</v>
      </c>
      <c r="C2389" t="s">
        <v>58</v>
      </c>
      <c r="D2389" t="s">
        <v>742</v>
      </c>
      <c r="E2389" t="s">
        <v>1316</v>
      </c>
      <c r="F2389" t="s">
        <v>1317</v>
      </c>
      <c r="G2389">
        <v>16.538799999999998</v>
      </c>
      <c r="H2389">
        <v>-23.041799999999999</v>
      </c>
      <c r="I2389" t="s">
        <v>62</v>
      </c>
      <c r="J2389">
        <v>86091</v>
      </c>
      <c r="K2389" s="1">
        <v>44837</v>
      </c>
      <c r="L2389" t="s">
        <v>63</v>
      </c>
      <c r="M2389" t="s">
        <v>8759</v>
      </c>
      <c r="N2389" t="s">
        <v>8760</v>
      </c>
      <c r="O2389" t="s">
        <v>785</v>
      </c>
      <c r="P2389" t="s">
        <v>1785</v>
      </c>
      <c r="Q2389" t="s">
        <v>83</v>
      </c>
      <c r="R2389" t="s">
        <v>1786</v>
      </c>
      <c r="S2389" t="s">
        <v>69</v>
      </c>
      <c r="T2389" t="s">
        <v>1787</v>
      </c>
      <c r="U2389" t="s">
        <v>1788</v>
      </c>
      <c r="V2389" t="s">
        <v>5953</v>
      </c>
      <c r="W2389" t="s">
        <v>5954</v>
      </c>
    </row>
    <row r="2390" spans="1:23" x14ac:dyDescent="0.3">
      <c r="A2390">
        <v>1644016570223680</v>
      </c>
      <c r="B2390" t="s">
        <v>533</v>
      </c>
      <c r="C2390" t="s">
        <v>105</v>
      </c>
      <c r="D2390" t="s">
        <v>1588</v>
      </c>
      <c r="E2390" t="s">
        <v>1160</v>
      </c>
      <c r="F2390" t="s">
        <v>1161</v>
      </c>
      <c r="G2390">
        <v>-1.9402999999999999</v>
      </c>
      <c r="H2390">
        <v>29.873899999999999</v>
      </c>
      <c r="I2390" t="s">
        <v>138</v>
      </c>
      <c r="J2390">
        <v>66456</v>
      </c>
      <c r="K2390" s="1">
        <v>44739</v>
      </c>
      <c r="L2390" t="s">
        <v>29</v>
      </c>
      <c r="M2390" t="s">
        <v>8761</v>
      </c>
      <c r="N2390" t="s">
        <v>8762</v>
      </c>
      <c r="O2390" t="s">
        <v>1576</v>
      </c>
      <c r="P2390" t="s">
        <v>1577</v>
      </c>
      <c r="Q2390" t="s">
        <v>253</v>
      </c>
      <c r="R2390" t="s">
        <v>1578</v>
      </c>
      <c r="S2390" t="s">
        <v>212</v>
      </c>
      <c r="T2390" t="s">
        <v>1579</v>
      </c>
      <c r="U2390" t="s">
        <v>1580</v>
      </c>
      <c r="V2390" t="s">
        <v>8497</v>
      </c>
      <c r="W2390" t="s">
        <v>8498</v>
      </c>
    </row>
    <row r="2391" spans="1:23" x14ac:dyDescent="0.3">
      <c r="A2391">
        <v>2446739111538490</v>
      </c>
      <c r="B2391" t="s">
        <v>396</v>
      </c>
      <c r="C2391" t="s">
        <v>134</v>
      </c>
      <c r="D2391" t="s">
        <v>2482</v>
      </c>
      <c r="E2391" t="s">
        <v>768</v>
      </c>
      <c r="F2391" t="s">
        <v>769</v>
      </c>
      <c r="G2391">
        <v>5.1520999999999999</v>
      </c>
      <c r="H2391">
        <v>46.199599999999997</v>
      </c>
      <c r="I2391" t="s">
        <v>62</v>
      </c>
      <c r="J2391">
        <v>31254</v>
      </c>
      <c r="K2391" s="1">
        <v>45083</v>
      </c>
      <c r="L2391" t="s">
        <v>29</v>
      </c>
      <c r="M2391" t="s">
        <v>8763</v>
      </c>
      <c r="N2391" t="s">
        <v>8764</v>
      </c>
      <c r="O2391" t="s">
        <v>1832</v>
      </c>
      <c r="P2391" t="s">
        <v>2595</v>
      </c>
      <c r="Q2391" t="s">
        <v>321</v>
      </c>
      <c r="R2391" t="s">
        <v>2596</v>
      </c>
      <c r="S2391" t="s">
        <v>85</v>
      </c>
      <c r="T2391" t="s">
        <v>2597</v>
      </c>
      <c r="U2391" t="s">
        <v>2598</v>
      </c>
      <c r="V2391" t="s">
        <v>5878</v>
      </c>
      <c r="W2391" t="s">
        <v>5879</v>
      </c>
    </row>
    <row r="2392" spans="1:23" x14ac:dyDescent="0.3">
      <c r="A2392">
        <v>1898310542373250</v>
      </c>
      <c r="B2392" t="s">
        <v>792</v>
      </c>
      <c r="C2392" t="s">
        <v>24</v>
      </c>
      <c r="D2392" t="s">
        <v>5851</v>
      </c>
      <c r="E2392" t="s">
        <v>2374</v>
      </c>
      <c r="F2392" t="s">
        <v>2375</v>
      </c>
      <c r="G2392">
        <v>48.019599999999997</v>
      </c>
      <c r="H2392">
        <v>66.923699999999997</v>
      </c>
      <c r="I2392" t="s">
        <v>138</v>
      </c>
      <c r="J2392">
        <v>41484</v>
      </c>
      <c r="K2392" s="1">
        <v>45172</v>
      </c>
      <c r="L2392" t="s">
        <v>63</v>
      </c>
      <c r="M2392" t="s">
        <v>8765</v>
      </c>
      <c r="N2392" t="s">
        <v>8766</v>
      </c>
      <c r="O2392" t="s">
        <v>2554</v>
      </c>
      <c r="P2392" t="s">
        <v>2555</v>
      </c>
      <c r="Q2392" t="s">
        <v>294</v>
      </c>
      <c r="R2392" t="s">
        <v>2556</v>
      </c>
      <c r="S2392" t="s">
        <v>69</v>
      </c>
      <c r="T2392" t="s">
        <v>2557</v>
      </c>
      <c r="U2392" t="s">
        <v>2558</v>
      </c>
      <c r="V2392" t="s">
        <v>5306</v>
      </c>
      <c r="W2392" t="s">
        <v>5307</v>
      </c>
    </row>
    <row r="2393" spans="1:23" x14ac:dyDescent="0.3">
      <c r="A2393">
        <v>2272160830565000</v>
      </c>
      <c r="B2393" t="s">
        <v>396</v>
      </c>
      <c r="C2393" t="s">
        <v>151</v>
      </c>
      <c r="D2393" t="s">
        <v>3173</v>
      </c>
      <c r="E2393" t="s">
        <v>177</v>
      </c>
      <c r="F2393" t="s">
        <v>178</v>
      </c>
      <c r="G2393">
        <v>26.066700000000001</v>
      </c>
      <c r="H2393">
        <v>50.557699999999997</v>
      </c>
      <c r="I2393" t="s">
        <v>206</v>
      </c>
      <c r="J2393">
        <v>17997</v>
      </c>
      <c r="K2393" s="1">
        <v>44823</v>
      </c>
      <c r="L2393" t="s">
        <v>29</v>
      </c>
      <c r="M2393" t="s">
        <v>8767</v>
      </c>
      <c r="N2393" t="s">
        <v>8768</v>
      </c>
      <c r="O2393" t="s">
        <v>370</v>
      </c>
      <c r="P2393" t="s">
        <v>371</v>
      </c>
      <c r="Q2393" t="s">
        <v>358</v>
      </c>
      <c r="R2393" t="s">
        <v>372</v>
      </c>
      <c r="S2393" t="s">
        <v>145</v>
      </c>
      <c r="T2393" t="s">
        <v>373</v>
      </c>
      <c r="U2393" t="s">
        <v>374</v>
      </c>
      <c r="V2393" t="s">
        <v>721</v>
      </c>
      <c r="W2393" t="s">
        <v>722</v>
      </c>
    </row>
    <row r="2394" spans="1:23" x14ac:dyDescent="0.3">
      <c r="A2394">
        <v>860715325036968</v>
      </c>
      <c r="B2394" t="s">
        <v>300</v>
      </c>
      <c r="C2394" t="s">
        <v>42</v>
      </c>
      <c r="D2394" t="s">
        <v>2305</v>
      </c>
      <c r="E2394" t="s">
        <v>3948</v>
      </c>
      <c r="F2394" t="s">
        <v>3949</v>
      </c>
      <c r="G2394">
        <v>45.1</v>
      </c>
      <c r="H2394">
        <v>15.2</v>
      </c>
      <c r="I2394" t="s">
        <v>28</v>
      </c>
      <c r="J2394">
        <v>99597</v>
      </c>
      <c r="K2394" s="1">
        <v>45048</v>
      </c>
      <c r="L2394" t="s">
        <v>29</v>
      </c>
      <c r="M2394" t="s">
        <v>8769</v>
      </c>
      <c r="N2394" t="s">
        <v>8770</v>
      </c>
      <c r="O2394" t="s">
        <v>1169</v>
      </c>
      <c r="P2394" t="s">
        <v>2847</v>
      </c>
      <c r="Q2394" t="s">
        <v>358</v>
      </c>
      <c r="R2394" t="s">
        <v>2848</v>
      </c>
      <c r="S2394" t="s">
        <v>145</v>
      </c>
      <c r="T2394" t="s">
        <v>2849</v>
      </c>
      <c r="U2394" t="s">
        <v>2850</v>
      </c>
      <c r="V2394" t="s">
        <v>645</v>
      </c>
      <c r="W2394" t="s">
        <v>646</v>
      </c>
    </row>
    <row r="2395" spans="1:23" x14ac:dyDescent="0.3">
      <c r="A2395">
        <v>1986047671292220</v>
      </c>
      <c r="B2395" t="s">
        <v>792</v>
      </c>
      <c r="C2395" t="s">
        <v>58</v>
      </c>
      <c r="D2395" t="s">
        <v>3580</v>
      </c>
      <c r="E2395" t="s">
        <v>1165</v>
      </c>
      <c r="F2395" t="s">
        <v>1166</v>
      </c>
      <c r="G2395">
        <v>6.8769999999999998</v>
      </c>
      <c r="H2395">
        <v>31.306999999999999</v>
      </c>
      <c r="I2395" t="s">
        <v>78</v>
      </c>
      <c r="J2395">
        <v>83548</v>
      </c>
      <c r="K2395" s="1">
        <v>44457</v>
      </c>
      <c r="L2395" t="s">
        <v>123</v>
      </c>
      <c r="M2395" t="s">
        <v>8771</v>
      </c>
      <c r="N2395" t="s">
        <v>8772</v>
      </c>
      <c r="O2395" t="s">
        <v>1493</v>
      </c>
      <c r="P2395" t="s">
        <v>2315</v>
      </c>
      <c r="Q2395" t="s">
        <v>50</v>
      </c>
      <c r="R2395" t="s">
        <v>2316</v>
      </c>
      <c r="S2395" t="s">
        <v>36</v>
      </c>
      <c r="T2395" t="s">
        <v>2317</v>
      </c>
      <c r="U2395" t="s">
        <v>2318</v>
      </c>
      <c r="V2395" t="s">
        <v>2939</v>
      </c>
      <c r="W2395" t="s">
        <v>2940</v>
      </c>
    </row>
    <row r="2396" spans="1:23" x14ac:dyDescent="0.3">
      <c r="A2396">
        <v>1432294886845610</v>
      </c>
      <c r="B2396" t="s">
        <v>1803</v>
      </c>
      <c r="C2396" t="s">
        <v>91</v>
      </c>
      <c r="D2396" t="s">
        <v>4063</v>
      </c>
      <c r="E2396" t="s">
        <v>366</v>
      </c>
      <c r="F2396" t="s">
        <v>367</v>
      </c>
      <c r="G2396">
        <v>18.4207</v>
      </c>
      <c r="H2396">
        <v>-64.639899999999997</v>
      </c>
      <c r="I2396" t="s">
        <v>78</v>
      </c>
      <c r="J2396">
        <v>108327</v>
      </c>
      <c r="K2396" s="1">
        <v>44525</v>
      </c>
      <c r="L2396" t="s">
        <v>29</v>
      </c>
      <c r="M2396" t="s">
        <v>8773</v>
      </c>
      <c r="N2396" t="s">
        <v>8774</v>
      </c>
      <c r="O2396" t="s">
        <v>1735</v>
      </c>
      <c r="P2396" t="s">
        <v>2009</v>
      </c>
      <c r="Q2396" t="s">
        <v>67</v>
      </c>
      <c r="R2396" t="s">
        <v>2010</v>
      </c>
      <c r="S2396" t="s">
        <v>85</v>
      </c>
      <c r="T2396" t="s">
        <v>2011</v>
      </c>
      <c r="U2396" t="s">
        <v>2012</v>
      </c>
      <c r="V2396" t="s">
        <v>983</v>
      </c>
      <c r="W2396" t="s">
        <v>984</v>
      </c>
    </row>
    <row r="2397" spans="1:23" x14ac:dyDescent="0.3">
      <c r="A2397">
        <v>928792456106149</v>
      </c>
      <c r="B2397" t="s">
        <v>792</v>
      </c>
      <c r="C2397" t="s">
        <v>105</v>
      </c>
      <c r="D2397" t="s">
        <v>3469</v>
      </c>
      <c r="E2397" t="s">
        <v>1598</v>
      </c>
      <c r="F2397" t="s">
        <v>1599</v>
      </c>
      <c r="G2397">
        <v>-32.522799999999997</v>
      </c>
      <c r="H2397">
        <v>-55.765799999999999</v>
      </c>
      <c r="I2397" t="s">
        <v>28</v>
      </c>
      <c r="J2397">
        <v>98059</v>
      </c>
      <c r="K2397" s="1">
        <v>45125</v>
      </c>
      <c r="L2397" t="s">
        <v>123</v>
      </c>
      <c r="M2397" t="s">
        <v>8775</v>
      </c>
      <c r="N2397" t="s">
        <v>8776</v>
      </c>
      <c r="O2397" t="s">
        <v>897</v>
      </c>
      <c r="P2397" t="s">
        <v>898</v>
      </c>
      <c r="Q2397" t="s">
        <v>967</v>
      </c>
      <c r="R2397" t="s">
        <v>899</v>
      </c>
      <c r="S2397" t="s">
        <v>241</v>
      </c>
      <c r="T2397" t="s">
        <v>900</v>
      </c>
      <c r="U2397" t="s">
        <v>901</v>
      </c>
      <c r="V2397" t="s">
        <v>501</v>
      </c>
      <c r="W2397" t="s">
        <v>502</v>
      </c>
    </row>
    <row r="2398" spans="1:23" x14ac:dyDescent="0.3">
      <c r="A2398">
        <v>1658676490140</v>
      </c>
      <c r="B2398" t="s">
        <v>839</v>
      </c>
      <c r="C2398" t="s">
        <v>91</v>
      </c>
      <c r="D2398" t="s">
        <v>4497</v>
      </c>
      <c r="E2398" t="s">
        <v>4406</v>
      </c>
      <c r="F2398" t="s">
        <v>4407</v>
      </c>
      <c r="G2398">
        <v>42.7087</v>
      </c>
      <c r="H2398">
        <v>19.374400000000001</v>
      </c>
      <c r="I2398" t="s">
        <v>138</v>
      </c>
      <c r="J2398">
        <v>29291</v>
      </c>
      <c r="K2398" s="1">
        <v>45152</v>
      </c>
      <c r="L2398" t="s">
        <v>63</v>
      </c>
      <c r="M2398" t="s">
        <v>8777</v>
      </c>
      <c r="N2398" t="s">
        <v>8778</v>
      </c>
      <c r="O2398" t="s">
        <v>65</v>
      </c>
      <c r="P2398" t="s">
        <v>2036</v>
      </c>
      <c r="Q2398" t="s">
        <v>674</v>
      </c>
      <c r="R2398" t="s">
        <v>2037</v>
      </c>
      <c r="S2398" t="s">
        <v>334</v>
      </c>
      <c r="T2398" t="s">
        <v>2038</v>
      </c>
      <c r="U2398" t="s">
        <v>2039</v>
      </c>
      <c r="V2398" t="s">
        <v>4756</v>
      </c>
      <c r="W2398" t="s">
        <v>4757</v>
      </c>
    </row>
    <row r="2399" spans="1:23" x14ac:dyDescent="0.3">
      <c r="A2399">
        <v>1272196293320910</v>
      </c>
      <c r="B2399" t="s">
        <v>272</v>
      </c>
      <c r="C2399" t="s">
        <v>91</v>
      </c>
      <c r="D2399" t="s">
        <v>4812</v>
      </c>
      <c r="E2399" t="s">
        <v>1555</v>
      </c>
      <c r="F2399" t="s">
        <v>1556</v>
      </c>
      <c r="G2399">
        <v>49.817500000000003</v>
      </c>
      <c r="H2399">
        <v>15.473000000000001</v>
      </c>
      <c r="I2399" t="s">
        <v>206</v>
      </c>
      <c r="J2399">
        <v>61776</v>
      </c>
      <c r="K2399" s="1">
        <v>44545</v>
      </c>
      <c r="L2399" t="s">
        <v>63</v>
      </c>
      <c r="M2399" t="s">
        <v>8779</v>
      </c>
      <c r="N2399" t="s">
        <v>8780</v>
      </c>
      <c r="O2399" t="s">
        <v>2174</v>
      </c>
      <c r="P2399" t="s">
        <v>2782</v>
      </c>
      <c r="Q2399" t="s">
        <v>83</v>
      </c>
      <c r="R2399" t="s">
        <v>2783</v>
      </c>
      <c r="S2399" t="s">
        <v>198</v>
      </c>
      <c r="T2399" t="s">
        <v>2784</v>
      </c>
      <c r="U2399" t="s">
        <v>2785</v>
      </c>
      <c r="V2399" t="s">
        <v>1793</v>
      </c>
      <c r="W2399" t="s">
        <v>1794</v>
      </c>
    </row>
    <row r="2400" spans="1:23" x14ac:dyDescent="0.3">
      <c r="A2400">
        <v>1551452512346980</v>
      </c>
      <c r="B2400" t="s">
        <v>533</v>
      </c>
      <c r="C2400" t="s">
        <v>105</v>
      </c>
      <c r="D2400" t="s">
        <v>1588</v>
      </c>
      <c r="E2400" t="s">
        <v>3641</v>
      </c>
      <c r="F2400" t="s">
        <v>3642</v>
      </c>
      <c r="G2400">
        <v>12.521100000000001</v>
      </c>
      <c r="H2400">
        <v>-69.968299999999999</v>
      </c>
      <c r="I2400" t="s">
        <v>62</v>
      </c>
      <c r="J2400">
        <v>92325</v>
      </c>
      <c r="K2400" s="1">
        <v>44886</v>
      </c>
      <c r="L2400" t="s">
        <v>29</v>
      </c>
      <c r="M2400" t="s">
        <v>8781</v>
      </c>
      <c r="N2400" t="s">
        <v>8782</v>
      </c>
      <c r="O2400" t="s">
        <v>1428</v>
      </c>
      <c r="P2400" t="s">
        <v>1429</v>
      </c>
      <c r="Q2400" t="s">
        <v>50</v>
      </c>
      <c r="R2400" t="s">
        <v>1430</v>
      </c>
      <c r="S2400" t="s">
        <v>198</v>
      </c>
      <c r="T2400" t="s">
        <v>1431</v>
      </c>
      <c r="U2400" t="s">
        <v>1432</v>
      </c>
      <c r="V2400" t="s">
        <v>5328</v>
      </c>
      <c r="W2400" t="s">
        <v>5329</v>
      </c>
    </row>
    <row r="2401" spans="1:23" x14ac:dyDescent="0.3">
      <c r="A2401">
        <v>1256092901552590</v>
      </c>
      <c r="B2401" t="s">
        <v>792</v>
      </c>
      <c r="C2401" t="s">
        <v>24</v>
      </c>
      <c r="D2401" t="s">
        <v>3883</v>
      </c>
      <c r="E2401" t="s">
        <v>2249</v>
      </c>
      <c r="F2401" t="s">
        <v>2250</v>
      </c>
      <c r="G2401">
        <v>15.87</v>
      </c>
      <c r="H2401">
        <v>100.99250000000001</v>
      </c>
      <c r="I2401" t="s">
        <v>138</v>
      </c>
      <c r="J2401">
        <v>50201</v>
      </c>
      <c r="K2401" s="1">
        <v>44655</v>
      </c>
      <c r="L2401" t="s">
        <v>29</v>
      </c>
      <c r="M2401" t="s">
        <v>8783</v>
      </c>
      <c r="N2401" t="s">
        <v>8784</v>
      </c>
      <c r="O2401" t="s">
        <v>811</v>
      </c>
      <c r="P2401" t="s">
        <v>2356</v>
      </c>
      <c r="Q2401" t="s">
        <v>294</v>
      </c>
      <c r="R2401" t="s">
        <v>2357</v>
      </c>
      <c r="S2401" t="s">
        <v>212</v>
      </c>
      <c r="T2401" t="s">
        <v>2358</v>
      </c>
      <c r="U2401" t="s">
        <v>2359</v>
      </c>
      <c r="V2401" t="s">
        <v>3806</v>
      </c>
      <c r="W2401" t="s">
        <v>3807</v>
      </c>
    </row>
    <row r="2402" spans="1:23" x14ac:dyDescent="0.3">
      <c r="A2402">
        <v>1914276984708980</v>
      </c>
      <c r="B2402" t="s">
        <v>1140</v>
      </c>
      <c r="C2402" t="s">
        <v>218</v>
      </c>
      <c r="D2402" t="s">
        <v>4434</v>
      </c>
      <c r="E2402" t="s">
        <v>1473</v>
      </c>
      <c r="F2402" t="s">
        <v>1474</v>
      </c>
      <c r="G2402">
        <v>-14.234999999999999</v>
      </c>
      <c r="H2402">
        <v>-51.9253</v>
      </c>
      <c r="I2402" t="s">
        <v>78</v>
      </c>
      <c r="J2402">
        <v>56000</v>
      </c>
      <c r="K2402" s="1">
        <v>45067</v>
      </c>
      <c r="L2402" t="s">
        <v>63</v>
      </c>
      <c r="M2402" t="s">
        <v>8785</v>
      </c>
      <c r="N2402" t="s">
        <v>8786</v>
      </c>
      <c r="O2402" t="s">
        <v>650</v>
      </c>
      <c r="P2402" t="s">
        <v>1281</v>
      </c>
      <c r="Q2402" t="s">
        <v>183</v>
      </c>
      <c r="R2402" t="s">
        <v>1282</v>
      </c>
      <c r="S2402" t="s">
        <v>212</v>
      </c>
      <c r="T2402" t="s">
        <v>1283</v>
      </c>
      <c r="U2402" t="s">
        <v>1284</v>
      </c>
      <c r="V2402" t="s">
        <v>6291</v>
      </c>
      <c r="W2402" t="s">
        <v>6292</v>
      </c>
    </row>
    <row r="2403" spans="1:23" x14ac:dyDescent="0.3">
      <c r="A2403">
        <v>2580508901379420</v>
      </c>
      <c r="B2403" t="s">
        <v>23</v>
      </c>
      <c r="C2403" t="s">
        <v>134</v>
      </c>
      <c r="D2403" t="s">
        <v>3360</v>
      </c>
      <c r="E2403" t="s">
        <v>2083</v>
      </c>
      <c r="F2403" t="s">
        <v>2084</v>
      </c>
      <c r="G2403">
        <v>-8.8742000000000001</v>
      </c>
      <c r="H2403">
        <v>125.72750000000001</v>
      </c>
      <c r="I2403" t="s">
        <v>206</v>
      </c>
      <c r="J2403">
        <v>106172</v>
      </c>
      <c r="K2403" s="1">
        <v>44924</v>
      </c>
      <c r="L2403" t="s">
        <v>63</v>
      </c>
      <c r="M2403" t="s">
        <v>8787</v>
      </c>
      <c r="N2403" t="s">
        <v>8788</v>
      </c>
      <c r="O2403" t="s">
        <v>785</v>
      </c>
      <c r="P2403" t="s">
        <v>1203</v>
      </c>
      <c r="Q2403" t="s">
        <v>321</v>
      </c>
      <c r="R2403" t="s">
        <v>1204</v>
      </c>
      <c r="S2403" t="s">
        <v>69</v>
      </c>
      <c r="T2403" t="s">
        <v>1205</v>
      </c>
      <c r="U2403" t="s">
        <v>1206</v>
      </c>
      <c r="V2403" t="s">
        <v>1214</v>
      </c>
      <c r="W2403" t="s">
        <v>1215</v>
      </c>
    </row>
    <row r="2404" spans="1:23" x14ac:dyDescent="0.3">
      <c r="A2404">
        <v>2426346069211850</v>
      </c>
      <c r="B2404" t="s">
        <v>74</v>
      </c>
      <c r="C2404" t="s">
        <v>42</v>
      </c>
      <c r="D2404" t="s">
        <v>5474</v>
      </c>
      <c r="E2404" t="s">
        <v>432</v>
      </c>
      <c r="F2404" t="s">
        <v>433</v>
      </c>
      <c r="G2404">
        <v>30.5852</v>
      </c>
      <c r="H2404">
        <v>36.238399999999999</v>
      </c>
      <c r="I2404" t="s">
        <v>138</v>
      </c>
      <c r="J2404">
        <v>20292</v>
      </c>
      <c r="K2404" s="1">
        <v>45109</v>
      </c>
      <c r="L2404" t="s">
        <v>63</v>
      </c>
      <c r="M2404" t="s">
        <v>8789</v>
      </c>
      <c r="N2404" t="s">
        <v>8790</v>
      </c>
      <c r="O2404" t="s">
        <v>1088</v>
      </c>
      <c r="P2404" t="s">
        <v>1089</v>
      </c>
      <c r="Q2404" t="s">
        <v>83</v>
      </c>
      <c r="R2404" t="s">
        <v>1090</v>
      </c>
      <c r="S2404" t="s">
        <v>241</v>
      </c>
      <c r="T2404" t="s">
        <v>1091</v>
      </c>
      <c r="U2404" t="s">
        <v>1092</v>
      </c>
      <c r="V2404" t="s">
        <v>2939</v>
      </c>
      <c r="W2404" t="s">
        <v>2940</v>
      </c>
    </row>
    <row r="2405" spans="1:23" x14ac:dyDescent="0.3">
      <c r="A2405">
        <v>564003114529117</v>
      </c>
      <c r="B2405" t="s">
        <v>1140</v>
      </c>
      <c r="C2405" t="s">
        <v>218</v>
      </c>
      <c r="D2405" t="s">
        <v>1648</v>
      </c>
      <c r="E2405" t="s">
        <v>975</v>
      </c>
      <c r="F2405" t="s">
        <v>976</v>
      </c>
      <c r="G2405">
        <v>7.8731</v>
      </c>
      <c r="H2405">
        <v>80.771799999999999</v>
      </c>
      <c r="I2405" t="s">
        <v>138</v>
      </c>
      <c r="J2405">
        <v>64516</v>
      </c>
      <c r="K2405" s="1">
        <v>44953</v>
      </c>
      <c r="L2405" t="s">
        <v>29</v>
      </c>
      <c r="M2405" t="s">
        <v>8791</v>
      </c>
      <c r="N2405" t="s">
        <v>8792</v>
      </c>
      <c r="O2405" t="s">
        <v>1745</v>
      </c>
      <c r="P2405" t="s">
        <v>2745</v>
      </c>
      <c r="Q2405" t="s">
        <v>253</v>
      </c>
      <c r="R2405" t="s">
        <v>2746</v>
      </c>
      <c r="S2405" t="s">
        <v>198</v>
      </c>
      <c r="T2405" t="s">
        <v>2747</v>
      </c>
      <c r="U2405" t="s">
        <v>2748</v>
      </c>
      <c r="V2405" t="s">
        <v>3306</v>
      </c>
      <c r="W2405" t="s">
        <v>3307</v>
      </c>
    </row>
    <row r="2406" spans="1:23" x14ac:dyDescent="0.3">
      <c r="A2406">
        <v>766450970093116</v>
      </c>
      <c r="B2406" t="s">
        <v>417</v>
      </c>
      <c r="C2406" t="s">
        <v>91</v>
      </c>
      <c r="D2406" t="s">
        <v>8358</v>
      </c>
      <c r="E2406" t="s">
        <v>1231</v>
      </c>
      <c r="F2406" t="s">
        <v>1232</v>
      </c>
      <c r="G2406">
        <v>-16.290199999999999</v>
      </c>
      <c r="H2406">
        <v>-63.588700000000003</v>
      </c>
      <c r="I2406" t="s">
        <v>28</v>
      </c>
      <c r="J2406">
        <v>124865</v>
      </c>
      <c r="K2406" s="1">
        <v>45099</v>
      </c>
      <c r="L2406" t="s">
        <v>123</v>
      </c>
      <c r="M2406" t="s">
        <v>8793</v>
      </c>
      <c r="N2406" t="s">
        <v>8794</v>
      </c>
      <c r="O2406" t="s">
        <v>279</v>
      </c>
      <c r="P2406" t="s">
        <v>280</v>
      </c>
      <c r="Q2406" t="s">
        <v>253</v>
      </c>
      <c r="R2406" t="s">
        <v>281</v>
      </c>
      <c r="S2406" t="s">
        <v>241</v>
      </c>
      <c r="T2406" t="s">
        <v>282</v>
      </c>
      <c r="U2406" t="s">
        <v>283</v>
      </c>
      <c r="V2406" t="s">
        <v>8795</v>
      </c>
      <c r="W2406" t="s">
        <v>8796</v>
      </c>
    </row>
    <row r="2407" spans="1:23" x14ac:dyDescent="0.3">
      <c r="A2407">
        <v>1332681006996970</v>
      </c>
      <c r="B2407" t="s">
        <v>430</v>
      </c>
      <c r="C2407" t="s">
        <v>91</v>
      </c>
      <c r="D2407" t="s">
        <v>780</v>
      </c>
      <c r="E2407" t="s">
        <v>247</v>
      </c>
      <c r="F2407" t="s">
        <v>248</v>
      </c>
      <c r="G2407">
        <v>15.5527</v>
      </c>
      <c r="H2407">
        <v>48.516399999999997</v>
      </c>
      <c r="I2407" t="s">
        <v>206</v>
      </c>
      <c r="J2407">
        <v>15528</v>
      </c>
      <c r="K2407" s="1">
        <v>45055</v>
      </c>
      <c r="L2407" t="s">
        <v>29</v>
      </c>
      <c r="M2407" t="s">
        <v>8797</v>
      </c>
      <c r="N2407">
        <v>4426876296</v>
      </c>
      <c r="O2407" t="s">
        <v>1069</v>
      </c>
      <c r="P2407" t="s">
        <v>306</v>
      </c>
      <c r="Q2407" t="s">
        <v>967</v>
      </c>
      <c r="R2407" t="s">
        <v>6184</v>
      </c>
      <c r="S2407" t="s">
        <v>114</v>
      </c>
      <c r="T2407" t="s">
        <v>6185</v>
      </c>
      <c r="U2407" t="s">
        <v>6186</v>
      </c>
      <c r="V2407" t="s">
        <v>88</v>
      </c>
      <c r="W2407" t="s">
        <v>89</v>
      </c>
    </row>
    <row r="2408" spans="1:23" x14ac:dyDescent="0.3">
      <c r="A2408">
        <v>2146309524522530</v>
      </c>
      <c r="B2408" t="s">
        <v>480</v>
      </c>
      <c r="C2408" t="s">
        <v>105</v>
      </c>
      <c r="D2408" t="s">
        <v>4230</v>
      </c>
      <c r="E2408" t="s">
        <v>220</v>
      </c>
      <c r="F2408" t="s">
        <v>221</v>
      </c>
      <c r="G2408">
        <v>13.443199999999999</v>
      </c>
      <c r="H2408">
        <v>-15.3101</v>
      </c>
      <c r="I2408" t="s">
        <v>206</v>
      </c>
      <c r="J2408">
        <v>75564</v>
      </c>
      <c r="K2408" s="1">
        <v>44462</v>
      </c>
      <c r="L2408" t="s">
        <v>29</v>
      </c>
      <c r="M2408" t="s">
        <v>8798</v>
      </c>
      <c r="N2408" t="s">
        <v>8799</v>
      </c>
      <c r="O2408" t="s">
        <v>320</v>
      </c>
      <c r="P2408" t="s">
        <v>7405</v>
      </c>
      <c r="Q2408" t="s">
        <v>253</v>
      </c>
      <c r="R2408" t="s">
        <v>7406</v>
      </c>
      <c r="S2408" t="s">
        <v>145</v>
      </c>
      <c r="T2408" t="s">
        <v>7407</v>
      </c>
      <c r="U2408" t="s">
        <v>7408</v>
      </c>
      <c r="V2408" t="s">
        <v>7944</v>
      </c>
      <c r="W2408" t="s">
        <v>7945</v>
      </c>
    </row>
    <row r="2409" spans="1:23" x14ac:dyDescent="0.3">
      <c r="A2409">
        <v>198872334072491</v>
      </c>
      <c r="B2409" t="s">
        <v>74</v>
      </c>
      <c r="C2409" t="s">
        <v>273</v>
      </c>
      <c r="D2409" t="s">
        <v>1095</v>
      </c>
      <c r="E2409" t="s">
        <v>724</v>
      </c>
      <c r="F2409" t="s">
        <v>725</v>
      </c>
      <c r="G2409">
        <v>13.4443</v>
      </c>
      <c r="H2409">
        <v>144.7937</v>
      </c>
      <c r="I2409" t="s">
        <v>206</v>
      </c>
      <c r="J2409">
        <v>46627</v>
      </c>
      <c r="K2409" s="1">
        <v>44477</v>
      </c>
      <c r="L2409" t="s">
        <v>63</v>
      </c>
      <c r="M2409" t="s">
        <v>8800</v>
      </c>
      <c r="N2409" t="s">
        <v>8801</v>
      </c>
      <c r="O2409" t="s">
        <v>111</v>
      </c>
      <c r="P2409" t="s">
        <v>537</v>
      </c>
      <c r="Q2409" t="s">
        <v>50</v>
      </c>
      <c r="R2409" t="s">
        <v>538</v>
      </c>
      <c r="S2409" t="s">
        <v>334</v>
      </c>
      <c r="T2409" t="s">
        <v>539</v>
      </c>
      <c r="U2409" t="s">
        <v>540</v>
      </c>
      <c r="V2409" t="s">
        <v>1581</v>
      </c>
      <c r="W2409" t="s">
        <v>1582</v>
      </c>
    </row>
    <row r="2410" spans="1:23" x14ac:dyDescent="0.3">
      <c r="A2410">
        <v>2694307846057100</v>
      </c>
      <c r="B2410" t="s">
        <v>1008</v>
      </c>
      <c r="C2410" t="s">
        <v>42</v>
      </c>
      <c r="D2410" t="s">
        <v>3693</v>
      </c>
      <c r="E2410" t="s">
        <v>76</v>
      </c>
      <c r="F2410" t="s">
        <v>77</v>
      </c>
      <c r="G2410">
        <v>9.3077000000000005</v>
      </c>
      <c r="H2410">
        <v>2.3157999999999999</v>
      </c>
      <c r="I2410" t="s">
        <v>62</v>
      </c>
      <c r="J2410">
        <v>56076</v>
      </c>
      <c r="K2410" s="1">
        <v>45018</v>
      </c>
      <c r="L2410" t="s">
        <v>123</v>
      </c>
      <c r="M2410" t="s">
        <v>8802</v>
      </c>
      <c r="N2410" t="s">
        <v>8803</v>
      </c>
      <c r="O2410" t="s">
        <v>1493</v>
      </c>
      <c r="P2410" t="s">
        <v>1494</v>
      </c>
      <c r="Q2410" t="s">
        <v>253</v>
      </c>
      <c r="R2410" t="s">
        <v>1495</v>
      </c>
      <c r="S2410" t="s">
        <v>36</v>
      </c>
      <c r="T2410" t="s">
        <v>1496</v>
      </c>
      <c r="U2410" t="s">
        <v>1497</v>
      </c>
      <c r="V2410" t="s">
        <v>1619</v>
      </c>
      <c r="W2410" t="s">
        <v>1620</v>
      </c>
    </row>
    <row r="2411" spans="1:23" x14ac:dyDescent="0.3">
      <c r="A2411">
        <v>3053839011986640</v>
      </c>
      <c r="B2411" t="s">
        <v>300</v>
      </c>
      <c r="C2411" t="s">
        <v>151</v>
      </c>
      <c r="D2411" t="s">
        <v>4434</v>
      </c>
      <c r="E2411" t="s">
        <v>1134</v>
      </c>
      <c r="F2411" t="s">
        <v>1135</v>
      </c>
      <c r="G2411">
        <v>-0.7893</v>
      </c>
      <c r="H2411">
        <v>113.9213</v>
      </c>
      <c r="I2411" t="s">
        <v>138</v>
      </c>
      <c r="J2411">
        <v>71255</v>
      </c>
      <c r="K2411" s="1">
        <v>45156</v>
      </c>
      <c r="L2411" t="s">
        <v>63</v>
      </c>
      <c r="M2411" t="s">
        <v>8804</v>
      </c>
      <c r="N2411" t="s">
        <v>8805</v>
      </c>
      <c r="O2411" t="s">
        <v>319</v>
      </c>
      <c r="P2411" t="s">
        <v>1858</v>
      </c>
      <c r="Q2411" t="s">
        <v>253</v>
      </c>
      <c r="R2411" t="s">
        <v>1859</v>
      </c>
      <c r="S2411" t="s">
        <v>334</v>
      </c>
      <c r="T2411" t="s">
        <v>1860</v>
      </c>
      <c r="U2411" t="s">
        <v>1861</v>
      </c>
      <c r="V2411" t="s">
        <v>55</v>
      </c>
      <c r="W2411" t="s">
        <v>56</v>
      </c>
    </row>
    <row r="2412" spans="1:23" x14ac:dyDescent="0.3">
      <c r="A2412">
        <v>165950677724219</v>
      </c>
      <c r="B2412" t="s">
        <v>119</v>
      </c>
      <c r="C2412" t="s">
        <v>218</v>
      </c>
      <c r="D2412" t="s">
        <v>4063</v>
      </c>
      <c r="E2412" t="s">
        <v>2816</v>
      </c>
      <c r="F2412" t="s">
        <v>2817</v>
      </c>
      <c r="G2412">
        <v>-40.900599999999997</v>
      </c>
      <c r="H2412">
        <v>174.886</v>
      </c>
      <c r="I2412" t="s">
        <v>78</v>
      </c>
      <c r="J2412">
        <v>16958</v>
      </c>
      <c r="K2412" s="1">
        <v>44974</v>
      </c>
      <c r="L2412" t="s">
        <v>29</v>
      </c>
      <c r="M2412" t="s">
        <v>8806</v>
      </c>
      <c r="N2412" t="s">
        <v>8807</v>
      </c>
      <c r="O2412" t="s">
        <v>822</v>
      </c>
      <c r="P2412" t="s">
        <v>823</v>
      </c>
      <c r="Q2412" t="s">
        <v>67</v>
      </c>
      <c r="R2412" t="s">
        <v>824</v>
      </c>
      <c r="S2412" t="s">
        <v>36</v>
      </c>
      <c r="T2412" t="s">
        <v>825</v>
      </c>
      <c r="U2412" t="s">
        <v>826</v>
      </c>
      <c r="V2412" t="s">
        <v>2689</v>
      </c>
      <c r="W2412" t="s">
        <v>2690</v>
      </c>
    </row>
    <row r="2413" spans="1:23" x14ac:dyDescent="0.3">
      <c r="A2413">
        <v>2032060629898690</v>
      </c>
      <c r="B2413" t="s">
        <v>859</v>
      </c>
      <c r="C2413" t="s">
        <v>58</v>
      </c>
      <c r="D2413" t="s">
        <v>882</v>
      </c>
      <c r="E2413" t="s">
        <v>2094</v>
      </c>
      <c r="F2413" t="s">
        <v>2733</v>
      </c>
      <c r="G2413">
        <v>-13.759</v>
      </c>
      <c r="H2413">
        <v>-172.1046</v>
      </c>
      <c r="I2413" t="s">
        <v>206</v>
      </c>
      <c r="J2413">
        <v>123797</v>
      </c>
      <c r="K2413" s="1">
        <v>44949</v>
      </c>
      <c r="L2413" t="s">
        <v>29</v>
      </c>
      <c r="M2413" t="s">
        <v>8808</v>
      </c>
      <c r="N2413">
        <v>9726622311</v>
      </c>
      <c r="O2413" t="s">
        <v>2290</v>
      </c>
      <c r="P2413" t="s">
        <v>5187</v>
      </c>
      <c r="Q2413" t="s">
        <v>183</v>
      </c>
      <c r="R2413" t="s">
        <v>5188</v>
      </c>
      <c r="S2413" t="s">
        <v>36</v>
      </c>
      <c r="T2413" t="s">
        <v>5189</v>
      </c>
      <c r="U2413" t="s">
        <v>5190</v>
      </c>
      <c r="V2413" t="s">
        <v>117</v>
      </c>
      <c r="W2413" t="s">
        <v>118</v>
      </c>
    </row>
    <row r="2414" spans="1:23" x14ac:dyDescent="0.3">
      <c r="A2414">
        <v>2379366597853380</v>
      </c>
      <c r="B2414" t="s">
        <v>555</v>
      </c>
      <c r="C2414" t="s">
        <v>105</v>
      </c>
      <c r="D2414" t="s">
        <v>25</v>
      </c>
      <c r="E2414" t="s">
        <v>2825</v>
      </c>
      <c r="F2414" t="s">
        <v>2826</v>
      </c>
      <c r="G2414">
        <v>8.4605999999999995</v>
      </c>
      <c r="H2414">
        <v>-11.7799</v>
      </c>
      <c r="I2414" t="s">
        <v>78</v>
      </c>
      <c r="J2414">
        <v>75722</v>
      </c>
      <c r="K2414" s="1">
        <v>44838</v>
      </c>
      <c r="L2414" t="s">
        <v>63</v>
      </c>
      <c r="M2414" t="s">
        <v>8809</v>
      </c>
      <c r="N2414" t="s">
        <v>8810</v>
      </c>
      <c r="O2414" t="s">
        <v>2174</v>
      </c>
      <c r="P2414" t="s">
        <v>251</v>
      </c>
      <c r="Q2414" t="s">
        <v>358</v>
      </c>
      <c r="R2414" t="s">
        <v>2175</v>
      </c>
      <c r="S2414" t="s">
        <v>198</v>
      </c>
      <c r="T2414" t="s">
        <v>2176</v>
      </c>
      <c r="U2414" t="s">
        <v>2177</v>
      </c>
      <c r="V2414" t="s">
        <v>531</v>
      </c>
      <c r="W2414" t="s">
        <v>532</v>
      </c>
    </row>
    <row r="2415" spans="1:23" x14ac:dyDescent="0.3">
      <c r="A2415">
        <v>118091478953608</v>
      </c>
      <c r="B2415" t="s">
        <v>567</v>
      </c>
      <c r="C2415" t="s">
        <v>42</v>
      </c>
      <c r="D2415" t="s">
        <v>924</v>
      </c>
      <c r="E2415" t="s">
        <v>2080</v>
      </c>
      <c r="F2415" t="s">
        <v>2081</v>
      </c>
      <c r="G2415">
        <v>46.603354000000003</v>
      </c>
      <c r="H2415">
        <v>1.888334</v>
      </c>
      <c r="I2415" t="s">
        <v>78</v>
      </c>
      <c r="J2415">
        <v>71495</v>
      </c>
      <c r="K2415" s="1">
        <v>45034</v>
      </c>
      <c r="L2415" t="s">
        <v>123</v>
      </c>
      <c r="M2415" t="s">
        <v>8811</v>
      </c>
      <c r="N2415" t="s">
        <v>8812</v>
      </c>
      <c r="O2415" t="s">
        <v>597</v>
      </c>
      <c r="P2415" t="s">
        <v>1493</v>
      </c>
      <c r="Q2415" t="s">
        <v>67</v>
      </c>
      <c r="R2415" t="s">
        <v>1755</v>
      </c>
      <c r="S2415" t="s">
        <v>69</v>
      </c>
      <c r="T2415" t="s">
        <v>1756</v>
      </c>
      <c r="U2415" t="s">
        <v>1757</v>
      </c>
      <c r="V2415" t="s">
        <v>5608</v>
      </c>
      <c r="W2415" t="s">
        <v>5609</v>
      </c>
    </row>
    <row r="2416" spans="1:23" x14ac:dyDescent="0.3">
      <c r="A2416">
        <v>2636323136416440</v>
      </c>
      <c r="B2416" t="s">
        <v>582</v>
      </c>
      <c r="C2416" t="s">
        <v>151</v>
      </c>
      <c r="D2416" t="s">
        <v>5065</v>
      </c>
      <c r="E2416" t="s">
        <v>5053</v>
      </c>
      <c r="F2416" t="s">
        <v>5054</v>
      </c>
      <c r="G2416">
        <v>47.516199999999998</v>
      </c>
      <c r="H2416">
        <v>14.5501</v>
      </c>
      <c r="I2416" t="s">
        <v>28</v>
      </c>
      <c r="J2416">
        <v>98936</v>
      </c>
      <c r="K2416" s="1">
        <v>45069</v>
      </c>
      <c r="L2416" t="s">
        <v>123</v>
      </c>
      <c r="M2416" t="s">
        <v>8813</v>
      </c>
      <c r="N2416" t="s">
        <v>8814</v>
      </c>
      <c r="O2416" t="s">
        <v>279</v>
      </c>
      <c r="P2416" t="s">
        <v>280</v>
      </c>
      <c r="Q2416" t="s">
        <v>50</v>
      </c>
      <c r="R2416" t="s">
        <v>281</v>
      </c>
      <c r="S2416" t="s">
        <v>241</v>
      </c>
      <c r="T2416" t="s">
        <v>282</v>
      </c>
      <c r="U2416" t="s">
        <v>283</v>
      </c>
      <c r="V2416" t="s">
        <v>4730</v>
      </c>
      <c r="W2416" t="s">
        <v>4731</v>
      </c>
    </row>
    <row r="2417" spans="1:23" x14ac:dyDescent="0.3">
      <c r="A2417">
        <v>1221465685952260</v>
      </c>
      <c r="B2417" t="s">
        <v>921</v>
      </c>
      <c r="C2417" t="s">
        <v>24</v>
      </c>
      <c r="D2417" t="s">
        <v>5358</v>
      </c>
      <c r="E2417" t="s">
        <v>2296</v>
      </c>
      <c r="F2417" t="s">
        <v>2297</v>
      </c>
      <c r="G2417">
        <v>21.9162</v>
      </c>
      <c r="H2417">
        <v>95.956000000000003</v>
      </c>
      <c r="I2417" t="s">
        <v>206</v>
      </c>
      <c r="J2417">
        <v>46347</v>
      </c>
      <c r="K2417" s="1">
        <v>44779</v>
      </c>
      <c r="L2417" t="s">
        <v>29</v>
      </c>
      <c r="M2417" t="s">
        <v>8815</v>
      </c>
      <c r="N2417" t="s">
        <v>8816</v>
      </c>
      <c r="O2417" t="s">
        <v>2583</v>
      </c>
      <c r="P2417" t="s">
        <v>5553</v>
      </c>
      <c r="Q2417" t="s">
        <v>67</v>
      </c>
      <c r="R2417" t="s">
        <v>5554</v>
      </c>
      <c r="S2417" t="s">
        <v>52</v>
      </c>
      <c r="T2417" t="s">
        <v>5555</v>
      </c>
      <c r="U2417" t="s">
        <v>5556</v>
      </c>
      <c r="V2417" t="s">
        <v>5043</v>
      </c>
      <c r="W2417" t="s">
        <v>5044</v>
      </c>
    </row>
    <row r="2418" spans="1:23" x14ac:dyDescent="0.3">
      <c r="A2418">
        <v>692271374446569</v>
      </c>
      <c r="B2418" t="s">
        <v>567</v>
      </c>
      <c r="C2418" t="s">
        <v>42</v>
      </c>
      <c r="D2418" t="s">
        <v>699</v>
      </c>
      <c r="E2418" t="s">
        <v>1414</v>
      </c>
      <c r="F2418" t="s">
        <v>1415</v>
      </c>
      <c r="G2418">
        <v>29.311699999999998</v>
      </c>
      <c r="H2418">
        <v>47.4818</v>
      </c>
      <c r="I2418" t="s">
        <v>138</v>
      </c>
      <c r="J2418">
        <v>88516</v>
      </c>
      <c r="K2418" s="1">
        <v>45107</v>
      </c>
      <c r="L2418" t="s">
        <v>123</v>
      </c>
      <c r="M2418" t="s">
        <v>8817</v>
      </c>
      <c r="N2418" t="s">
        <v>8818</v>
      </c>
      <c r="O2418" t="s">
        <v>1503</v>
      </c>
      <c r="P2418" t="s">
        <v>1504</v>
      </c>
      <c r="Q2418" t="s">
        <v>239</v>
      </c>
      <c r="R2418" t="s">
        <v>1505</v>
      </c>
      <c r="S2418" t="s">
        <v>241</v>
      </c>
      <c r="T2418" t="s">
        <v>1506</v>
      </c>
      <c r="U2418" t="s">
        <v>1507</v>
      </c>
      <c r="V2418" t="s">
        <v>1646</v>
      </c>
      <c r="W2418" t="s">
        <v>1647</v>
      </c>
    </row>
    <row r="2419" spans="1:23" x14ac:dyDescent="0.3">
      <c r="A2419">
        <v>2003567317576060</v>
      </c>
      <c r="B2419" t="s">
        <v>1683</v>
      </c>
      <c r="C2419" t="s">
        <v>91</v>
      </c>
      <c r="D2419" t="s">
        <v>6374</v>
      </c>
      <c r="E2419" t="s">
        <v>1424</v>
      </c>
      <c r="F2419" t="s">
        <v>1425</v>
      </c>
      <c r="G2419">
        <v>-15.3767</v>
      </c>
      <c r="H2419">
        <v>166.95920000000001</v>
      </c>
      <c r="I2419" t="s">
        <v>62</v>
      </c>
      <c r="J2419">
        <v>71310</v>
      </c>
      <c r="K2419" s="1">
        <v>44838</v>
      </c>
      <c r="L2419" t="s">
        <v>63</v>
      </c>
      <c r="M2419" t="s">
        <v>8819</v>
      </c>
      <c r="N2419" t="s">
        <v>8820</v>
      </c>
      <c r="O2419" t="s">
        <v>141</v>
      </c>
      <c r="P2419" t="s">
        <v>155</v>
      </c>
      <c r="Q2419" t="s">
        <v>1047</v>
      </c>
      <c r="R2419" t="s">
        <v>156</v>
      </c>
      <c r="S2419" t="s">
        <v>334</v>
      </c>
      <c r="T2419" t="s">
        <v>157</v>
      </c>
      <c r="U2419" t="s">
        <v>158</v>
      </c>
      <c r="V2419" t="s">
        <v>7556</v>
      </c>
      <c r="W2419" t="s">
        <v>7557</v>
      </c>
    </row>
    <row r="2420" spans="1:23" x14ac:dyDescent="0.3">
      <c r="A2420">
        <v>2016675913272560</v>
      </c>
      <c r="B2420" t="s">
        <v>555</v>
      </c>
      <c r="C2420" t="s">
        <v>189</v>
      </c>
      <c r="D2420" t="s">
        <v>6136</v>
      </c>
      <c r="E2420" t="s">
        <v>544</v>
      </c>
      <c r="F2420" t="s">
        <v>545</v>
      </c>
      <c r="G2420">
        <v>7.54</v>
      </c>
      <c r="H2420">
        <v>-5.5471000000000004</v>
      </c>
      <c r="I2420" t="s">
        <v>62</v>
      </c>
      <c r="J2420">
        <v>131172</v>
      </c>
      <c r="K2420" s="1">
        <v>44930</v>
      </c>
      <c r="L2420" t="s">
        <v>29</v>
      </c>
      <c r="M2420" t="s">
        <v>8821</v>
      </c>
      <c r="N2420" t="s">
        <v>8822</v>
      </c>
      <c r="O2420" t="s">
        <v>32</v>
      </c>
      <c r="P2420" t="s">
        <v>1169</v>
      </c>
      <c r="Q2420" t="s">
        <v>169</v>
      </c>
      <c r="R2420" t="s">
        <v>1170</v>
      </c>
      <c r="S2420" t="s">
        <v>212</v>
      </c>
      <c r="T2420" t="s">
        <v>1171</v>
      </c>
      <c r="U2420" t="s">
        <v>1172</v>
      </c>
      <c r="V2420" t="s">
        <v>7344</v>
      </c>
      <c r="W2420" t="s">
        <v>7345</v>
      </c>
    </row>
    <row r="2421" spans="1:23" x14ac:dyDescent="0.3">
      <c r="A2421">
        <v>1934206922911550</v>
      </c>
      <c r="B2421" t="s">
        <v>57</v>
      </c>
      <c r="C2421" t="s">
        <v>273</v>
      </c>
      <c r="D2421" t="s">
        <v>3952</v>
      </c>
      <c r="E2421" t="s">
        <v>385</v>
      </c>
      <c r="F2421" t="s">
        <v>386</v>
      </c>
      <c r="G2421">
        <v>47.162500000000001</v>
      </c>
      <c r="H2421">
        <v>19.503299999999999</v>
      </c>
      <c r="I2421" t="s">
        <v>62</v>
      </c>
      <c r="J2421">
        <v>68259</v>
      </c>
      <c r="K2421" s="1">
        <v>45095</v>
      </c>
      <c r="L2421" t="s">
        <v>29</v>
      </c>
      <c r="M2421" t="s">
        <v>8823</v>
      </c>
      <c r="N2421" t="s">
        <v>8824</v>
      </c>
      <c r="O2421" t="s">
        <v>811</v>
      </c>
      <c r="P2421" t="s">
        <v>3997</v>
      </c>
      <c r="Q2421" t="s">
        <v>169</v>
      </c>
      <c r="R2421" t="s">
        <v>3998</v>
      </c>
      <c r="S2421" t="s">
        <v>36</v>
      </c>
      <c r="T2421" t="s">
        <v>3999</v>
      </c>
      <c r="U2421" t="s">
        <v>4000</v>
      </c>
      <c r="V2421" t="s">
        <v>2798</v>
      </c>
      <c r="W2421" t="s">
        <v>2799</v>
      </c>
    </row>
    <row r="2422" spans="1:23" x14ac:dyDescent="0.3">
      <c r="A2422">
        <v>1099674788918220</v>
      </c>
      <c r="B2422" t="s">
        <v>74</v>
      </c>
      <c r="C2422" t="s">
        <v>218</v>
      </c>
      <c r="D2422" t="s">
        <v>2191</v>
      </c>
      <c r="E2422" t="s">
        <v>2466</v>
      </c>
      <c r="F2422" t="s">
        <v>2467</v>
      </c>
      <c r="G2422">
        <v>-38.4161</v>
      </c>
      <c r="H2422">
        <v>-63.616700000000002</v>
      </c>
      <c r="I2422" t="s">
        <v>138</v>
      </c>
      <c r="J2422">
        <v>116628</v>
      </c>
      <c r="K2422" s="1">
        <v>44788</v>
      </c>
      <c r="L2422" t="s">
        <v>63</v>
      </c>
      <c r="M2422" t="s">
        <v>8825</v>
      </c>
      <c r="N2422" t="s">
        <v>8826</v>
      </c>
      <c r="O2422" t="s">
        <v>331</v>
      </c>
      <c r="P2422" t="s">
        <v>5680</v>
      </c>
      <c r="Q2422" t="s">
        <v>294</v>
      </c>
      <c r="R2422" t="s">
        <v>5681</v>
      </c>
      <c r="S2422" t="s">
        <v>334</v>
      </c>
      <c r="T2422" t="s">
        <v>5682</v>
      </c>
      <c r="U2422" t="s">
        <v>5683</v>
      </c>
      <c r="V2422" t="s">
        <v>3156</v>
      </c>
      <c r="W2422" t="s">
        <v>3157</v>
      </c>
    </row>
    <row r="2423" spans="1:23" x14ac:dyDescent="0.3">
      <c r="A2423">
        <v>2157759030825530</v>
      </c>
      <c r="B2423" t="s">
        <v>175</v>
      </c>
      <c r="C2423" t="s">
        <v>24</v>
      </c>
      <c r="D2423" t="s">
        <v>4812</v>
      </c>
      <c r="E2423" t="s">
        <v>340</v>
      </c>
      <c r="F2423" t="s">
        <v>341</v>
      </c>
      <c r="G2423">
        <v>15.179399999999999</v>
      </c>
      <c r="H2423">
        <v>39.782299999999999</v>
      </c>
      <c r="I2423" t="s">
        <v>78</v>
      </c>
      <c r="J2423">
        <v>132926</v>
      </c>
      <c r="K2423" s="1">
        <v>44737</v>
      </c>
      <c r="L2423" t="s">
        <v>29</v>
      </c>
      <c r="M2423" t="s">
        <v>8827</v>
      </c>
      <c r="N2423" t="s">
        <v>8828</v>
      </c>
      <c r="O2423" t="s">
        <v>2453</v>
      </c>
      <c r="P2423" t="s">
        <v>2454</v>
      </c>
      <c r="Q2423" t="s">
        <v>332</v>
      </c>
      <c r="R2423" t="s">
        <v>2455</v>
      </c>
      <c r="S2423" t="s">
        <v>114</v>
      </c>
      <c r="T2423" t="s">
        <v>2456</v>
      </c>
      <c r="U2423" t="s">
        <v>2457</v>
      </c>
      <c r="V2423" t="s">
        <v>4001</v>
      </c>
      <c r="W2423" t="s">
        <v>4002</v>
      </c>
    </row>
    <row r="2424" spans="1:23" x14ac:dyDescent="0.3">
      <c r="A2424">
        <v>355968914574054</v>
      </c>
      <c r="B2424" t="s">
        <v>217</v>
      </c>
      <c r="C2424" t="s">
        <v>189</v>
      </c>
      <c r="D2424" t="s">
        <v>1461</v>
      </c>
      <c r="E2424" t="s">
        <v>1084</v>
      </c>
      <c r="F2424" t="s">
        <v>1085</v>
      </c>
      <c r="G2424">
        <v>-20.348400000000002</v>
      </c>
      <c r="H2424">
        <v>57.552199999999999</v>
      </c>
      <c r="I2424" t="s">
        <v>78</v>
      </c>
      <c r="J2424">
        <v>74398</v>
      </c>
      <c r="K2424" s="1">
        <v>45077</v>
      </c>
      <c r="L2424" t="s">
        <v>63</v>
      </c>
      <c r="M2424" t="s">
        <v>7056</v>
      </c>
      <c r="N2424" t="s">
        <v>8829</v>
      </c>
      <c r="O2424" t="s">
        <v>1069</v>
      </c>
      <c r="P2424" t="s">
        <v>1070</v>
      </c>
      <c r="Q2424" t="s">
        <v>50</v>
      </c>
      <c r="R2424" t="s">
        <v>1071</v>
      </c>
      <c r="S2424" t="s">
        <v>69</v>
      </c>
      <c r="T2424" t="s">
        <v>1072</v>
      </c>
      <c r="U2424" t="s">
        <v>1073</v>
      </c>
      <c r="V2424" t="s">
        <v>3989</v>
      </c>
      <c r="W2424" t="s">
        <v>3990</v>
      </c>
    </row>
    <row r="2425" spans="1:23" x14ac:dyDescent="0.3">
      <c r="A2425">
        <v>2200834382235710</v>
      </c>
      <c r="B2425" t="s">
        <v>119</v>
      </c>
      <c r="C2425" t="s">
        <v>273</v>
      </c>
      <c r="D2425" t="s">
        <v>1359</v>
      </c>
      <c r="E2425" t="s">
        <v>315</v>
      </c>
      <c r="F2425" t="s">
        <v>316</v>
      </c>
      <c r="G2425">
        <v>40.143099999999997</v>
      </c>
      <c r="H2425">
        <v>47.576900000000002</v>
      </c>
      <c r="I2425" t="s">
        <v>28</v>
      </c>
      <c r="J2425">
        <v>130775</v>
      </c>
      <c r="K2425" s="1">
        <v>44902</v>
      </c>
      <c r="L2425" t="s">
        <v>29</v>
      </c>
      <c r="M2425" t="s">
        <v>8830</v>
      </c>
      <c r="N2425" t="s">
        <v>8831</v>
      </c>
      <c r="O2425" t="s">
        <v>356</v>
      </c>
      <c r="P2425" t="s">
        <v>357</v>
      </c>
      <c r="Q2425" t="s">
        <v>50</v>
      </c>
      <c r="R2425" t="s">
        <v>359</v>
      </c>
      <c r="S2425" t="s">
        <v>241</v>
      </c>
      <c r="T2425" t="s">
        <v>360</v>
      </c>
      <c r="U2425" t="s">
        <v>361</v>
      </c>
      <c r="V2425" t="s">
        <v>1602</v>
      </c>
      <c r="W2425" t="s">
        <v>1603</v>
      </c>
    </row>
    <row r="2426" spans="1:23" x14ac:dyDescent="0.3">
      <c r="A2426">
        <v>1522698562671100</v>
      </c>
      <c r="B2426" t="s">
        <v>417</v>
      </c>
      <c r="C2426" t="s">
        <v>42</v>
      </c>
      <c r="D2426" t="s">
        <v>5134</v>
      </c>
      <c r="E2426" t="s">
        <v>3424</v>
      </c>
      <c r="F2426" t="s">
        <v>3425</v>
      </c>
      <c r="G2426">
        <v>-21.178899999999999</v>
      </c>
      <c r="H2426">
        <v>-175.19820000000001</v>
      </c>
      <c r="I2426" t="s">
        <v>206</v>
      </c>
      <c r="J2426">
        <v>66155</v>
      </c>
      <c r="K2426" s="1">
        <v>44854</v>
      </c>
      <c r="L2426" t="s">
        <v>123</v>
      </c>
      <c r="M2426" t="s">
        <v>8832</v>
      </c>
      <c r="N2426" t="s">
        <v>8833</v>
      </c>
      <c r="O2426" t="s">
        <v>2111</v>
      </c>
      <c r="P2426" t="s">
        <v>2132</v>
      </c>
      <c r="Q2426" t="s">
        <v>67</v>
      </c>
      <c r="R2426" t="s">
        <v>2133</v>
      </c>
      <c r="S2426" t="s">
        <v>69</v>
      </c>
      <c r="T2426" t="s">
        <v>2134</v>
      </c>
      <c r="U2426" t="s">
        <v>2135</v>
      </c>
      <c r="V2426" t="s">
        <v>2360</v>
      </c>
      <c r="W2426" t="s">
        <v>2361</v>
      </c>
    </row>
    <row r="2427" spans="1:23" x14ac:dyDescent="0.3">
      <c r="A2427">
        <v>1404828157966590</v>
      </c>
      <c r="B2427" t="s">
        <v>792</v>
      </c>
      <c r="C2427" t="s">
        <v>273</v>
      </c>
      <c r="D2427" t="s">
        <v>4363</v>
      </c>
      <c r="E2427" t="s">
        <v>2309</v>
      </c>
      <c r="F2427" t="s">
        <v>2310</v>
      </c>
      <c r="G2427">
        <v>12.984299999999999</v>
      </c>
      <c r="H2427">
        <v>-61.287199999999999</v>
      </c>
      <c r="I2427" t="s">
        <v>138</v>
      </c>
      <c r="J2427">
        <v>26642</v>
      </c>
      <c r="K2427" s="1">
        <v>45049</v>
      </c>
      <c r="L2427" t="s">
        <v>29</v>
      </c>
      <c r="M2427" t="s">
        <v>8834</v>
      </c>
      <c r="N2427" t="s">
        <v>8835</v>
      </c>
      <c r="O2427" t="s">
        <v>424</v>
      </c>
      <c r="P2427" t="s">
        <v>2453</v>
      </c>
      <c r="Q2427" t="s">
        <v>321</v>
      </c>
      <c r="R2427" t="s">
        <v>4108</v>
      </c>
      <c r="S2427" t="s">
        <v>36</v>
      </c>
      <c r="T2427" t="s">
        <v>4109</v>
      </c>
      <c r="U2427" t="s">
        <v>4110</v>
      </c>
      <c r="V2427" t="s">
        <v>6878</v>
      </c>
      <c r="W2427" t="s">
        <v>6879</v>
      </c>
    </row>
    <row r="2428" spans="1:23" x14ac:dyDescent="0.3">
      <c r="A2428">
        <v>1045921246345880</v>
      </c>
      <c r="B2428" t="s">
        <v>921</v>
      </c>
      <c r="C2428" t="s">
        <v>24</v>
      </c>
      <c r="D2428" t="s">
        <v>3881</v>
      </c>
      <c r="E2428" t="s">
        <v>2204</v>
      </c>
      <c r="F2428" t="s">
        <v>2205</v>
      </c>
      <c r="G2428">
        <v>7.9465000000000003</v>
      </c>
      <c r="H2428">
        <v>-1.0232000000000001</v>
      </c>
      <c r="I2428" t="s">
        <v>28</v>
      </c>
      <c r="J2428">
        <v>109637</v>
      </c>
      <c r="K2428" s="1">
        <v>45137</v>
      </c>
      <c r="L2428" t="s">
        <v>29</v>
      </c>
      <c r="M2428" t="s">
        <v>8836</v>
      </c>
      <c r="N2428" t="s">
        <v>8837</v>
      </c>
      <c r="O2428" t="s">
        <v>1746</v>
      </c>
      <c r="P2428" t="s">
        <v>1745</v>
      </c>
      <c r="Q2428" t="s">
        <v>332</v>
      </c>
      <c r="R2428" t="s">
        <v>5382</v>
      </c>
      <c r="S2428" t="s">
        <v>255</v>
      </c>
      <c r="T2428" t="s">
        <v>5383</v>
      </c>
      <c r="U2428" t="s">
        <v>5384</v>
      </c>
      <c r="V2428" t="s">
        <v>6520</v>
      </c>
      <c r="W2428" t="s">
        <v>6521</v>
      </c>
    </row>
    <row r="2429" spans="1:23" x14ac:dyDescent="0.3">
      <c r="A2429">
        <v>1085194134190110</v>
      </c>
      <c r="B2429" t="s">
        <v>443</v>
      </c>
      <c r="C2429" t="s">
        <v>189</v>
      </c>
      <c r="D2429" t="s">
        <v>960</v>
      </c>
      <c r="E2429" t="s">
        <v>1849</v>
      </c>
      <c r="F2429" t="s">
        <v>1850</v>
      </c>
      <c r="G2429">
        <v>32.427900000000001</v>
      </c>
      <c r="H2429">
        <v>53.688000000000002</v>
      </c>
      <c r="I2429" t="s">
        <v>206</v>
      </c>
      <c r="J2429">
        <v>65903</v>
      </c>
      <c r="K2429" s="1">
        <v>44953</v>
      </c>
      <c r="L2429" t="s">
        <v>63</v>
      </c>
      <c r="M2429" t="s">
        <v>8838</v>
      </c>
      <c r="N2429" t="s">
        <v>8839</v>
      </c>
      <c r="O2429" t="s">
        <v>1746</v>
      </c>
      <c r="P2429" t="s">
        <v>4781</v>
      </c>
      <c r="Q2429" t="s">
        <v>67</v>
      </c>
      <c r="R2429" t="s">
        <v>4782</v>
      </c>
      <c r="S2429" t="s">
        <v>212</v>
      </c>
      <c r="T2429" t="s">
        <v>4783</v>
      </c>
      <c r="U2429" t="s">
        <v>4784</v>
      </c>
      <c r="V2429" t="s">
        <v>2907</v>
      </c>
      <c r="W2429" t="s">
        <v>2908</v>
      </c>
    </row>
    <row r="2430" spans="1:23" x14ac:dyDescent="0.3">
      <c r="A2430">
        <v>259375645547677</v>
      </c>
      <c r="B2430" t="s">
        <v>678</v>
      </c>
      <c r="C2430" t="s">
        <v>42</v>
      </c>
      <c r="D2430" t="s">
        <v>8549</v>
      </c>
      <c r="E2430" t="s">
        <v>2328</v>
      </c>
      <c r="F2430" t="s">
        <v>2329</v>
      </c>
      <c r="G2430">
        <v>12.238300000000001</v>
      </c>
      <c r="H2430">
        <v>-1.5616000000000001</v>
      </c>
      <c r="I2430" t="s">
        <v>206</v>
      </c>
      <c r="J2430">
        <v>128365</v>
      </c>
      <c r="K2430" s="1">
        <v>44653</v>
      </c>
      <c r="L2430" t="s">
        <v>123</v>
      </c>
      <c r="M2430" t="s">
        <v>8840</v>
      </c>
      <c r="N2430" t="s">
        <v>8841</v>
      </c>
      <c r="O2430" t="s">
        <v>509</v>
      </c>
      <c r="P2430" t="s">
        <v>508</v>
      </c>
      <c r="Q2430" t="s">
        <v>967</v>
      </c>
      <c r="R2430" t="s">
        <v>5819</v>
      </c>
      <c r="S2430" t="s">
        <v>212</v>
      </c>
      <c r="T2430" t="s">
        <v>5820</v>
      </c>
      <c r="U2430" t="s">
        <v>5821</v>
      </c>
      <c r="V2430" t="s">
        <v>2386</v>
      </c>
      <c r="W2430" t="s">
        <v>2387</v>
      </c>
    </row>
    <row r="2431" spans="1:23" x14ac:dyDescent="0.3">
      <c r="A2431">
        <v>2786430793679830</v>
      </c>
      <c r="B2431" t="s">
        <v>417</v>
      </c>
      <c r="C2431" t="s">
        <v>273</v>
      </c>
      <c r="D2431" t="s">
        <v>3479</v>
      </c>
      <c r="E2431" t="s">
        <v>3730</v>
      </c>
      <c r="F2431" t="s">
        <v>3731</v>
      </c>
      <c r="G2431">
        <v>55.169400000000003</v>
      </c>
      <c r="H2431">
        <v>23.8813</v>
      </c>
      <c r="I2431" t="s">
        <v>62</v>
      </c>
      <c r="J2431">
        <v>103343</v>
      </c>
      <c r="K2431" s="1">
        <v>45104</v>
      </c>
      <c r="L2431" t="s">
        <v>29</v>
      </c>
      <c r="M2431" t="s">
        <v>8842</v>
      </c>
      <c r="N2431" t="s">
        <v>8843</v>
      </c>
      <c r="O2431" t="s">
        <v>141</v>
      </c>
      <c r="P2431" t="s">
        <v>142</v>
      </c>
      <c r="Q2431" t="s">
        <v>239</v>
      </c>
      <c r="R2431" t="s">
        <v>144</v>
      </c>
      <c r="S2431" t="s">
        <v>241</v>
      </c>
      <c r="T2431" t="s">
        <v>146</v>
      </c>
      <c r="U2431" t="s">
        <v>147</v>
      </c>
      <c r="V2431" t="s">
        <v>6580</v>
      </c>
      <c r="W2431" t="s">
        <v>6581</v>
      </c>
    </row>
    <row r="2432" spans="1:23" x14ac:dyDescent="0.3">
      <c r="A2432">
        <v>213685356874760</v>
      </c>
      <c r="B2432" t="s">
        <v>555</v>
      </c>
      <c r="C2432" t="s">
        <v>58</v>
      </c>
      <c r="D2432" t="s">
        <v>4626</v>
      </c>
      <c r="E2432" t="s">
        <v>107</v>
      </c>
      <c r="F2432" t="s">
        <v>108</v>
      </c>
      <c r="G2432">
        <v>50.503900000000002</v>
      </c>
      <c r="H2432">
        <v>4.4699</v>
      </c>
      <c r="I2432" t="s">
        <v>138</v>
      </c>
      <c r="J2432">
        <v>60053</v>
      </c>
      <c r="K2432" s="1">
        <v>45147</v>
      </c>
      <c r="L2432" t="s">
        <v>29</v>
      </c>
      <c r="M2432" t="s">
        <v>8844</v>
      </c>
      <c r="N2432" t="s">
        <v>8845</v>
      </c>
      <c r="O2432" t="s">
        <v>2072</v>
      </c>
      <c r="P2432" t="s">
        <v>597</v>
      </c>
      <c r="Q2432" t="s">
        <v>239</v>
      </c>
      <c r="R2432" t="s">
        <v>3303</v>
      </c>
      <c r="S2432" t="s">
        <v>85</v>
      </c>
      <c r="T2432" t="s">
        <v>3304</v>
      </c>
      <c r="U2432" t="s">
        <v>3305</v>
      </c>
      <c r="V2432" t="s">
        <v>8846</v>
      </c>
      <c r="W2432" t="s">
        <v>8847</v>
      </c>
    </row>
    <row r="2433" spans="1:23" x14ac:dyDescent="0.3">
      <c r="A2433">
        <v>2099221610285860</v>
      </c>
      <c r="B2433" t="s">
        <v>792</v>
      </c>
      <c r="C2433" t="s">
        <v>105</v>
      </c>
      <c r="D2433" t="s">
        <v>4980</v>
      </c>
      <c r="E2433" t="s">
        <v>1327</v>
      </c>
      <c r="F2433" t="s">
        <v>1328</v>
      </c>
      <c r="G2433">
        <v>-6.3149930000000003</v>
      </c>
      <c r="H2433">
        <v>143.95554999999999</v>
      </c>
      <c r="I2433" t="s">
        <v>62</v>
      </c>
      <c r="J2433">
        <v>47918</v>
      </c>
      <c r="K2433" s="1">
        <v>45098</v>
      </c>
      <c r="L2433" t="s">
        <v>29</v>
      </c>
      <c r="M2433" t="s">
        <v>8848</v>
      </c>
      <c r="N2433">
        <v>3409421664</v>
      </c>
      <c r="O2433" t="s">
        <v>2072</v>
      </c>
      <c r="P2433" t="s">
        <v>2073</v>
      </c>
      <c r="Q2433" t="s">
        <v>34</v>
      </c>
      <c r="R2433" t="s">
        <v>2074</v>
      </c>
      <c r="S2433" t="s">
        <v>198</v>
      </c>
      <c r="T2433" t="s">
        <v>2075</v>
      </c>
      <c r="U2433" t="s">
        <v>2076</v>
      </c>
      <c r="V2433" t="s">
        <v>3363</v>
      </c>
      <c r="W2433" t="s">
        <v>3364</v>
      </c>
    </row>
    <row r="2434" spans="1:23" x14ac:dyDescent="0.3">
      <c r="A2434">
        <v>2011043558857240</v>
      </c>
      <c r="B2434" t="s">
        <v>443</v>
      </c>
      <c r="C2434" t="s">
        <v>134</v>
      </c>
      <c r="D2434" t="s">
        <v>5089</v>
      </c>
      <c r="E2434" t="s">
        <v>576</v>
      </c>
      <c r="F2434" t="s">
        <v>577</v>
      </c>
      <c r="G2434">
        <v>7.3696999999999999</v>
      </c>
      <c r="H2434">
        <v>12.354699999999999</v>
      </c>
      <c r="I2434" t="s">
        <v>28</v>
      </c>
      <c r="J2434">
        <v>47075</v>
      </c>
      <c r="K2434" s="1">
        <v>44951</v>
      </c>
      <c r="L2434" t="s">
        <v>123</v>
      </c>
      <c r="M2434" t="s">
        <v>8849</v>
      </c>
      <c r="N2434" t="s">
        <v>8850</v>
      </c>
      <c r="O2434" t="s">
        <v>97</v>
      </c>
      <c r="P2434" t="s">
        <v>98</v>
      </c>
      <c r="Q2434" t="s">
        <v>321</v>
      </c>
      <c r="R2434" t="s">
        <v>99</v>
      </c>
      <c r="S2434" t="s">
        <v>145</v>
      </c>
      <c r="T2434" t="s">
        <v>100</v>
      </c>
      <c r="U2434" t="s">
        <v>101</v>
      </c>
      <c r="V2434" t="s">
        <v>244</v>
      </c>
      <c r="W2434" t="s">
        <v>245</v>
      </c>
    </row>
    <row r="2435" spans="1:23" x14ac:dyDescent="0.3">
      <c r="A2435">
        <v>2190709852451700</v>
      </c>
      <c r="B2435" t="s">
        <v>1636</v>
      </c>
      <c r="C2435" t="s">
        <v>24</v>
      </c>
      <c r="D2435" t="s">
        <v>2460</v>
      </c>
      <c r="E2435" t="s">
        <v>2858</v>
      </c>
      <c r="F2435" t="s">
        <v>2859</v>
      </c>
      <c r="G2435">
        <v>23.424099999999999</v>
      </c>
      <c r="H2435">
        <v>53.847799999999999</v>
      </c>
      <c r="I2435" t="s">
        <v>206</v>
      </c>
      <c r="J2435">
        <v>13991</v>
      </c>
      <c r="K2435" s="1">
        <v>45051</v>
      </c>
      <c r="L2435" t="s">
        <v>123</v>
      </c>
      <c r="M2435" t="s">
        <v>8851</v>
      </c>
      <c r="N2435" t="s">
        <v>8852</v>
      </c>
      <c r="O2435" t="s">
        <v>736</v>
      </c>
      <c r="P2435" t="s">
        <v>436</v>
      </c>
      <c r="Q2435" t="s">
        <v>294</v>
      </c>
      <c r="R2435" t="s">
        <v>2284</v>
      </c>
      <c r="S2435" t="s">
        <v>212</v>
      </c>
      <c r="T2435" t="s">
        <v>2285</v>
      </c>
      <c r="U2435" t="s">
        <v>2286</v>
      </c>
      <c r="V2435" t="s">
        <v>1758</v>
      </c>
      <c r="W2435" t="s">
        <v>1759</v>
      </c>
    </row>
    <row r="2436" spans="1:23" x14ac:dyDescent="0.3">
      <c r="A2436">
        <v>694204615484703</v>
      </c>
      <c r="B2436" t="s">
        <v>667</v>
      </c>
      <c r="C2436" t="s">
        <v>218</v>
      </c>
      <c r="D2436" t="s">
        <v>818</v>
      </c>
      <c r="E2436" t="s">
        <v>1935</v>
      </c>
      <c r="F2436" t="s">
        <v>1935</v>
      </c>
      <c r="G2436">
        <v>36.140799999999999</v>
      </c>
      <c r="H2436">
        <v>-5.3536000000000001</v>
      </c>
      <c r="I2436" t="s">
        <v>206</v>
      </c>
      <c r="J2436">
        <v>79859</v>
      </c>
      <c r="K2436" s="1">
        <v>44853</v>
      </c>
      <c r="L2436" t="s">
        <v>63</v>
      </c>
      <c r="M2436" t="s">
        <v>8853</v>
      </c>
      <c r="N2436" t="s">
        <v>8854</v>
      </c>
      <c r="O2436" t="s">
        <v>692</v>
      </c>
      <c r="P2436" t="s">
        <v>5491</v>
      </c>
      <c r="Q2436" t="s">
        <v>674</v>
      </c>
      <c r="R2436" t="s">
        <v>5492</v>
      </c>
      <c r="S2436" t="s">
        <v>85</v>
      </c>
      <c r="T2436" t="s">
        <v>5493</v>
      </c>
      <c r="U2436" t="s">
        <v>5494</v>
      </c>
      <c r="V2436" t="s">
        <v>8855</v>
      </c>
      <c r="W2436" t="s">
        <v>8856</v>
      </c>
    </row>
    <row r="2437" spans="1:23" x14ac:dyDescent="0.3">
      <c r="A2437">
        <v>611575893318672</v>
      </c>
      <c r="B2437" t="s">
        <v>859</v>
      </c>
      <c r="C2437" t="s">
        <v>91</v>
      </c>
      <c r="D2437" t="s">
        <v>1200</v>
      </c>
      <c r="E2437" t="s">
        <v>893</v>
      </c>
      <c r="F2437" t="s">
        <v>894</v>
      </c>
      <c r="G2437">
        <v>-30.5595</v>
      </c>
      <c r="H2437">
        <v>22.9375</v>
      </c>
      <c r="I2437" t="s">
        <v>28</v>
      </c>
      <c r="J2437">
        <v>55781</v>
      </c>
      <c r="K2437" s="1">
        <v>44636</v>
      </c>
      <c r="L2437" t="s">
        <v>123</v>
      </c>
      <c r="M2437" t="s">
        <v>8857</v>
      </c>
      <c r="N2437" t="s">
        <v>8858</v>
      </c>
      <c r="O2437" t="s">
        <v>3926</v>
      </c>
      <c r="P2437" t="s">
        <v>7628</v>
      </c>
      <c r="Q2437" t="s">
        <v>34</v>
      </c>
      <c r="R2437" t="s">
        <v>7629</v>
      </c>
      <c r="S2437" t="s">
        <v>255</v>
      </c>
      <c r="T2437" t="s">
        <v>7630</v>
      </c>
      <c r="U2437" t="s">
        <v>7631</v>
      </c>
      <c r="V2437" t="s">
        <v>4357</v>
      </c>
      <c r="W2437" t="s">
        <v>4358</v>
      </c>
    </row>
    <row r="2438" spans="1:23" x14ac:dyDescent="0.3">
      <c r="A2438">
        <v>3028837100209160</v>
      </c>
      <c r="B2438" t="s">
        <v>119</v>
      </c>
      <c r="C2438" t="s">
        <v>134</v>
      </c>
      <c r="D2438" t="s">
        <v>2964</v>
      </c>
      <c r="E2438" t="s">
        <v>504</v>
      </c>
      <c r="F2438" t="s">
        <v>505</v>
      </c>
      <c r="G2438">
        <v>21.473500000000001</v>
      </c>
      <c r="H2438">
        <v>55.9754</v>
      </c>
      <c r="I2438" t="s">
        <v>138</v>
      </c>
      <c r="J2438">
        <v>35450</v>
      </c>
      <c r="K2438" s="1">
        <v>44885</v>
      </c>
      <c r="L2438" t="s">
        <v>29</v>
      </c>
      <c r="M2438" t="s">
        <v>8859</v>
      </c>
      <c r="N2438" t="s">
        <v>8860</v>
      </c>
      <c r="O2438" t="s">
        <v>1698</v>
      </c>
      <c r="P2438" t="s">
        <v>6711</v>
      </c>
      <c r="Q2438" t="s">
        <v>67</v>
      </c>
      <c r="R2438" t="s">
        <v>6712</v>
      </c>
      <c r="S2438" t="s">
        <v>85</v>
      </c>
      <c r="T2438" t="s">
        <v>6713</v>
      </c>
      <c r="U2438" t="s">
        <v>6714</v>
      </c>
      <c r="V2438" t="s">
        <v>3037</v>
      </c>
      <c r="W2438" t="s">
        <v>3038</v>
      </c>
    </row>
    <row r="2439" spans="1:23" x14ac:dyDescent="0.3">
      <c r="A2439">
        <v>2914442268734340</v>
      </c>
      <c r="B2439" t="s">
        <v>859</v>
      </c>
      <c r="C2439" t="s">
        <v>58</v>
      </c>
      <c r="D2439" t="s">
        <v>1341</v>
      </c>
      <c r="E2439" t="s">
        <v>1896</v>
      </c>
      <c r="F2439" t="s">
        <v>1897</v>
      </c>
      <c r="G2439">
        <v>9.9456000000000007</v>
      </c>
      <c r="H2439">
        <v>-9.6966000000000001</v>
      </c>
      <c r="I2439" t="s">
        <v>78</v>
      </c>
      <c r="J2439">
        <v>81108</v>
      </c>
      <c r="K2439" s="1">
        <v>44995</v>
      </c>
      <c r="L2439" t="s">
        <v>123</v>
      </c>
      <c r="M2439" t="s">
        <v>8861</v>
      </c>
      <c r="N2439" t="s">
        <v>8862</v>
      </c>
      <c r="O2439" t="s">
        <v>1373</v>
      </c>
      <c r="P2439" t="s">
        <v>1513</v>
      </c>
      <c r="Q2439" t="s">
        <v>50</v>
      </c>
      <c r="R2439" t="s">
        <v>4950</v>
      </c>
      <c r="S2439" t="s">
        <v>198</v>
      </c>
      <c r="T2439" t="s">
        <v>4951</v>
      </c>
      <c r="U2439" t="s">
        <v>4952</v>
      </c>
      <c r="V2439" t="s">
        <v>3215</v>
      </c>
      <c r="W2439" t="s">
        <v>3216</v>
      </c>
    </row>
    <row r="2440" spans="1:23" x14ac:dyDescent="0.3">
      <c r="A2440">
        <v>1596189332923930</v>
      </c>
      <c r="B2440" t="s">
        <v>260</v>
      </c>
      <c r="C2440" t="s">
        <v>189</v>
      </c>
      <c r="D2440" t="s">
        <v>2759</v>
      </c>
      <c r="E2440" t="s">
        <v>1642</v>
      </c>
      <c r="F2440" t="s">
        <v>1643</v>
      </c>
      <c r="G2440">
        <v>41.608600000000003</v>
      </c>
      <c r="H2440">
        <v>21.7453</v>
      </c>
      <c r="I2440" t="s">
        <v>62</v>
      </c>
      <c r="J2440">
        <v>71278</v>
      </c>
      <c r="K2440" s="1">
        <v>44800</v>
      </c>
      <c r="L2440" t="s">
        <v>123</v>
      </c>
      <c r="M2440" t="s">
        <v>8863</v>
      </c>
      <c r="N2440" t="s">
        <v>8864</v>
      </c>
      <c r="O2440" t="s">
        <v>526</v>
      </c>
      <c r="P2440" t="s">
        <v>8134</v>
      </c>
      <c r="Q2440" t="s">
        <v>169</v>
      </c>
      <c r="R2440" t="s">
        <v>8135</v>
      </c>
      <c r="S2440" t="s">
        <v>334</v>
      </c>
      <c r="T2440" t="s">
        <v>8136</v>
      </c>
      <c r="U2440" t="s">
        <v>8137</v>
      </c>
      <c r="V2440" t="s">
        <v>1480</v>
      </c>
      <c r="W2440" t="s">
        <v>1481</v>
      </c>
    </row>
    <row r="2441" spans="1:23" x14ac:dyDescent="0.3">
      <c r="A2441">
        <v>1127954982918240</v>
      </c>
      <c r="B2441" t="s">
        <v>272</v>
      </c>
      <c r="C2441" t="s">
        <v>189</v>
      </c>
      <c r="D2441" t="s">
        <v>1648</v>
      </c>
      <c r="E2441" t="s">
        <v>1217</v>
      </c>
      <c r="F2441" t="s">
        <v>1218</v>
      </c>
      <c r="G2441">
        <v>36.204799999999999</v>
      </c>
      <c r="H2441">
        <v>138.25290000000001</v>
      </c>
      <c r="I2441" t="s">
        <v>78</v>
      </c>
      <c r="J2441">
        <v>16593</v>
      </c>
      <c r="K2441" s="1">
        <v>44465</v>
      </c>
      <c r="L2441" t="s">
        <v>123</v>
      </c>
      <c r="M2441" t="s">
        <v>8865</v>
      </c>
      <c r="N2441" t="s">
        <v>8866</v>
      </c>
      <c r="O2441" t="s">
        <v>2122</v>
      </c>
      <c r="P2441" t="s">
        <v>2517</v>
      </c>
      <c r="Q2441" t="s">
        <v>332</v>
      </c>
      <c r="R2441" t="s">
        <v>2518</v>
      </c>
      <c r="S2441" t="s">
        <v>241</v>
      </c>
      <c r="T2441" t="s">
        <v>2519</v>
      </c>
      <c r="U2441" t="s">
        <v>2520</v>
      </c>
      <c r="V2441" t="s">
        <v>4096</v>
      </c>
      <c r="W2441" t="s">
        <v>4097</v>
      </c>
    </row>
    <row r="2442" spans="1:23" x14ac:dyDescent="0.3">
      <c r="A2442">
        <v>1789969231185470</v>
      </c>
      <c r="B2442" t="s">
        <v>567</v>
      </c>
      <c r="C2442" t="s">
        <v>58</v>
      </c>
      <c r="D2442" t="s">
        <v>3933</v>
      </c>
      <c r="E2442" t="s">
        <v>1360</v>
      </c>
      <c r="F2442" t="s">
        <v>1361</v>
      </c>
      <c r="G2442">
        <v>60.472000000000001</v>
      </c>
      <c r="H2442">
        <v>8.4688999999999997</v>
      </c>
      <c r="I2442" t="s">
        <v>78</v>
      </c>
      <c r="J2442">
        <v>133006</v>
      </c>
      <c r="K2442" s="1">
        <v>44777</v>
      </c>
      <c r="L2442" t="s">
        <v>63</v>
      </c>
      <c r="M2442" t="s">
        <v>8867</v>
      </c>
      <c r="N2442" t="s">
        <v>8868</v>
      </c>
      <c r="O2442" t="s">
        <v>356</v>
      </c>
      <c r="P2442" t="s">
        <v>2829</v>
      </c>
      <c r="Q2442" t="s">
        <v>239</v>
      </c>
      <c r="R2442" t="s">
        <v>2830</v>
      </c>
      <c r="S2442" t="s">
        <v>114</v>
      </c>
      <c r="T2442" t="s">
        <v>2831</v>
      </c>
      <c r="U2442" t="s">
        <v>2832</v>
      </c>
      <c r="V2442" t="s">
        <v>2954</v>
      </c>
      <c r="W2442" t="s">
        <v>2955</v>
      </c>
    </row>
    <row r="2443" spans="1:23" x14ac:dyDescent="0.3">
      <c r="A2443">
        <v>1331533734571950</v>
      </c>
      <c r="B2443" t="s">
        <v>1249</v>
      </c>
      <c r="C2443" t="s">
        <v>42</v>
      </c>
      <c r="D2443" t="s">
        <v>679</v>
      </c>
      <c r="E2443" t="s">
        <v>1870</v>
      </c>
      <c r="F2443" t="s">
        <v>1871</v>
      </c>
      <c r="G2443">
        <v>18.735700000000001</v>
      </c>
      <c r="H2443">
        <v>-70.162700000000001</v>
      </c>
      <c r="I2443" t="s">
        <v>78</v>
      </c>
      <c r="J2443">
        <v>114511</v>
      </c>
      <c r="K2443" s="1">
        <v>45116</v>
      </c>
      <c r="L2443" t="s">
        <v>29</v>
      </c>
      <c r="M2443" t="s">
        <v>8869</v>
      </c>
      <c r="N2443" t="s">
        <v>8870</v>
      </c>
      <c r="O2443" t="s">
        <v>3146</v>
      </c>
      <c r="P2443" t="s">
        <v>3147</v>
      </c>
      <c r="Q2443" t="s">
        <v>83</v>
      </c>
      <c r="R2443" t="s">
        <v>3148</v>
      </c>
      <c r="S2443" t="s">
        <v>241</v>
      </c>
      <c r="T2443" t="s">
        <v>3149</v>
      </c>
      <c r="U2443" t="s">
        <v>3150</v>
      </c>
      <c r="V2443" t="s">
        <v>4486</v>
      </c>
      <c r="W2443" t="s">
        <v>4487</v>
      </c>
    </row>
    <row r="2444" spans="1:23" x14ac:dyDescent="0.3">
      <c r="A2444">
        <v>2289994639516930</v>
      </c>
      <c r="B2444" t="s">
        <v>231</v>
      </c>
      <c r="C2444" t="s">
        <v>58</v>
      </c>
      <c r="D2444" t="s">
        <v>2681</v>
      </c>
      <c r="E2444" t="s">
        <v>493</v>
      </c>
      <c r="F2444" t="s">
        <v>494</v>
      </c>
      <c r="G2444">
        <v>-20.904299999999999</v>
      </c>
      <c r="H2444">
        <v>165.61799999999999</v>
      </c>
      <c r="I2444" t="s">
        <v>206</v>
      </c>
      <c r="J2444">
        <v>118138</v>
      </c>
      <c r="K2444" s="1">
        <v>44688</v>
      </c>
      <c r="L2444" t="s">
        <v>123</v>
      </c>
      <c r="M2444" t="s">
        <v>8871</v>
      </c>
      <c r="N2444" t="s">
        <v>8872</v>
      </c>
      <c r="O2444" t="s">
        <v>640</v>
      </c>
      <c r="P2444" t="s">
        <v>1346</v>
      </c>
      <c r="Q2444" t="s">
        <v>50</v>
      </c>
      <c r="R2444" t="s">
        <v>1347</v>
      </c>
      <c r="S2444" t="s">
        <v>145</v>
      </c>
      <c r="T2444" t="s">
        <v>1348</v>
      </c>
      <c r="U2444" t="s">
        <v>1349</v>
      </c>
      <c r="V2444" t="s">
        <v>5798</v>
      </c>
      <c r="W2444" t="s">
        <v>5799</v>
      </c>
    </row>
    <row r="2445" spans="1:23" x14ac:dyDescent="0.3">
      <c r="A2445">
        <v>943785085527172</v>
      </c>
      <c r="B2445" t="s">
        <v>1008</v>
      </c>
      <c r="C2445" t="s">
        <v>58</v>
      </c>
      <c r="D2445" t="s">
        <v>418</v>
      </c>
      <c r="E2445" t="s">
        <v>961</v>
      </c>
      <c r="F2445" t="s">
        <v>962</v>
      </c>
      <c r="G2445">
        <v>41.2044</v>
      </c>
      <c r="H2445">
        <v>74.766099999999994</v>
      </c>
      <c r="I2445" t="s">
        <v>206</v>
      </c>
      <c r="J2445">
        <v>47166</v>
      </c>
      <c r="K2445" s="1">
        <v>44587</v>
      </c>
      <c r="L2445" t="s">
        <v>29</v>
      </c>
      <c r="M2445" t="s">
        <v>8873</v>
      </c>
      <c r="N2445" t="s">
        <v>8874</v>
      </c>
      <c r="O2445" t="s">
        <v>586</v>
      </c>
      <c r="P2445" t="s">
        <v>1299</v>
      </c>
      <c r="Q2445" t="s">
        <v>1047</v>
      </c>
      <c r="R2445" t="s">
        <v>1300</v>
      </c>
      <c r="S2445" t="s">
        <v>114</v>
      </c>
      <c r="T2445" t="s">
        <v>1301</v>
      </c>
      <c r="U2445" t="s">
        <v>1302</v>
      </c>
      <c r="V2445" t="s">
        <v>501</v>
      </c>
      <c r="W2445" t="s">
        <v>502</v>
      </c>
    </row>
    <row r="2446" spans="1:23" x14ac:dyDescent="0.3">
      <c r="A2446">
        <v>2998321648909620</v>
      </c>
      <c r="B2446" t="s">
        <v>973</v>
      </c>
      <c r="C2446" t="s">
        <v>24</v>
      </c>
      <c r="D2446" t="s">
        <v>4886</v>
      </c>
      <c r="E2446" t="s">
        <v>3412</v>
      </c>
      <c r="F2446" t="s">
        <v>3413</v>
      </c>
      <c r="G2446">
        <v>18.0425</v>
      </c>
      <c r="H2446">
        <v>-63.0548</v>
      </c>
      <c r="I2446" t="s">
        <v>28</v>
      </c>
      <c r="J2446">
        <v>24583</v>
      </c>
      <c r="K2446" s="1">
        <v>45120</v>
      </c>
      <c r="L2446" t="s">
        <v>123</v>
      </c>
      <c r="M2446" t="s">
        <v>8875</v>
      </c>
      <c r="N2446" t="s">
        <v>8876</v>
      </c>
      <c r="O2446" t="s">
        <v>81</v>
      </c>
      <c r="P2446" t="s">
        <v>224</v>
      </c>
      <c r="Q2446" t="s">
        <v>253</v>
      </c>
      <c r="R2446" t="s">
        <v>2259</v>
      </c>
      <c r="S2446" t="s">
        <v>52</v>
      </c>
      <c r="T2446" t="s">
        <v>2260</v>
      </c>
      <c r="U2446" t="s">
        <v>2261</v>
      </c>
      <c r="V2446" t="s">
        <v>4291</v>
      </c>
      <c r="W2446" t="s">
        <v>4292</v>
      </c>
    </row>
    <row r="2447" spans="1:23" x14ac:dyDescent="0.3">
      <c r="A2447">
        <v>3085581245116080</v>
      </c>
      <c r="B2447" t="s">
        <v>1803</v>
      </c>
      <c r="C2447" t="s">
        <v>218</v>
      </c>
      <c r="D2447" t="s">
        <v>2707</v>
      </c>
      <c r="E2447" t="s">
        <v>1160</v>
      </c>
      <c r="F2447" t="s">
        <v>1161</v>
      </c>
      <c r="G2447">
        <v>-1.9402999999999999</v>
      </c>
      <c r="H2447">
        <v>29.873899999999999</v>
      </c>
      <c r="I2447" t="s">
        <v>78</v>
      </c>
      <c r="J2447">
        <v>40554</v>
      </c>
      <c r="K2447" s="1">
        <v>44779</v>
      </c>
      <c r="L2447" t="s">
        <v>123</v>
      </c>
      <c r="M2447" t="s">
        <v>8877</v>
      </c>
      <c r="N2447" t="s">
        <v>8878</v>
      </c>
      <c r="O2447" t="s">
        <v>2111</v>
      </c>
      <c r="P2447" t="s">
        <v>2132</v>
      </c>
      <c r="Q2447" t="s">
        <v>143</v>
      </c>
      <c r="R2447" t="s">
        <v>2133</v>
      </c>
      <c r="S2447" t="s">
        <v>114</v>
      </c>
      <c r="T2447" t="s">
        <v>2134</v>
      </c>
      <c r="U2447" t="s">
        <v>2135</v>
      </c>
      <c r="V2447" t="s">
        <v>6281</v>
      </c>
      <c r="W2447" t="s">
        <v>6282</v>
      </c>
    </row>
    <row r="2448" spans="1:23" x14ac:dyDescent="0.3">
      <c r="A2448">
        <v>815809128515806</v>
      </c>
      <c r="B2448" t="s">
        <v>792</v>
      </c>
      <c r="C2448" t="s">
        <v>273</v>
      </c>
      <c r="D2448" t="s">
        <v>2888</v>
      </c>
      <c r="E2448" t="s">
        <v>2476</v>
      </c>
      <c r="F2448" t="s">
        <v>2477</v>
      </c>
      <c r="G2448">
        <v>26.522500000000001</v>
      </c>
      <c r="H2448">
        <v>31.465900000000001</v>
      </c>
      <c r="I2448" t="s">
        <v>62</v>
      </c>
      <c r="J2448">
        <v>72119</v>
      </c>
      <c r="K2448" s="1">
        <v>44637</v>
      </c>
      <c r="L2448" t="s">
        <v>123</v>
      </c>
      <c r="M2448" t="s">
        <v>8879</v>
      </c>
      <c r="N2448" t="s">
        <v>8880</v>
      </c>
      <c r="O2448" t="s">
        <v>2575</v>
      </c>
      <c r="P2448" t="s">
        <v>3279</v>
      </c>
      <c r="Q2448" t="s">
        <v>183</v>
      </c>
      <c r="R2448" t="s">
        <v>3280</v>
      </c>
      <c r="S2448" t="s">
        <v>145</v>
      </c>
      <c r="T2448" t="s">
        <v>3281</v>
      </c>
      <c r="U2448" t="s">
        <v>3282</v>
      </c>
      <c r="V2448" t="s">
        <v>3005</v>
      </c>
      <c r="W2448" t="s">
        <v>3006</v>
      </c>
    </row>
    <row r="2449" spans="1:23" x14ac:dyDescent="0.3">
      <c r="A2449">
        <v>141461971020230</v>
      </c>
      <c r="B2449" t="s">
        <v>1140</v>
      </c>
      <c r="C2449" t="s">
        <v>58</v>
      </c>
      <c r="D2449" t="s">
        <v>2388</v>
      </c>
      <c r="E2449" t="s">
        <v>2843</v>
      </c>
      <c r="F2449" t="s">
        <v>2844</v>
      </c>
      <c r="G2449">
        <v>11.803699999999999</v>
      </c>
      <c r="H2449">
        <v>-15.180400000000001</v>
      </c>
      <c r="I2449" t="s">
        <v>78</v>
      </c>
      <c r="J2449">
        <v>115115</v>
      </c>
      <c r="K2449" s="1">
        <v>45031</v>
      </c>
      <c r="L2449" t="s">
        <v>123</v>
      </c>
      <c r="M2449" t="s">
        <v>8881</v>
      </c>
      <c r="N2449" t="s">
        <v>8882</v>
      </c>
      <c r="O2449" t="s">
        <v>33</v>
      </c>
      <c r="P2449" t="s">
        <v>5364</v>
      </c>
      <c r="Q2449" t="s">
        <v>83</v>
      </c>
      <c r="R2449" t="s">
        <v>5365</v>
      </c>
      <c r="S2449" t="s">
        <v>334</v>
      </c>
      <c r="T2449" t="s">
        <v>5366</v>
      </c>
      <c r="U2449" t="s">
        <v>5367</v>
      </c>
      <c r="V2449" t="s">
        <v>3713</v>
      </c>
      <c r="W2449" t="s">
        <v>3714</v>
      </c>
    </row>
    <row r="2450" spans="1:23" x14ac:dyDescent="0.3">
      <c r="A2450">
        <v>2739043727494610</v>
      </c>
      <c r="B2450" t="s">
        <v>133</v>
      </c>
      <c r="C2450" t="s">
        <v>58</v>
      </c>
      <c r="D2450" t="s">
        <v>1435</v>
      </c>
      <c r="E2450" t="s">
        <v>1963</v>
      </c>
      <c r="F2450" t="s">
        <v>1964</v>
      </c>
      <c r="G2450">
        <v>33.223199999999999</v>
      </c>
      <c r="H2450">
        <v>43.679299999999998</v>
      </c>
      <c r="I2450" t="s">
        <v>28</v>
      </c>
      <c r="J2450">
        <v>26297</v>
      </c>
      <c r="K2450" s="1">
        <v>45086</v>
      </c>
      <c r="L2450" t="s">
        <v>123</v>
      </c>
      <c r="M2450" t="s">
        <v>8883</v>
      </c>
      <c r="N2450" t="s">
        <v>8884</v>
      </c>
      <c r="O2450" t="s">
        <v>307</v>
      </c>
      <c r="P2450" t="s">
        <v>1417</v>
      </c>
      <c r="Q2450" t="s">
        <v>83</v>
      </c>
      <c r="R2450" t="s">
        <v>1418</v>
      </c>
      <c r="S2450" t="s">
        <v>198</v>
      </c>
      <c r="T2450" t="s">
        <v>1419</v>
      </c>
      <c r="U2450" t="s">
        <v>1420</v>
      </c>
      <c r="V2450" t="s">
        <v>6191</v>
      </c>
      <c r="W2450" t="s">
        <v>6192</v>
      </c>
    </row>
    <row r="2451" spans="1:23" x14ac:dyDescent="0.3">
      <c r="A2451">
        <v>753238308070460</v>
      </c>
      <c r="B2451" t="s">
        <v>686</v>
      </c>
      <c r="C2451" t="s">
        <v>218</v>
      </c>
      <c r="D2451" t="s">
        <v>4768</v>
      </c>
      <c r="E2451" t="s">
        <v>2083</v>
      </c>
      <c r="F2451" t="s">
        <v>2084</v>
      </c>
      <c r="G2451">
        <v>-8.8742000000000001</v>
      </c>
      <c r="H2451">
        <v>125.72750000000001</v>
      </c>
      <c r="I2451" t="s">
        <v>206</v>
      </c>
      <c r="J2451">
        <v>48228</v>
      </c>
      <c r="K2451" s="1">
        <v>44827</v>
      </c>
      <c r="L2451" t="s">
        <v>29</v>
      </c>
      <c r="M2451" t="s">
        <v>8885</v>
      </c>
      <c r="N2451" t="s">
        <v>8886</v>
      </c>
      <c r="O2451" t="s">
        <v>447</v>
      </c>
      <c r="P2451" t="s">
        <v>167</v>
      </c>
      <c r="Q2451" t="s">
        <v>253</v>
      </c>
      <c r="R2451" t="s">
        <v>3571</v>
      </c>
      <c r="S2451" t="s">
        <v>69</v>
      </c>
      <c r="T2451" t="s">
        <v>3572</v>
      </c>
      <c r="U2451" t="s">
        <v>3573</v>
      </c>
      <c r="V2451" t="s">
        <v>8887</v>
      </c>
      <c r="W2451" t="s">
        <v>8888</v>
      </c>
    </row>
    <row r="2452" spans="1:23" x14ac:dyDescent="0.3">
      <c r="A2452">
        <v>1183135659010380</v>
      </c>
      <c r="B2452" t="s">
        <v>686</v>
      </c>
      <c r="C2452" t="s">
        <v>189</v>
      </c>
      <c r="D2452" t="s">
        <v>5752</v>
      </c>
      <c r="E2452" t="s">
        <v>3300</v>
      </c>
      <c r="F2452" t="s">
        <v>3301</v>
      </c>
      <c r="G2452">
        <v>7.4256000000000002</v>
      </c>
      <c r="H2452">
        <v>150.55080000000001</v>
      </c>
      <c r="I2452" t="s">
        <v>78</v>
      </c>
      <c r="J2452">
        <v>16609</v>
      </c>
      <c r="K2452" s="1">
        <v>45128</v>
      </c>
      <c r="L2452" t="s">
        <v>123</v>
      </c>
      <c r="M2452" t="s">
        <v>8889</v>
      </c>
      <c r="N2452" t="s">
        <v>8890</v>
      </c>
      <c r="O2452" t="s">
        <v>167</v>
      </c>
      <c r="P2452" t="s">
        <v>1320</v>
      </c>
      <c r="Q2452" t="s">
        <v>183</v>
      </c>
      <c r="R2452" t="s">
        <v>1321</v>
      </c>
      <c r="S2452" t="s">
        <v>145</v>
      </c>
      <c r="T2452" t="s">
        <v>1322</v>
      </c>
      <c r="U2452" t="s">
        <v>1323</v>
      </c>
      <c r="V2452" t="s">
        <v>4953</v>
      </c>
      <c r="W2452" t="s">
        <v>4954</v>
      </c>
    </row>
    <row r="2453" spans="1:23" x14ac:dyDescent="0.3">
      <c r="A2453">
        <v>2640457675097680</v>
      </c>
      <c r="B2453" t="s">
        <v>1140</v>
      </c>
      <c r="C2453" t="s">
        <v>218</v>
      </c>
      <c r="D2453" t="s">
        <v>1962</v>
      </c>
      <c r="E2453" t="s">
        <v>1210</v>
      </c>
      <c r="F2453" t="s">
        <v>1211</v>
      </c>
      <c r="G2453">
        <v>18.220800000000001</v>
      </c>
      <c r="H2453">
        <v>-66.590100000000007</v>
      </c>
      <c r="I2453" t="s">
        <v>78</v>
      </c>
      <c r="J2453">
        <v>122161</v>
      </c>
      <c r="K2453" s="1">
        <v>44879</v>
      </c>
      <c r="L2453" t="s">
        <v>63</v>
      </c>
      <c r="M2453" t="s">
        <v>8891</v>
      </c>
      <c r="N2453" t="s">
        <v>8892</v>
      </c>
      <c r="O2453" t="s">
        <v>1252</v>
      </c>
      <c r="P2453" t="s">
        <v>1253</v>
      </c>
      <c r="Q2453" t="s">
        <v>294</v>
      </c>
      <c r="R2453" t="s">
        <v>1254</v>
      </c>
      <c r="S2453" t="s">
        <v>255</v>
      </c>
      <c r="T2453" t="s">
        <v>1255</v>
      </c>
      <c r="U2453" t="s">
        <v>1256</v>
      </c>
      <c r="V2453" t="s">
        <v>1837</v>
      </c>
      <c r="W2453" t="s">
        <v>1838</v>
      </c>
    </row>
    <row r="2454" spans="1:23" x14ac:dyDescent="0.3">
      <c r="A2454">
        <v>1701925001881510</v>
      </c>
      <c r="B2454" t="s">
        <v>1803</v>
      </c>
      <c r="C2454" t="s">
        <v>134</v>
      </c>
      <c r="D2454" t="s">
        <v>5534</v>
      </c>
      <c r="E2454" t="s">
        <v>1160</v>
      </c>
      <c r="F2454" t="s">
        <v>1161</v>
      </c>
      <c r="G2454">
        <v>-1.9402999999999999</v>
      </c>
      <c r="H2454">
        <v>29.873899999999999</v>
      </c>
      <c r="I2454" t="s">
        <v>206</v>
      </c>
      <c r="J2454">
        <v>81991</v>
      </c>
      <c r="K2454" s="1">
        <v>44592</v>
      </c>
      <c r="L2454" t="s">
        <v>29</v>
      </c>
      <c r="M2454" t="s">
        <v>8893</v>
      </c>
      <c r="N2454">
        <v>4527512033</v>
      </c>
      <c r="O2454" t="s">
        <v>448</v>
      </c>
      <c r="P2454" t="s">
        <v>447</v>
      </c>
      <c r="Q2454" t="s">
        <v>34</v>
      </c>
      <c r="R2454" t="s">
        <v>1331</v>
      </c>
      <c r="S2454" t="s">
        <v>198</v>
      </c>
      <c r="T2454" t="s">
        <v>1332</v>
      </c>
      <c r="U2454" t="s">
        <v>1333</v>
      </c>
      <c r="V2454" t="s">
        <v>7676</v>
      </c>
      <c r="W2454" t="s">
        <v>7677</v>
      </c>
    </row>
    <row r="2455" spans="1:23" x14ac:dyDescent="0.3">
      <c r="A2455">
        <v>1369864320864810</v>
      </c>
      <c r="B2455" t="s">
        <v>1249</v>
      </c>
      <c r="C2455" t="s">
        <v>105</v>
      </c>
      <c r="D2455" t="s">
        <v>1133</v>
      </c>
      <c r="E2455" t="s">
        <v>504</v>
      </c>
      <c r="F2455" t="s">
        <v>505</v>
      </c>
      <c r="G2455">
        <v>21.473500000000001</v>
      </c>
      <c r="H2455">
        <v>55.9754</v>
      </c>
      <c r="I2455" t="s">
        <v>206</v>
      </c>
      <c r="J2455">
        <v>34033</v>
      </c>
      <c r="K2455" s="1">
        <v>44918</v>
      </c>
      <c r="L2455" t="s">
        <v>29</v>
      </c>
      <c r="M2455" t="s">
        <v>8894</v>
      </c>
      <c r="N2455" t="s">
        <v>8895</v>
      </c>
      <c r="O2455" t="s">
        <v>81</v>
      </c>
      <c r="P2455" t="s">
        <v>82</v>
      </c>
      <c r="Q2455" t="s">
        <v>321</v>
      </c>
      <c r="R2455" t="s">
        <v>84</v>
      </c>
      <c r="S2455" t="s">
        <v>255</v>
      </c>
      <c r="T2455" t="s">
        <v>86</v>
      </c>
      <c r="U2455" t="s">
        <v>87</v>
      </c>
      <c r="V2455" t="s">
        <v>6449</v>
      </c>
      <c r="W2455" t="s">
        <v>6450</v>
      </c>
    </row>
    <row r="2456" spans="1:23" x14ac:dyDescent="0.3">
      <c r="A2456">
        <v>2647417390906080</v>
      </c>
      <c r="B2456" t="s">
        <v>1140</v>
      </c>
      <c r="C2456" t="s">
        <v>273</v>
      </c>
      <c r="D2456" t="s">
        <v>1064</v>
      </c>
      <c r="E2456" t="s">
        <v>2809</v>
      </c>
      <c r="F2456" t="s">
        <v>2810</v>
      </c>
      <c r="G2456">
        <v>56.130400000000002</v>
      </c>
      <c r="H2456">
        <v>-106.3468</v>
      </c>
      <c r="I2456" t="s">
        <v>206</v>
      </c>
      <c r="J2456">
        <v>98142</v>
      </c>
      <c r="K2456" s="1">
        <v>45179</v>
      </c>
      <c r="L2456" t="s">
        <v>29</v>
      </c>
      <c r="M2456" t="s">
        <v>8896</v>
      </c>
      <c r="N2456" t="s">
        <v>8897</v>
      </c>
      <c r="O2456" t="s">
        <v>448</v>
      </c>
      <c r="P2456" t="s">
        <v>2628</v>
      </c>
      <c r="Q2456" t="s">
        <v>332</v>
      </c>
      <c r="R2456" t="s">
        <v>2629</v>
      </c>
      <c r="S2456" t="s">
        <v>36</v>
      </c>
      <c r="T2456" t="s">
        <v>2630</v>
      </c>
      <c r="U2456" t="s">
        <v>2631</v>
      </c>
      <c r="V2456" t="s">
        <v>8898</v>
      </c>
      <c r="W2456" t="s">
        <v>8899</v>
      </c>
    </row>
    <row r="2457" spans="1:23" x14ac:dyDescent="0.3">
      <c r="A2457">
        <v>1241986800586360</v>
      </c>
      <c r="B2457" t="s">
        <v>443</v>
      </c>
      <c r="C2457" t="s">
        <v>189</v>
      </c>
      <c r="D2457" t="s">
        <v>365</v>
      </c>
      <c r="E2457" t="s">
        <v>576</v>
      </c>
      <c r="F2457" t="s">
        <v>577</v>
      </c>
      <c r="G2457">
        <v>7.3696999999999999</v>
      </c>
      <c r="H2457">
        <v>12.354699999999999</v>
      </c>
      <c r="I2457" t="s">
        <v>78</v>
      </c>
      <c r="J2457">
        <v>86171</v>
      </c>
      <c r="K2457" s="1">
        <v>44950</v>
      </c>
      <c r="L2457" t="s">
        <v>29</v>
      </c>
      <c r="M2457" t="s">
        <v>8900</v>
      </c>
      <c r="N2457" t="s">
        <v>8901</v>
      </c>
      <c r="O2457" t="s">
        <v>3431</v>
      </c>
      <c r="P2457" t="s">
        <v>4610</v>
      </c>
      <c r="Q2457" t="s">
        <v>321</v>
      </c>
      <c r="R2457" t="s">
        <v>4611</v>
      </c>
      <c r="S2457" t="s">
        <v>69</v>
      </c>
      <c r="T2457" t="s">
        <v>4612</v>
      </c>
      <c r="U2457" t="s">
        <v>4613</v>
      </c>
      <c r="V2457" t="s">
        <v>8902</v>
      </c>
      <c r="W2457" t="s">
        <v>8903</v>
      </c>
    </row>
    <row r="2458" spans="1:23" x14ac:dyDescent="0.3">
      <c r="A2458">
        <v>2547397674570330</v>
      </c>
      <c r="B2458" t="s">
        <v>161</v>
      </c>
      <c r="C2458" t="s">
        <v>105</v>
      </c>
      <c r="D2458" t="s">
        <v>1880</v>
      </c>
      <c r="E2458" t="s">
        <v>93</v>
      </c>
      <c r="F2458" t="s">
        <v>94</v>
      </c>
      <c r="G2458">
        <v>-35.6751</v>
      </c>
      <c r="H2458">
        <v>-71.542900000000003</v>
      </c>
      <c r="I2458" t="s">
        <v>206</v>
      </c>
      <c r="J2458">
        <v>134630</v>
      </c>
      <c r="K2458" s="1">
        <v>45131</v>
      </c>
      <c r="L2458" t="s">
        <v>29</v>
      </c>
      <c r="M2458" t="s">
        <v>8904</v>
      </c>
      <c r="N2458" t="s">
        <v>8905</v>
      </c>
      <c r="O2458" t="s">
        <v>526</v>
      </c>
      <c r="P2458" t="s">
        <v>8134</v>
      </c>
      <c r="Q2458" t="s">
        <v>253</v>
      </c>
      <c r="R2458" t="s">
        <v>8135</v>
      </c>
      <c r="S2458" t="s">
        <v>241</v>
      </c>
      <c r="T2458" t="s">
        <v>8136</v>
      </c>
      <c r="U2458" t="s">
        <v>8137</v>
      </c>
      <c r="V2458" t="s">
        <v>8249</v>
      </c>
      <c r="W2458" t="s">
        <v>8250</v>
      </c>
    </row>
    <row r="2459" spans="1:23" x14ac:dyDescent="0.3">
      <c r="A2459">
        <v>1950980052393290</v>
      </c>
      <c r="B2459" t="s">
        <v>417</v>
      </c>
      <c r="C2459" t="s">
        <v>273</v>
      </c>
      <c r="D2459" t="s">
        <v>1820</v>
      </c>
      <c r="E2459" t="s">
        <v>3080</v>
      </c>
      <c r="F2459" t="s">
        <v>3081</v>
      </c>
      <c r="G2459">
        <v>12.169600000000001</v>
      </c>
      <c r="H2459">
        <v>-68.989999999999995</v>
      </c>
      <c r="I2459" t="s">
        <v>138</v>
      </c>
      <c r="J2459">
        <v>101568</v>
      </c>
      <c r="K2459" s="1">
        <v>44763</v>
      </c>
      <c r="L2459" t="s">
        <v>29</v>
      </c>
      <c r="M2459" t="s">
        <v>8906</v>
      </c>
      <c r="N2459" t="s">
        <v>8907</v>
      </c>
      <c r="O2459" t="s">
        <v>1966</v>
      </c>
      <c r="P2459" t="s">
        <v>6402</v>
      </c>
      <c r="Q2459" t="s">
        <v>294</v>
      </c>
      <c r="R2459" t="s">
        <v>6403</v>
      </c>
      <c r="S2459" t="s">
        <v>52</v>
      </c>
      <c r="T2459" t="s">
        <v>6404</v>
      </c>
      <c r="U2459" t="s">
        <v>6405</v>
      </c>
      <c r="V2459" t="s">
        <v>4423</v>
      </c>
      <c r="W2459" t="s">
        <v>4424</v>
      </c>
    </row>
    <row r="2460" spans="1:23" x14ac:dyDescent="0.3">
      <c r="A2460">
        <v>2751896827780200</v>
      </c>
      <c r="B2460" t="s">
        <v>417</v>
      </c>
      <c r="C2460" t="s">
        <v>218</v>
      </c>
      <c r="D2460" t="s">
        <v>4640</v>
      </c>
      <c r="E2460" t="s">
        <v>614</v>
      </c>
      <c r="F2460" t="s">
        <v>615</v>
      </c>
      <c r="G2460">
        <v>17.189900000000002</v>
      </c>
      <c r="H2460">
        <v>-88.497600000000006</v>
      </c>
      <c r="I2460" t="s">
        <v>206</v>
      </c>
      <c r="J2460">
        <v>20976</v>
      </c>
      <c r="K2460" s="1">
        <v>45159</v>
      </c>
      <c r="L2460" t="s">
        <v>123</v>
      </c>
      <c r="M2460" t="s">
        <v>8908</v>
      </c>
      <c r="N2460" t="s">
        <v>8909</v>
      </c>
      <c r="O2460" t="s">
        <v>320</v>
      </c>
      <c r="P2460" t="s">
        <v>7405</v>
      </c>
      <c r="Q2460" t="s">
        <v>253</v>
      </c>
      <c r="R2460" t="s">
        <v>7406</v>
      </c>
      <c r="S2460" t="s">
        <v>255</v>
      </c>
      <c r="T2460" t="s">
        <v>7407</v>
      </c>
      <c r="U2460" t="s">
        <v>7408</v>
      </c>
      <c r="V2460" t="s">
        <v>1811</v>
      </c>
      <c r="W2460" t="s">
        <v>1812</v>
      </c>
    </row>
    <row r="2461" spans="1:23" x14ac:dyDescent="0.3">
      <c r="A2461">
        <v>1320929703554340</v>
      </c>
      <c r="B2461" t="s">
        <v>1636</v>
      </c>
      <c r="C2461" t="s">
        <v>105</v>
      </c>
      <c r="D2461" t="s">
        <v>5358</v>
      </c>
      <c r="E2461" t="s">
        <v>4849</v>
      </c>
      <c r="F2461" t="s">
        <v>4850</v>
      </c>
      <c r="G2461">
        <v>28.033899999999999</v>
      </c>
      <c r="H2461">
        <v>1.6596</v>
      </c>
      <c r="I2461" t="s">
        <v>28</v>
      </c>
      <c r="J2461">
        <v>32805</v>
      </c>
      <c r="K2461" s="1">
        <v>45068</v>
      </c>
      <c r="L2461" t="s">
        <v>29</v>
      </c>
      <c r="M2461" t="s">
        <v>8910</v>
      </c>
      <c r="N2461" t="s">
        <v>8911</v>
      </c>
      <c r="O2461" t="s">
        <v>2332</v>
      </c>
      <c r="P2461" t="s">
        <v>496</v>
      </c>
      <c r="Q2461" t="s">
        <v>239</v>
      </c>
      <c r="R2461" t="s">
        <v>2333</v>
      </c>
      <c r="S2461" t="s">
        <v>212</v>
      </c>
      <c r="T2461" t="s">
        <v>2334</v>
      </c>
      <c r="U2461" t="s">
        <v>2335</v>
      </c>
      <c r="V2461" t="s">
        <v>765</v>
      </c>
      <c r="W2461" t="s">
        <v>766</v>
      </c>
    </row>
    <row r="2462" spans="1:23" x14ac:dyDescent="0.3">
      <c r="A2462">
        <v>2455210587411600</v>
      </c>
      <c r="B2462" t="s">
        <v>133</v>
      </c>
      <c r="C2462" t="s">
        <v>105</v>
      </c>
      <c r="D2462" t="s">
        <v>6248</v>
      </c>
      <c r="E2462" t="s">
        <v>353</v>
      </c>
      <c r="F2462" t="s">
        <v>354</v>
      </c>
      <c r="G2462">
        <v>15.199</v>
      </c>
      <c r="H2462">
        <v>-86.241900000000001</v>
      </c>
      <c r="I2462" t="s">
        <v>28</v>
      </c>
      <c r="J2462">
        <v>89412</v>
      </c>
      <c r="K2462" s="1">
        <v>44733</v>
      </c>
      <c r="L2462" t="s">
        <v>123</v>
      </c>
      <c r="M2462" t="s">
        <v>8912</v>
      </c>
      <c r="N2462" t="s">
        <v>8913</v>
      </c>
      <c r="O2462" t="s">
        <v>772</v>
      </c>
      <c r="P2462" t="s">
        <v>773</v>
      </c>
      <c r="Q2462" t="s">
        <v>50</v>
      </c>
      <c r="R2462" t="s">
        <v>774</v>
      </c>
      <c r="S2462" t="s">
        <v>334</v>
      </c>
      <c r="T2462" t="s">
        <v>775</v>
      </c>
      <c r="U2462" t="s">
        <v>776</v>
      </c>
      <c r="V2462" t="s">
        <v>6095</v>
      </c>
      <c r="W2462" t="s">
        <v>6096</v>
      </c>
    </row>
    <row r="2463" spans="1:23" x14ac:dyDescent="0.3">
      <c r="A2463">
        <v>1181509621072810</v>
      </c>
      <c r="B2463" t="s">
        <v>260</v>
      </c>
      <c r="C2463" t="s">
        <v>42</v>
      </c>
      <c r="D2463" t="s">
        <v>1296</v>
      </c>
      <c r="E2463" t="s">
        <v>1134</v>
      </c>
      <c r="F2463" t="s">
        <v>1135</v>
      </c>
      <c r="G2463">
        <v>-0.7893</v>
      </c>
      <c r="H2463">
        <v>113.9213</v>
      </c>
      <c r="I2463" t="s">
        <v>28</v>
      </c>
      <c r="J2463">
        <v>133605</v>
      </c>
      <c r="K2463" s="1">
        <v>44798</v>
      </c>
      <c r="L2463" t="s">
        <v>123</v>
      </c>
      <c r="M2463" t="s">
        <v>4791</v>
      </c>
      <c r="N2463" t="s">
        <v>8914</v>
      </c>
      <c r="O2463" t="s">
        <v>785</v>
      </c>
      <c r="P2463" t="s">
        <v>786</v>
      </c>
      <c r="Q2463" t="s">
        <v>34</v>
      </c>
      <c r="R2463" t="s">
        <v>787</v>
      </c>
      <c r="S2463" t="s">
        <v>69</v>
      </c>
      <c r="T2463" t="s">
        <v>788</v>
      </c>
      <c r="U2463" t="s">
        <v>789</v>
      </c>
      <c r="V2463" t="s">
        <v>3016</v>
      </c>
      <c r="W2463" t="s">
        <v>3017</v>
      </c>
    </row>
    <row r="2464" spans="1:23" x14ac:dyDescent="0.3">
      <c r="A2464">
        <v>1077563566949010</v>
      </c>
      <c r="B2464" t="s">
        <v>467</v>
      </c>
      <c r="C2464" t="s">
        <v>105</v>
      </c>
      <c r="D2464" t="s">
        <v>635</v>
      </c>
      <c r="E2464" t="s">
        <v>1122</v>
      </c>
      <c r="F2464" t="s">
        <v>1123</v>
      </c>
      <c r="G2464">
        <v>9.7489000000000008</v>
      </c>
      <c r="H2464">
        <v>-83.753399999999999</v>
      </c>
      <c r="I2464" t="s">
        <v>78</v>
      </c>
      <c r="J2464">
        <v>78815</v>
      </c>
      <c r="K2464" s="1">
        <v>44572</v>
      </c>
      <c r="L2464" t="s">
        <v>63</v>
      </c>
      <c r="M2464" t="s">
        <v>8915</v>
      </c>
      <c r="N2464" t="s">
        <v>8916</v>
      </c>
      <c r="O2464" t="s">
        <v>2241</v>
      </c>
      <c r="P2464" t="s">
        <v>2242</v>
      </c>
      <c r="Q2464" t="s">
        <v>332</v>
      </c>
      <c r="R2464" t="s">
        <v>2243</v>
      </c>
      <c r="S2464" t="s">
        <v>36</v>
      </c>
      <c r="T2464" t="s">
        <v>2244</v>
      </c>
      <c r="U2464" t="s">
        <v>2245</v>
      </c>
      <c r="V2464" t="s">
        <v>4587</v>
      </c>
      <c r="W2464" t="s">
        <v>4588</v>
      </c>
    </row>
    <row r="2465" spans="1:23" x14ac:dyDescent="0.3">
      <c r="A2465">
        <v>3030753409500990</v>
      </c>
      <c r="B2465" t="s">
        <v>430</v>
      </c>
      <c r="C2465" t="s">
        <v>42</v>
      </c>
      <c r="D2465" t="s">
        <v>3469</v>
      </c>
      <c r="E2465" t="s">
        <v>3498</v>
      </c>
      <c r="F2465" t="s">
        <v>3499</v>
      </c>
      <c r="G2465">
        <v>-3.3731</v>
      </c>
      <c r="H2465">
        <v>29.918900000000001</v>
      </c>
      <c r="I2465" t="s">
        <v>138</v>
      </c>
      <c r="J2465">
        <v>29919</v>
      </c>
      <c r="K2465" s="1">
        <v>44864</v>
      </c>
      <c r="L2465" t="s">
        <v>63</v>
      </c>
      <c r="M2465" t="s">
        <v>8917</v>
      </c>
      <c r="N2465" t="s">
        <v>8918</v>
      </c>
      <c r="O2465" t="s">
        <v>1493</v>
      </c>
      <c r="P2465" t="s">
        <v>2315</v>
      </c>
      <c r="Q2465" t="s">
        <v>169</v>
      </c>
      <c r="R2465" t="s">
        <v>2316</v>
      </c>
      <c r="S2465" t="s">
        <v>36</v>
      </c>
      <c r="T2465" t="s">
        <v>2317</v>
      </c>
      <c r="U2465" t="s">
        <v>2318</v>
      </c>
      <c r="V2465" t="s">
        <v>3719</v>
      </c>
      <c r="W2465" t="s">
        <v>3720</v>
      </c>
    </row>
    <row r="2466" spans="1:23" x14ac:dyDescent="0.3">
      <c r="A2466">
        <v>490146438670493</v>
      </c>
      <c r="B2466" t="s">
        <v>710</v>
      </c>
      <c r="C2466" t="s">
        <v>24</v>
      </c>
      <c r="D2466" t="s">
        <v>2006</v>
      </c>
      <c r="E2466" t="s">
        <v>1986</v>
      </c>
      <c r="F2466" t="s">
        <v>1987</v>
      </c>
      <c r="G2466">
        <v>-1.2864</v>
      </c>
      <c r="H2466">
        <v>36.8172</v>
      </c>
      <c r="I2466" t="s">
        <v>78</v>
      </c>
      <c r="J2466">
        <v>54133</v>
      </c>
      <c r="K2466" s="1">
        <v>44793</v>
      </c>
      <c r="L2466" t="s">
        <v>123</v>
      </c>
      <c r="M2466" t="s">
        <v>8919</v>
      </c>
      <c r="N2466" t="s">
        <v>8920</v>
      </c>
      <c r="O2466" t="s">
        <v>845</v>
      </c>
      <c r="P2466" t="s">
        <v>846</v>
      </c>
      <c r="Q2466" t="s">
        <v>67</v>
      </c>
      <c r="R2466" t="s">
        <v>847</v>
      </c>
      <c r="S2466" t="s">
        <v>241</v>
      </c>
      <c r="T2466" t="s">
        <v>848</v>
      </c>
      <c r="U2466" t="s">
        <v>849</v>
      </c>
      <c r="V2466" t="s">
        <v>4557</v>
      </c>
      <c r="W2466" t="s">
        <v>4558</v>
      </c>
    </row>
    <row r="2467" spans="1:23" x14ac:dyDescent="0.3">
      <c r="A2467">
        <v>1034826442823170</v>
      </c>
      <c r="B2467" t="s">
        <v>1008</v>
      </c>
      <c r="C2467" t="s">
        <v>273</v>
      </c>
      <c r="D2467" t="s">
        <v>3137</v>
      </c>
      <c r="E2467" t="s">
        <v>614</v>
      </c>
      <c r="F2467" t="s">
        <v>615</v>
      </c>
      <c r="G2467">
        <v>17.189900000000002</v>
      </c>
      <c r="H2467">
        <v>-88.497600000000006</v>
      </c>
      <c r="I2467" t="s">
        <v>206</v>
      </c>
      <c r="J2467">
        <v>45643</v>
      </c>
      <c r="K2467" s="1">
        <v>44455</v>
      </c>
      <c r="L2467" t="s">
        <v>63</v>
      </c>
      <c r="M2467" t="s">
        <v>8921</v>
      </c>
      <c r="N2467">
        <f>1-670-594-9623</f>
        <v>-10886</v>
      </c>
      <c r="O2467" t="s">
        <v>2574</v>
      </c>
      <c r="P2467" t="s">
        <v>2802</v>
      </c>
      <c r="Q2467" t="s">
        <v>67</v>
      </c>
      <c r="R2467" t="s">
        <v>2803</v>
      </c>
      <c r="S2467" t="s">
        <v>212</v>
      </c>
      <c r="T2467" t="s">
        <v>2804</v>
      </c>
      <c r="U2467" t="s">
        <v>2805</v>
      </c>
      <c r="V2467" t="s">
        <v>4730</v>
      </c>
      <c r="W2467" t="s">
        <v>4731</v>
      </c>
    </row>
    <row r="2468" spans="1:23" x14ac:dyDescent="0.3">
      <c r="A2468">
        <v>2179975876677660</v>
      </c>
      <c r="B2468" t="s">
        <v>161</v>
      </c>
      <c r="C2468" t="s">
        <v>91</v>
      </c>
      <c r="D2468" t="s">
        <v>4363</v>
      </c>
      <c r="E2468" t="s">
        <v>925</v>
      </c>
      <c r="F2468" t="s">
        <v>926</v>
      </c>
      <c r="G2468">
        <v>23.885899999999999</v>
      </c>
      <c r="H2468">
        <v>45.0792</v>
      </c>
      <c r="I2468" t="s">
        <v>78</v>
      </c>
      <c r="J2468">
        <v>112860</v>
      </c>
      <c r="K2468" s="1">
        <v>44984</v>
      </c>
      <c r="L2468" t="s">
        <v>123</v>
      </c>
      <c r="M2468" t="s">
        <v>8922</v>
      </c>
      <c r="N2468" t="s">
        <v>8923</v>
      </c>
      <c r="O2468" t="s">
        <v>2575</v>
      </c>
      <c r="P2468" t="s">
        <v>32</v>
      </c>
      <c r="Q2468" t="s">
        <v>67</v>
      </c>
      <c r="R2468" t="s">
        <v>3660</v>
      </c>
      <c r="S2468" t="s">
        <v>198</v>
      </c>
      <c r="T2468" t="s">
        <v>3661</v>
      </c>
      <c r="U2468" t="s">
        <v>3662</v>
      </c>
      <c r="V2468" t="s">
        <v>2767</v>
      </c>
      <c r="W2468" t="s">
        <v>2768</v>
      </c>
    </row>
    <row r="2469" spans="1:23" x14ac:dyDescent="0.3">
      <c r="A2469">
        <v>734220552688869</v>
      </c>
      <c r="B2469" t="s">
        <v>175</v>
      </c>
      <c r="C2469" t="s">
        <v>24</v>
      </c>
      <c r="D2469" t="s">
        <v>3779</v>
      </c>
      <c r="E2469" t="s">
        <v>2816</v>
      </c>
      <c r="F2469" t="s">
        <v>2817</v>
      </c>
      <c r="G2469">
        <v>-40.900599999999997</v>
      </c>
      <c r="H2469">
        <v>174.886</v>
      </c>
      <c r="I2469" t="s">
        <v>62</v>
      </c>
      <c r="J2469">
        <v>22266</v>
      </c>
      <c r="K2469" s="1">
        <v>44615</v>
      </c>
      <c r="L2469" t="s">
        <v>123</v>
      </c>
      <c r="M2469" t="s">
        <v>8924</v>
      </c>
      <c r="N2469" t="s">
        <v>8925</v>
      </c>
      <c r="O2469" t="s">
        <v>2470</v>
      </c>
      <c r="P2469" t="s">
        <v>4399</v>
      </c>
      <c r="Q2469" t="s">
        <v>143</v>
      </c>
      <c r="R2469" t="s">
        <v>4400</v>
      </c>
      <c r="S2469" t="s">
        <v>334</v>
      </c>
      <c r="T2469" t="s">
        <v>4401</v>
      </c>
      <c r="U2469" t="s">
        <v>4402</v>
      </c>
      <c r="V2469" t="s">
        <v>3547</v>
      </c>
      <c r="W2469" t="s">
        <v>3548</v>
      </c>
    </row>
    <row r="2470" spans="1:23" x14ac:dyDescent="0.3">
      <c r="A2470">
        <v>2515311218173560</v>
      </c>
      <c r="B2470" t="s">
        <v>710</v>
      </c>
      <c r="C2470" t="s">
        <v>134</v>
      </c>
      <c r="D2470" t="s">
        <v>2632</v>
      </c>
      <c r="E2470" t="s">
        <v>3412</v>
      </c>
      <c r="F2470" t="s">
        <v>3413</v>
      </c>
      <c r="G2470">
        <v>18.0425</v>
      </c>
      <c r="H2470">
        <v>-63.0548</v>
      </c>
      <c r="I2470" t="s">
        <v>78</v>
      </c>
      <c r="J2470">
        <v>54225</v>
      </c>
      <c r="K2470" s="1">
        <v>44674</v>
      </c>
      <c r="L2470" t="s">
        <v>123</v>
      </c>
      <c r="M2470" t="s">
        <v>8926</v>
      </c>
      <c r="N2470" t="s">
        <v>8927</v>
      </c>
      <c r="O2470" t="s">
        <v>224</v>
      </c>
      <c r="P2470" t="s">
        <v>225</v>
      </c>
      <c r="Q2470" t="s">
        <v>253</v>
      </c>
      <c r="R2470" t="s">
        <v>226</v>
      </c>
      <c r="S2470" t="s">
        <v>145</v>
      </c>
      <c r="T2470" t="s">
        <v>227</v>
      </c>
      <c r="U2470" t="s">
        <v>228</v>
      </c>
      <c r="V2470" t="s">
        <v>531</v>
      </c>
      <c r="W2470" t="s">
        <v>532</v>
      </c>
    </row>
    <row r="2471" spans="1:23" x14ac:dyDescent="0.3">
      <c r="A2471">
        <v>2379313951601390</v>
      </c>
      <c r="B2471" t="s">
        <v>260</v>
      </c>
      <c r="C2471" t="s">
        <v>42</v>
      </c>
      <c r="D2471" t="s">
        <v>4366</v>
      </c>
      <c r="E2471" t="s">
        <v>5061</v>
      </c>
      <c r="F2471" t="s">
        <v>5062</v>
      </c>
      <c r="G2471">
        <v>48.379399999999997</v>
      </c>
      <c r="H2471">
        <v>31.165600000000001</v>
      </c>
      <c r="I2471" t="s">
        <v>28</v>
      </c>
      <c r="J2471">
        <v>28791</v>
      </c>
      <c r="K2471" s="1">
        <v>44496</v>
      </c>
      <c r="L2471" t="s">
        <v>63</v>
      </c>
      <c r="M2471" t="s">
        <v>8928</v>
      </c>
      <c r="N2471">
        <v>4532365046</v>
      </c>
      <c r="O2471" t="s">
        <v>111</v>
      </c>
      <c r="P2471" t="s">
        <v>112</v>
      </c>
      <c r="Q2471" t="s">
        <v>1047</v>
      </c>
      <c r="R2471" t="s">
        <v>113</v>
      </c>
      <c r="S2471" t="s">
        <v>212</v>
      </c>
      <c r="T2471" t="s">
        <v>115</v>
      </c>
      <c r="U2471" t="s">
        <v>116</v>
      </c>
      <c r="V2471" t="s">
        <v>4441</v>
      </c>
      <c r="W2471" t="s">
        <v>4442</v>
      </c>
    </row>
    <row r="2472" spans="1:23" x14ac:dyDescent="0.3">
      <c r="A2472">
        <v>1792066405461970</v>
      </c>
      <c r="B2472" t="s">
        <v>1636</v>
      </c>
      <c r="C2472" t="s">
        <v>91</v>
      </c>
      <c r="D2472" t="s">
        <v>6418</v>
      </c>
      <c r="E2472" t="s">
        <v>107</v>
      </c>
      <c r="F2472" t="s">
        <v>108</v>
      </c>
      <c r="G2472">
        <v>50.503900000000002</v>
      </c>
      <c r="H2472">
        <v>4.4699</v>
      </c>
      <c r="I2472" t="s">
        <v>28</v>
      </c>
      <c r="J2472">
        <v>25453</v>
      </c>
      <c r="K2472" s="1">
        <v>44810</v>
      </c>
      <c r="L2472" t="s">
        <v>123</v>
      </c>
      <c r="M2472" t="s">
        <v>8929</v>
      </c>
      <c r="N2472" t="s">
        <v>8930</v>
      </c>
      <c r="O2472" t="s">
        <v>1746</v>
      </c>
      <c r="P2472" t="s">
        <v>1745</v>
      </c>
      <c r="Q2472" t="s">
        <v>34</v>
      </c>
      <c r="R2472" t="s">
        <v>5382</v>
      </c>
      <c r="S2472" t="s">
        <v>69</v>
      </c>
      <c r="T2472" t="s">
        <v>5383</v>
      </c>
      <c r="U2472" t="s">
        <v>5384</v>
      </c>
      <c r="V2472" t="s">
        <v>3579</v>
      </c>
    </row>
    <row r="2473" spans="1:23" x14ac:dyDescent="0.3">
      <c r="A2473">
        <v>2145528134424590</v>
      </c>
      <c r="B2473" t="s">
        <v>1008</v>
      </c>
      <c r="C2473" t="s">
        <v>105</v>
      </c>
      <c r="D2473" t="s">
        <v>4750</v>
      </c>
      <c r="E2473" t="s">
        <v>5023</v>
      </c>
      <c r="F2473" t="s">
        <v>5024</v>
      </c>
      <c r="G2473">
        <v>25.034300000000002</v>
      </c>
      <c r="H2473">
        <v>-77.396299999999997</v>
      </c>
      <c r="I2473" t="s">
        <v>62</v>
      </c>
      <c r="J2473">
        <v>70587</v>
      </c>
      <c r="K2473" s="1">
        <v>45022</v>
      </c>
      <c r="L2473" t="s">
        <v>123</v>
      </c>
      <c r="M2473" t="s">
        <v>7764</v>
      </c>
      <c r="N2473" t="s">
        <v>8931</v>
      </c>
      <c r="O2473" t="s">
        <v>692</v>
      </c>
      <c r="P2473" t="s">
        <v>5491</v>
      </c>
      <c r="Q2473" t="s">
        <v>169</v>
      </c>
      <c r="R2473" t="s">
        <v>5492</v>
      </c>
      <c r="S2473" t="s">
        <v>69</v>
      </c>
      <c r="T2473" t="s">
        <v>5493</v>
      </c>
      <c r="U2473" t="s">
        <v>5494</v>
      </c>
      <c r="V2473" t="s">
        <v>7901</v>
      </c>
      <c r="W2473" t="s">
        <v>7902</v>
      </c>
    </row>
    <row r="2474" spans="1:23" x14ac:dyDescent="0.3">
      <c r="A2474">
        <v>362008802308719</v>
      </c>
      <c r="B2474" t="s">
        <v>667</v>
      </c>
      <c r="C2474" t="s">
        <v>58</v>
      </c>
      <c r="D2474" t="s">
        <v>2060</v>
      </c>
      <c r="E2474" t="s">
        <v>4406</v>
      </c>
      <c r="F2474" t="s">
        <v>4407</v>
      </c>
      <c r="G2474">
        <v>42.7087</v>
      </c>
      <c r="H2474">
        <v>19.374400000000001</v>
      </c>
      <c r="I2474" t="s">
        <v>78</v>
      </c>
      <c r="J2474">
        <v>97402</v>
      </c>
      <c r="K2474" s="1">
        <v>44482</v>
      </c>
      <c r="L2474" t="s">
        <v>63</v>
      </c>
      <c r="M2474" t="s">
        <v>8932</v>
      </c>
      <c r="N2474">
        <v>7745579430</v>
      </c>
      <c r="O2474" t="s">
        <v>832</v>
      </c>
      <c r="P2474" t="s">
        <v>833</v>
      </c>
      <c r="Q2474" t="s">
        <v>321</v>
      </c>
      <c r="R2474" t="s">
        <v>834</v>
      </c>
      <c r="S2474" t="s">
        <v>114</v>
      </c>
      <c r="T2474" t="s">
        <v>835</v>
      </c>
      <c r="U2474" t="s">
        <v>836</v>
      </c>
      <c r="V2474" t="s">
        <v>4808</v>
      </c>
      <c r="W2474" t="s">
        <v>4809</v>
      </c>
    </row>
    <row r="2475" spans="1:23" x14ac:dyDescent="0.3">
      <c r="A2475">
        <v>2777078516041140</v>
      </c>
      <c r="B2475" t="s">
        <v>1140</v>
      </c>
      <c r="C2475" t="s">
        <v>58</v>
      </c>
      <c r="D2475" t="s">
        <v>1225</v>
      </c>
      <c r="E2475" t="s">
        <v>2532</v>
      </c>
      <c r="F2475" t="s">
        <v>2533</v>
      </c>
      <c r="G2475">
        <v>-6.3689999999999998</v>
      </c>
      <c r="H2475">
        <v>34.888800000000003</v>
      </c>
      <c r="I2475" t="s">
        <v>62</v>
      </c>
      <c r="J2475">
        <v>56829</v>
      </c>
      <c r="K2475" s="1">
        <v>45004</v>
      </c>
      <c r="L2475" t="s">
        <v>63</v>
      </c>
      <c r="M2475" t="s">
        <v>8933</v>
      </c>
      <c r="N2475" t="s">
        <v>8934</v>
      </c>
      <c r="O2475" t="s">
        <v>1513</v>
      </c>
      <c r="P2475" t="s">
        <v>1373</v>
      </c>
      <c r="Q2475" t="s">
        <v>967</v>
      </c>
      <c r="R2475" t="s">
        <v>1514</v>
      </c>
      <c r="S2475" t="s">
        <v>85</v>
      </c>
      <c r="T2475" t="s">
        <v>1515</v>
      </c>
      <c r="U2475" t="s">
        <v>1516</v>
      </c>
      <c r="V2475" t="s">
        <v>4271</v>
      </c>
      <c r="W2475" t="s">
        <v>4272</v>
      </c>
    </row>
    <row r="2476" spans="1:23" x14ac:dyDescent="0.3">
      <c r="A2476">
        <v>201793795497351</v>
      </c>
      <c r="B2476" t="s">
        <v>272</v>
      </c>
      <c r="C2476" t="s">
        <v>151</v>
      </c>
      <c r="D2476" t="s">
        <v>3829</v>
      </c>
      <c r="E2476" t="s">
        <v>2249</v>
      </c>
      <c r="F2476" t="s">
        <v>2250</v>
      </c>
      <c r="G2476">
        <v>15.87</v>
      </c>
      <c r="H2476">
        <v>100.99250000000001</v>
      </c>
      <c r="I2476" t="s">
        <v>78</v>
      </c>
      <c r="J2476">
        <v>131404</v>
      </c>
      <c r="K2476" s="1">
        <v>44921</v>
      </c>
      <c r="L2476" t="s">
        <v>29</v>
      </c>
      <c r="M2476" t="s">
        <v>3488</v>
      </c>
      <c r="N2476" t="s">
        <v>8935</v>
      </c>
      <c r="O2476" t="s">
        <v>2575</v>
      </c>
      <c r="P2476" t="s">
        <v>32</v>
      </c>
      <c r="Q2476" t="s">
        <v>674</v>
      </c>
      <c r="R2476" t="s">
        <v>3660</v>
      </c>
      <c r="S2476" t="s">
        <v>198</v>
      </c>
      <c r="T2476" t="s">
        <v>3661</v>
      </c>
      <c r="U2476" t="s">
        <v>3662</v>
      </c>
      <c r="V2476" t="s">
        <v>1646</v>
      </c>
      <c r="W2476" t="s">
        <v>1647</v>
      </c>
    </row>
    <row r="2477" spans="1:23" x14ac:dyDescent="0.3">
      <c r="A2477">
        <v>1727737863969320</v>
      </c>
      <c r="B2477" t="s">
        <v>1008</v>
      </c>
      <c r="C2477" t="s">
        <v>91</v>
      </c>
      <c r="D2477" t="s">
        <v>8358</v>
      </c>
      <c r="E2477" t="s">
        <v>5614</v>
      </c>
      <c r="F2477" t="s">
        <v>5615</v>
      </c>
      <c r="G2477">
        <v>38.963700000000003</v>
      </c>
      <c r="H2477">
        <v>35.243299999999998</v>
      </c>
      <c r="I2477" t="s">
        <v>138</v>
      </c>
      <c r="J2477">
        <v>63570</v>
      </c>
      <c r="K2477" s="1">
        <v>44845</v>
      </c>
      <c r="L2477" t="s">
        <v>123</v>
      </c>
      <c r="M2477" t="s">
        <v>8936</v>
      </c>
      <c r="N2477" t="s">
        <v>8937</v>
      </c>
      <c r="O2477" t="s">
        <v>65</v>
      </c>
      <c r="P2477" t="s">
        <v>1308</v>
      </c>
      <c r="Q2477" t="s">
        <v>83</v>
      </c>
      <c r="R2477" t="s">
        <v>2323</v>
      </c>
      <c r="S2477" t="s">
        <v>145</v>
      </c>
      <c r="T2477" t="s">
        <v>2324</v>
      </c>
      <c r="U2477" t="s">
        <v>2325</v>
      </c>
      <c r="V2477" t="s">
        <v>8938</v>
      </c>
      <c r="W2477" t="s">
        <v>8939</v>
      </c>
    </row>
    <row r="2478" spans="1:23" x14ac:dyDescent="0.3">
      <c r="A2478">
        <v>1806656563396590</v>
      </c>
      <c r="B2478" t="s">
        <v>57</v>
      </c>
      <c r="C2478" t="s">
        <v>105</v>
      </c>
      <c r="D2478" t="s">
        <v>5918</v>
      </c>
      <c r="E2478" t="s">
        <v>2068</v>
      </c>
      <c r="F2478" t="s">
        <v>2069</v>
      </c>
      <c r="G2478">
        <v>52.132599999999996</v>
      </c>
      <c r="H2478">
        <v>5.2912999999999997</v>
      </c>
      <c r="I2478" t="s">
        <v>62</v>
      </c>
      <c r="J2478">
        <v>14952</v>
      </c>
      <c r="K2478" s="1">
        <v>44771</v>
      </c>
      <c r="L2478" t="s">
        <v>123</v>
      </c>
      <c r="M2478" t="s">
        <v>8940</v>
      </c>
      <c r="N2478" t="s">
        <v>8941</v>
      </c>
      <c r="O2478" t="s">
        <v>1884</v>
      </c>
      <c r="P2478" t="s">
        <v>2499</v>
      </c>
      <c r="Q2478" t="s">
        <v>34</v>
      </c>
      <c r="R2478" t="s">
        <v>2500</v>
      </c>
      <c r="S2478" t="s">
        <v>212</v>
      </c>
      <c r="T2478" t="s">
        <v>2501</v>
      </c>
      <c r="U2478" t="s">
        <v>2502</v>
      </c>
      <c r="V2478" t="s">
        <v>5878</v>
      </c>
      <c r="W2478" t="s">
        <v>5879</v>
      </c>
    </row>
    <row r="2479" spans="1:23" x14ac:dyDescent="0.3">
      <c r="A2479">
        <v>903340686972076</v>
      </c>
      <c r="B2479" t="s">
        <v>260</v>
      </c>
      <c r="C2479" t="s">
        <v>189</v>
      </c>
      <c r="D2479" t="s">
        <v>4146</v>
      </c>
      <c r="E2479" t="s">
        <v>1615</v>
      </c>
      <c r="F2479" t="s">
        <v>1616</v>
      </c>
      <c r="G2479">
        <v>-18.879200000000001</v>
      </c>
      <c r="H2479">
        <v>46.845100000000002</v>
      </c>
      <c r="I2479" t="s">
        <v>78</v>
      </c>
      <c r="J2479">
        <v>117573</v>
      </c>
      <c r="K2479" s="1">
        <v>45025</v>
      </c>
      <c r="L2479" t="s">
        <v>123</v>
      </c>
      <c r="M2479" t="s">
        <v>8942</v>
      </c>
      <c r="N2479" t="s">
        <v>8943</v>
      </c>
      <c r="O2479" t="s">
        <v>447</v>
      </c>
      <c r="P2479" t="s">
        <v>448</v>
      </c>
      <c r="Q2479" t="s">
        <v>358</v>
      </c>
      <c r="R2479" t="s">
        <v>449</v>
      </c>
      <c r="S2479" t="s">
        <v>334</v>
      </c>
      <c r="T2479" t="s">
        <v>450</v>
      </c>
      <c r="U2479" t="s">
        <v>451</v>
      </c>
      <c r="V2479" t="s">
        <v>7882</v>
      </c>
      <c r="W2479" t="s">
        <v>7883</v>
      </c>
    </row>
    <row r="2480" spans="1:23" x14ac:dyDescent="0.3">
      <c r="A2480">
        <v>2365518750890450</v>
      </c>
      <c r="B2480" t="s">
        <v>1008</v>
      </c>
      <c r="C2480" t="s">
        <v>273</v>
      </c>
      <c r="D2480" t="s">
        <v>3227</v>
      </c>
      <c r="E2480" t="s">
        <v>1424</v>
      </c>
      <c r="F2480" t="s">
        <v>1425</v>
      </c>
      <c r="G2480">
        <v>-15.3767</v>
      </c>
      <c r="H2480">
        <v>166.95920000000001</v>
      </c>
      <c r="I2480" t="s">
        <v>78</v>
      </c>
      <c r="J2480">
        <v>59074</v>
      </c>
      <c r="K2480" s="1">
        <v>45064</v>
      </c>
      <c r="L2480" t="s">
        <v>29</v>
      </c>
      <c r="M2480" t="s">
        <v>8944</v>
      </c>
      <c r="N2480" t="s">
        <v>8945</v>
      </c>
      <c r="O2480" t="s">
        <v>1698</v>
      </c>
      <c r="P2480" t="s">
        <v>6711</v>
      </c>
      <c r="Q2480" t="s">
        <v>50</v>
      </c>
      <c r="R2480" t="s">
        <v>6712</v>
      </c>
      <c r="S2480" t="s">
        <v>36</v>
      </c>
      <c r="T2480" t="s">
        <v>6713</v>
      </c>
      <c r="U2480" t="s">
        <v>6714</v>
      </c>
      <c r="V2480" t="s">
        <v>7645</v>
      </c>
      <c r="W2480" t="s">
        <v>7646</v>
      </c>
    </row>
    <row r="2481" spans="1:23" x14ac:dyDescent="0.3">
      <c r="A2481">
        <v>1759071787269130</v>
      </c>
      <c r="B2481" t="s">
        <v>260</v>
      </c>
      <c r="C2481" t="s">
        <v>91</v>
      </c>
      <c r="D2481" t="s">
        <v>1009</v>
      </c>
      <c r="E2481" t="s">
        <v>2843</v>
      </c>
      <c r="F2481" t="s">
        <v>2844</v>
      </c>
      <c r="G2481">
        <v>11.803699999999999</v>
      </c>
      <c r="H2481">
        <v>-15.180400000000001</v>
      </c>
      <c r="I2481" t="s">
        <v>62</v>
      </c>
      <c r="J2481">
        <v>106871</v>
      </c>
      <c r="K2481" s="1">
        <v>44721</v>
      </c>
      <c r="L2481" t="s">
        <v>29</v>
      </c>
      <c r="M2481" t="s">
        <v>8946</v>
      </c>
      <c r="N2481" t="s">
        <v>8947</v>
      </c>
      <c r="O2481" t="s">
        <v>1100</v>
      </c>
      <c r="P2481" t="s">
        <v>1101</v>
      </c>
      <c r="Q2481" t="s">
        <v>967</v>
      </c>
      <c r="R2481" t="s">
        <v>1102</v>
      </c>
      <c r="S2481" t="s">
        <v>255</v>
      </c>
      <c r="T2481" t="s">
        <v>1103</v>
      </c>
      <c r="U2481" t="s">
        <v>1104</v>
      </c>
      <c r="V2481" t="s">
        <v>7568</v>
      </c>
      <c r="W2481" t="s">
        <v>7569</v>
      </c>
    </row>
    <row r="2482" spans="1:23" x14ac:dyDescent="0.3">
      <c r="A2482">
        <v>342207827068611</v>
      </c>
      <c r="B2482" t="s">
        <v>23</v>
      </c>
      <c r="C2482" t="s">
        <v>189</v>
      </c>
      <c r="D2482" t="s">
        <v>4146</v>
      </c>
      <c r="E2482" t="s">
        <v>3498</v>
      </c>
      <c r="F2482" t="s">
        <v>3499</v>
      </c>
      <c r="G2482">
        <v>-3.3731</v>
      </c>
      <c r="H2482">
        <v>29.918900000000001</v>
      </c>
      <c r="I2482" t="s">
        <v>206</v>
      </c>
      <c r="J2482">
        <v>53778</v>
      </c>
      <c r="K2482" s="1">
        <v>44770</v>
      </c>
      <c r="L2482" t="s">
        <v>63</v>
      </c>
      <c r="M2482" t="s">
        <v>8948</v>
      </c>
      <c r="N2482" t="s">
        <v>8949</v>
      </c>
      <c r="O2482" t="s">
        <v>141</v>
      </c>
      <c r="P2482" t="s">
        <v>142</v>
      </c>
      <c r="Q2482" t="s">
        <v>34</v>
      </c>
      <c r="R2482" t="s">
        <v>144</v>
      </c>
      <c r="S2482" t="s">
        <v>36</v>
      </c>
      <c r="T2482" t="s">
        <v>146</v>
      </c>
      <c r="U2482" t="s">
        <v>147</v>
      </c>
      <c r="V2482" t="s">
        <v>2326</v>
      </c>
      <c r="W2482" t="s">
        <v>2327</v>
      </c>
    </row>
    <row r="2483" spans="1:23" x14ac:dyDescent="0.3">
      <c r="A2483">
        <v>353335756434696</v>
      </c>
      <c r="B2483" t="s">
        <v>41</v>
      </c>
      <c r="C2483" t="s">
        <v>58</v>
      </c>
      <c r="D2483" t="s">
        <v>742</v>
      </c>
      <c r="E2483" t="s">
        <v>2255</v>
      </c>
      <c r="F2483" t="s">
        <v>2256</v>
      </c>
      <c r="G2483">
        <v>41.377499999999998</v>
      </c>
      <c r="H2483">
        <v>64.585300000000004</v>
      </c>
      <c r="I2483" t="s">
        <v>28</v>
      </c>
      <c r="J2483">
        <v>21644</v>
      </c>
      <c r="K2483" s="1">
        <v>45002</v>
      </c>
      <c r="L2483" t="s">
        <v>123</v>
      </c>
      <c r="M2483" t="s">
        <v>8950</v>
      </c>
      <c r="N2483">
        <f>1-460-519-2204</f>
        <v>-3182</v>
      </c>
      <c r="O2483" t="s">
        <v>401</v>
      </c>
      <c r="P2483" t="s">
        <v>6357</v>
      </c>
      <c r="Q2483" t="s">
        <v>67</v>
      </c>
      <c r="R2483" t="s">
        <v>6358</v>
      </c>
      <c r="S2483" t="s">
        <v>212</v>
      </c>
      <c r="T2483" t="s">
        <v>6359</v>
      </c>
      <c r="U2483" t="s">
        <v>6360</v>
      </c>
      <c r="V2483" t="s">
        <v>3075</v>
      </c>
      <c r="W2483" t="s">
        <v>3076</v>
      </c>
    </row>
    <row r="2484" spans="1:23" x14ac:dyDescent="0.3">
      <c r="A2484">
        <v>1860576368722960</v>
      </c>
      <c r="B2484" t="s">
        <v>231</v>
      </c>
      <c r="C2484" t="s">
        <v>151</v>
      </c>
      <c r="D2484" t="s">
        <v>5175</v>
      </c>
      <c r="E2484" t="s">
        <v>2825</v>
      </c>
      <c r="F2484" t="s">
        <v>2826</v>
      </c>
      <c r="G2484">
        <v>8.4605999999999995</v>
      </c>
      <c r="H2484">
        <v>-11.7799</v>
      </c>
      <c r="I2484" t="s">
        <v>206</v>
      </c>
      <c r="J2484">
        <v>22954</v>
      </c>
      <c r="K2484" s="1">
        <v>44897</v>
      </c>
      <c r="L2484" t="s">
        <v>123</v>
      </c>
      <c r="M2484" t="s">
        <v>8951</v>
      </c>
      <c r="N2484">
        <v>9324941012</v>
      </c>
      <c r="O2484" t="s">
        <v>33</v>
      </c>
      <c r="P2484" t="s">
        <v>3049</v>
      </c>
      <c r="Q2484" t="s">
        <v>34</v>
      </c>
      <c r="R2484" t="s">
        <v>3050</v>
      </c>
      <c r="S2484" t="s">
        <v>36</v>
      </c>
      <c r="T2484" t="s">
        <v>3051</v>
      </c>
      <c r="U2484" t="s">
        <v>3052</v>
      </c>
      <c r="V2484" t="s">
        <v>3981</v>
      </c>
      <c r="W2484" t="s">
        <v>3982</v>
      </c>
    </row>
    <row r="2485" spans="1:23" x14ac:dyDescent="0.3">
      <c r="A2485">
        <v>2013318840160360</v>
      </c>
      <c r="B2485" t="s">
        <v>1636</v>
      </c>
      <c r="C2485" t="s">
        <v>134</v>
      </c>
      <c r="D2485" t="s">
        <v>6648</v>
      </c>
      <c r="E2485" t="s">
        <v>556</v>
      </c>
      <c r="F2485" t="s">
        <v>557</v>
      </c>
      <c r="G2485">
        <v>-1.8311999999999999</v>
      </c>
      <c r="H2485">
        <v>-78.183400000000006</v>
      </c>
      <c r="I2485" t="s">
        <v>78</v>
      </c>
      <c r="J2485">
        <v>126869</v>
      </c>
      <c r="K2485" s="1">
        <v>44767</v>
      </c>
      <c r="L2485" t="s">
        <v>123</v>
      </c>
      <c r="M2485" t="s">
        <v>8952</v>
      </c>
      <c r="N2485" t="s">
        <v>8953</v>
      </c>
      <c r="O2485" t="s">
        <v>703</v>
      </c>
      <c r="P2485" t="s">
        <v>704</v>
      </c>
      <c r="Q2485" t="s">
        <v>321</v>
      </c>
      <c r="R2485" t="s">
        <v>705</v>
      </c>
      <c r="S2485" t="s">
        <v>145</v>
      </c>
      <c r="T2485" t="s">
        <v>706</v>
      </c>
      <c r="U2485" t="s">
        <v>707</v>
      </c>
      <c r="V2485" t="s">
        <v>7811</v>
      </c>
      <c r="W2485" t="s">
        <v>7812</v>
      </c>
    </row>
    <row r="2486" spans="1:23" x14ac:dyDescent="0.3">
      <c r="A2486">
        <v>888294256189346</v>
      </c>
      <c r="B2486" t="s">
        <v>430</v>
      </c>
      <c r="C2486" t="s">
        <v>134</v>
      </c>
      <c r="D2486" t="s">
        <v>534</v>
      </c>
      <c r="E2486" t="s">
        <v>3961</v>
      </c>
      <c r="F2486" t="s">
        <v>3962</v>
      </c>
      <c r="G2486">
        <v>-18.665700000000001</v>
      </c>
      <c r="H2486">
        <v>35.529600000000002</v>
      </c>
      <c r="I2486" t="s">
        <v>78</v>
      </c>
      <c r="J2486">
        <v>124600</v>
      </c>
      <c r="K2486" s="1">
        <v>44495</v>
      </c>
      <c r="L2486" t="s">
        <v>29</v>
      </c>
      <c r="M2486" t="s">
        <v>8954</v>
      </c>
      <c r="N2486">
        <v>7195784395</v>
      </c>
      <c r="O2486" t="s">
        <v>1576</v>
      </c>
      <c r="P2486" t="s">
        <v>1577</v>
      </c>
      <c r="Q2486" t="s">
        <v>967</v>
      </c>
      <c r="R2486" t="s">
        <v>1578</v>
      </c>
      <c r="S2486" t="s">
        <v>85</v>
      </c>
      <c r="T2486" t="s">
        <v>1579</v>
      </c>
      <c r="U2486" t="s">
        <v>1580</v>
      </c>
      <c r="V2486" t="s">
        <v>8476</v>
      </c>
      <c r="W2486" t="s">
        <v>8477</v>
      </c>
    </row>
    <row r="2487" spans="1:23" x14ac:dyDescent="0.3">
      <c r="A2487">
        <v>2900244807062930</v>
      </c>
      <c r="B2487" t="s">
        <v>133</v>
      </c>
      <c r="C2487" t="s">
        <v>58</v>
      </c>
      <c r="D2487" t="s">
        <v>4412</v>
      </c>
      <c r="E2487" t="s">
        <v>3022</v>
      </c>
      <c r="F2487" t="s">
        <v>3023</v>
      </c>
      <c r="G2487">
        <v>64.963099999999997</v>
      </c>
      <c r="H2487">
        <v>-19.020800000000001</v>
      </c>
      <c r="I2487" t="s">
        <v>206</v>
      </c>
      <c r="J2487">
        <v>103585</v>
      </c>
      <c r="K2487" s="1">
        <v>44500</v>
      </c>
      <c r="L2487" t="s">
        <v>123</v>
      </c>
      <c r="M2487" t="s">
        <v>8955</v>
      </c>
      <c r="N2487" t="s">
        <v>8956</v>
      </c>
      <c r="O2487" t="s">
        <v>1979</v>
      </c>
      <c r="P2487" t="s">
        <v>4672</v>
      </c>
      <c r="Q2487" t="s">
        <v>239</v>
      </c>
      <c r="R2487" t="s">
        <v>4673</v>
      </c>
      <c r="S2487" t="s">
        <v>255</v>
      </c>
      <c r="T2487" t="s">
        <v>4674</v>
      </c>
      <c r="U2487" t="s">
        <v>4675</v>
      </c>
      <c r="V2487" t="s">
        <v>5228</v>
      </c>
      <c r="W2487" t="s">
        <v>5229</v>
      </c>
    </row>
    <row r="2488" spans="1:23" x14ac:dyDescent="0.3">
      <c r="A2488">
        <v>2683022926998780</v>
      </c>
      <c r="B2488" t="s">
        <v>396</v>
      </c>
      <c r="C2488" t="s">
        <v>105</v>
      </c>
      <c r="D2488" t="s">
        <v>4156</v>
      </c>
      <c r="E2488" t="s">
        <v>2825</v>
      </c>
      <c r="F2488" t="s">
        <v>2826</v>
      </c>
      <c r="G2488">
        <v>8.4605999999999995</v>
      </c>
      <c r="H2488">
        <v>-11.7799</v>
      </c>
      <c r="I2488" t="s">
        <v>138</v>
      </c>
      <c r="J2488">
        <v>104922</v>
      </c>
      <c r="K2488" s="1">
        <v>44645</v>
      </c>
      <c r="L2488" t="s">
        <v>123</v>
      </c>
      <c r="M2488" t="s">
        <v>8957</v>
      </c>
      <c r="N2488" t="s">
        <v>8958</v>
      </c>
      <c r="O2488" t="s">
        <v>640</v>
      </c>
      <c r="P2488" t="s">
        <v>1346</v>
      </c>
      <c r="Q2488" t="s">
        <v>239</v>
      </c>
      <c r="R2488" t="s">
        <v>1347</v>
      </c>
      <c r="S2488" t="s">
        <v>36</v>
      </c>
      <c r="T2488" t="s">
        <v>1348</v>
      </c>
      <c r="U2488" t="s">
        <v>1349</v>
      </c>
      <c r="V2488" t="s">
        <v>3287</v>
      </c>
      <c r="W2488" t="s">
        <v>3288</v>
      </c>
    </row>
    <row r="2489" spans="1:23" x14ac:dyDescent="0.3">
      <c r="A2489">
        <v>1413188884518070</v>
      </c>
      <c r="B2489" t="s">
        <v>133</v>
      </c>
      <c r="C2489" t="s">
        <v>134</v>
      </c>
      <c r="D2489" t="s">
        <v>575</v>
      </c>
      <c r="E2489" t="s">
        <v>262</v>
      </c>
      <c r="F2489" t="s">
        <v>262</v>
      </c>
      <c r="G2489">
        <v>43.942399999999999</v>
      </c>
      <c r="H2489">
        <v>12.457800000000001</v>
      </c>
      <c r="I2489" t="s">
        <v>62</v>
      </c>
      <c r="J2489">
        <v>110575</v>
      </c>
      <c r="K2489" s="1">
        <v>44767</v>
      </c>
      <c r="L2489" t="s">
        <v>63</v>
      </c>
      <c r="M2489" t="s">
        <v>8959</v>
      </c>
      <c r="N2489" t="s">
        <v>8960</v>
      </c>
      <c r="O2489" t="s">
        <v>597</v>
      </c>
      <c r="P2489" t="s">
        <v>1493</v>
      </c>
      <c r="Q2489" t="s">
        <v>169</v>
      </c>
      <c r="R2489" t="s">
        <v>1755</v>
      </c>
      <c r="S2489" t="s">
        <v>69</v>
      </c>
      <c r="T2489" t="s">
        <v>1756</v>
      </c>
      <c r="U2489" t="s">
        <v>1757</v>
      </c>
      <c r="V2489" t="s">
        <v>1894</v>
      </c>
      <c r="W2489" t="s">
        <v>1895</v>
      </c>
    </row>
    <row r="2490" spans="1:23" x14ac:dyDescent="0.3">
      <c r="A2490">
        <v>660400104031418</v>
      </c>
      <c r="B2490" t="s">
        <v>90</v>
      </c>
      <c r="C2490" t="s">
        <v>218</v>
      </c>
      <c r="D2490" t="s">
        <v>3184</v>
      </c>
      <c r="E2490" t="s">
        <v>602</v>
      </c>
      <c r="F2490" t="s">
        <v>603</v>
      </c>
      <c r="G2490">
        <v>40.463700000000003</v>
      </c>
      <c r="H2490">
        <v>-3.7492000000000001</v>
      </c>
      <c r="I2490" t="s">
        <v>62</v>
      </c>
      <c r="J2490">
        <v>114407</v>
      </c>
      <c r="K2490" s="1">
        <v>45149</v>
      </c>
      <c r="L2490" t="s">
        <v>63</v>
      </c>
      <c r="M2490" t="s">
        <v>4647</v>
      </c>
      <c r="N2490" t="s">
        <v>8961</v>
      </c>
      <c r="O2490" t="s">
        <v>251</v>
      </c>
      <c r="P2490" t="s">
        <v>1002</v>
      </c>
      <c r="Q2490" t="s">
        <v>50</v>
      </c>
      <c r="R2490" t="s">
        <v>1003</v>
      </c>
      <c r="S2490" t="s">
        <v>241</v>
      </c>
      <c r="T2490" t="s">
        <v>1004</v>
      </c>
      <c r="U2490" t="s">
        <v>1005</v>
      </c>
      <c r="V2490" t="s">
        <v>3363</v>
      </c>
      <c r="W2490" t="s">
        <v>3364</v>
      </c>
    </row>
    <row r="2491" spans="1:23" x14ac:dyDescent="0.3">
      <c r="A2491">
        <v>2210725026617350</v>
      </c>
      <c r="B2491" t="s">
        <v>119</v>
      </c>
      <c r="C2491" t="s">
        <v>134</v>
      </c>
      <c r="D2491" t="s">
        <v>1112</v>
      </c>
      <c r="E2491" t="s">
        <v>3498</v>
      </c>
      <c r="F2491" t="s">
        <v>3499</v>
      </c>
      <c r="G2491">
        <v>-3.3731</v>
      </c>
      <c r="H2491">
        <v>29.918900000000001</v>
      </c>
      <c r="I2491" t="s">
        <v>138</v>
      </c>
      <c r="J2491">
        <v>72927</v>
      </c>
      <c r="K2491" s="1">
        <v>44707</v>
      </c>
      <c r="L2491" t="s">
        <v>29</v>
      </c>
      <c r="M2491" t="s">
        <v>8962</v>
      </c>
      <c r="N2491">
        <v>2358033239</v>
      </c>
      <c r="O2491" t="s">
        <v>803</v>
      </c>
      <c r="P2491" t="s">
        <v>4115</v>
      </c>
      <c r="Q2491" t="s">
        <v>34</v>
      </c>
      <c r="R2491" t="s">
        <v>4116</v>
      </c>
      <c r="S2491" t="s">
        <v>69</v>
      </c>
      <c r="T2491" t="s">
        <v>4117</v>
      </c>
      <c r="U2491" t="s">
        <v>4118</v>
      </c>
      <c r="V2491" t="s">
        <v>7572</v>
      </c>
      <c r="W2491" t="s">
        <v>7573</v>
      </c>
    </row>
    <row r="2492" spans="1:23" x14ac:dyDescent="0.3">
      <c r="A2492">
        <v>827549861038122</v>
      </c>
      <c r="B2492" t="s">
        <v>430</v>
      </c>
      <c r="C2492" t="s">
        <v>91</v>
      </c>
      <c r="D2492" t="s">
        <v>3855</v>
      </c>
      <c r="E2492" t="s">
        <v>233</v>
      </c>
      <c r="F2492" t="s">
        <v>234</v>
      </c>
      <c r="G2492">
        <v>34.802100000000003</v>
      </c>
      <c r="H2492">
        <v>38.9968</v>
      </c>
      <c r="I2492" t="s">
        <v>28</v>
      </c>
      <c r="J2492">
        <v>50629</v>
      </c>
      <c r="K2492" s="1">
        <v>44544</v>
      </c>
      <c r="L2492" t="s">
        <v>29</v>
      </c>
      <c r="M2492" t="s">
        <v>8963</v>
      </c>
      <c r="N2492" t="s">
        <v>8964</v>
      </c>
      <c r="O2492" t="s">
        <v>1513</v>
      </c>
      <c r="P2492" t="s">
        <v>2958</v>
      </c>
      <c r="Q2492" t="s">
        <v>321</v>
      </c>
      <c r="R2492" t="s">
        <v>2959</v>
      </c>
      <c r="S2492" t="s">
        <v>198</v>
      </c>
      <c r="T2492" t="s">
        <v>2960</v>
      </c>
      <c r="U2492" t="s">
        <v>2961</v>
      </c>
      <c r="V2492" t="s">
        <v>4124</v>
      </c>
      <c r="W2492" t="s">
        <v>4125</v>
      </c>
    </row>
    <row r="2493" spans="1:23" x14ac:dyDescent="0.3">
      <c r="A2493">
        <v>1707660583989800</v>
      </c>
      <c r="B2493" t="s">
        <v>443</v>
      </c>
      <c r="C2493" t="s">
        <v>91</v>
      </c>
      <c r="D2493" t="s">
        <v>5605</v>
      </c>
      <c r="E2493" t="s">
        <v>893</v>
      </c>
      <c r="F2493" t="s">
        <v>894</v>
      </c>
      <c r="G2493">
        <v>-30.5595</v>
      </c>
      <c r="H2493">
        <v>22.9375</v>
      </c>
      <c r="I2493" t="s">
        <v>138</v>
      </c>
      <c r="J2493">
        <v>122338</v>
      </c>
      <c r="K2493" s="1">
        <v>44818</v>
      </c>
      <c r="L2493" t="s">
        <v>29</v>
      </c>
      <c r="M2493" t="s">
        <v>8965</v>
      </c>
      <c r="N2493" t="s">
        <v>8966</v>
      </c>
      <c r="O2493" t="s">
        <v>400</v>
      </c>
      <c r="P2493" t="s">
        <v>4005</v>
      </c>
      <c r="Q2493" t="s">
        <v>239</v>
      </c>
      <c r="R2493" t="s">
        <v>4006</v>
      </c>
      <c r="S2493" t="s">
        <v>114</v>
      </c>
      <c r="T2493" t="s">
        <v>4007</v>
      </c>
      <c r="U2493" t="s">
        <v>4008</v>
      </c>
      <c r="V2493" t="s">
        <v>4176</v>
      </c>
      <c r="W2493" t="s">
        <v>4177</v>
      </c>
    </row>
    <row r="2494" spans="1:23" x14ac:dyDescent="0.3">
      <c r="A2494">
        <v>2685055813627850</v>
      </c>
      <c r="B2494" t="s">
        <v>973</v>
      </c>
      <c r="C2494" t="s">
        <v>273</v>
      </c>
      <c r="D2494" t="s">
        <v>5716</v>
      </c>
      <c r="E2494" t="s">
        <v>2309</v>
      </c>
      <c r="F2494" t="s">
        <v>2310</v>
      </c>
      <c r="G2494">
        <v>12.984299999999999</v>
      </c>
      <c r="H2494">
        <v>-61.287199999999999</v>
      </c>
      <c r="I2494" t="s">
        <v>78</v>
      </c>
      <c r="J2494">
        <v>37989</v>
      </c>
      <c r="K2494" s="1">
        <v>44836</v>
      </c>
      <c r="L2494" t="s">
        <v>29</v>
      </c>
      <c r="M2494" t="s">
        <v>8967</v>
      </c>
      <c r="N2494" t="s">
        <v>8968</v>
      </c>
      <c r="O2494" t="s">
        <v>167</v>
      </c>
      <c r="P2494" t="s">
        <v>168</v>
      </c>
      <c r="Q2494" t="s">
        <v>67</v>
      </c>
      <c r="R2494" t="s">
        <v>170</v>
      </c>
      <c r="S2494" t="s">
        <v>212</v>
      </c>
      <c r="T2494" t="s">
        <v>171</v>
      </c>
      <c r="U2494" t="s">
        <v>172</v>
      </c>
      <c r="V2494" t="s">
        <v>2146</v>
      </c>
      <c r="W2494" t="s">
        <v>2147</v>
      </c>
    </row>
    <row r="2495" spans="1:23" x14ac:dyDescent="0.3">
      <c r="A2495">
        <v>56737632055665</v>
      </c>
      <c r="B2495" t="s">
        <v>1803</v>
      </c>
      <c r="C2495" t="s">
        <v>105</v>
      </c>
      <c r="D2495" t="s">
        <v>1305</v>
      </c>
      <c r="E2495" t="s">
        <v>2436</v>
      </c>
      <c r="F2495" t="s">
        <v>2437</v>
      </c>
      <c r="G2495">
        <v>46.818199999999997</v>
      </c>
      <c r="H2495">
        <v>8.2274999999999991</v>
      </c>
      <c r="I2495" t="s">
        <v>206</v>
      </c>
      <c r="J2495">
        <v>18150</v>
      </c>
      <c r="K2495" s="1">
        <v>44961</v>
      </c>
      <c r="L2495" t="s">
        <v>29</v>
      </c>
      <c r="M2495" t="s">
        <v>8969</v>
      </c>
      <c r="N2495" t="s">
        <v>8970</v>
      </c>
      <c r="O2495" t="s">
        <v>3146</v>
      </c>
      <c r="P2495" t="s">
        <v>3723</v>
      </c>
      <c r="Q2495" t="s">
        <v>239</v>
      </c>
      <c r="R2495" t="s">
        <v>7090</v>
      </c>
      <c r="S2495" t="s">
        <v>212</v>
      </c>
      <c r="T2495" t="s">
        <v>7091</v>
      </c>
      <c r="U2495" t="s">
        <v>7092</v>
      </c>
      <c r="V2495" t="s">
        <v>4635</v>
      </c>
      <c r="W2495" t="s">
        <v>4636</v>
      </c>
    </row>
    <row r="2496" spans="1:23" x14ac:dyDescent="0.3">
      <c r="A2496">
        <v>623110184882818</v>
      </c>
      <c r="B2496" t="s">
        <v>161</v>
      </c>
      <c r="C2496" t="s">
        <v>105</v>
      </c>
      <c r="D2496" t="s">
        <v>2751</v>
      </c>
      <c r="E2496" t="s">
        <v>2094</v>
      </c>
      <c r="F2496" t="s">
        <v>2733</v>
      </c>
      <c r="G2496">
        <v>-13.759</v>
      </c>
      <c r="H2496">
        <v>-172.1046</v>
      </c>
      <c r="I2496" t="s">
        <v>62</v>
      </c>
      <c r="J2496">
        <v>134099</v>
      </c>
      <c r="K2496" s="1">
        <v>44993</v>
      </c>
      <c r="L2496" t="s">
        <v>63</v>
      </c>
      <c r="M2496" t="s">
        <v>8971</v>
      </c>
      <c r="N2496" t="s">
        <v>8972</v>
      </c>
      <c r="O2496" t="s">
        <v>2675</v>
      </c>
      <c r="P2496" t="s">
        <v>6117</v>
      </c>
      <c r="Q2496" t="s">
        <v>183</v>
      </c>
      <c r="R2496" t="s">
        <v>6118</v>
      </c>
      <c r="S2496" t="s">
        <v>52</v>
      </c>
      <c r="T2496" t="s">
        <v>6119</v>
      </c>
      <c r="U2496" t="s">
        <v>6120</v>
      </c>
      <c r="V2496" t="s">
        <v>2197</v>
      </c>
      <c r="W2496" t="s">
        <v>2198</v>
      </c>
    </row>
    <row r="2497" spans="1:23" x14ac:dyDescent="0.3">
      <c r="A2497">
        <v>1308392454775220</v>
      </c>
      <c r="B2497" t="s">
        <v>150</v>
      </c>
      <c r="C2497" t="s">
        <v>24</v>
      </c>
      <c r="D2497" t="s">
        <v>3834</v>
      </c>
      <c r="E2497" t="s">
        <v>2328</v>
      </c>
      <c r="F2497" t="s">
        <v>2329</v>
      </c>
      <c r="G2497">
        <v>12.238300000000001</v>
      </c>
      <c r="H2497">
        <v>-1.5616000000000001</v>
      </c>
      <c r="I2497" t="s">
        <v>206</v>
      </c>
      <c r="J2497">
        <v>132231</v>
      </c>
      <c r="K2497" s="1">
        <v>44968</v>
      </c>
      <c r="L2497" t="s">
        <v>123</v>
      </c>
      <c r="M2497" t="s">
        <v>8973</v>
      </c>
      <c r="N2497" t="s">
        <v>8974</v>
      </c>
      <c r="O2497" t="s">
        <v>693</v>
      </c>
      <c r="P2497" t="s">
        <v>1394</v>
      </c>
      <c r="Q2497" t="s">
        <v>67</v>
      </c>
      <c r="R2497" t="s">
        <v>1395</v>
      </c>
      <c r="S2497" t="s">
        <v>145</v>
      </c>
      <c r="T2497" t="s">
        <v>1396</v>
      </c>
      <c r="U2497" t="s">
        <v>1397</v>
      </c>
      <c r="V2497" t="s">
        <v>2902</v>
      </c>
      <c r="W2497" t="s">
        <v>2903</v>
      </c>
    </row>
    <row r="2498" spans="1:23" x14ac:dyDescent="0.3">
      <c r="A2498">
        <v>33403276791280</v>
      </c>
      <c r="B2498" t="s">
        <v>973</v>
      </c>
      <c r="C2498" t="s">
        <v>273</v>
      </c>
      <c r="D2498" t="s">
        <v>444</v>
      </c>
      <c r="E2498" t="s">
        <v>2148</v>
      </c>
      <c r="F2498" t="s">
        <v>2149</v>
      </c>
      <c r="G2498">
        <v>53.142400000000002</v>
      </c>
      <c r="H2498">
        <v>-7.6920999999999999</v>
      </c>
      <c r="I2498" t="s">
        <v>138</v>
      </c>
      <c r="J2498">
        <v>100427</v>
      </c>
      <c r="K2498" s="1">
        <v>45068</v>
      </c>
      <c r="L2498" t="s">
        <v>63</v>
      </c>
      <c r="M2498" t="s">
        <v>8975</v>
      </c>
      <c r="N2498" t="s">
        <v>8976</v>
      </c>
      <c r="O2498" t="s">
        <v>251</v>
      </c>
      <c r="P2498" t="s">
        <v>1002</v>
      </c>
      <c r="Q2498" t="s">
        <v>294</v>
      </c>
      <c r="R2498" t="s">
        <v>1003</v>
      </c>
      <c r="S2498" t="s">
        <v>212</v>
      </c>
      <c r="T2498" t="s">
        <v>1004</v>
      </c>
      <c r="U2498" t="s">
        <v>1005</v>
      </c>
      <c r="V2498" t="s">
        <v>1780</v>
      </c>
      <c r="W2498" t="s">
        <v>1781</v>
      </c>
    </row>
    <row r="2499" spans="1:23" x14ac:dyDescent="0.3">
      <c r="A2499">
        <v>789654937298949</v>
      </c>
      <c r="B2499" t="s">
        <v>454</v>
      </c>
      <c r="C2499" t="s">
        <v>105</v>
      </c>
      <c r="D2499" t="s">
        <v>1906</v>
      </c>
      <c r="E2499" t="s">
        <v>4315</v>
      </c>
      <c r="F2499" t="s">
        <v>4316</v>
      </c>
      <c r="G2499">
        <v>-0.52280000000000004</v>
      </c>
      <c r="H2499">
        <v>166.9315</v>
      </c>
      <c r="I2499" t="s">
        <v>28</v>
      </c>
      <c r="J2499">
        <v>31110</v>
      </c>
      <c r="K2499" s="1">
        <v>44996</v>
      </c>
      <c r="L2499" t="s">
        <v>63</v>
      </c>
      <c r="M2499" t="s">
        <v>8977</v>
      </c>
      <c r="N2499">
        <f>1-279-448-3728</f>
        <v>-4454</v>
      </c>
      <c r="O2499" t="s">
        <v>4051</v>
      </c>
      <c r="P2499" t="s">
        <v>4052</v>
      </c>
      <c r="Q2499" t="s">
        <v>332</v>
      </c>
      <c r="R2499" t="s">
        <v>4053</v>
      </c>
      <c r="S2499" t="s">
        <v>334</v>
      </c>
      <c r="T2499" t="s">
        <v>4054</v>
      </c>
      <c r="U2499" t="s">
        <v>4055</v>
      </c>
      <c r="V2499" t="s">
        <v>3274</v>
      </c>
      <c r="W2499" t="s">
        <v>3275</v>
      </c>
    </row>
    <row r="2500" spans="1:23" x14ac:dyDescent="0.3">
      <c r="A2500">
        <v>792831708963790</v>
      </c>
      <c r="B2500" t="s">
        <v>567</v>
      </c>
      <c r="C2500" t="s">
        <v>189</v>
      </c>
      <c r="D2500" t="s">
        <v>5094</v>
      </c>
      <c r="E2500" t="s">
        <v>2204</v>
      </c>
      <c r="F2500" t="s">
        <v>2205</v>
      </c>
      <c r="G2500">
        <v>7.9465000000000003</v>
      </c>
      <c r="H2500">
        <v>-1.0232000000000001</v>
      </c>
      <c r="I2500" t="s">
        <v>62</v>
      </c>
      <c r="J2500">
        <v>53291</v>
      </c>
      <c r="K2500" s="1">
        <v>44488</v>
      </c>
      <c r="L2500" t="s">
        <v>63</v>
      </c>
      <c r="M2500" t="s">
        <v>8978</v>
      </c>
      <c r="N2500" t="s">
        <v>8979</v>
      </c>
      <c r="O2500" t="s">
        <v>292</v>
      </c>
      <c r="P2500" t="s">
        <v>3773</v>
      </c>
      <c r="Q2500" t="s">
        <v>50</v>
      </c>
      <c r="R2500" t="s">
        <v>3774</v>
      </c>
      <c r="S2500" t="s">
        <v>52</v>
      </c>
      <c r="T2500" t="s">
        <v>3775</v>
      </c>
      <c r="U2500" t="s">
        <v>3776</v>
      </c>
      <c r="V2500" t="s">
        <v>39</v>
      </c>
      <c r="W2500" t="s">
        <v>40</v>
      </c>
    </row>
    <row r="2501" spans="1:23" x14ac:dyDescent="0.3">
      <c r="A2501">
        <v>1663851993764100</v>
      </c>
      <c r="B2501" t="s">
        <v>1636</v>
      </c>
      <c r="C2501" t="s">
        <v>42</v>
      </c>
      <c r="D2501" t="s">
        <v>4497</v>
      </c>
      <c r="E2501" t="s">
        <v>954</v>
      </c>
      <c r="F2501" t="s">
        <v>955</v>
      </c>
      <c r="G2501">
        <v>4.2104999999999997</v>
      </c>
      <c r="H2501">
        <v>101.97580000000001</v>
      </c>
      <c r="I2501" t="s">
        <v>206</v>
      </c>
      <c r="J2501">
        <v>25698</v>
      </c>
      <c r="K2501" s="1">
        <v>44986</v>
      </c>
      <c r="L2501" t="s">
        <v>123</v>
      </c>
      <c r="M2501" t="s">
        <v>8980</v>
      </c>
      <c r="N2501" t="s">
        <v>8981</v>
      </c>
      <c r="O2501" t="s">
        <v>356</v>
      </c>
      <c r="P2501" t="s">
        <v>3310</v>
      </c>
      <c r="Q2501" t="s">
        <v>294</v>
      </c>
      <c r="R2501" t="s">
        <v>3311</v>
      </c>
      <c r="S2501" t="s">
        <v>212</v>
      </c>
      <c r="T2501" t="s">
        <v>3312</v>
      </c>
      <c r="U2501" t="s">
        <v>3313</v>
      </c>
      <c r="V2501" t="s">
        <v>4138</v>
      </c>
      <c r="W2501" t="s">
        <v>4139</v>
      </c>
    </row>
    <row r="2502" spans="1:23" x14ac:dyDescent="0.3">
      <c r="A2502">
        <v>2520171503110950</v>
      </c>
      <c r="B2502" t="s">
        <v>686</v>
      </c>
      <c r="C2502" t="s">
        <v>273</v>
      </c>
      <c r="D2502" t="s">
        <v>1674</v>
      </c>
      <c r="E2502" t="s">
        <v>2409</v>
      </c>
      <c r="F2502" t="s">
        <v>2410</v>
      </c>
      <c r="G2502">
        <v>47.165999999999997</v>
      </c>
      <c r="H2502">
        <v>9.5554000000000006</v>
      </c>
      <c r="I2502" t="s">
        <v>62</v>
      </c>
      <c r="J2502">
        <v>115452</v>
      </c>
      <c r="K2502" s="1">
        <v>45184</v>
      </c>
      <c r="L2502" t="s">
        <v>123</v>
      </c>
      <c r="M2502" t="s">
        <v>8982</v>
      </c>
      <c r="N2502" t="s">
        <v>8983</v>
      </c>
      <c r="O2502" t="s">
        <v>32</v>
      </c>
      <c r="P2502" t="s">
        <v>1169</v>
      </c>
      <c r="Q2502" t="s">
        <v>67</v>
      </c>
      <c r="R2502" t="s">
        <v>1170</v>
      </c>
      <c r="S2502" t="s">
        <v>114</v>
      </c>
      <c r="T2502" t="s">
        <v>1171</v>
      </c>
      <c r="U2502" t="s">
        <v>1172</v>
      </c>
      <c r="V2502" t="s">
        <v>1919</v>
      </c>
      <c r="W2502" t="s">
        <v>1920</v>
      </c>
    </row>
    <row r="2503" spans="1:23" x14ac:dyDescent="0.3">
      <c r="A2503">
        <v>279822989905240</v>
      </c>
      <c r="B2503" t="s">
        <v>792</v>
      </c>
      <c r="C2503" t="s">
        <v>91</v>
      </c>
      <c r="D2503" t="s">
        <v>4750</v>
      </c>
      <c r="E2503" t="s">
        <v>2436</v>
      </c>
      <c r="F2503" t="s">
        <v>2437</v>
      </c>
      <c r="G2503">
        <v>46.818199999999997</v>
      </c>
      <c r="H2503">
        <v>8.2274999999999991</v>
      </c>
      <c r="I2503" t="s">
        <v>28</v>
      </c>
      <c r="J2503">
        <v>119048</v>
      </c>
      <c r="K2503" s="1">
        <v>44610</v>
      </c>
      <c r="L2503" t="s">
        <v>63</v>
      </c>
      <c r="M2503" t="s">
        <v>8984</v>
      </c>
      <c r="N2503" t="s">
        <v>8985</v>
      </c>
      <c r="O2503" t="s">
        <v>703</v>
      </c>
      <c r="P2503" t="s">
        <v>704</v>
      </c>
      <c r="Q2503" t="s">
        <v>183</v>
      </c>
      <c r="R2503" t="s">
        <v>705</v>
      </c>
      <c r="S2503" t="s">
        <v>255</v>
      </c>
      <c r="T2503" t="s">
        <v>706</v>
      </c>
      <c r="U2503" t="s">
        <v>707</v>
      </c>
      <c r="V2503" t="s">
        <v>1740</v>
      </c>
      <c r="W2503" t="s">
        <v>1741</v>
      </c>
    </row>
    <row r="2504" spans="1:23" x14ac:dyDescent="0.3">
      <c r="A2504">
        <v>2546854660669280</v>
      </c>
      <c r="B2504" t="s">
        <v>710</v>
      </c>
      <c r="C2504" t="s">
        <v>273</v>
      </c>
      <c r="D2504" t="s">
        <v>1817</v>
      </c>
      <c r="E2504" t="s">
        <v>925</v>
      </c>
      <c r="F2504" t="s">
        <v>926</v>
      </c>
      <c r="G2504">
        <v>23.885899999999999</v>
      </c>
      <c r="H2504">
        <v>45.0792</v>
      </c>
      <c r="I2504" t="s">
        <v>78</v>
      </c>
      <c r="J2504">
        <v>72363</v>
      </c>
      <c r="K2504" s="1">
        <v>44677</v>
      </c>
      <c r="L2504" t="s">
        <v>29</v>
      </c>
      <c r="M2504" t="s">
        <v>8986</v>
      </c>
      <c r="N2504" t="s">
        <v>8987</v>
      </c>
      <c r="O2504" t="s">
        <v>65</v>
      </c>
      <c r="P2504" t="s">
        <v>1308</v>
      </c>
      <c r="Q2504" t="s">
        <v>1047</v>
      </c>
      <c r="R2504" t="s">
        <v>2323</v>
      </c>
      <c r="S2504" t="s">
        <v>145</v>
      </c>
      <c r="T2504" t="s">
        <v>2324</v>
      </c>
      <c r="U2504" t="s">
        <v>2325</v>
      </c>
      <c r="V2504" t="s">
        <v>244</v>
      </c>
      <c r="W2504" t="s">
        <v>245</v>
      </c>
    </row>
    <row r="2505" spans="1:23" x14ac:dyDescent="0.3">
      <c r="A2505">
        <v>3047027261946770</v>
      </c>
      <c r="B2505" t="s">
        <v>231</v>
      </c>
      <c r="C2505" t="s">
        <v>218</v>
      </c>
      <c r="D2505" t="s">
        <v>3858</v>
      </c>
      <c r="E2505" t="s">
        <v>340</v>
      </c>
      <c r="F2505" t="s">
        <v>341</v>
      </c>
      <c r="G2505">
        <v>15.179399999999999</v>
      </c>
      <c r="H2505">
        <v>39.782299999999999</v>
      </c>
      <c r="I2505" t="s">
        <v>206</v>
      </c>
      <c r="J2505">
        <v>125996</v>
      </c>
      <c r="K2505" s="1">
        <v>44581</v>
      </c>
      <c r="L2505" t="s">
        <v>29</v>
      </c>
      <c r="M2505" t="s">
        <v>8988</v>
      </c>
      <c r="N2505" t="s">
        <v>8989</v>
      </c>
      <c r="O2505" t="s">
        <v>1252</v>
      </c>
      <c r="P2505" t="s">
        <v>660</v>
      </c>
      <c r="Q2505" t="s">
        <v>50</v>
      </c>
      <c r="R2505" t="s">
        <v>3560</v>
      </c>
      <c r="S2505" t="s">
        <v>36</v>
      </c>
      <c r="T2505" t="s">
        <v>3561</v>
      </c>
      <c r="U2505" t="s">
        <v>3562</v>
      </c>
      <c r="V2505" t="s">
        <v>5244</v>
      </c>
      <c r="W2505" t="s">
        <v>5245</v>
      </c>
    </row>
    <row r="2506" spans="1:23" x14ac:dyDescent="0.3">
      <c r="A2506">
        <v>3037329155390860</v>
      </c>
      <c r="B2506" t="s">
        <v>555</v>
      </c>
      <c r="C2506" t="s">
        <v>151</v>
      </c>
      <c r="D2506" t="s">
        <v>3441</v>
      </c>
      <c r="E2506" t="s">
        <v>340</v>
      </c>
      <c r="F2506" t="s">
        <v>341</v>
      </c>
      <c r="G2506">
        <v>15.179399999999999</v>
      </c>
      <c r="H2506">
        <v>39.782299999999999</v>
      </c>
      <c r="I2506" t="s">
        <v>62</v>
      </c>
      <c r="J2506">
        <v>113446</v>
      </c>
      <c r="K2506" s="1">
        <v>44817</v>
      </c>
      <c r="L2506" t="s">
        <v>63</v>
      </c>
      <c r="M2506" t="s">
        <v>8990</v>
      </c>
      <c r="N2506" t="s">
        <v>8991</v>
      </c>
      <c r="O2506" t="s">
        <v>585</v>
      </c>
      <c r="P2506" t="s">
        <v>2837</v>
      </c>
      <c r="Q2506" t="s">
        <v>34</v>
      </c>
      <c r="R2506" t="s">
        <v>2838</v>
      </c>
      <c r="S2506" t="s">
        <v>212</v>
      </c>
      <c r="T2506" t="s">
        <v>2839</v>
      </c>
      <c r="U2506" t="s">
        <v>2840</v>
      </c>
      <c r="V2506" t="s">
        <v>933</v>
      </c>
      <c r="W2506" t="s">
        <v>934</v>
      </c>
    </row>
    <row r="2507" spans="1:23" x14ac:dyDescent="0.3">
      <c r="A2507">
        <v>1423873509660020</v>
      </c>
      <c r="B2507" t="s">
        <v>175</v>
      </c>
      <c r="C2507" t="s">
        <v>134</v>
      </c>
      <c r="D2507" t="s">
        <v>3574</v>
      </c>
      <c r="E2507" t="s">
        <v>1360</v>
      </c>
      <c r="F2507" t="s">
        <v>1361</v>
      </c>
      <c r="G2507">
        <v>60.472000000000001</v>
      </c>
      <c r="H2507">
        <v>8.4688999999999997</v>
      </c>
      <c r="I2507" t="s">
        <v>28</v>
      </c>
      <c r="J2507">
        <v>120342</v>
      </c>
      <c r="K2507" s="1">
        <v>44792</v>
      </c>
      <c r="L2507" t="s">
        <v>63</v>
      </c>
      <c r="M2507" t="s">
        <v>8992</v>
      </c>
      <c r="N2507" t="s">
        <v>8993</v>
      </c>
      <c r="O2507" t="s">
        <v>1726</v>
      </c>
      <c r="P2507" t="s">
        <v>1727</v>
      </c>
      <c r="Q2507" t="s">
        <v>1047</v>
      </c>
      <c r="R2507" t="s">
        <v>1728</v>
      </c>
      <c r="S2507" t="s">
        <v>198</v>
      </c>
      <c r="T2507" t="s">
        <v>1729</v>
      </c>
      <c r="U2507" t="s">
        <v>1730</v>
      </c>
      <c r="V2507" t="s">
        <v>7018</v>
      </c>
      <c r="W2507" t="s">
        <v>7019</v>
      </c>
    </row>
    <row r="2508" spans="1:23" x14ac:dyDescent="0.3">
      <c r="A2508">
        <v>98450623728347</v>
      </c>
      <c r="B2508" t="s">
        <v>260</v>
      </c>
      <c r="C2508" t="s">
        <v>58</v>
      </c>
      <c r="D2508" t="s">
        <v>8322</v>
      </c>
      <c r="E2508" t="s">
        <v>2094</v>
      </c>
      <c r="F2508" t="s">
        <v>2733</v>
      </c>
      <c r="G2508">
        <v>-13.759</v>
      </c>
      <c r="H2508">
        <v>-172.1046</v>
      </c>
      <c r="I2508" t="s">
        <v>62</v>
      </c>
      <c r="J2508">
        <v>68655</v>
      </c>
      <c r="K2508" s="1">
        <v>44528</v>
      </c>
      <c r="L2508" t="s">
        <v>123</v>
      </c>
      <c r="M2508" t="s">
        <v>8994</v>
      </c>
      <c r="N2508" t="s">
        <v>8995</v>
      </c>
      <c r="O2508" t="s">
        <v>319</v>
      </c>
      <c r="P2508" t="s">
        <v>320</v>
      </c>
      <c r="Q2508" t="s">
        <v>332</v>
      </c>
      <c r="R2508" t="s">
        <v>322</v>
      </c>
      <c r="S2508" t="s">
        <v>36</v>
      </c>
      <c r="T2508" t="s">
        <v>323</v>
      </c>
      <c r="U2508" t="s">
        <v>324</v>
      </c>
      <c r="V2508" t="s">
        <v>4587</v>
      </c>
      <c r="W2508" t="s">
        <v>4588</v>
      </c>
    </row>
    <row r="2509" spans="1:23" x14ac:dyDescent="0.3">
      <c r="A2509">
        <v>1953112600740290</v>
      </c>
      <c r="B2509" t="s">
        <v>1008</v>
      </c>
      <c r="C2509" t="s">
        <v>91</v>
      </c>
      <c r="D2509" t="s">
        <v>2853</v>
      </c>
      <c r="E2509" t="s">
        <v>1668</v>
      </c>
      <c r="F2509" t="s">
        <v>1669</v>
      </c>
      <c r="G2509">
        <v>1.6508</v>
      </c>
      <c r="H2509">
        <v>10.267899999999999</v>
      </c>
      <c r="I2509" t="s">
        <v>78</v>
      </c>
      <c r="J2509">
        <v>105547</v>
      </c>
      <c r="K2509" s="1">
        <v>44728</v>
      </c>
      <c r="L2509" t="s">
        <v>29</v>
      </c>
      <c r="M2509" t="s">
        <v>8996</v>
      </c>
      <c r="N2509" t="s">
        <v>8997</v>
      </c>
      <c r="O2509" t="s">
        <v>2122</v>
      </c>
      <c r="P2509" t="s">
        <v>8998</v>
      </c>
      <c r="Q2509" t="s">
        <v>67</v>
      </c>
      <c r="R2509" t="s">
        <v>8999</v>
      </c>
      <c r="S2509" t="s">
        <v>198</v>
      </c>
      <c r="T2509" t="s">
        <v>9000</v>
      </c>
      <c r="U2509" t="s">
        <v>9001</v>
      </c>
      <c r="V2509" t="s">
        <v>2202</v>
      </c>
      <c r="W2509" t="s">
        <v>2203</v>
      </c>
    </row>
    <row r="2510" spans="1:23" x14ac:dyDescent="0.3">
      <c r="A2510">
        <v>691845466760047</v>
      </c>
      <c r="B2510" t="s">
        <v>582</v>
      </c>
      <c r="C2510" t="s">
        <v>151</v>
      </c>
      <c r="D2510" t="s">
        <v>687</v>
      </c>
      <c r="E2510" t="s">
        <v>1010</v>
      </c>
      <c r="F2510" t="s">
        <v>1011</v>
      </c>
      <c r="G2510">
        <v>15.7835</v>
      </c>
      <c r="H2510">
        <v>-90.230800000000002</v>
      </c>
      <c r="I2510" t="s">
        <v>62</v>
      </c>
      <c r="J2510">
        <v>32249</v>
      </c>
      <c r="K2510" s="1">
        <v>44520</v>
      </c>
      <c r="L2510" t="s">
        <v>123</v>
      </c>
      <c r="M2510" t="s">
        <v>9002</v>
      </c>
      <c r="N2510" t="s">
        <v>9003</v>
      </c>
      <c r="O2510" t="s">
        <v>526</v>
      </c>
      <c r="P2510" t="s">
        <v>8134</v>
      </c>
      <c r="Q2510" t="s">
        <v>253</v>
      </c>
      <c r="R2510" t="s">
        <v>8135</v>
      </c>
      <c r="S2510" t="s">
        <v>198</v>
      </c>
      <c r="T2510" t="s">
        <v>8136</v>
      </c>
      <c r="U2510" t="s">
        <v>8137</v>
      </c>
      <c r="V2510" t="s">
        <v>4022</v>
      </c>
      <c r="W2510" t="s">
        <v>4023</v>
      </c>
    </row>
    <row r="2511" spans="1:23" x14ac:dyDescent="0.3">
      <c r="A2511">
        <v>1216192111988540</v>
      </c>
      <c r="B2511" t="s">
        <v>792</v>
      </c>
      <c r="C2511" t="s">
        <v>24</v>
      </c>
      <c r="D2511" t="s">
        <v>6561</v>
      </c>
      <c r="E2511" t="s">
        <v>26</v>
      </c>
      <c r="F2511" t="s">
        <v>27</v>
      </c>
      <c r="G2511">
        <v>54.2361</v>
      </c>
      <c r="H2511">
        <v>-4.5480999999999998</v>
      </c>
      <c r="I2511" t="s">
        <v>206</v>
      </c>
      <c r="J2511">
        <v>83442</v>
      </c>
      <c r="K2511" s="1">
        <v>44743</v>
      </c>
      <c r="L2511" t="s">
        <v>63</v>
      </c>
      <c r="M2511" t="s">
        <v>9004</v>
      </c>
      <c r="N2511" t="s">
        <v>9005</v>
      </c>
      <c r="O2511" t="s">
        <v>1100</v>
      </c>
      <c r="P2511" t="s">
        <v>2877</v>
      </c>
      <c r="Q2511" t="s">
        <v>67</v>
      </c>
      <c r="R2511" t="s">
        <v>2878</v>
      </c>
      <c r="S2511" t="s">
        <v>114</v>
      </c>
      <c r="T2511" t="s">
        <v>2879</v>
      </c>
      <c r="U2511" t="s">
        <v>2880</v>
      </c>
      <c r="V2511" t="s">
        <v>8698</v>
      </c>
      <c r="W2511" t="s">
        <v>8699</v>
      </c>
    </row>
    <row r="2512" spans="1:23" x14ac:dyDescent="0.3">
      <c r="A2512">
        <v>531296830047637</v>
      </c>
      <c r="B2512" t="s">
        <v>792</v>
      </c>
      <c r="C2512" t="s">
        <v>42</v>
      </c>
      <c r="D2512" t="s">
        <v>2946</v>
      </c>
      <c r="E2512" t="s">
        <v>1405</v>
      </c>
      <c r="F2512" t="s">
        <v>1406</v>
      </c>
      <c r="G2512">
        <v>56.2639</v>
      </c>
      <c r="H2512">
        <v>9.5017999999999994</v>
      </c>
      <c r="I2512" t="s">
        <v>62</v>
      </c>
      <c r="J2512">
        <v>21409</v>
      </c>
      <c r="K2512" s="1">
        <v>45090</v>
      </c>
      <c r="L2512" t="s">
        <v>63</v>
      </c>
      <c r="M2512" t="s">
        <v>7511</v>
      </c>
      <c r="N2512">
        <v>6499788271</v>
      </c>
      <c r="O2512" t="s">
        <v>1726</v>
      </c>
      <c r="P2512" t="s">
        <v>4500</v>
      </c>
      <c r="Q2512" t="s">
        <v>239</v>
      </c>
      <c r="R2512" t="s">
        <v>4501</v>
      </c>
      <c r="S2512" t="s">
        <v>334</v>
      </c>
      <c r="T2512" t="s">
        <v>4502</v>
      </c>
      <c r="U2512" t="s">
        <v>4503</v>
      </c>
      <c r="V2512" t="s">
        <v>5306</v>
      </c>
      <c r="W2512" t="s">
        <v>5307</v>
      </c>
    </row>
    <row r="2513" spans="1:23" x14ac:dyDescent="0.3">
      <c r="A2513">
        <v>2884105352090960</v>
      </c>
      <c r="B2513" t="s">
        <v>1636</v>
      </c>
      <c r="C2513" t="s">
        <v>151</v>
      </c>
      <c r="D2513" t="s">
        <v>985</v>
      </c>
      <c r="E2513" t="s">
        <v>262</v>
      </c>
      <c r="F2513" t="s">
        <v>262</v>
      </c>
      <c r="G2513">
        <v>43.942399999999999</v>
      </c>
      <c r="H2513">
        <v>12.457800000000001</v>
      </c>
      <c r="I2513" t="s">
        <v>78</v>
      </c>
      <c r="J2513">
        <v>118082</v>
      </c>
      <c r="K2513" s="1">
        <v>44700</v>
      </c>
      <c r="L2513" t="s">
        <v>29</v>
      </c>
      <c r="M2513" t="s">
        <v>9006</v>
      </c>
      <c r="N2513" t="s">
        <v>9007</v>
      </c>
      <c r="O2513" t="s">
        <v>1364</v>
      </c>
      <c r="P2513" t="s">
        <v>1365</v>
      </c>
      <c r="Q2513" t="s">
        <v>332</v>
      </c>
      <c r="R2513" t="s">
        <v>1366</v>
      </c>
      <c r="S2513" t="s">
        <v>52</v>
      </c>
      <c r="T2513" t="s">
        <v>1367</v>
      </c>
      <c r="U2513" t="s">
        <v>1368</v>
      </c>
      <c r="V2513" t="s">
        <v>4961</v>
      </c>
      <c r="W2513" t="s">
        <v>4962</v>
      </c>
    </row>
    <row r="2514" spans="1:23" x14ac:dyDescent="0.3">
      <c r="A2514">
        <v>2468022672236500</v>
      </c>
      <c r="B2514" t="s">
        <v>1683</v>
      </c>
      <c r="C2514" t="s">
        <v>218</v>
      </c>
      <c r="D2514" t="s">
        <v>5545</v>
      </c>
      <c r="E2514" t="s">
        <v>768</v>
      </c>
      <c r="F2514" t="s">
        <v>769</v>
      </c>
      <c r="G2514">
        <v>5.1520999999999999</v>
      </c>
      <c r="H2514">
        <v>46.199599999999997</v>
      </c>
      <c r="I2514" t="s">
        <v>28</v>
      </c>
      <c r="J2514">
        <v>92350</v>
      </c>
      <c r="K2514" s="1">
        <v>44626</v>
      </c>
      <c r="L2514" t="s">
        <v>63</v>
      </c>
      <c r="M2514" t="s">
        <v>9008</v>
      </c>
      <c r="N2514" t="s">
        <v>9009</v>
      </c>
      <c r="O2514" t="s">
        <v>33</v>
      </c>
      <c r="P2514" t="s">
        <v>1558</v>
      </c>
      <c r="Q2514" t="s">
        <v>50</v>
      </c>
      <c r="R2514" t="s">
        <v>1559</v>
      </c>
      <c r="S2514" t="s">
        <v>212</v>
      </c>
      <c r="T2514" t="s">
        <v>1560</v>
      </c>
      <c r="U2514" t="s">
        <v>1561</v>
      </c>
      <c r="V2514" t="s">
        <v>865</v>
      </c>
      <c r="W2514" t="s">
        <v>866</v>
      </c>
    </row>
    <row r="2515" spans="1:23" x14ac:dyDescent="0.3">
      <c r="A2515">
        <v>507623871035862</v>
      </c>
      <c r="B2515" t="s">
        <v>582</v>
      </c>
      <c r="C2515" t="s">
        <v>24</v>
      </c>
      <c r="D2515" t="s">
        <v>4393</v>
      </c>
      <c r="E2515" t="s">
        <v>1414</v>
      </c>
      <c r="F2515" t="s">
        <v>1415</v>
      </c>
      <c r="G2515">
        <v>29.311699999999998</v>
      </c>
      <c r="H2515">
        <v>47.4818</v>
      </c>
      <c r="I2515" t="s">
        <v>78</v>
      </c>
      <c r="J2515">
        <v>94499</v>
      </c>
      <c r="K2515" s="1">
        <v>44965</v>
      </c>
      <c r="L2515" t="s">
        <v>63</v>
      </c>
      <c r="M2515" t="s">
        <v>9010</v>
      </c>
      <c r="N2515" t="s">
        <v>9011</v>
      </c>
      <c r="O2515" t="s">
        <v>735</v>
      </c>
      <c r="P2515" t="s">
        <v>736</v>
      </c>
      <c r="Q2515" t="s">
        <v>169</v>
      </c>
      <c r="R2515" t="s">
        <v>737</v>
      </c>
      <c r="S2515" t="s">
        <v>145</v>
      </c>
      <c r="T2515" t="s">
        <v>738</v>
      </c>
      <c r="U2515" t="s">
        <v>739</v>
      </c>
      <c r="V2515" t="s">
        <v>6201</v>
      </c>
      <c r="W2515" t="s">
        <v>6202</v>
      </c>
    </row>
    <row r="2516" spans="1:23" x14ac:dyDescent="0.3">
      <c r="A2516">
        <v>1204434570925010</v>
      </c>
      <c r="B2516" t="s">
        <v>364</v>
      </c>
      <c r="C2516" t="s">
        <v>189</v>
      </c>
      <c r="D2516" t="s">
        <v>43</v>
      </c>
      <c r="E2516" t="s">
        <v>1032</v>
      </c>
      <c r="F2516" t="s">
        <v>1033</v>
      </c>
      <c r="G2516">
        <v>61.524000000000001</v>
      </c>
      <c r="H2516">
        <v>105.3188</v>
      </c>
      <c r="I2516" t="s">
        <v>138</v>
      </c>
      <c r="J2516">
        <v>113029</v>
      </c>
      <c r="K2516" s="1">
        <v>44513</v>
      </c>
      <c r="L2516" t="s">
        <v>63</v>
      </c>
      <c r="M2516" t="s">
        <v>9012</v>
      </c>
      <c r="N2516" t="s">
        <v>9013</v>
      </c>
      <c r="O2516" t="s">
        <v>716</v>
      </c>
      <c r="P2516" t="s">
        <v>4913</v>
      </c>
      <c r="Q2516" t="s">
        <v>253</v>
      </c>
      <c r="R2516" t="s">
        <v>4914</v>
      </c>
      <c r="S2516" t="s">
        <v>334</v>
      </c>
      <c r="T2516" t="s">
        <v>4915</v>
      </c>
      <c r="U2516" t="s">
        <v>4916</v>
      </c>
      <c r="V2516" t="s">
        <v>3075</v>
      </c>
      <c r="W2516" t="s">
        <v>3076</v>
      </c>
    </row>
    <row r="2517" spans="1:23" x14ac:dyDescent="0.3">
      <c r="A2517">
        <v>1830704268798370</v>
      </c>
      <c r="B2517" t="s">
        <v>417</v>
      </c>
      <c r="C2517" t="s">
        <v>189</v>
      </c>
      <c r="D2517" t="s">
        <v>7377</v>
      </c>
      <c r="E2517" t="s">
        <v>2476</v>
      </c>
      <c r="F2517" t="s">
        <v>2477</v>
      </c>
      <c r="G2517">
        <v>26.522500000000001</v>
      </c>
      <c r="H2517">
        <v>31.465900000000001</v>
      </c>
      <c r="I2517" t="s">
        <v>62</v>
      </c>
      <c r="J2517">
        <v>125085</v>
      </c>
      <c r="K2517" s="1">
        <v>44814</v>
      </c>
      <c r="L2517" t="s">
        <v>29</v>
      </c>
      <c r="M2517" t="s">
        <v>9014</v>
      </c>
      <c r="N2517" t="s">
        <v>9015</v>
      </c>
      <c r="O2517" t="s">
        <v>460</v>
      </c>
      <c r="P2517" t="s">
        <v>1046</v>
      </c>
      <c r="Q2517" t="s">
        <v>34</v>
      </c>
      <c r="R2517" t="s">
        <v>1048</v>
      </c>
      <c r="S2517" t="s">
        <v>52</v>
      </c>
      <c r="T2517" t="s">
        <v>1049</v>
      </c>
      <c r="U2517" t="s">
        <v>1050</v>
      </c>
      <c r="V2517" t="s">
        <v>2117</v>
      </c>
      <c r="W2517" t="s">
        <v>2118</v>
      </c>
    </row>
    <row r="2518" spans="1:23" x14ac:dyDescent="0.3">
      <c r="A2518">
        <v>1539166792045840</v>
      </c>
      <c r="B2518" t="s">
        <v>779</v>
      </c>
      <c r="C2518" t="s">
        <v>134</v>
      </c>
      <c r="D2518" t="s">
        <v>5485</v>
      </c>
      <c r="E2518" t="s">
        <v>1134</v>
      </c>
      <c r="F2518" t="s">
        <v>1135</v>
      </c>
      <c r="G2518">
        <v>-0.7893</v>
      </c>
      <c r="H2518">
        <v>113.9213</v>
      </c>
      <c r="I2518" t="s">
        <v>28</v>
      </c>
      <c r="J2518">
        <v>23043</v>
      </c>
      <c r="K2518" s="1">
        <v>45180</v>
      </c>
      <c r="L2518" t="s">
        <v>63</v>
      </c>
      <c r="M2518" t="s">
        <v>9016</v>
      </c>
      <c r="N2518" t="s">
        <v>9017</v>
      </c>
      <c r="O2518" t="s">
        <v>356</v>
      </c>
      <c r="P2518" t="s">
        <v>357</v>
      </c>
      <c r="Q2518" t="s">
        <v>321</v>
      </c>
      <c r="R2518" t="s">
        <v>359</v>
      </c>
      <c r="S2518" t="s">
        <v>114</v>
      </c>
      <c r="T2518" t="s">
        <v>360</v>
      </c>
      <c r="U2518" t="s">
        <v>361</v>
      </c>
      <c r="V2518" t="s">
        <v>1828</v>
      </c>
      <c r="W2518" t="s">
        <v>1829</v>
      </c>
    </row>
    <row r="2519" spans="1:23" x14ac:dyDescent="0.3">
      <c r="A2519">
        <v>2034653879160210</v>
      </c>
      <c r="B2519" t="s">
        <v>839</v>
      </c>
      <c r="C2519" t="s">
        <v>151</v>
      </c>
      <c r="D2519" t="s">
        <v>3881</v>
      </c>
      <c r="E2519" t="s">
        <v>998</v>
      </c>
      <c r="F2519" t="s">
        <v>999</v>
      </c>
      <c r="G2519">
        <v>47.4116</v>
      </c>
      <c r="H2519">
        <v>28.369900000000001</v>
      </c>
      <c r="I2519" t="s">
        <v>206</v>
      </c>
      <c r="J2519">
        <v>116486</v>
      </c>
      <c r="K2519" s="1">
        <v>44871</v>
      </c>
      <c r="L2519" t="s">
        <v>29</v>
      </c>
      <c r="M2519" t="s">
        <v>9018</v>
      </c>
      <c r="N2519" t="s">
        <v>9019</v>
      </c>
      <c r="O2519" t="s">
        <v>585</v>
      </c>
      <c r="P2519" t="s">
        <v>3392</v>
      </c>
      <c r="Q2519" t="s">
        <v>169</v>
      </c>
      <c r="R2519" t="s">
        <v>3393</v>
      </c>
      <c r="S2519" t="s">
        <v>85</v>
      </c>
      <c r="T2519" t="s">
        <v>3394</v>
      </c>
      <c r="U2519" t="s">
        <v>3395</v>
      </c>
      <c r="V2519" t="s">
        <v>4800</v>
      </c>
      <c r="W2519" t="s">
        <v>4801</v>
      </c>
    </row>
    <row r="2520" spans="1:23" x14ac:dyDescent="0.3">
      <c r="A2520">
        <v>2138700075547420</v>
      </c>
      <c r="B2520" t="s">
        <v>467</v>
      </c>
      <c r="C2520" t="s">
        <v>91</v>
      </c>
      <c r="D2520" t="s">
        <v>4447</v>
      </c>
      <c r="E2520" t="s">
        <v>5030</v>
      </c>
      <c r="F2520" t="s">
        <v>5031</v>
      </c>
      <c r="G2520">
        <v>60.1282</v>
      </c>
      <c r="H2520">
        <v>18.6435</v>
      </c>
      <c r="I2520" t="s">
        <v>62</v>
      </c>
      <c r="J2520">
        <v>29056</v>
      </c>
      <c r="K2520" s="1">
        <v>45107</v>
      </c>
      <c r="L2520" t="s">
        <v>63</v>
      </c>
      <c r="M2520" t="s">
        <v>9020</v>
      </c>
      <c r="N2520" t="s">
        <v>9021</v>
      </c>
      <c r="O2520" t="s">
        <v>2332</v>
      </c>
      <c r="P2520" t="s">
        <v>7383</v>
      </c>
      <c r="Q2520" t="s">
        <v>50</v>
      </c>
      <c r="R2520" t="s">
        <v>7384</v>
      </c>
      <c r="S2520" t="s">
        <v>241</v>
      </c>
      <c r="T2520" t="s">
        <v>7385</v>
      </c>
      <c r="U2520" t="s">
        <v>7386</v>
      </c>
      <c r="V2520" t="s">
        <v>655</v>
      </c>
      <c r="W2520" t="s">
        <v>656</v>
      </c>
    </row>
    <row r="2521" spans="1:23" x14ac:dyDescent="0.3">
      <c r="A2521">
        <v>2510063406569270</v>
      </c>
      <c r="B2521" t="s">
        <v>710</v>
      </c>
      <c r="C2521" t="s">
        <v>189</v>
      </c>
      <c r="D2521" t="s">
        <v>647</v>
      </c>
      <c r="E2521" t="s">
        <v>1896</v>
      </c>
      <c r="F2521" t="s">
        <v>1897</v>
      </c>
      <c r="G2521">
        <v>9.9456000000000007</v>
      </c>
      <c r="H2521">
        <v>-9.6966000000000001</v>
      </c>
      <c r="I2521" t="s">
        <v>28</v>
      </c>
      <c r="J2521">
        <v>18803</v>
      </c>
      <c r="K2521" s="1">
        <v>44761</v>
      </c>
      <c r="L2521" t="s">
        <v>123</v>
      </c>
      <c r="M2521" t="s">
        <v>9022</v>
      </c>
      <c r="N2521" t="s">
        <v>9023</v>
      </c>
      <c r="O2521" t="s">
        <v>356</v>
      </c>
      <c r="P2521" t="s">
        <v>2829</v>
      </c>
      <c r="Q2521" t="s">
        <v>83</v>
      </c>
      <c r="R2521" t="s">
        <v>2830</v>
      </c>
      <c r="S2521" t="s">
        <v>114</v>
      </c>
      <c r="T2521" t="s">
        <v>2831</v>
      </c>
      <c r="U2521" t="s">
        <v>2832</v>
      </c>
      <c r="V2521" t="s">
        <v>2721</v>
      </c>
      <c r="W2521" t="s">
        <v>2722</v>
      </c>
    </row>
    <row r="2522" spans="1:23" x14ac:dyDescent="0.3">
      <c r="A2522">
        <v>2543353415788180</v>
      </c>
      <c r="B2522" t="s">
        <v>678</v>
      </c>
      <c r="C2522" t="s">
        <v>105</v>
      </c>
      <c r="D2522" t="s">
        <v>3335</v>
      </c>
      <c r="E2522" t="s">
        <v>1642</v>
      </c>
      <c r="F2522" t="s">
        <v>1643</v>
      </c>
      <c r="G2522">
        <v>41.608600000000003</v>
      </c>
      <c r="H2522">
        <v>21.7453</v>
      </c>
      <c r="I2522" t="s">
        <v>78</v>
      </c>
      <c r="J2522">
        <v>112409</v>
      </c>
      <c r="K2522" s="1">
        <v>44699</v>
      </c>
      <c r="L2522" t="s">
        <v>63</v>
      </c>
      <c r="M2522" t="s">
        <v>9024</v>
      </c>
      <c r="N2522" t="s">
        <v>9025</v>
      </c>
      <c r="O2522" t="s">
        <v>496</v>
      </c>
      <c r="P2522" t="s">
        <v>497</v>
      </c>
      <c r="Q2522" t="s">
        <v>83</v>
      </c>
      <c r="R2522" t="s">
        <v>498</v>
      </c>
      <c r="S2522" t="s">
        <v>114</v>
      </c>
      <c r="T2522" t="s">
        <v>499</v>
      </c>
      <c r="U2522" t="s">
        <v>500</v>
      </c>
      <c r="V2522" t="s">
        <v>9026</v>
      </c>
      <c r="W2522" t="s">
        <v>9027</v>
      </c>
    </row>
    <row r="2523" spans="1:23" x14ac:dyDescent="0.3">
      <c r="A2523">
        <v>2748373196481370</v>
      </c>
      <c r="B2523" t="s">
        <v>839</v>
      </c>
      <c r="C2523" t="s">
        <v>42</v>
      </c>
      <c r="D2523" t="s">
        <v>1934</v>
      </c>
      <c r="E2523" t="s">
        <v>3436</v>
      </c>
      <c r="F2523" t="s">
        <v>3437</v>
      </c>
      <c r="G2523">
        <v>13.7942</v>
      </c>
      <c r="H2523">
        <v>-88.896500000000003</v>
      </c>
      <c r="I2523" t="s">
        <v>28</v>
      </c>
      <c r="J2523">
        <v>48883</v>
      </c>
      <c r="K2523" s="1">
        <v>44613</v>
      </c>
      <c r="L2523" t="s">
        <v>29</v>
      </c>
      <c r="M2523" t="s">
        <v>9028</v>
      </c>
      <c r="N2523" t="s">
        <v>9029</v>
      </c>
      <c r="O2523" t="s">
        <v>1576</v>
      </c>
      <c r="P2523" t="s">
        <v>1577</v>
      </c>
      <c r="Q2523" t="s">
        <v>253</v>
      </c>
      <c r="R2523" t="s">
        <v>1578</v>
      </c>
      <c r="S2523" t="s">
        <v>69</v>
      </c>
      <c r="T2523" t="s">
        <v>1579</v>
      </c>
      <c r="U2523" t="s">
        <v>1580</v>
      </c>
      <c r="V2523" t="s">
        <v>5901</v>
      </c>
      <c r="W2523" t="s">
        <v>5902</v>
      </c>
    </row>
    <row r="2524" spans="1:23" x14ac:dyDescent="0.3">
      <c r="A2524">
        <v>2093500709338330</v>
      </c>
      <c r="B2524" t="s">
        <v>467</v>
      </c>
      <c r="C2524" t="s">
        <v>42</v>
      </c>
      <c r="D2524" t="s">
        <v>5524</v>
      </c>
      <c r="E2524" t="s">
        <v>2610</v>
      </c>
      <c r="F2524" t="s">
        <v>2611</v>
      </c>
      <c r="G2524">
        <v>27.514199999999999</v>
      </c>
      <c r="H2524">
        <v>90.433599999999998</v>
      </c>
      <c r="I2524" t="s">
        <v>28</v>
      </c>
      <c r="J2524">
        <v>30324</v>
      </c>
      <c r="K2524" s="1">
        <v>44837</v>
      </c>
      <c r="L2524" t="s">
        <v>29</v>
      </c>
      <c r="M2524" t="s">
        <v>9030</v>
      </c>
      <c r="N2524" t="s">
        <v>9031</v>
      </c>
      <c r="O2524" t="s">
        <v>2275</v>
      </c>
      <c r="P2524" t="s">
        <v>2276</v>
      </c>
      <c r="Q2524" t="s">
        <v>143</v>
      </c>
      <c r="R2524" t="s">
        <v>2277</v>
      </c>
      <c r="S2524" t="s">
        <v>69</v>
      </c>
      <c r="T2524" t="s">
        <v>2278</v>
      </c>
      <c r="U2524" t="s">
        <v>2279</v>
      </c>
      <c r="V2524" t="s">
        <v>1207</v>
      </c>
      <c r="W2524" t="s">
        <v>1208</v>
      </c>
    </row>
    <row r="2525" spans="1:23" x14ac:dyDescent="0.3">
      <c r="A2525">
        <v>2788382984081400</v>
      </c>
      <c r="B2525" t="s">
        <v>667</v>
      </c>
      <c r="C2525" t="s">
        <v>134</v>
      </c>
      <c r="D2525" t="s">
        <v>3423</v>
      </c>
      <c r="E2525" t="s">
        <v>3442</v>
      </c>
      <c r="F2525" t="s">
        <v>3443</v>
      </c>
      <c r="G2525">
        <v>61.924100000000003</v>
      </c>
      <c r="H2525">
        <v>25.748200000000001</v>
      </c>
      <c r="I2525" t="s">
        <v>62</v>
      </c>
      <c r="J2525">
        <v>39971</v>
      </c>
      <c r="K2525" s="1">
        <v>44595</v>
      </c>
      <c r="L2525" t="s">
        <v>29</v>
      </c>
      <c r="M2525" t="s">
        <v>9032</v>
      </c>
      <c r="N2525" t="s">
        <v>9033</v>
      </c>
      <c r="O2525" t="s">
        <v>2883</v>
      </c>
      <c r="P2525" t="s">
        <v>2275</v>
      </c>
      <c r="Q2525" t="s">
        <v>34</v>
      </c>
      <c r="R2525" t="s">
        <v>3654</v>
      </c>
      <c r="S2525" t="s">
        <v>52</v>
      </c>
      <c r="T2525" t="s">
        <v>3655</v>
      </c>
      <c r="U2525" t="s">
        <v>3656</v>
      </c>
      <c r="V2525" t="s">
        <v>159</v>
      </c>
      <c r="W2525" t="s">
        <v>160</v>
      </c>
    </row>
    <row r="2526" spans="1:23" x14ac:dyDescent="0.3">
      <c r="A2526">
        <v>3008217527240460</v>
      </c>
      <c r="B2526" t="s">
        <v>23</v>
      </c>
      <c r="C2526" t="s">
        <v>91</v>
      </c>
      <c r="D2526" t="s">
        <v>25</v>
      </c>
      <c r="E2526" t="s">
        <v>177</v>
      </c>
      <c r="F2526" t="s">
        <v>178</v>
      </c>
      <c r="G2526">
        <v>26.066700000000001</v>
      </c>
      <c r="H2526">
        <v>50.557699999999997</v>
      </c>
      <c r="I2526" t="s">
        <v>28</v>
      </c>
      <c r="J2526">
        <v>16693</v>
      </c>
      <c r="K2526" s="1">
        <v>44822</v>
      </c>
      <c r="L2526" t="s">
        <v>63</v>
      </c>
      <c r="M2526" t="s">
        <v>9034</v>
      </c>
      <c r="N2526" t="s">
        <v>9035</v>
      </c>
      <c r="O2526" t="s">
        <v>1629</v>
      </c>
      <c r="P2526" t="s">
        <v>1630</v>
      </c>
      <c r="Q2526" t="s">
        <v>321</v>
      </c>
      <c r="R2526" t="s">
        <v>1631</v>
      </c>
      <c r="S2526" t="s">
        <v>241</v>
      </c>
      <c r="T2526" t="s">
        <v>1632</v>
      </c>
      <c r="U2526" t="s">
        <v>1633</v>
      </c>
      <c r="V2526" t="s">
        <v>2523</v>
      </c>
      <c r="W2526" t="s">
        <v>2524</v>
      </c>
    </row>
    <row r="2527" spans="1:23" x14ac:dyDescent="0.3">
      <c r="A2527">
        <v>1712085500400780</v>
      </c>
      <c r="B2527" t="s">
        <v>454</v>
      </c>
      <c r="C2527" t="s">
        <v>134</v>
      </c>
      <c r="D2527" t="s">
        <v>1461</v>
      </c>
      <c r="E2527" t="s">
        <v>961</v>
      </c>
      <c r="F2527" t="s">
        <v>962</v>
      </c>
      <c r="G2527">
        <v>41.2044</v>
      </c>
      <c r="H2527">
        <v>74.766099999999994</v>
      </c>
      <c r="I2527" t="s">
        <v>28</v>
      </c>
      <c r="J2527">
        <v>93990</v>
      </c>
      <c r="K2527" s="1">
        <v>45050</v>
      </c>
      <c r="L2527" t="s">
        <v>123</v>
      </c>
      <c r="M2527" t="s">
        <v>9036</v>
      </c>
      <c r="N2527" t="s">
        <v>9037</v>
      </c>
      <c r="O2527" t="s">
        <v>2122</v>
      </c>
      <c r="P2527" t="s">
        <v>2517</v>
      </c>
      <c r="Q2527" t="s">
        <v>50</v>
      </c>
      <c r="R2527" t="s">
        <v>2518</v>
      </c>
      <c r="S2527" t="s">
        <v>255</v>
      </c>
      <c r="T2527" t="s">
        <v>2519</v>
      </c>
      <c r="U2527" t="s">
        <v>2520</v>
      </c>
      <c r="V2527" t="s">
        <v>4279</v>
      </c>
      <c r="W2527" t="s">
        <v>4280</v>
      </c>
    </row>
    <row r="2528" spans="1:23" x14ac:dyDescent="0.3">
      <c r="A2528">
        <v>1622966131278440</v>
      </c>
      <c r="B2528" t="s">
        <v>351</v>
      </c>
      <c r="C2528" t="s">
        <v>105</v>
      </c>
      <c r="D2528" t="s">
        <v>5047</v>
      </c>
      <c r="E2528" t="s">
        <v>76</v>
      </c>
      <c r="F2528" t="s">
        <v>77</v>
      </c>
      <c r="G2528">
        <v>9.3077000000000005</v>
      </c>
      <c r="H2528">
        <v>2.3157999999999999</v>
      </c>
      <c r="I2528" t="s">
        <v>138</v>
      </c>
      <c r="J2528">
        <v>69810</v>
      </c>
      <c r="K2528" s="1">
        <v>44856</v>
      </c>
      <c r="L2528" t="s">
        <v>63</v>
      </c>
      <c r="M2528" t="s">
        <v>9038</v>
      </c>
      <c r="N2528" t="s">
        <v>9039</v>
      </c>
      <c r="O2528" t="s">
        <v>508</v>
      </c>
      <c r="P2528" t="s">
        <v>1221</v>
      </c>
      <c r="Q2528" t="s">
        <v>253</v>
      </c>
      <c r="R2528" t="s">
        <v>1222</v>
      </c>
      <c r="S2528" t="s">
        <v>145</v>
      </c>
      <c r="T2528" t="s">
        <v>1223</v>
      </c>
      <c r="U2528" t="s">
        <v>1224</v>
      </c>
      <c r="V2528" t="s">
        <v>4520</v>
      </c>
      <c r="W2528" t="s">
        <v>4521</v>
      </c>
    </row>
    <row r="2529" spans="1:23" x14ac:dyDescent="0.3">
      <c r="A2529">
        <v>258920081496591</v>
      </c>
      <c r="B2529" t="s">
        <v>133</v>
      </c>
      <c r="C2529" t="s">
        <v>42</v>
      </c>
      <c r="D2529" t="s">
        <v>1839</v>
      </c>
      <c r="E2529" t="s">
        <v>2309</v>
      </c>
      <c r="F2529" t="s">
        <v>2310</v>
      </c>
      <c r="G2529">
        <v>12.984299999999999</v>
      </c>
      <c r="H2529">
        <v>-61.287199999999999</v>
      </c>
      <c r="I2529" t="s">
        <v>28</v>
      </c>
      <c r="J2529">
        <v>38839</v>
      </c>
      <c r="K2529" s="1">
        <v>44672</v>
      </c>
      <c r="L2529" t="s">
        <v>123</v>
      </c>
      <c r="M2529" t="s">
        <v>9040</v>
      </c>
      <c r="N2529" t="s">
        <v>9041</v>
      </c>
      <c r="O2529" t="s">
        <v>1069</v>
      </c>
      <c r="P2529" t="s">
        <v>306</v>
      </c>
      <c r="Q2529" t="s">
        <v>169</v>
      </c>
      <c r="R2529" t="s">
        <v>6184</v>
      </c>
      <c r="S2529" t="s">
        <v>241</v>
      </c>
      <c r="T2529" t="s">
        <v>6185</v>
      </c>
      <c r="U2529" t="s">
        <v>6186</v>
      </c>
      <c r="V2529" t="s">
        <v>4572</v>
      </c>
      <c r="W2529" t="s">
        <v>4573</v>
      </c>
    </row>
    <row r="2530" spans="1:23" x14ac:dyDescent="0.3">
      <c r="A2530">
        <v>1216522070212960</v>
      </c>
      <c r="B2530" t="s">
        <v>430</v>
      </c>
      <c r="C2530" t="s">
        <v>273</v>
      </c>
      <c r="D2530" t="s">
        <v>7663</v>
      </c>
      <c r="E2530" t="s">
        <v>1096</v>
      </c>
      <c r="F2530" t="s">
        <v>1097</v>
      </c>
      <c r="G2530">
        <v>17.570699999999999</v>
      </c>
      <c r="H2530">
        <v>-3.9962</v>
      </c>
      <c r="I2530" t="s">
        <v>78</v>
      </c>
      <c r="J2530">
        <v>48414</v>
      </c>
      <c r="K2530" s="1">
        <v>44611</v>
      </c>
      <c r="L2530" t="s">
        <v>29</v>
      </c>
      <c r="M2530" t="s">
        <v>5216</v>
      </c>
      <c r="N2530">
        <f>1-876-227-4852</f>
        <v>-5954</v>
      </c>
      <c r="O2530" t="s">
        <v>3723</v>
      </c>
      <c r="P2530" t="s">
        <v>3724</v>
      </c>
      <c r="Q2530" t="s">
        <v>967</v>
      </c>
      <c r="R2530" t="s">
        <v>3725</v>
      </c>
      <c r="S2530" t="s">
        <v>114</v>
      </c>
      <c r="T2530" t="s">
        <v>3726</v>
      </c>
      <c r="U2530" t="s">
        <v>3727</v>
      </c>
      <c r="V2530" t="s">
        <v>2767</v>
      </c>
      <c r="W2530" t="s">
        <v>2768</v>
      </c>
    </row>
    <row r="2531" spans="1:23" x14ac:dyDescent="0.3">
      <c r="A2531">
        <v>1952469912087550</v>
      </c>
      <c r="B2531" t="s">
        <v>480</v>
      </c>
      <c r="C2531" t="s">
        <v>151</v>
      </c>
      <c r="D2531" t="s">
        <v>4328</v>
      </c>
      <c r="E2531" t="s">
        <v>3412</v>
      </c>
      <c r="F2531" t="s">
        <v>3413</v>
      </c>
      <c r="G2531">
        <v>18.0425</v>
      </c>
      <c r="H2531">
        <v>-63.0548</v>
      </c>
      <c r="I2531" t="s">
        <v>28</v>
      </c>
      <c r="J2531">
        <v>37972</v>
      </c>
      <c r="K2531" s="1">
        <v>44678</v>
      </c>
      <c r="L2531" t="s">
        <v>123</v>
      </c>
      <c r="M2531" t="s">
        <v>9042</v>
      </c>
      <c r="N2531" t="s">
        <v>9043</v>
      </c>
      <c r="O2531" t="s">
        <v>1088</v>
      </c>
      <c r="P2531" t="s">
        <v>1089</v>
      </c>
      <c r="Q2531" t="s">
        <v>83</v>
      </c>
      <c r="R2531" t="s">
        <v>1090</v>
      </c>
      <c r="S2531" t="s">
        <v>145</v>
      </c>
      <c r="T2531" t="s">
        <v>1091</v>
      </c>
      <c r="U2531" t="s">
        <v>1092</v>
      </c>
      <c r="V2531" t="s">
        <v>4562</v>
      </c>
      <c r="W2531" t="s">
        <v>4563</v>
      </c>
    </row>
    <row r="2532" spans="1:23" x14ac:dyDescent="0.3">
      <c r="A2532">
        <v>717904056556686</v>
      </c>
      <c r="B2532" t="s">
        <v>300</v>
      </c>
      <c r="C2532" t="s">
        <v>58</v>
      </c>
      <c r="D2532" t="s">
        <v>1742</v>
      </c>
      <c r="E2532" t="s">
        <v>63</v>
      </c>
      <c r="F2532" t="s">
        <v>152</v>
      </c>
      <c r="G2532">
        <v>3.2027999999999999</v>
      </c>
      <c r="H2532">
        <v>73.220699999999994</v>
      </c>
      <c r="I2532" t="s">
        <v>138</v>
      </c>
      <c r="J2532">
        <v>71888</v>
      </c>
      <c r="K2532" s="1">
        <v>45049</v>
      </c>
      <c r="L2532" t="s">
        <v>29</v>
      </c>
      <c r="M2532" t="s">
        <v>9044</v>
      </c>
      <c r="N2532" t="s">
        <v>9045</v>
      </c>
      <c r="O2532" t="s">
        <v>33</v>
      </c>
      <c r="P2532" t="s">
        <v>5364</v>
      </c>
      <c r="Q2532" t="s">
        <v>253</v>
      </c>
      <c r="R2532" t="s">
        <v>5365</v>
      </c>
      <c r="S2532" t="s">
        <v>241</v>
      </c>
      <c r="T2532" t="s">
        <v>5366</v>
      </c>
      <c r="U2532" t="s">
        <v>5367</v>
      </c>
      <c r="V2532" t="s">
        <v>1459</v>
      </c>
      <c r="W2532" t="s">
        <v>1460</v>
      </c>
    </row>
    <row r="2533" spans="1:23" x14ac:dyDescent="0.3">
      <c r="A2533">
        <v>2307724705711670</v>
      </c>
      <c r="B2533" t="s">
        <v>567</v>
      </c>
      <c r="C2533" t="s">
        <v>58</v>
      </c>
      <c r="D2533" t="s">
        <v>3602</v>
      </c>
      <c r="E2533" t="s">
        <v>5023</v>
      </c>
      <c r="F2533" t="s">
        <v>5024</v>
      </c>
      <c r="G2533">
        <v>25.034300000000002</v>
      </c>
      <c r="H2533">
        <v>-77.396299999999997</v>
      </c>
      <c r="I2533" t="s">
        <v>138</v>
      </c>
      <c r="J2533">
        <v>50372</v>
      </c>
      <c r="K2533" s="1">
        <v>44483</v>
      </c>
      <c r="L2533" t="s">
        <v>29</v>
      </c>
      <c r="M2533" t="s">
        <v>9046</v>
      </c>
      <c r="N2533" t="s">
        <v>9047</v>
      </c>
      <c r="O2533" t="s">
        <v>597</v>
      </c>
      <c r="P2533" t="s">
        <v>5454</v>
      </c>
      <c r="Q2533" t="s">
        <v>239</v>
      </c>
      <c r="R2533" t="s">
        <v>5455</v>
      </c>
      <c r="S2533" t="s">
        <v>241</v>
      </c>
      <c r="T2533" t="s">
        <v>5456</v>
      </c>
      <c r="U2533" t="s">
        <v>5457</v>
      </c>
      <c r="V2533" t="s">
        <v>1801</v>
      </c>
      <c r="W2533" t="s">
        <v>1802</v>
      </c>
    </row>
    <row r="2534" spans="1:23" x14ac:dyDescent="0.3">
      <c r="A2534">
        <v>799717532314146</v>
      </c>
      <c r="B2534" t="s">
        <v>364</v>
      </c>
      <c r="C2534" t="s">
        <v>105</v>
      </c>
      <c r="D2534" t="s">
        <v>6838</v>
      </c>
      <c r="E2534" t="s">
        <v>340</v>
      </c>
      <c r="F2534" t="s">
        <v>341</v>
      </c>
      <c r="G2534">
        <v>15.179399999999999</v>
      </c>
      <c r="H2534">
        <v>39.782299999999999</v>
      </c>
      <c r="I2534" t="s">
        <v>206</v>
      </c>
      <c r="J2534">
        <v>40965</v>
      </c>
      <c r="K2534" s="1">
        <v>44647</v>
      </c>
      <c r="L2534" t="s">
        <v>63</v>
      </c>
      <c r="M2534" t="s">
        <v>9048</v>
      </c>
      <c r="N2534" t="s">
        <v>9049</v>
      </c>
      <c r="O2534" t="s">
        <v>2653</v>
      </c>
      <c r="P2534" t="s">
        <v>3619</v>
      </c>
      <c r="Q2534" t="s">
        <v>674</v>
      </c>
      <c r="R2534" t="s">
        <v>3620</v>
      </c>
      <c r="S2534" t="s">
        <v>212</v>
      </c>
      <c r="T2534" t="s">
        <v>3621</v>
      </c>
      <c r="U2534" t="s">
        <v>3622</v>
      </c>
      <c r="V2534" t="s">
        <v>3868</v>
      </c>
      <c r="W2534" t="s">
        <v>3869</v>
      </c>
    </row>
    <row r="2535" spans="1:23" x14ac:dyDescent="0.3">
      <c r="A2535">
        <v>1081253159278010</v>
      </c>
      <c r="B2535" t="s">
        <v>678</v>
      </c>
      <c r="C2535" t="s">
        <v>24</v>
      </c>
      <c r="D2535" t="s">
        <v>4886</v>
      </c>
      <c r="E2535" t="s">
        <v>841</v>
      </c>
      <c r="F2535" t="s">
        <v>842</v>
      </c>
      <c r="G2535">
        <v>55.378100000000003</v>
      </c>
      <c r="H2535">
        <v>-3.4359999999999999</v>
      </c>
      <c r="I2535" t="s">
        <v>62</v>
      </c>
      <c r="J2535">
        <v>113852</v>
      </c>
      <c r="K2535" s="1">
        <v>44530</v>
      </c>
      <c r="L2535" t="s">
        <v>29</v>
      </c>
      <c r="M2535" t="s">
        <v>9050</v>
      </c>
      <c r="N2535" t="s">
        <v>9051</v>
      </c>
      <c r="O2535" t="s">
        <v>32</v>
      </c>
      <c r="P2535" t="s">
        <v>33</v>
      </c>
      <c r="Q2535" t="s">
        <v>321</v>
      </c>
      <c r="R2535" t="s">
        <v>35</v>
      </c>
      <c r="S2535" t="s">
        <v>69</v>
      </c>
      <c r="T2535" t="s">
        <v>37</v>
      </c>
      <c r="U2535" t="s">
        <v>38</v>
      </c>
      <c r="V2535" t="s">
        <v>1919</v>
      </c>
      <c r="W2535" t="s">
        <v>1920</v>
      </c>
    </row>
    <row r="2536" spans="1:23" x14ac:dyDescent="0.3">
      <c r="A2536">
        <v>1653229426168740</v>
      </c>
      <c r="B2536" t="s">
        <v>839</v>
      </c>
      <c r="C2536" t="s">
        <v>91</v>
      </c>
      <c r="D2536" t="s">
        <v>5184</v>
      </c>
      <c r="E2536" t="s">
        <v>998</v>
      </c>
      <c r="F2536" t="s">
        <v>999</v>
      </c>
      <c r="G2536">
        <v>47.4116</v>
      </c>
      <c r="H2536">
        <v>28.369900000000001</v>
      </c>
      <c r="I2536" t="s">
        <v>138</v>
      </c>
      <c r="J2536">
        <v>12917</v>
      </c>
      <c r="K2536" s="1">
        <v>44821</v>
      </c>
      <c r="L2536" t="s">
        <v>123</v>
      </c>
      <c r="M2536" t="s">
        <v>9052</v>
      </c>
      <c r="N2536" t="s">
        <v>9053</v>
      </c>
      <c r="O2536" t="s">
        <v>1428</v>
      </c>
      <c r="P2536" t="s">
        <v>1429</v>
      </c>
      <c r="Q2536" t="s">
        <v>294</v>
      </c>
      <c r="R2536" t="s">
        <v>1430</v>
      </c>
      <c r="S2536" t="s">
        <v>334</v>
      </c>
      <c r="T2536" t="s">
        <v>1431</v>
      </c>
      <c r="U2536" t="s">
        <v>1432</v>
      </c>
      <c r="V2536" t="s">
        <v>5776</v>
      </c>
      <c r="W2536" t="s">
        <v>5777</v>
      </c>
    </row>
    <row r="2537" spans="1:23" x14ac:dyDescent="0.3">
      <c r="A2537">
        <v>2383376826302190</v>
      </c>
      <c r="B2537" t="s">
        <v>417</v>
      </c>
      <c r="C2537" t="s">
        <v>58</v>
      </c>
      <c r="D2537" t="s">
        <v>2015</v>
      </c>
      <c r="E2537" t="s">
        <v>724</v>
      </c>
      <c r="F2537" t="s">
        <v>725</v>
      </c>
      <c r="G2537">
        <v>13.4443</v>
      </c>
      <c r="H2537">
        <v>144.7937</v>
      </c>
      <c r="I2537" t="s">
        <v>78</v>
      </c>
      <c r="J2537">
        <v>27217</v>
      </c>
      <c r="K2537" s="1">
        <v>45104</v>
      </c>
      <c r="L2537" t="s">
        <v>123</v>
      </c>
      <c r="M2537" t="s">
        <v>9054</v>
      </c>
      <c r="N2537" t="s">
        <v>9055</v>
      </c>
      <c r="O2537" t="s">
        <v>2583</v>
      </c>
      <c r="P2537" t="s">
        <v>2584</v>
      </c>
      <c r="Q2537" t="s">
        <v>358</v>
      </c>
      <c r="R2537" t="s">
        <v>2585</v>
      </c>
      <c r="S2537" t="s">
        <v>36</v>
      </c>
      <c r="T2537" t="s">
        <v>2586</v>
      </c>
      <c r="U2537" t="s">
        <v>2587</v>
      </c>
      <c r="V2537" t="s">
        <v>5730</v>
      </c>
      <c r="W2537" t="s">
        <v>5731</v>
      </c>
    </row>
    <row r="2538" spans="1:23" x14ac:dyDescent="0.3">
      <c r="A2538">
        <v>1423777737682710</v>
      </c>
      <c r="B2538" t="s">
        <v>1636</v>
      </c>
      <c r="C2538" t="s">
        <v>134</v>
      </c>
      <c r="D2538" t="s">
        <v>1674</v>
      </c>
      <c r="E2538" t="s">
        <v>2570</v>
      </c>
      <c r="F2538" t="s">
        <v>2571</v>
      </c>
      <c r="G2538">
        <v>6.4238</v>
      </c>
      <c r="H2538">
        <v>-66.589699999999993</v>
      </c>
      <c r="I2538" t="s">
        <v>62</v>
      </c>
      <c r="J2538">
        <v>35979</v>
      </c>
      <c r="K2538" s="1">
        <v>44886</v>
      </c>
      <c r="L2538" t="s">
        <v>29</v>
      </c>
      <c r="M2538" t="s">
        <v>9056</v>
      </c>
      <c r="N2538" t="s">
        <v>9057</v>
      </c>
      <c r="O2538" t="s">
        <v>1308</v>
      </c>
      <c r="P2538" t="s">
        <v>3012</v>
      </c>
      <c r="Q2538" t="s">
        <v>239</v>
      </c>
      <c r="R2538" t="s">
        <v>3013</v>
      </c>
      <c r="S2538" t="s">
        <v>36</v>
      </c>
      <c r="T2538" t="s">
        <v>3014</v>
      </c>
      <c r="U2538" t="s">
        <v>3015</v>
      </c>
      <c r="V2538" t="s">
        <v>478</v>
      </c>
      <c r="W2538" t="s">
        <v>479</v>
      </c>
    </row>
    <row r="2539" spans="1:23" x14ac:dyDescent="0.3">
      <c r="A2539">
        <v>2718347534019120</v>
      </c>
      <c r="B2539" t="s">
        <v>1008</v>
      </c>
      <c r="C2539" t="s">
        <v>58</v>
      </c>
      <c r="D2539" t="s">
        <v>3115</v>
      </c>
      <c r="E2539" t="s">
        <v>1217</v>
      </c>
      <c r="F2539" t="s">
        <v>1218</v>
      </c>
      <c r="G2539">
        <v>36.204799999999999</v>
      </c>
      <c r="H2539">
        <v>138.25290000000001</v>
      </c>
      <c r="I2539" t="s">
        <v>28</v>
      </c>
      <c r="J2539">
        <v>18464</v>
      </c>
      <c r="K2539" s="1">
        <v>45132</v>
      </c>
      <c r="L2539" t="s">
        <v>63</v>
      </c>
      <c r="M2539" t="s">
        <v>9058</v>
      </c>
      <c r="N2539" t="s">
        <v>9059</v>
      </c>
      <c r="O2539" t="s">
        <v>2072</v>
      </c>
      <c r="P2539" t="s">
        <v>597</v>
      </c>
      <c r="Q2539" t="s">
        <v>332</v>
      </c>
      <c r="R2539" t="s">
        <v>3303</v>
      </c>
      <c r="S2539" t="s">
        <v>198</v>
      </c>
      <c r="T2539" t="s">
        <v>3304</v>
      </c>
      <c r="U2539" t="s">
        <v>3305</v>
      </c>
      <c r="V2539" t="s">
        <v>2607</v>
      </c>
      <c r="W2539" t="s">
        <v>2608</v>
      </c>
    </row>
    <row r="2540" spans="1:23" x14ac:dyDescent="0.3">
      <c r="A2540">
        <v>3056140322710400</v>
      </c>
      <c r="B2540" t="s">
        <v>686</v>
      </c>
      <c r="C2540" t="s">
        <v>151</v>
      </c>
      <c r="D2540" t="s">
        <v>407</v>
      </c>
      <c r="E2540" t="s">
        <v>233</v>
      </c>
      <c r="F2540" t="s">
        <v>234</v>
      </c>
      <c r="G2540">
        <v>34.802100000000003</v>
      </c>
      <c r="H2540">
        <v>38.9968</v>
      </c>
      <c r="I2540" t="s">
        <v>62</v>
      </c>
      <c r="J2540">
        <v>113465</v>
      </c>
      <c r="K2540" s="1">
        <v>44887</v>
      </c>
      <c r="L2540" t="s">
        <v>29</v>
      </c>
      <c r="M2540" t="s">
        <v>9060</v>
      </c>
      <c r="N2540" t="s">
        <v>9061</v>
      </c>
      <c r="O2540" t="s">
        <v>81</v>
      </c>
      <c r="P2540" t="s">
        <v>224</v>
      </c>
      <c r="Q2540" t="s">
        <v>169</v>
      </c>
      <c r="R2540" t="s">
        <v>2259</v>
      </c>
      <c r="S2540" t="s">
        <v>145</v>
      </c>
      <c r="T2540" t="s">
        <v>2260</v>
      </c>
      <c r="U2540" t="s">
        <v>2261</v>
      </c>
      <c r="V2540" t="s">
        <v>7538</v>
      </c>
      <c r="W2540" t="s">
        <v>7539</v>
      </c>
    </row>
    <row r="2541" spans="1:23" x14ac:dyDescent="0.3">
      <c r="A2541">
        <v>2214808679736900</v>
      </c>
      <c r="B2541" t="s">
        <v>792</v>
      </c>
      <c r="C2541" t="s">
        <v>24</v>
      </c>
      <c r="D2541" t="s">
        <v>5184</v>
      </c>
      <c r="E2541" t="s">
        <v>4202</v>
      </c>
      <c r="F2541" t="s">
        <v>4203</v>
      </c>
      <c r="G2541">
        <v>-22.957599999999999</v>
      </c>
      <c r="H2541">
        <v>18.490400000000001</v>
      </c>
      <c r="I2541" t="s">
        <v>138</v>
      </c>
      <c r="J2541">
        <v>127027</v>
      </c>
      <c r="K2541" s="1">
        <v>44757</v>
      </c>
      <c r="L2541" t="s">
        <v>123</v>
      </c>
      <c r="M2541" t="s">
        <v>9062</v>
      </c>
      <c r="N2541" t="s">
        <v>9063</v>
      </c>
      <c r="O2541" t="s">
        <v>1591</v>
      </c>
      <c r="P2541" t="s">
        <v>2790</v>
      </c>
      <c r="Q2541" t="s">
        <v>183</v>
      </c>
      <c r="R2541" t="s">
        <v>2791</v>
      </c>
      <c r="S2541" t="s">
        <v>334</v>
      </c>
      <c r="T2541" t="s">
        <v>2792</v>
      </c>
      <c r="U2541" t="s">
        <v>2793</v>
      </c>
      <c r="V2541" t="s">
        <v>6230</v>
      </c>
      <c r="W2541" t="s">
        <v>6231</v>
      </c>
    </row>
    <row r="2542" spans="1:23" x14ac:dyDescent="0.3">
      <c r="A2542">
        <v>3069979876267490</v>
      </c>
      <c r="B2542" t="s">
        <v>313</v>
      </c>
      <c r="C2542" t="s">
        <v>151</v>
      </c>
      <c r="D2542" t="s">
        <v>3137</v>
      </c>
      <c r="E2542" t="s">
        <v>1160</v>
      </c>
      <c r="F2542" t="s">
        <v>1161</v>
      </c>
      <c r="G2542">
        <v>-1.9402999999999999</v>
      </c>
      <c r="H2542">
        <v>29.873899999999999</v>
      </c>
      <c r="I2542" t="s">
        <v>206</v>
      </c>
      <c r="J2542">
        <v>72865</v>
      </c>
      <c r="K2542" s="1">
        <v>44769</v>
      </c>
      <c r="L2542" t="s">
        <v>63</v>
      </c>
      <c r="M2542" t="s">
        <v>9064</v>
      </c>
      <c r="N2542">
        <v>2724947818</v>
      </c>
      <c r="O2542" t="s">
        <v>265</v>
      </c>
      <c r="P2542" t="s">
        <v>673</v>
      </c>
      <c r="Q2542" t="s">
        <v>50</v>
      </c>
      <c r="R2542" t="s">
        <v>675</v>
      </c>
      <c r="S2542" t="s">
        <v>145</v>
      </c>
      <c r="T2542" t="s">
        <v>676</v>
      </c>
      <c r="U2542" t="s">
        <v>677</v>
      </c>
      <c r="V2542" t="s">
        <v>7014</v>
      </c>
      <c r="W2542" t="s">
        <v>7015</v>
      </c>
    </row>
    <row r="2543" spans="1:23" x14ac:dyDescent="0.3">
      <c r="A2543">
        <v>824303254325022</v>
      </c>
      <c r="B2543" t="s">
        <v>443</v>
      </c>
      <c r="C2543" t="s">
        <v>273</v>
      </c>
      <c r="D2543" t="s">
        <v>1371</v>
      </c>
      <c r="E2543" t="s">
        <v>2342</v>
      </c>
      <c r="F2543" t="s">
        <v>2343</v>
      </c>
      <c r="G2543">
        <v>71.706900000000005</v>
      </c>
      <c r="H2543">
        <v>-42.604300000000002</v>
      </c>
      <c r="I2543" t="s">
        <v>62</v>
      </c>
      <c r="J2543">
        <v>107810</v>
      </c>
      <c r="K2543" s="1">
        <v>44552</v>
      </c>
      <c r="L2543" t="s">
        <v>63</v>
      </c>
      <c r="M2543" t="s">
        <v>9065</v>
      </c>
      <c r="N2543" t="s">
        <v>9066</v>
      </c>
      <c r="O2543" t="s">
        <v>81</v>
      </c>
      <c r="P2543" t="s">
        <v>82</v>
      </c>
      <c r="Q2543" t="s">
        <v>183</v>
      </c>
      <c r="R2543" t="s">
        <v>84</v>
      </c>
      <c r="S2543" t="s">
        <v>69</v>
      </c>
      <c r="T2543" t="s">
        <v>86</v>
      </c>
      <c r="U2543" t="s">
        <v>87</v>
      </c>
      <c r="V2543" t="s">
        <v>3477</v>
      </c>
      <c r="W2543" t="s">
        <v>3478</v>
      </c>
    </row>
    <row r="2544" spans="1:23" x14ac:dyDescent="0.3">
      <c r="A2544">
        <v>2379917548145030</v>
      </c>
      <c r="B2544" t="s">
        <v>217</v>
      </c>
      <c r="C2544" t="s">
        <v>189</v>
      </c>
      <c r="D2544" t="s">
        <v>3369</v>
      </c>
      <c r="E2544" t="s">
        <v>2094</v>
      </c>
      <c r="F2544" t="s">
        <v>2733</v>
      </c>
      <c r="G2544">
        <v>-13.759</v>
      </c>
      <c r="H2544">
        <v>-172.1046</v>
      </c>
      <c r="I2544" t="s">
        <v>78</v>
      </c>
      <c r="J2544">
        <v>68400</v>
      </c>
      <c r="K2544" s="1">
        <v>44516</v>
      </c>
      <c r="L2544" t="s">
        <v>29</v>
      </c>
      <c r="M2544" t="s">
        <v>9067</v>
      </c>
      <c r="N2544" t="s">
        <v>9068</v>
      </c>
      <c r="O2544" t="s">
        <v>6817</v>
      </c>
      <c r="P2544" t="s">
        <v>6818</v>
      </c>
      <c r="Q2544" t="s">
        <v>34</v>
      </c>
      <c r="R2544" t="s">
        <v>6819</v>
      </c>
      <c r="S2544" t="s">
        <v>114</v>
      </c>
      <c r="T2544" t="s">
        <v>6820</v>
      </c>
      <c r="U2544" t="s">
        <v>6821</v>
      </c>
      <c r="V2544" t="s">
        <v>4834</v>
      </c>
      <c r="W2544" t="s">
        <v>4835</v>
      </c>
    </row>
    <row r="2545" spans="1:23" x14ac:dyDescent="0.3">
      <c r="A2545">
        <v>2946901763637790</v>
      </c>
      <c r="B2545" t="s">
        <v>454</v>
      </c>
      <c r="C2545" t="s">
        <v>273</v>
      </c>
      <c r="D2545" t="s">
        <v>274</v>
      </c>
      <c r="E2545" t="s">
        <v>975</v>
      </c>
      <c r="F2545" t="s">
        <v>976</v>
      </c>
      <c r="G2545">
        <v>7.8731</v>
      </c>
      <c r="H2545">
        <v>80.771799999999999</v>
      </c>
      <c r="I2545" t="s">
        <v>206</v>
      </c>
      <c r="J2545">
        <v>44219</v>
      </c>
      <c r="K2545" s="1">
        <v>45137</v>
      </c>
      <c r="L2545" t="s">
        <v>29</v>
      </c>
      <c r="M2545" t="s">
        <v>9069</v>
      </c>
      <c r="N2545">
        <v>2338472394</v>
      </c>
      <c r="O2545" t="s">
        <v>32</v>
      </c>
      <c r="P2545" t="s">
        <v>33</v>
      </c>
      <c r="Q2545" t="s">
        <v>67</v>
      </c>
      <c r="R2545" t="s">
        <v>35</v>
      </c>
      <c r="S2545" t="s">
        <v>36</v>
      </c>
      <c r="T2545" t="s">
        <v>37</v>
      </c>
      <c r="U2545" t="s">
        <v>38</v>
      </c>
      <c r="V2545" t="s">
        <v>3249</v>
      </c>
      <c r="W2545" t="s">
        <v>3250</v>
      </c>
    </row>
    <row r="2546" spans="1:23" x14ac:dyDescent="0.3">
      <c r="A2546">
        <v>540629661417354</v>
      </c>
      <c r="B2546" t="s">
        <v>430</v>
      </c>
      <c r="C2546" t="s">
        <v>134</v>
      </c>
      <c r="D2546" t="s">
        <v>4532</v>
      </c>
      <c r="E2546" t="s">
        <v>1084</v>
      </c>
      <c r="F2546" t="s">
        <v>1085</v>
      </c>
      <c r="G2546">
        <v>-20.348400000000002</v>
      </c>
      <c r="H2546">
        <v>57.552199999999999</v>
      </c>
      <c r="I2546" t="s">
        <v>78</v>
      </c>
      <c r="J2546">
        <v>20857</v>
      </c>
      <c r="K2546" s="1">
        <v>45123</v>
      </c>
      <c r="L2546" t="s">
        <v>123</v>
      </c>
      <c r="M2546" t="s">
        <v>9070</v>
      </c>
      <c r="N2546">
        <v>4903012179</v>
      </c>
      <c r="O2546" t="s">
        <v>3926</v>
      </c>
      <c r="P2546" t="s">
        <v>7628</v>
      </c>
      <c r="Q2546" t="s">
        <v>34</v>
      </c>
      <c r="R2546" t="s">
        <v>7629</v>
      </c>
      <c r="S2546" t="s">
        <v>334</v>
      </c>
      <c r="T2546" t="s">
        <v>7630</v>
      </c>
      <c r="U2546" t="s">
        <v>7631</v>
      </c>
      <c r="V2546" t="s">
        <v>6490</v>
      </c>
      <c r="W2546" t="s">
        <v>6491</v>
      </c>
    </row>
    <row r="2547" spans="1:23" x14ac:dyDescent="0.3">
      <c r="A2547">
        <v>586967529122693</v>
      </c>
      <c r="B2547" t="s">
        <v>1140</v>
      </c>
      <c r="C2547" t="s">
        <v>273</v>
      </c>
      <c r="D2547" t="s">
        <v>4663</v>
      </c>
      <c r="E2547" t="s">
        <v>3591</v>
      </c>
      <c r="F2547" t="s">
        <v>3592</v>
      </c>
      <c r="G2547">
        <v>41.871899999999997</v>
      </c>
      <c r="H2547">
        <v>12.567399999999999</v>
      </c>
      <c r="I2547" t="s">
        <v>78</v>
      </c>
      <c r="J2547">
        <v>94575</v>
      </c>
      <c r="K2547" s="1">
        <v>44841</v>
      </c>
      <c r="L2547" t="s">
        <v>123</v>
      </c>
      <c r="M2547" t="s">
        <v>9071</v>
      </c>
      <c r="N2547">
        <v>4063961544</v>
      </c>
      <c r="O2547" t="s">
        <v>356</v>
      </c>
      <c r="P2547" t="s">
        <v>3310</v>
      </c>
      <c r="Q2547" t="s">
        <v>239</v>
      </c>
      <c r="R2547" t="s">
        <v>3311</v>
      </c>
      <c r="S2547" t="s">
        <v>241</v>
      </c>
      <c r="T2547" t="s">
        <v>3312</v>
      </c>
      <c r="U2547" t="s">
        <v>3313</v>
      </c>
      <c r="V2547" t="s">
        <v>2695</v>
      </c>
      <c r="W2547" t="s">
        <v>2696</v>
      </c>
    </row>
    <row r="2548" spans="1:23" x14ac:dyDescent="0.3">
      <c r="A2548">
        <v>2287472536487290</v>
      </c>
      <c r="B2548" t="s">
        <v>417</v>
      </c>
      <c r="C2548" t="s">
        <v>24</v>
      </c>
      <c r="D2548" t="s">
        <v>1804</v>
      </c>
      <c r="E2548" t="s">
        <v>2532</v>
      </c>
      <c r="F2548" t="s">
        <v>2533</v>
      </c>
      <c r="G2548">
        <v>-6.3689999999999998</v>
      </c>
      <c r="H2548">
        <v>34.888800000000003</v>
      </c>
      <c r="I2548" t="s">
        <v>28</v>
      </c>
      <c r="J2548">
        <v>68898</v>
      </c>
      <c r="K2548" s="1">
        <v>44524</v>
      </c>
      <c r="L2548" t="s">
        <v>29</v>
      </c>
      <c r="M2548" t="s">
        <v>9072</v>
      </c>
      <c r="N2548" t="s">
        <v>9073</v>
      </c>
      <c r="O2548" t="s">
        <v>2675</v>
      </c>
      <c r="P2548" t="s">
        <v>3977</v>
      </c>
      <c r="Q2548" t="s">
        <v>674</v>
      </c>
      <c r="R2548" t="s">
        <v>3978</v>
      </c>
      <c r="S2548" t="s">
        <v>334</v>
      </c>
      <c r="T2548" t="s">
        <v>3979</v>
      </c>
      <c r="U2548" t="s">
        <v>3980</v>
      </c>
      <c r="V2548" t="s">
        <v>6774</v>
      </c>
      <c r="W2548" t="s">
        <v>6775</v>
      </c>
    </row>
    <row r="2549" spans="1:23" x14ac:dyDescent="0.3">
      <c r="A2549">
        <v>1512989369099490</v>
      </c>
      <c r="B2549" t="s">
        <v>313</v>
      </c>
      <c r="C2549" t="s">
        <v>151</v>
      </c>
      <c r="D2549" t="s">
        <v>314</v>
      </c>
      <c r="E2549" t="s">
        <v>1555</v>
      </c>
      <c r="F2549" t="s">
        <v>1556</v>
      </c>
      <c r="G2549">
        <v>49.817500000000003</v>
      </c>
      <c r="H2549">
        <v>15.473000000000001</v>
      </c>
      <c r="I2549" t="s">
        <v>206</v>
      </c>
      <c r="J2549">
        <v>14657</v>
      </c>
      <c r="K2549" s="1">
        <v>44858</v>
      </c>
      <c r="L2549" t="s">
        <v>63</v>
      </c>
      <c r="M2549" t="s">
        <v>9074</v>
      </c>
      <c r="N2549" t="s">
        <v>9075</v>
      </c>
      <c r="O2549" t="s">
        <v>1100</v>
      </c>
      <c r="P2549" t="s">
        <v>2877</v>
      </c>
      <c r="Q2549" t="s">
        <v>50</v>
      </c>
      <c r="R2549" t="s">
        <v>2878</v>
      </c>
      <c r="S2549" t="s">
        <v>36</v>
      </c>
      <c r="T2549" t="s">
        <v>2879</v>
      </c>
      <c r="U2549" t="s">
        <v>2880</v>
      </c>
      <c r="V2549" t="s">
        <v>3382</v>
      </c>
      <c r="W2549" t="s">
        <v>3383</v>
      </c>
    </row>
    <row r="2550" spans="1:23" x14ac:dyDescent="0.3">
      <c r="A2550">
        <v>1127703382127350</v>
      </c>
      <c r="B2550" t="s">
        <v>74</v>
      </c>
      <c r="C2550" t="s">
        <v>218</v>
      </c>
      <c r="D2550" t="s">
        <v>4452</v>
      </c>
      <c r="E2550" t="s">
        <v>26</v>
      </c>
      <c r="F2550" t="s">
        <v>27</v>
      </c>
      <c r="G2550">
        <v>54.2361</v>
      </c>
      <c r="H2550">
        <v>-4.5480999999999998</v>
      </c>
      <c r="I2550" t="s">
        <v>138</v>
      </c>
      <c r="J2550">
        <v>19135</v>
      </c>
      <c r="K2550" s="1">
        <v>44508</v>
      </c>
      <c r="L2550" t="s">
        <v>29</v>
      </c>
      <c r="M2550" t="s">
        <v>9076</v>
      </c>
      <c r="N2550" t="s">
        <v>9077</v>
      </c>
      <c r="O2550" t="s">
        <v>2122</v>
      </c>
      <c r="P2550" t="s">
        <v>2517</v>
      </c>
      <c r="Q2550" t="s">
        <v>321</v>
      </c>
      <c r="R2550" t="s">
        <v>2518</v>
      </c>
      <c r="S2550" t="s">
        <v>145</v>
      </c>
      <c r="T2550" t="s">
        <v>2519</v>
      </c>
      <c r="U2550" t="s">
        <v>2520</v>
      </c>
      <c r="V2550" t="s">
        <v>7018</v>
      </c>
      <c r="W2550" t="s">
        <v>7019</v>
      </c>
    </row>
    <row r="2551" spans="1:23" x14ac:dyDescent="0.3">
      <c r="A2551">
        <v>852008769592103</v>
      </c>
      <c r="B2551" t="s">
        <v>150</v>
      </c>
      <c r="C2551" t="s">
        <v>42</v>
      </c>
      <c r="D2551" t="s">
        <v>4694</v>
      </c>
      <c r="E2551" t="s">
        <v>602</v>
      </c>
      <c r="F2551" t="s">
        <v>603</v>
      </c>
      <c r="G2551">
        <v>40.463700000000003</v>
      </c>
      <c r="H2551">
        <v>-3.7492000000000001</v>
      </c>
      <c r="I2551" t="s">
        <v>78</v>
      </c>
      <c r="J2551">
        <v>108752</v>
      </c>
      <c r="K2551" s="1">
        <v>44826</v>
      </c>
      <c r="L2551" t="s">
        <v>29</v>
      </c>
      <c r="M2551" t="s">
        <v>9078</v>
      </c>
      <c r="N2551" t="s">
        <v>9079</v>
      </c>
      <c r="O2551" t="s">
        <v>803</v>
      </c>
      <c r="P2551" t="s">
        <v>4115</v>
      </c>
      <c r="Q2551" t="s">
        <v>169</v>
      </c>
      <c r="R2551" t="s">
        <v>4116</v>
      </c>
      <c r="S2551" t="s">
        <v>255</v>
      </c>
      <c r="T2551" t="s">
        <v>4117</v>
      </c>
      <c r="U2551" t="s">
        <v>4118</v>
      </c>
      <c r="V2551" t="s">
        <v>7655</v>
      </c>
      <c r="W2551" t="s">
        <v>7656</v>
      </c>
    </row>
    <row r="2552" spans="1:23" x14ac:dyDescent="0.3">
      <c r="A2552">
        <v>2033663215447660</v>
      </c>
      <c r="B2552" t="s">
        <v>1636</v>
      </c>
      <c r="C2552" t="s">
        <v>91</v>
      </c>
      <c r="D2552" t="s">
        <v>3955</v>
      </c>
      <c r="E2552" t="s">
        <v>1160</v>
      </c>
      <c r="F2552" t="s">
        <v>1161</v>
      </c>
      <c r="G2552">
        <v>-1.9402999999999999</v>
      </c>
      <c r="H2552">
        <v>29.873899999999999</v>
      </c>
      <c r="I2552" t="s">
        <v>78</v>
      </c>
      <c r="J2552">
        <v>31319</v>
      </c>
      <c r="K2552" s="1">
        <v>44662</v>
      </c>
      <c r="L2552" t="s">
        <v>63</v>
      </c>
      <c r="M2552" t="s">
        <v>9080</v>
      </c>
      <c r="N2552" t="s">
        <v>9081</v>
      </c>
      <c r="O2552" t="s">
        <v>389</v>
      </c>
      <c r="P2552" t="s">
        <v>5688</v>
      </c>
      <c r="Q2552" t="s">
        <v>253</v>
      </c>
      <c r="R2552" t="s">
        <v>5689</v>
      </c>
      <c r="S2552" t="s">
        <v>52</v>
      </c>
      <c r="T2552" t="s">
        <v>5690</v>
      </c>
      <c r="U2552" t="s">
        <v>5691</v>
      </c>
      <c r="V2552" t="s">
        <v>5650</v>
      </c>
      <c r="W2552" t="s">
        <v>5651</v>
      </c>
    </row>
    <row r="2553" spans="1:23" x14ac:dyDescent="0.3">
      <c r="A2553">
        <v>1550191076758580</v>
      </c>
      <c r="B2553" t="s">
        <v>57</v>
      </c>
      <c r="C2553" t="s">
        <v>42</v>
      </c>
      <c r="D2553" t="s">
        <v>5184</v>
      </c>
      <c r="E2553" t="s">
        <v>954</v>
      </c>
      <c r="F2553" t="s">
        <v>955</v>
      </c>
      <c r="G2553">
        <v>4.2104999999999997</v>
      </c>
      <c r="H2553">
        <v>101.97580000000001</v>
      </c>
      <c r="I2553" t="s">
        <v>206</v>
      </c>
      <c r="J2553">
        <v>48663</v>
      </c>
      <c r="K2553" s="1">
        <v>45027</v>
      </c>
      <c r="L2553" t="s">
        <v>29</v>
      </c>
      <c r="M2553" t="s">
        <v>9082</v>
      </c>
      <c r="N2553" t="s">
        <v>9083</v>
      </c>
      <c r="O2553" t="s">
        <v>400</v>
      </c>
      <c r="P2553" t="s">
        <v>401</v>
      </c>
      <c r="Q2553" t="s">
        <v>50</v>
      </c>
      <c r="R2553" t="s">
        <v>402</v>
      </c>
      <c r="S2553" t="s">
        <v>334</v>
      </c>
      <c r="T2553" t="s">
        <v>403</v>
      </c>
      <c r="U2553" t="s">
        <v>404</v>
      </c>
      <c r="V2553" t="s">
        <v>4945</v>
      </c>
      <c r="W2553" t="s">
        <v>4946</v>
      </c>
    </row>
    <row r="2554" spans="1:23" x14ac:dyDescent="0.3">
      <c r="A2554">
        <v>915776707157556</v>
      </c>
      <c r="B2554" t="s">
        <v>678</v>
      </c>
      <c r="C2554" t="s">
        <v>24</v>
      </c>
      <c r="D2554" t="s">
        <v>4447</v>
      </c>
      <c r="E2554" t="s">
        <v>975</v>
      </c>
      <c r="F2554" t="s">
        <v>976</v>
      </c>
      <c r="G2554">
        <v>7.8731</v>
      </c>
      <c r="H2554">
        <v>80.771799999999999</v>
      </c>
      <c r="I2554" t="s">
        <v>62</v>
      </c>
      <c r="J2554">
        <v>17324</v>
      </c>
      <c r="K2554" s="1">
        <v>45168</v>
      </c>
      <c r="L2554" t="s">
        <v>63</v>
      </c>
      <c r="M2554" t="s">
        <v>9084</v>
      </c>
      <c r="N2554" t="s">
        <v>9085</v>
      </c>
      <c r="O2554" t="s">
        <v>292</v>
      </c>
      <c r="P2554" t="s">
        <v>1446</v>
      </c>
      <c r="Q2554" t="s">
        <v>294</v>
      </c>
      <c r="R2554" t="s">
        <v>1447</v>
      </c>
      <c r="S2554" t="s">
        <v>198</v>
      </c>
      <c r="T2554" t="s">
        <v>1448</v>
      </c>
      <c r="U2554" t="s">
        <v>1449</v>
      </c>
      <c r="V2554" t="s">
        <v>1391</v>
      </c>
      <c r="W2554" t="s">
        <v>1392</v>
      </c>
    </row>
    <row r="2555" spans="1:23" x14ac:dyDescent="0.3">
      <c r="A2555">
        <v>207106082342266</v>
      </c>
      <c r="B2555" t="s">
        <v>104</v>
      </c>
      <c r="C2555" t="s">
        <v>42</v>
      </c>
      <c r="D2555" t="s">
        <v>1637</v>
      </c>
      <c r="E2555" t="s">
        <v>204</v>
      </c>
      <c r="F2555" t="s">
        <v>205</v>
      </c>
      <c r="G2555">
        <v>18.1096</v>
      </c>
      <c r="H2555">
        <v>-77.297499999999999</v>
      </c>
      <c r="I2555" t="s">
        <v>206</v>
      </c>
      <c r="J2555">
        <v>91480</v>
      </c>
      <c r="K2555" s="1">
        <v>44923</v>
      </c>
      <c r="L2555" t="s">
        <v>63</v>
      </c>
      <c r="M2555" t="s">
        <v>9086</v>
      </c>
      <c r="N2555" t="s">
        <v>9087</v>
      </c>
      <c r="O2555" t="s">
        <v>3926</v>
      </c>
      <c r="P2555" t="s">
        <v>6330</v>
      </c>
      <c r="Q2555" t="s">
        <v>50</v>
      </c>
      <c r="R2555" t="s">
        <v>6331</v>
      </c>
      <c r="S2555" t="s">
        <v>241</v>
      </c>
      <c r="T2555" t="s">
        <v>6332</v>
      </c>
      <c r="U2555" t="s">
        <v>6333</v>
      </c>
      <c r="V2555" t="s">
        <v>2236</v>
      </c>
      <c r="W2555" t="s">
        <v>2237</v>
      </c>
    </row>
    <row r="2556" spans="1:23" x14ac:dyDescent="0.3">
      <c r="A2556">
        <v>476701793148912</v>
      </c>
      <c r="B2556" t="s">
        <v>396</v>
      </c>
      <c r="C2556" t="s">
        <v>91</v>
      </c>
      <c r="D2556" t="s">
        <v>4694</v>
      </c>
      <c r="E2556" t="s">
        <v>1935</v>
      </c>
      <c r="F2556" t="s">
        <v>1935</v>
      </c>
      <c r="G2556">
        <v>36.140799999999999</v>
      </c>
      <c r="H2556">
        <v>-5.3536000000000001</v>
      </c>
      <c r="I2556" t="s">
        <v>62</v>
      </c>
      <c r="J2556">
        <v>90861</v>
      </c>
      <c r="K2556" s="1">
        <v>44520</v>
      </c>
      <c r="L2556" t="s">
        <v>29</v>
      </c>
      <c r="M2556" t="s">
        <v>9088</v>
      </c>
      <c r="N2556" t="s">
        <v>9089</v>
      </c>
      <c r="O2556" t="s">
        <v>209</v>
      </c>
      <c r="P2556" t="s">
        <v>3221</v>
      </c>
      <c r="Q2556" t="s">
        <v>332</v>
      </c>
      <c r="R2556" t="s">
        <v>3222</v>
      </c>
      <c r="S2556" t="s">
        <v>69</v>
      </c>
      <c r="T2556" t="s">
        <v>3223</v>
      </c>
      <c r="U2556" t="s">
        <v>3224</v>
      </c>
      <c r="V2556" t="s">
        <v>3681</v>
      </c>
      <c r="W2556" t="s">
        <v>3682</v>
      </c>
    </row>
    <row r="2557" spans="1:23" x14ac:dyDescent="0.3">
      <c r="A2557">
        <v>1257650323993750</v>
      </c>
      <c r="B2557" t="s">
        <v>1140</v>
      </c>
      <c r="C2557" t="s">
        <v>189</v>
      </c>
      <c r="D2557" t="s">
        <v>4589</v>
      </c>
      <c r="E2557" t="s">
        <v>3700</v>
      </c>
      <c r="F2557" t="s">
        <v>3701</v>
      </c>
      <c r="G2557">
        <v>58.595300000000002</v>
      </c>
      <c r="H2557">
        <v>25.0136</v>
      </c>
      <c r="I2557" t="s">
        <v>78</v>
      </c>
      <c r="J2557">
        <v>108064</v>
      </c>
      <c r="K2557" s="1">
        <v>44725</v>
      </c>
      <c r="L2557" t="s">
        <v>29</v>
      </c>
      <c r="M2557" t="s">
        <v>9090</v>
      </c>
      <c r="N2557" t="s">
        <v>9091</v>
      </c>
      <c r="O2557" t="s">
        <v>1373</v>
      </c>
      <c r="P2557" t="s">
        <v>4218</v>
      </c>
      <c r="Q2557" t="s">
        <v>34</v>
      </c>
      <c r="R2557" t="s">
        <v>4219</v>
      </c>
      <c r="S2557" t="s">
        <v>36</v>
      </c>
      <c r="T2557" t="s">
        <v>4220</v>
      </c>
      <c r="U2557" t="s">
        <v>4221</v>
      </c>
      <c r="V2557" t="s">
        <v>5878</v>
      </c>
      <c r="W2557" t="s">
        <v>5879</v>
      </c>
    </row>
    <row r="2558" spans="1:23" x14ac:dyDescent="0.3">
      <c r="A2558">
        <v>900309000711285</v>
      </c>
      <c r="B2558" t="s">
        <v>678</v>
      </c>
      <c r="C2558" t="s">
        <v>134</v>
      </c>
      <c r="D2558" t="s">
        <v>1573</v>
      </c>
      <c r="E2558" t="s">
        <v>556</v>
      </c>
      <c r="F2558" t="s">
        <v>557</v>
      </c>
      <c r="G2558">
        <v>-1.8311999999999999</v>
      </c>
      <c r="H2558">
        <v>-78.183400000000006</v>
      </c>
      <c r="I2558" t="s">
        <v>62</v>
      </c>
      <c r="J2558">
        <v>34412</v>
      </c>
      <c r="K2558" s="1">
        <v>44969</v>
      </c>
      <c r="L2558" t="s">
        <v>29</v>
      </c>
      <c r="M2558" t="s">
        <v>9092</v>
      </c>
      <c r="N2558" t="s">
        <v>9093</v>
      </c>
      <c r="O2558" t="s">
        <v>1746</v>
      </c>
      <c r="P2558" t="s">
        <v>1745</v>
      </c>
      <c r="Q2558" t="s">
        <v>83</v>
      </c>
      <c r="R2558" t="s">
        <v>5382</v>
      </c>
      <c r="S2558" t="s">
        <v>52</v>
      </c>
      <c r="T2558" t="s">
        <v>5383</v>
      </c>
      <c r="U2558" t="s">
        <v>5384</v>
      </c>
      <c r="V2558" t="s">
        <v>5426</v>
      </c>
      <c r="W2558" t="s">
        <v>5427</v>
      </c>
    </row>
    <row r="2559" spans="1:23" x14ac:dyDescent="0.3">
      <c r="A2559">
        <v>1682418997197610</v>
      </c>
      <c r="B2559" t="s">
        <v>454</v>
      </c>
      <c r="C2559" t="s">
        <v>218</v>
      </c>
      <c r="D2559" t="s">
        <v>2922</v>
      </c>
      <c r="E2559" t="s">
        <v>2770</v>
      </c>
      <c r="F2559" t="s">
        <v>2771</v>
      </c>
      <c r="G2559">
        <v>12.8628</v>
      </c>
      <c r="H2559">
        <v>30.217600000000001</v>
      </c>
      <c r="I2559" t="s">
        <v>62</v>
      </c>
      <c r="J2559">
        <v>57002</v>
      </c>
      <c r="K2559" s="1">
        <v>44852</v>
      </c>
      <c r="L2559" t="s">
        <v>29</v>
      </c>
      <c r="M2559" t="s">
        <v>9094</v>
      </c>
      <c r="N2559" t="s">
        <v>9095</v>
      </c>
      <c r="O2559" t="s">
        <v>436</v>
      </c>
      <c r="P2559" t="s">
        <v>437</v>
      </c>
      <c r="Q2559" t="s">
        <v>239</v>
      </c>
      <c r="R2559" t="s">
        <v>438</v>
      </c>
      <c r="S2559" t="s">
        <v>255</v>
      </c>
      <c r="T2559" t="s">
        <v>439</v>
      </c>
      <c r="U2559" t="s">
        <v>440</v>
      </c>
      <c r="V2559" t="s">
        <v>4445</v>
      </c>
      <c r="W2559" t="s">
        <v>4446</v>
      </c>
    </row>
    <row r="2560" spans="1:23" x14ac:dyDescent="0.3">
      <c r="A2560">
        <v>2437028312714490</v>
      </c>
      <c r="B2560" t="s">
        <v>1683</v>
      </c>
      <c r="C2560" t="s">
        <v>218</v>
      </c>
      <c r="D2560" t="s">
        <v>1674</v>
      </c>
      <c r="E2560" t="s">
        <v>1949</v>
      </c>
      <c r="F2560" t="s">
        <v>1950</v>
      </c>
      <c r="G2560">
        <v>-4.6795999999999998</v>
      </c>
      <c r="H2560">
        <v>55.491999999999997</v>
      </c>
      <c r="I2560" t="s">
        <v>28</v>
      </c>
      <c r="J2560">
        <v>127283</v>
      </c>
      <c r="K2560" s="1">
        <v>44744</v>
      </c>
      <c r="L2560" t="s">
        <v>123</v>
      </c>
      <c r="M2560" t="s">
        <v>9096</v>
      </c>
      <c r="N2560" t="s">
        <v>9097</v>
      </c>
      <c r="O2560" t="s">
        <v>2653</v>
      </c>
      <c r="P2560" t="s">
        <v>3619</v>
      </c>
      <c r="Q2560" t="s">
        <v>321</v>
      </c>
      <c r="R2560" t="s">
        <v>3620</v>
      </c>
      <c r="S2560" t="s">
        <v>212</v>
      </c>
      <c r="T2560" t="s">
        <v>3621</v>
      </c>
      <c r="U2560" t="s">
        <v>3622</v>
      </c>
      <c r="V2560" t="s">
        <v>2386</v>
      </c>
      <c r="W2560" t="s">
        <v>2387</v>
      </c>
    </row>
    <row r="2561" spans="1:23" x14ac:dyDescent="0.3">
      <c r="A2561">
        <v>2301589215669730</v>
      </c>
      <c r="B2561" t="s">
        <v>686</v>
      </c>
      <c r="C2561" t="s">
        <v>134</v>
      </c>
      <c r="D2561" t="s">
        <v>4483</v>
      </c>
      <c r="E2561" t="s">
        <v>3412</v>
      </c>
      <c r="F2561" t="s">
        <v>3413</v>
      </c>
      <c r="G2561">
        <v>18.0425</v>
      </c>
      <c r="H2561">
        <v>-63.0548</v>
      </c>
      <c r="I2561" t="s">
        <v>78</v>
      </c>
      <c r="J2561">
        <v>45214</v>
      </c>
      <c r="K2561" s="1">
        <v>44935</v>
      </c>
      <c r="L2561" t="s">
        <v>29</v>
      </c>
      <c r="M2561" t="s">
        <v>9098</v>
      </c>
      <c r="N2561" t="s">
        <v>9099</v>
      </c>
      <c r="O2561" t="s">
        <v>803</v>
      </c>
      <c r="P2561" t="s">
        <v>4115</v>
      </c>
      <c r="Q2561" t="s">
        <v>332</v>
      </c>
      <c r="R2561" t="s">
        <v>4116</v>
      </c>
      <c r="S2561" t="s">
        <v>334</v>
      </c>
      <c r="T2561" t="s">
        <v>4117</v>
      </c>
      <c r="U2561" t="s">
        <v>4118</v>
      </c>
      <c r="V2561" t="s">
        <v>9100</v>
      </c>
      <c r="W2561" t="s">
        <v>9101</v>
      </c>
    </row>
    <row r="2562" spans="1:23" x14ac:dyDescent="0.3">
      <c r="A2562">
        <v>975735112863195</v>
      </c>
      <c r="B2562" t="s">
        <v>1140</v>
      </c>
      <c r="C2562" t="s">
        <v>91</v>
      </c>
      <c r="D2562" t="s">
        <v>5668</v>
      </c>
      <c r="E2562" t="s">
        <v>1178</v>
      </c>
      <c r="F2562" t="s">
        <v>1179</v>
      </c>
      <c r="G2562">
        <v>19.856300000000001</v>
      </c>
      <c r="H2562">
        <v>102.49550000000001</v>
      </c>
      <c r="I2562" t="s">
        <v>62</v>
      </c>
      <c r="J2562">
        <v>71497</v>
      </c>
      <c r="K2562" s="1">
        <v>45068</v>
      </c>
      <c r="L2562" t="s">
        <v>123</v>
      </c>
      <c r="M2562" t="s">
        <v>9102</v>
      </c>
      <c r="N2562">
        <f>1-449-360-5513</f>
        <v>-6321</v>
      </c>
      <c r="O2562" t="s">
        <v>265</v>
      </c>
      <c r="P2562" t="s">
        <v>2528</v>
      </c>
      <c r="Q2562" t="s">
        <v>50</v>
      </c>
      <c r="R2562" t="s">
        <v>2529</v>
      </c>
      <c r="S2562" t="s">
        <v>145</v>
      </c>
      <c r="T2562" t="s">
        <v>2530</v>
      </c>
      <c r="U2562" t="s">
        <v>2531</v>
      </c>
      <c r="V2562" t="s">
        <v>3005</v>
      </c>
      <c r="W2562" t="s">
        <v>3006</v>
      </c>
    </row>
    <row r="2563" spans="1:23" x14ac:dyDescent="0.3">
      <c r="A2563">
        <v>737648409886485</v>
      </c>
      <c r="B2563" t="s">
        <v>325</v>
      </c>
      <c r="C2563" t="s">
        <v>218</v>
      </c>
      <c r="D2563" t="s">
        <v>407</v>
      </c>
      <c r="E2563" t="s">
        <v>1342</v>
      </c>
      <c r="F2563" t="s">
        <v>1343</v>
      </c>
      <c r="G2563">
        <v>14.497400000000001</v>
      </c>
      <c r="H2563">
        <v>-14.452400000000001</v>
      </c>
      <c r="I2563" t="s">
        <v>138</v>
      </c>
      <c r="J2563">
        <v>47375</v>
      </c>
      <c r="K2563" s="1">
        <v>44593</v>
      </c>
      <c r="L2563" t="s">
        <v>63</v>
      </c>
      <c r="M2563" t="s">
        <v>9103</v>
      </c>
      <c r="N2563" t="s">
        <v>9104</v>
      </c>
      <c r="O2563" t="s">
        <v>292</v>
      </c>
      <c r="P2563" t="s">
        <v>1446</v>
      </c>
      <c r="Q2563" t="s">
        <v>183</v>
      </c>
      <c r="R2563" t="s">
        <v>1447</v>
      </c>
      <c r="S2563" t="s">
        <v>145</v>
      </c>
      <c r="T2563" t="s">
        <v>1448</v>
      </c>
      <c r="U2563" t="s">
        <v>1449</v>
      </c>
      <c r="V2563" t="s">
        <v>958</v>
      </c>
      <c r="W2563" t="s">
        <v>959</v>
      </c>
    </row>
    <row r="2564" spans="1:23" x14ac:dyDescent="0.3">
      <c r="A2564">
        <v>1726715105205650</v>
      </c>
      <c r="B2564" t="s">
        <v>260</v>
      </c>
      <c r="C2564" t="s">
        <v>24</v>
      </c>
      <c r="D2564" t="s">
        <v>4980</v>
      </c>
      <c r="E2564" t="s">
        <v>2098</v>
      </c>
      <c r="F2564" t="s">
        <v>2099</v>
      </c>
      <c r="G2564">
        <v>15.4542</v>
      </c>
      <c r="H2564">
        <v>18.732199999999999</v>
      </c>
      <c r="I2564" t="s">
        <v>138</v>
      </c>
      <c r="J2564">
        <v>33587</v>
      </c>
      <c r="K2564" s="1">
        <v>44667</v>
      </c>
      <c r="L2564" t="s">
        <v>29</v>
      </c>
      <c r="M2564" t="s">
        <v>9105</v>
      </c>
      <c r="N2564" t="s">
        <v>9106</v>
      </c>
      <c r="O2564" t="s">
        <v>2602</v>
      </c>
      <c r="P2564" t="s">
        <v>4516</v>
      </c>
      <c r="Q2564" t="s">
        <v>34</v>
      </c>
      <c r="R2564" t="s">
        <v>4517</v>
      </c>
      <c r="S2564" t="s">
        <v>334</v>
      </c>
      <c r="T2564" t="s">
        <v>4518</v>
      </c>
      <c r="U2564" t="s">
        <v>4519</v>
      </c>
      <c r="V2564" t="s">
        <v>9107</v>
      </c>
      <c r="W2564" t="s">
        <v>9108</v>
      </c>
    </row>
    <row r="2565" spans="1:23" x14ac:dyDescent="0.3">
      <c r="A2565">
        <v>2304424854213570</v>
      </c>
      <c r="B2565" t="s">
        <v>921</v>
      </c>
      <c r="C2565" t="s">
        <v>189</v>
      </c>
      <c r="D2565" t="s">
        <v>3955</v>
      </c>
      <c r="E2565" t="s">
        <v>3080</v>
      </c>
      <c r="F2565" t="s">
        <v>3081</v>
      </c>
      <c r="G2565">
        <v>12.169600000000001</v>
      </c>
      <c r="H2565">
        <v>-68.989999999999995</v>
      </c>
      <c r="I2565" t="s">
        <v>138</v>
      </c>
      <c r="J2565">
        <v>32443</v>
      </c>
      <c r="K2565" s="1">
        <v>44569</v>
      </c>
      <c r="L2565" t="s">
        <v>29</v>
      </c>
      <c r="M2565" t="s">
        <v>9109</v>
      </c>
      <c r="N2565">
        <f>1-884-855-9115</f>
        <v>-10853</v>
      </c>
      <c r="O2565" t="s">
        <v>356</v>
      </c>
      <c r="P2565" t="s">
        <v>357</v>
      </c>
      <c r="Q2565" t="s">
        <v>674</v>
      </c>
      <c r="R2565" t="s">
        <v>359</v>
      </c>
      <c r="S2565" t="s">
        <v>241</v>
      </c>
      <c r="T2565" t="s">
        <v>360</v>
      </c>
      <c r="U2565" t="s">
        <v>361</v>
      </c>
      <c r="V2565" t="s">
        <v>2623</v>
      </c>
      <c r="W2565" t="s">
        <v>2624</v>
      </c>
    </row>
    <row r="2566" spans="1:23" x14ac:dyDescent="0.3">
      <c r="A2566">
        <v>1327138638871490</v>
      </c>
      <c r="B2566" t="s">
        <v>217</v>
      </c>
      <c r="C2566" t="s">
        <v>151</v>
      </c>
      <c r="D2566" t="s">
        <v>9110</v>
      </c>
      <c r="E2566" t="s">
        <v>3138</v>
      </c>
      <c r="F2566" t="s">
        <v>3139</v>
      </c>
      <c r="G2566">
        <v>33.886899999999997</v>
      </c>
      <c r="H2566">
        <v>9.5374999999999996</v>
      </c>
      <c r="I2566" t="s">
        <v>206</v>
      </c>
      <c r="J2566">
        <v>16343</v>
      </c>
      <c r="K2566" s="1">
        <v>44657</v>
      </c>
      <c r="L2566" t="s">
        <v>123</v>
      </c>
      <c r="M2566" t="s">
        <v>9111</v>
      </c>
      <c r="N2566" t="s">
        <v>9112</v>
      </c>
      <c r="O2566" t="s">
        <v>990</v>
      </c>
      <c r="P2566" t="s">
        <v>991</v>
      </c>
      <c r="Q2566" t="s">
        <v>294</v>
      </c>
      <c r="R2566" t="s">
        <v>992</v>
      </c>
      <c r="S2566" t="s">
        <v>36</v>
      </c>
      <c r="T2566" t="s">
        <v>993</v>
      </c>
      <c r="U2566" t="s">
        <v>994</v>
      </c>
      <c r="V2566" t="s">
        <v>2866</v>
      </c>
      <c r="W2566" t="s">
        <v>2867</v>
      </c>
    </row>
    <row r="2567" spans="1:23" x14ac:dyDescent="0.3">
      <c r="A2567">
        <v>2355436109710950</v>
      </c>
      <c r="B2567" t="s">
        <v>133</v>
      </c>
      <c r="C2567" t="s">
        <v>24</v>
      </c>
      <c r="D2567" t="s">
        <v>5488</v>
      </c>
      <c r="E2567" t="s">
        <v>2476</v>
      </c>
      <c r="F2567" t="s">
        <v>2477</v>
      </c>
      <c r="G2567">
        <v>26.522500000000001</v>
      </c>
      <c r="H2567">
        <v>31.465900000000001</v>
      </c>
      <c r="I2567" t="s">
        <v>62</v>
      </c>
      <c r="J2567">
        <v>47313</v>
      </c>
      <c r="K2567" s="1">
        <v>44836</v>
      </c>
      <c r="L2567" t="s">
        <v>123</v>
      </c>
      <c r="M2567" t="s">
        <v>9113</v>
      </c>
      <c r="N2567" t="s">
        <v>9114</v>
      </c>
      <c r="O2567" t="s">
        <v>1543</v>
      </c>
      <c r="P2567" t="s">
        <v>4551</v>
      </c>
      <c r="Q2567" t="s">
        <v>169</v>
      </c>
      <c r="R2567" t="s">
        <v>4552</v>
      </c>
      <c r="S2567" t="s">
        <v>36</v>
      </c>
      <c r="T2567" t="s">
        <v>4553</v>
      </c>
      <c r="U2567" t="s">
        <v>4554</v>
      </c>
      <c r="V2567" t="s">
        <v>465</v>
      </c>
      <c r="W2567" t="s">
        <v>466</v>
      </c>
    </row>
    <row r="2568" spans="1:23" x14ac:dyDescent="0.3">
      <c r="A2568">
        <v>1412215916479970</v>
      </c>
      <c r="B2568" t="s">
        <v>1803</v>
      </c>
      <c r="C2568" t="s">
        <v>273</v>
      </c>
      <c r="D2568" t="s">
        <v>4146</v>
      </c>
      <c r="E2568" t="s">
        <v>761</v>
      </c>
      <c r="F2568" t="s">
        <v>762</v>
      </c>
      <c r="G2568">
        <v>20.593699999999998</v>
      </c>
      <c r="H2568">
        <v>78.962900000000005</v>
      </c>
      <c r="I2568" t="s">
        <v>206</v>
      </c>
      <c r="J2568">
        <v>70665</v>
      </c>
      <c r="K2568" s="1">
        <v>45175</v>
      </c>
      <c r="L2568" t="s">
        <v>63</v>
      </c>
      <c r="M2568" t="s">
        <v>9115</v>
      </c>
      <c r="N2568" t="s">
        <v>9116</v>
      </c>
      <c r="O2568" t="s">
        <v>585</v>
      </c>
      <c r="P2568" t="s">
        <v>3392</v>
      </c>
      <c r="Q2568" t="s">
        <v>67</v>
      </c>
      <c r="R2568" t="s">
        <v>3393</v>
      </c>
      <c r="S2568" t="s">
        <v>334</v>
      </c>
      <c r="T2568" t="s">
        <v>3394</v>
      </c>
      <c r="U2568" t="s">
        <v>3395</v>
      </c>
      <c r="V2568" t="s">
        <v>7645</v>
      </c>
      <c r="W2568" t="s">
        <v>7646</v>
      </c>
    </row>
    <row r="2569" spans="1:23" x14ac:dyDescent="0.3">
      <c r="A2569">
        <v>2847921387922320</v>
      </c>
      <c r="B2569" t="s">
        <v>175</v>
      </c>
      <c r="C2569" t="s">
        <v>24</v>
      </c>
      <c r="D2569" t="s">
        <v>4488</v>
      </c>
      <c r="E2569" t="s">
        <v>2367</v>
      </c>
      <c r="F2569" t="s">
        <v>2368</v>
      </c>
      <c r="G2569">
        <v>43.915900000000001</v>
      </c>
      <c r="H2569">
        <v>17.679099999999998</v>
      </c>
      <c r="I2569" t="s">
        <v>28</v>
      </c>
      <c r="J2569">
        <v>14825</v>
      </c>
      <c r="K2569" s="1">
        <v>45130</v>
      </c>
      <c r="L2569" t="s">
        <v>29</v>
      </c>
      <c r="M2569" t="s">
        <v>9117</v>
      </c>
      <c r="N2569" t="s">
        <v>9118</v>
      </c>
      <c r="O2569" t="s">
        <v>832</v>
      </c>
      <c r="P2569" t="s">
        <v>833</v>
      </c>
      <c r="Q2569" t="s">
        <v>50</v>
      </c>
      <c r="R2569" t="s">
        <v>834</v>
      </c>
      <c r="S2569" t="s">
        <v>85</v>
      </c>
      <c r="T2569" t="s">
        <v>835</v>
      </c>
      <c r="U2569" t="s">
        <v>836</v>
      </c>
      <c r="V2569" t="s">
        <v>4614</v>
      </c>
      <c r="W2569" t="s">
        <v>4615</v>
      </c>
    </row>
    <row r="2570" spans="1:23" x14ac:dyDescent="0.3">
      <c r="A2570">
        <v>2974213910765310</v>
      </c>
      <c r="B2570" t="s">
        <v>792</v>
      </c>
      <c r="C2570" t="s">
        <v>91</v>
      </c>
      <c r="D2570" t="s">
        <v>711</v>
      </c>
      <c r="E2570" t="s">
        <v>2374</v>
      </c>
      <c r="F2570" t="s">
        <v>2375</v>
      </c>
      <c r="G2570">
        <v>48.019599999999997</v>
      </c>
      <c r="H2570">
        <v>66.923699999999997</v>
      </c>
      <c r="I2570" t="s">
        <v>138</v>
      </c>
      <c r="J2570">
        <v>39029</v>
      </c>
      <c r="K2570" s="1">
        <v>44984</v>
      </c>
      <c r="L2570" t="s">
        <v>63</v>
      </c>
      <c r="M2570" t="s">
        <v>9119</v>
      </c>
      <c r="N2570">
        <f>1-664-284-117</f>
        <v>-1064</v>
      </c>
      <c r="O2570" t="s">
        <v>1979</v>
      </c>
      <c r="P2570" t="s">
        <v>2111</v>
      </c>
      <c r="Q2570" t="s">
        <v>67</v>
      </c>
      <c r="R2570" t="s">
        <v>3837</v>
      </c>
      <c r="S2570" t="s">
        <v>114</v>
      </c>
      <c r="T2570" t="s">
        <v>3838</v>
      </c>
      <c r="U2570" t="s">
        <v>3839</v>
      </c>
      <c r="V2570" t="s">
        <v>6988</v>
      </c>
      <c r="W2570" t="s">
        <v>6989</v>
      </c>
    </row>
    <row r="2571" spans="1:23" x14ac:dyDescent="0.3">
      <c r="A2571">
        <v>2024729687977550</v>
      </c>
      <c r="B2571" t="s">
        <v>1803</v>
      </c>
      <c r="C2571" t="s">
        <v>218</v>
      </c>
      <c r="D2571" t="s">
        <v>800</v>
      </c>
      <c r="E2571" t="s">
        <v>4077</v>
      </c>
      <c r="F2571" t="s">
        <v>4078</v>
      </c>
      <c r="G2571">
        <v>42.602600000000002</v>
      </c>
      <c r="H2571">
        <v>20.902999999999999</v>
      </c>
      <c r="I2571" t="s">
        <v>62</v>
      </c>
      <c r="J2571">
        <v>73400</v>
      </c>
      <c r="K2571" s="1">
        <v>45067</v>
      </c>
      <c r="L2571" t="s">
        <v>29</v>
      </c>
      <c r="M2571" t="s">
        <v>9120</v>
      </c>
      <c r="N2571">
        <f>1-360-745-5939</f>
        <v>-7043</v>
      </c>
      <c r="O2571" t="s">
        <v>526</v>
      </c>
      <c r="P2571" t="s">
        <v>527</v>
      </c>
      <c r="Q2571" t="s">
        <v>321</v>
      </c>
      <c r="R2571" t="s">
        <v>528</v>
      </c>
      <c r="S2571" t="s">
        <v>198</v>
      </c>
      <c r="T2571" t="s">
        <v>529</v>
      </c>
      <c r="U2571" t="s">
        <v>530</v>
      </c>
      <c r="V2571" t="s">
        <v>3449</v>
      </c>
      <c r="W2571" t="s">
        <v>3450</v>
      </c>
    </row>
    <row r="2572" spans="1:23" x14ac:dyDescent="0.3">
      <c r="A2572">
        <v>1382643199115190</v>
      </c>
      <c r="B2572" t="s">
        <v>90</v>
      </c>
      <c r="C2572" t="s">
        <v>58</v>
      </c>
      <c r="D2572" t="s">
        <v>4072</v>
      </c>
      <c r="E2572" t="s">
        <v>2873</v>
      </c>
      <c r="F2572" t="s">
        <v>2874</v>
      </c>
      <c r="G2572">
        <v>8.6195000000000004</v>
      </c>
      <c r="H2572">
        <v>0.82479999999999998</v>
      </c>
      <c r="I2572" t="s">
        <v>78</v>
      </c>
      <c r="J2572">
        <v>105366</v>
      </c>
      <c r="K2572" s="1">
        <v>45175</v>
      </c>
      <c r="L2572" t="s">
        <v>123</v>
      </c>
      <c r="M2572" t="s">
        <v>9121</v>
      </c>
      <c r="N2572" t="s">
        <v>9122</v>
      </c>
      <c r="O2572" t="s">
        <v>251</v>
      </c>
      <c r="P2572" t="s">
        <v>1002</v>
      </c>
      <c r="Q2572" t="s">
        <v>253</v>
      </c>
      <c r="R2572" t="s">
        <v>1003</v>
      </c>
      <c r="S2572" t="s">
        <v>241</v>
      </c>
      <c r="T2572" t="s">
        <v>1004</v>
      </c>
      <c r="U2572" t="s">
        <v>1005</v>
      </c>
      <c r="V2572" t="s">
        <v>2762</v>
      </c>
      <c r="W2572" t="s">
        <v>2763</v>
      </c>
    </row>
    <row r="2573" spans="1:23" x14ac:dyDescent="0.3">
      <c r="A2573">
        <v>488905454606473</v>
      </c>
      <c r="B2573" t="s">
        <v>667</v>
      </c>
      <c r="C2573" t="s">
        <v>218</v>
      </c>
      <c r="D2573" t="s">
        <v>5065</v>
      </c>
      <c r="E2573" t="s">
        <v>2873</v>
      </c>
      <c r="F2573" t="s">
        <v>2874</v>
      </c>
      <c r="G2573">
        <v>8.6195000000000004</v>
      </c>
      <c r="H2573">
        <v>0.82479999999999998</v>
      </c>
      <c r="I2573" t="s">
        <v>206</v>
      </c>
      <c r="J2573">
        <v>62692</v>
      </c>
      <c r="K2573" s="1">
        <v>44980</v>
      </c>
      <c r="L2573" t="s">
        <v>29</v>
      </c>
      <c r="M2573" t="s">
        <v>9123</v>
      </c>
      <c r="N2573" t="s">
        <v>9124</v>
      </c>
      <c r="O2573" t="s">
        <v>389</v>
      </c>
      <c r="P2573" t="s">
        <v>390</v>
      </c>
      <c r="Q2573" t="s">
        <v>253</v>
      </c>
      <c r="R2573" t="s">
        <v>391</v>
      </c>
      <c r="S2573" t="s">
        <v>145</v>
      </c>
      <c r="T2573" t="s">
        <v>392</v>
      </c>
      <c r="U2573" t="s">
        <v>393</v>
      </c>
      <c r="V2573" t="s">
        <v>2218</v>
      </c>
      <c r="W2573" t="s">
        <v>2219</v>
      </c>
    </row>
    <row r="2574" spans="1:23" x14ac:dyDescent="0.3">
      <c r="A2574">
        <v>1776757701534240</v>
      </c>
      <c r="B2574" t="s">
        <v>1140</v>
      </c>
      <c r="C2574" t="s">
        <v>24</v>
      </c>
      <c r="D2574" t="s">
        <v>4711</v>
      </c>
      <c r="E2574" t="s">
        <v>936</v>
      </c>
      <c r="F2574" t="s">
        <v>937</v>
      </c>
      <c r="G2574">
        <v>23.684999999999999</v>
      </c>
      <c r="H2574">
        <v>90.356300000000005</v>
      </c>
      <c r="I2574" t="s">
        <v>78</v>
      </c>
      <c r="J2574">
        <v>53238</v>
      </c>
      <c r="K2574" s="1">
        <v>44866</v>
      </c>
      <c r="L2574" t="s">
        <v>29</v>
      </c>
      <c r="M2574" t="s">
        <v>9125</v>
      </c>
      <c r="N2574" t="s">
        <v>9126</v>
      </c>
      <c r="O2574" t="s">
        <v>1429</v>
      </c>
      <c r="P2574" t="s">
        <v>4198</v>
      </c>
      <c r="Q2574" t="s">
        <v>239</v>
      </c>
      <c r="R2574" t="s">
        <v>4199</v>
      </c>
      <c r="S2574" t="s">
        <v>241</v>
      </c>
      <c r="T2574" t="s">
        <v>4200</v>
      </c>
      <c r="U2574" t="s">
        <v>4201</v>
      </c>
      <c r="V2574" t="s">
        <v>4441</v>
      </c>
      <c r="W2574" t="s">
        <v>4442</v>
      </c>
    </row>
    <row r="2575" spans="1:23" x14ac:dyDescent="0.3">
      <c r="A2575">
        <v>1989135580364640</v>
      </c>
      <c r="B2575" t="s">
        <v>443</v>
      </c>
      <c r="C2575" t="s">
        <v>151</v>
      </c>
      <c r="D2575" t="s">
        <v>8043</v>
      </c>
      <c r="E2575" t="s">
        <v>2436</v>
      </c>
      <c r="F2575" t="s">
        <v>2437</v>
      </c>
      <c r="G2575">
        <v>46.818199999999997</v>
      </c>
      <c r="H2575">
        <v>8.2274999999999991</v>
      </c>
      <c r="I2575" t="s">
        <v>206</v>
      </c>
      <c r="J2575">
        <v>101425</v>
      </c>
      <c r="K2575" s="1">
        <v>44910</v>
      </c>
      <c r="L2575" t="s">
        <v>63</v>
      </c>
      <c r="M2575" t="s">
        <v>9127</v>
      </c>
      <c r="N2575" t="s">
        <v>9128</v>
      </c>
      <c r="O2575" t="s">
        <v>1169</v>
      </c>
      <c r="P2575" t="s">
        <v>2614</v>
      </c>
      <c r="Q2575" t="s">
        <v>332</v>
      </c>
      <c r="R2575" t="s">
        <v>2615</v>
      </c>
      <c r="S2575" t="s">
        <v>36</v>
      </c>
      <c r="T2575" t="s">
        <v>2616</v>
      </c>
      <c r="U2575" t="s">
        <v>2617</v>
      </c>
      <c r="V2575" t="s">
        <v>573</v>
      </c>
      <c r="W2575" t="s">
        <v>574</v>
      </c>
    </row>
    <row r="2576" spans="1:23" x14ac:dyDescent="0.3">
      <c r="A2576">
        <v>2431745296430110</v>
      </c>
      <c r="B2576" t="s">
        <v>364</v>
      </c>
      <c r="C2576" t="s">
        <v>218</v>
      </c>
      <c r="D2576" t="s">
        <v>1752</v>
      </c>
      <c r="E2576" t="s">
        <v>3116</v>
      </c>
      <c r="F2576" t="s">
        <v>3117</v>
      </c>
      <c r="G2576">
        <v>25.354800000000001</v>
      </c>
      <c r="H2576">
        <v>51.183900000000001</v>
      </c>
      <c r="I2576" t="s">
        <v>28</v>
      </c>
      <c r="J2576">
        <v>62408</v>
      </c>
      <c r="K2576" s="1">
        <v>44478</v>
      </c>
      <c r="L2576" t="s">
        <v>63</v>
      </c>
      <c r="M2576" t="s">
        <v>9129</v>
      </c>
      <c r="N2576" t="s">
        <v>9130</v>
      </c>
      <c r="O2576" t="s">
        <v>2111</v>
      </c>
      <c r="P2576" t="s">
        <v>2132</v>
      </c>
      <c r="Q2576" t="s">
        <v>332</v>
      </c>
      <c r="R2576" t="s">
        <v>2133</v>
      </c>
      <c r="S2576" t="s">
        <v>85</v>
      </c>
      <c r="T2576" t="s">
        <v>2134</v>
      </c>
      <c r="U2576" t="s">
        <v>2135</v>
      </c>
      <c r="V2576" t="s">
        <v>6988</v>
      </c>
      <c r="W2576" t="s">
        <v>6989</v>
      </c>
    </row>
    <row r="2577" spans="1:23" x14ac:dyDescent="0.3">
      <c r="A2577">
        <v>1056491192912520</v>
      </c>
      <c r="B2577" t="s">
        <v>973</v>
      </c>
      <c r="C2577" t="s">
        <v>134</v>
      </c>
      <c r="D2577" t="s">
        <v>3602</v>
      </c>
      <c r="E2577" t="s">
        <v>1760</v>
      </c>
      <c r="F2577" t="s">
        <v>1761</v>
      </c>
      <c r="G2577">
        <v>13.193899999999999</v>
      </c>
      <c r="H2577">
        <v>-59.543199999999999</v>
      </c>
      <c r="I2577" t="s">
        <v>206</v>
      </c>
      <c r="J2577">
        <v>76788</v>
      </c>
      <c r="K2577" s="1">
        <v>44474</v>
      </c>
      <c r="L2577" t="s">
        <v>63</v>
      </c>
      <c r="M2577" t="s">
        <v>9131</v>
      </c>
      <c r="N2577" t="s">
        <v>9132</v>
      </c>
      <c r="O2577" t="s">
        <v>640</v>
      </c>
      <c r="P2577" t="s">
        <v>641</v>
      </c>
      <c r="Q2577" t="s">
        <v>253</v>
      </c>
      <c r="R2577" t="s">
        <v>642</v>
      </c>
      <c r="S2577" t="s">
        <v>255</v>
      </c>
      <c r="T2577" t="s">
        <v>643</v>
      </c>
      <c r="U2577" t="s">
        <v>644</v>
      </c>
      <c r="V2577" t="s">
        <v>798</v>
      </c>
      <c r="W2577" t="s">
        <v>799</v>
      </c>
    </row>
    <row r="2578" spans="1:23" x14ac:dyDescent="0.3">
      <c r="A2578">
        <v>2751789950713740</v>
      </c>
      <c r="B2578" t="s">
        <v>1008</v>
      </c>
      <c r="C2578" t="s">
        <v>24</v>
      </c>
      <c r="D2578" t="s">
        <v>3086</v>
      </c>
      <c r="E2578" t="s">
        <v>954</v>
      </c>
      <c r="F2578" t="s">
        <v>955</v>
      </c>
      <c r="G2578">
        <v>4.2104999999999997</v>
      </c>
      <c r="H2578">
        <v>101.97580000000001</v>
      </c>
      <c r="I2578" t="s">
        <v>62</v>
      </c>
      <c r="J2578">
        <v>105004</v>
      </c>
      <c r="K2578" s="1">
        <v>44636</v>
      </c>
      <c r="L2578" t="s">
        <v>123</v>
      </c>
      <c r="M2578" t="s">
        <v>9133</v>
      </c>
      <c r="N2578" t="s">
        <v>9134</v>
      </c>
      <c r="O2578" t="s">
        <v>1252</v>
      </c>
      <c r="P2578" t="s">
        <v>1253</v>
      </c>
      <c r="Q2578" t="s">
        <v>321</v>
      </c>
      <c r="R2578" t="s">
        <v>1254</v>
      </c>
      <c r="S2578" t="s">
        <v>241</v>
      </c>
      <c r="T2578" t="s">
        <v>1255</v>
      </c>
      <c r="U2578" t="s">
        <v>1256</v>
      </c>
      <c r="V2578" t="s">
        <v>6410</v>
      </c>
      <c r="W2578" t="s">
        <v>6411</v>
      </c>
    </row>
    <row r="2579" spans="1:23" x14ac:dyDescent="0.3">
      <c r="A2579">
        <v>164354179712350</v>
      </c>
      <c r="B2579" t="s">
        <v>567</v>
      </c>
      <c r="C2579" t="s">
        <v>151</v>
      </c>
      <c r="D2579" t="s">
        <v>1404</v>
      </c>
      <c r="E2579" t="s">
        <v>2816</v>
      </c>
      <c r="F2579" t="s">
        <v>2817</v>
      </c>
      <c r="G2579">
        <v>-40.900599999999997</v>
      </c>
      <c r="H2579">
        <v>174.886</v>
      </c>
      <c r="I2579" t="s">
        <v>138</v>
      </c>
      <c r="J2579">
        <v>131283</v>
      </c>
      <c r="K2579" s="1">
        <v>45000</v>
      </c>
      <c r="L2579" t="s">
        <v>29</v>
      </c>
      <c r="M2579" t="s">
        <v>9135</v>
      </c>
      <c r="N2579" t="s">
        <v>9136</v>
      </c>
      <c r="O2579" t="s">
        <v>897</v>
      </c>
      <c r="P2579" t="s">
        <v>2000</v>
      </c>
      <c r="Q2579" t="s">
        <v>143</v>
      </c>
      <c r="R2579" t="s">
        <v>2001</v>
      </c>
      <c r="S2579" t="s">
        <v>334</v>
      </c>
      <c r="T2579" t="s">
        <v>2002</v>
      </c>
      <c r="U2579" t="s">
        <v>2003</v>
      </c>
      <c r="V2579" t="s">
        <v>4904</v>
      </c>
      <c r="W2579" t="s">
        <v>4905</v>
      </c>
    </row>
    <row r="2580" spans="1:23" x14ac:dyDescent="0.3">
      <c r="A2580">
        <v>2053740755105220</v>
      </c>
      <c r="B2580" t="s">
        <v>480</v>
      </c>
      <c r="C2580" t="s">
        <v>273</v>
      </c>
      <c r="D2580" t="s">
        <v>3960</v>
      </c>
      <c r="E2580" t="s">
        <v>5539</v>
      </c>
      <c r="F2580" t="s">
        <v>5540</v>
      </c>
      <c r="G2580">
        <v>14.058299999999999</v>
      </c>
      <c r="H2580">
        <v>108.27719999999999</v>
      </c>
      <c r="I2580" t="s">
        <v>78</v>
      </c>
      <c r="J2580">
        <v>22758</v>
      </c>
      <c r="K2580" s="1">
        <v>44518</v>
      </c>
      <c r="L2580" t="s">
        <v>63</v>
      </c>
      <c r="M2580" t="s">
        <v>9137</v>
      </c>
      <c r="N2580" t="s">
        <v>9138</v>
      </c>
      <c r="O2580" t="s">
        <v>1373</v>
      </c>
      <c r="P2580" t="s">
        <v>237</v>
      </c>
      <c r="Q2580" t="s">
        <v>332</v>
      </c>
      <c r="R2580" t="s">
        <v>1374</v>
      </c>
      <c r="S2580" t="s">
        <v>114</v>
      </c>
      <c r="T2580" t="s">
        <v>1375</v>
      </c>
      <c r="U2580" t="s">
        <v>1376</v>
      </c>
      <c r="V2580" t="s">
        <v>6607</v>
      </c>
      <c r="W2580" t="s">
        <v>6608</v>
      </c>
    </row>
    <row r="2581" spans="1:23" x14ac:dyDescent="0.3">
      <c r="A2581">
        <v>51455598389334</v>
      </c>
      <c r="B2581" t="s">
        <v>839</v>
      </c>
      <c r="C2581" t="s">
        <v>58</v>
      </c>
      <c r="D2581" t="s">
        <v>6561</v>
      </c>
      <c r="E2581" t="s">
        <v>2296</v>
      </c>
      <c r="F2581" t="s">
        <v>2297</v>
      </c>
      <c r="G2581">
        <v>21.9162</v>
      </c>
      <c r="H2581">
        <v>95.956000000000003</v>
      </c>
      <c r="I2581" t="s">
        <v>78</v>
      </c>
      <c r="J2581">
        <v>18990</v>
      </c>
      <c r="K2581" s="1">
        <v>44874</v>
      </c>
      <c r="L2581" t="s">
        <v>123</v>
      </c>
      <c r="M2581" t="s">
        <v>9139</v>
      </c>
      <c r="N2581" t="s">
        <v>9140</v>
      </c>
      <c r="O2581" t="s">
        <v>2275</v>
      </c>
      <c r="P2581" t="s">
        <v>2276</v>
      </c>
      <c r="Q2581" t="s">
        <v>34</v>
      </c>
      <c r="R2581" t="s">
        <v>2277</v>
      </c>
      <c r="S2581" t="s">
        <v>145</v>
      </c>
      <c r="T2581" t="s">
        <v>2278</v>
      </c>
      <c r="U2581" t="s">
        <v>2279</v>
      </c>
      <c r="V2581" t="s">
        <v>2307</v>
      </c>
      <c r="W2581" t="s">
        <v>2308</v>
      </c>
    </row>
    <row r="2582" spans="1:23" x14ac:dyDescent="0.3">
      <c r="A2582">
        <v>847267310318045</v>
      </c>
      <c r="B2582" t="s">
        <v>779</v>
      </c>
      <c r="C2582" t="s">
        <v>151</v>
      </c>
      <c r="D2582" t="s">
        <v>2946</v>
      </c>
      <c r="E2582" t="s">
        <v>63</v>
      </c>
      <c r="F2582" t="s">
        <v>152</v>
      </c>
      <c r="G2582">
        <v>3.2027999999999999</v>
      </c>
      <c r="H2582">
        <v>73.220699999999994</v>
      </c>
      <c r="I2582" t="s">
        <v>78</v>
      </c>
      <c r="J2582">
        <v>48193</v>
      </c>
      <c r="K2582" s="1">
        <v>44537</v>
      </c>
      <c r="L2582" t="s">
        <v>63</v>
      </c>
      <c r="M2582" t="s">
        <v>9141</v>
      </c>
      <c r="N2582" t="s">
        <v>9142</v>
      </c>
      <c r="O2582" t="s">
        <v>1745</v>
      </c>
      <c r="P2582" t="s">
        <v>1746</v>
      </c>
      <c r="Q2582" t="s">
        <v>169</v>
      </c>
      <c r="R2582" t="s">
        <v>1747</v>
      </c>
      <c r="S2582" t="s">
        <v>212</v>
      </c>
      <c r="T2582" t="s">
        <v>1748</v>
      </c>
      <c r="U2582" t="s">
        <v>1749</v>
      </c>
      <c r="V2582" t="s">
        <v>362</v>
      </c>
      <c r="W2582" t="s">
        <v>363</v>
      </c>
    </row>
    <row r="2583" spans="1:23" x14ac:dyDescent="0.3">
      <c r="A2583">
        <v>1082978290735910</v>
      </c>
      <c r="B2583" t="s">
        <v>430</v>
      </c>
      <c r="C2583" t="s">
        <v>105</v>
      </c>
      <c r="D2583" t="s">
        <v>4381</v>
      </c>
      <c r="E2583" t="s">
        <v>1210</v>
      </c>
      <c r="F2583" t="s">
        <v>1211</v>
      </c>
      <c r="G2583">
        <v>18.220800000000001</v>
      </c>
      <c r="H2583">
        <v>-66.590100000000007</v>
      </c>
      <c r="I2583" t="s">
        <v>206</v>
      </c>
      <c r="J2583">
        <v>133817</v>
      </c>
      <c r="K2583" s="1">
        <v>44857</v>
      </c>
      <c r="L2583" t="s">
        <v>123</v>
      </c>
      <c r="M2583" t="s">
        <v>9143</v>
      </c>
      <c r="N2583" t="s">
        <v>9144</v>
      </c>
      <c r="O2583" t="s">
        <v>3431</v>
      </c>
      <c r="P2583" t="s">
        <v>3432</v>
      </c>
      <c r="Q2583" t="s">
        <v>1047</v>
      </c>
      <c r="R2583" t="s">
        <v>3433</v>
      </c>
      <c r="S2583" t="s">
        <v>36</v>
      </c>
      <c r="T2583" t="s">
        <v>3434</v>
      </c>
      <c r="U2583" t="s">
        <v>3435</v>
      </c>
      <c r="V2583" t="s">
        <v>9145</v>
      </c>
      <c r="W2583" t="s">
        <v>9146</v>
      </c>
    </row>
    <row r="2584" spans="1:23" x14ac:dyDescent="0.3">
      <c r="A2584">
        <v>1863898257976220</v>
      </c>
      <c r="B2584" t="s">
        <v>364</v>
      </c>
      <c r="C2584" t="s">
        <v>273</v>
      </c>
      <c r="D2584" t="s">
        <v>2220</v>
      </c>
      <c r="E2584" t="s">
        <v>247</v>
      </c>
      <c r="F2584" t="s">
        <v>248</v>
      </c>
      <c r="G2584">
        <v>15.5527</v>
      </c>
      <c r="H2584">
        <v>48.516399999999997</v>
      </c>
      <c r="I2584" t="s">
        <v>28</v>
      </c>
      <c r="J2584">
        <v>26121</v>
      </c>
      <c r="K2584" s="1">
        <v>45002</v>
      </c>
      <c r="L2584" t="s">
        <v>29</v>
      </c>
      <c r="M2584" t="s">
        <v>9147</v>
      </c>
      <c r="N2584" t="s">
        <v>9148</v>
      </c>
      <c r="O2584" t="s">
        <v>650</v>
      </c>
      <c r="P2584" t="s">
        <v>1408</v>
      </c>
      <c r="Q2584" t="s">
        <v>674</v>
      </c>
      <c r="R2584" t="s">
        <v>1409</v>
      </c>
      <c r="S2584" t="s">
        <v>114</v>
      </c>
      <c r="T2584" t="s">
        <v>1410</v>
      </c>
      <c r="U2584" t="s">
        <v>1411</v>
      </c>
      <c r="V2584" t="s">
        <v>7750</v>
      </c>
      <c r="W2584" t="s">
        <v>7751</v>
      </c>
    </row>
    <row r="2585" spans="1:23" x14ac:dyDescent="0.3">
      <c r="A2585">
        <v>2294287514262980</v>
      </c>
      <c r="B2585" t="s">
        <v>300</v>
      </c>
      <c r="C2585" t="s">
        <v>218</v>
      </c>
      <c r="D2585" t="s">
        <v>780</v>
      </c>
      <c r="E2585" t="s">
        <v>2083</v>
      </c>
      <c r="F2585" t="s">
        <v>2084</v>
      </c>
      <c r="G2585">
        <v>-8.8742000000000001</v>
      </c>
      <c r="H2585">
        <v>125.72750000000001</v>
      </c>
      <c r="I2585" t="s">
        <v>78</v>
      </c>
      <c r="J2585">
        <v>22079</v>
      </c>
      <c r="K2585" s="1">
        <v>44828</v>
      </c>
      <c r="L2585" t="s">
        <v>63</v>
      </c>
      <c r="M2585" t="s">
        <v>9149</v>
      </c>
      <c r="N2585" t="s">
        <v>9150</v>
      </c>
      <c r="O2585" t="s">
        <v>1493</v>
      </c>
      <c r="P2585" t="s">
        <v>2315</v>
      </c>
      <c r="Q2585" t="s">
        <v>321</v>
      </c>
      <c r="R2585" t="s">
        <v>2316</v>
      </c>
      <c r="S2585" t="s">
        <v>69</v>
      </c>
      <c r="T2585" t="s">
        <v>2317</v>
      </c>
      <c r="U2585" t="s">
        <v>2318</v>
      </c>
      <c r="V2585" t="s">
        <v>1974</v>
      </c>
      <c r="W2585" t="s">
        <v>1975</v>
      </c>
    </row>
    <row r="2586" spans="1:23" x14ac:dyDescent="0.3">
      <c r="A2586">
        <v>2812554196681920</v>
      </c>
      <c r="B2586" t="s">
        <v>710</v>
      </c>
      <c r="C2586" t="s">
        <v>91</v>
      </c>
      <c r="D2586" t="s">
        <v>1944</v>
      </c>
      <c r="E2586" t="s">
        <v>504</v>
      </c>
      <c r="F2586" t="s">
        <v>505</v>
      </c>
      <c r="G2586">
        <v>21.473500000000001</v>
      </c>
      <c r="H2586">
        <v>55.9754</v>
      </c>
      <c r="I2586" t="s">
        <v>62</v>
      </c>
      <c r="J2586">
        <v>19833</v>
      </c>
      <c r="K2586" s="1">
        <v>44590</v>
      </c>
      <c r="L2586" t="s">
        <v>29</v>
      </c>
      <c r="M2586" t="s">
        <v>9151</v>
      </c>
      <c r="N2586">
        <f>1-413-230-5765</f>
        <v>-6407</v>
      </c>
      <c r="O2586" t="s">
        <v>1858</v>
      </c>
      <c r="P2586" t="s">
        <v>6824</v>
      </c>
      <c r="Q2586" t="s">
        <v>239</v>
      </c>
      <c r="R2586" t="s">
        <v>6825</v>
      </c>
      <c r="S2586" t="s">
        <v>212</v>
      </c>
      <c r="T2586" t="s">
        <v>6826</v>
      </c>
      <c r="U2586" t="s">
        <v>6827</v>
      </c>
      <c r="V2586" t="s">
        <v>3704</v>
      </c>
      <c r="W2586" t="s">
        <v>3705</v>
      </c>
    </row>
    <row r="2587" spans="1:23" x14ac:dyDescent="0.3">
      <c r="A2587">
        <v>3057052268217630</v>
      </c>
      <c r="B2587" t="s">
        <v>454</v>
      </c>
      <c r="C2587" t="s">
        <v>134</v>
      </c>
      <c r="D2587" t="s">
        <v>3633</v>
      </c>
      <c r="E2587" t="s">
        <v>5614</v>
      </c>
      <c r="F2587" t="s">
        <v>5615</v>
      </c>
      <c r="G2587">
        <v>38.963700000000003</v>
      </c>
      <c r="H2587">
        <v>35.243299999999998</v>
      </c>
      <c r="I2587" t="s">
        <v>206</v>
      </c>
      <c r="J2587">
        <v>13607</v>
      </c>
      <c r="K2587" s="1">
        <v>45056</v>
      </c>
      <c r="L2587" t="s">
        <v>63</v>
      </c>
      <c r="M2587" t="s">
        <v>9152</v>
      </c>
      <c r="N2587" t="s">
        <v>9153</v>
      </c>
      <c r="O2587" t="s">
        <v>811</v>
      </c>
      <c r="P2587" t="s">
        <v>812</v>
      </c>
      <c r="Q2587" t="s">
        <v>50</v>
      </c>
      <c r="R2587" t="s">
        <v>813</v>
      </c>
      <c r="S2587" t="s">
        <v>198</v>
      </c>
      <c r="T2587" t="s">
        <v>814</v>
      </c>
      <c r="U2587" t="s">
        <v>815</v>
      </c>
      <c r="V2587" t="s">
        <v>5057</v>
      </c>
      <c r="W2587" t="s">
        <v>5058</v>
      </c>
    </row>
    <row r="2588" spans="1:23" x14ac:dyDescent="0.3">
      <c r="A2588">
        <v>2611015777085460</v>
      </c>
      <c r="B2588" t="s">
        <v>104</v>
      </c>
      <c r="C2588" t="s">
        <v>273</v>
      </c>
      <c r="D2588" t="s">
        <v>4464</v>
      </c>
      <c r="E2588" t="s">
        <v>1077</v>
      </c>
      <c r="F2588" t="s">
        <v>1078</v>
      </c>
      <c r="G2588">
        <v>3.9192999999999998</v>
      </c>
      <c r="H2588">
        <v>-56.027799999999999</v>
      </c>
      <c r="I2588" t="s">
        <v>62</v>
      </c>
      <c r="J2588">
        <v>71526</v>
      </c>
      <c r="K2588" s="1">
        <v>45083</v>
      </c>
      <c r="L2588" t="s">
        <v>123</v>
      </c>
      <c r="M2588" t="s">
        <v>9154</v>
      </c>
      <c r="N2588" t="s">
        <v>9155</v>
      </c>
      <c r="O2588" t="s">
        <v>548</v>
      </c>
      <c r="P2588" t="s">
        <v>549</v>
      </c>
      <c r="Q2588" t="s">
        <v>34</v>
      </c>
      <c r="R2588" t="s">
        <v>550</v>
      </c>
      <c r="S2588" t="s">
        <v>36</v>
      </c>
      <c r="T2588" t="s">
        <v>551</v>
      </c>
      <c r="U2588" t="s">
        <v>552</v>
      </c>
      <c r="V2588" t="s">
        <v>6909</v>
      </c>
      <c r="W2588" t="s">
        <v>6910</v>
      </c>
    </row>
    <row r="2589" spans="1:23" x14ac:dyDescent="0.3">
      <c r="A2589">
        <v>2000730231150540</v>
      </c>
      <c r="B2589" t="s">
        <v>217</v>
      </c>
      <c r="C2589" t="s">
        <v>273</v>
      </c>
      <c r="D2589" t="s">
        <v>2305</v>
      </c>
      <c r="E2589" t="s">
        <v>5460</v>
      </c>
      <c r="F2589" t="s">
        <v>5461</v>
      </c>
      <c r="G2589">
        <v>15.097899999999999</v>
      </c>
      <c r="H2589">
        <v>145.6739</v>
      </c>
      <c r="I2589" t="s">
        <v>78</v>
      </c>
      <c r="J2589">
        <v>130584</v>
      </c>
      <c r="K2589" s="1">
        <v>45128</v>
      </c>
      <c r="L2589" t="s">
        <v>29</v>
      </c>
      <c r="M2589" t="s">
        <v>9156</v>
      </c>
      <c r="N2589" t="s">
        <v>9157</v>
      </c>
      <c r="O2589" t="s">
        <v>2072</v>
      </c>
      <c r="P2589" t="s">
        <v>597</v>
      </c>
      <c r="Q2589" t="s">
        <v>358</v>
      </c>
      <c r="R2589" t="s">
        <v>3303</v>
      </c>
      <c r="S2589" t="s">
        <v>212</v>
      </c>
      <c r="T2589" t="s">
        <v>3304</v>
      </c>
      <c r="U2589" t="s">
        <v>3305</v>
      </c>
      <c r="V2589" t="s">
        <v>2218</v>
      </c>
      <c r="W2589" t="s">
        <v>2219</v>
      </c>
    </row>
    <row r="2590" spans="1:23" x14ac:dyDescent="0.3">
      <c r="A2590">
        <v>1020564772479080</v>
      </c>
      <c r="B2590" t="s">
        <v>1683</v>
      </c>
      <c r="C2590" t="s">
        <v>273</v>
      </c>
      <c r="D2590" t="s">
        <v>3845</v>
      </c>
      <c r="E2590" t="s">
        <v>1065</v>
      </c>
      <c r="F2590" t="s">
        <v>1066</v>
      </c>
      <c r="G2590">
        <v>11.825100000000001</v>
      </c>
      <c r="H2590">
        <v>42.590299999999999</v>
      </c>
      <c r="I2590" t="s">
        <v>78</v>
      </c>
      <c r="J2590">
        <v>52928</v>
      </c>
      <c r="K2590" s="1">
        <v>44595</v>
      </c>
      <c r="L2590" t="s">
        <v>123</v>
      </c>
      <c r="M2590" t="s">
        <v>9158</v>
      </c>
      <c r="N2590" t="s">
        <v>9159</v>
      </c>
      <c r="O2590" t="s">
        <v>2575</v>
      </c>
      <c r="P2590" t="s">
        <v>3517</v>
      </c>
      <c r="Q2590" t="s">
        <v>50</v>
      </c>
      <c r="R2590" t="s">
        <v>3518</v>
      </c>
      <c r="S2590" t="s">
        <v>36</v>
      </c>
      <c r="T2590" t="s">
        <v>3519</v>
      </c>
      <c r="U2590" t="s">
        <v>3520</v>
      </c>
      <c r="V2590" t="s">
        <v>1006</v>
      </c>
      <c r="W2590" t="s">
        <v>1007</v>
      </c>
    </row>
    <row r="2591" spans="1:23" x14ac:dyDescent="0.3">
      <c r="A2591">
        <v>891672761990209</v>
      </c>
      <c r="B2591" t="s">
        <v>217</v>
      </c>
      <c r="C2591" t="s">
        <v>58</v>
      </c>
      <c r="D2591" t="s">
        <v>3779</v>
      </c>
      <c r="E2591" t="s">
        <v>1462</v>
      </c>
      <c r="F2591" t="s">
        <v>1463</v>
      </c>
      <c r="G2591">
        <v>-13.133900000000001</v>
      </c>
      <c r="H2591">
        <v>27.849299999999999</v>
      </c>
      <c r="I2591" t="s">
        <v>138</v>
      </c>
      <c r="J2591">
        <v>124051</v>
      </c>
      <c r="K2591" s="1">
        <v>44502</v>
      </c>
      <c r="L2591" t="s">
        <v>29</v>
      </c>
      <c r="M2591" t="s">
        <v>6067</v>
      </c>
      <c r="N2591" t="s">
        <v>9160</v>
      </c>
      <c r="O2591" t="s">
        <v>2575</v>
      </c>
      <c r="P2591" t="s">
        <v>32</v>
      </c>
      <c r="Q2591" t="s">
        <v>239</v>
      </c>
      <c r="R2591" t="s">
        <v>3660</v>
      </c>
      <c r="S2591" t="s">
        <v>145</v>
      </c>
      <c r="T2591" t="s">
        <v>3661</v>
      </c>
      <c r="U2591" t="s">
        <v>3662</v>
      </c>
      <c r="V2591" t="s">
        <v>8688</v>
      </c>
      <c r="W2591" t="s">
        <v>8689</v>
      </c>
    </row>
    <row r="2592" spans="1:23" x14ac:dyDescent="0.3">
      <c r="A2592">
        <v>2087594695288190</v>
      </c>
      <c r="B2592" t="s">
        <v>1249</v>
      </c>
      <c r="C2592" t="s">
        <v>91</v>
      </c>
      <c r="D2592" t="s">
        <v>1985</v>
      </c>
      <c r="E2592" t="s">
        <v>1685</v>
      </c>
      <c r="F2592" t="s">
        <v>1686</v>
      </c>
      <c r="G2592">
        <v>6.4280999999999997</v>
      </c>
      <c r="H2592">
        <v>-9.4295000000000009</v>
      </c>
      <c r="I2592" t="s">
        <v>78</v>
      </c>
      <c r="J2592">
        <v>109092</v>
      </c>
      <c r="K2592" s="1">
        <v>45075</v>
      </c>
      <c r="L2592" t="s">
        <v>123</v>
      </c>
      <c r="M2592" t="s">
        <v>9161</v>
      </c>
      <c r="N2592" t="s">
        <v>9162</v>
      </c>
      <c r="O2592" t="s">
        <v>3723</v>
      </c>
      <c r="P2592" t="s">
        <v>3724</v>
      </c>
      <c r="Q2592" t="s">
        <v>358</v>
      </c>
      <c r="R2592" t="s">
        <v>3725</v>
      </c>
      <c r="S2592" t="s">
        <v>114</v>
      </c>
      <c r="T2592" t="s">
        <v>3726</v>
      </c>
      <c r="U2592" t="s">
        <v>3727</v>
      </c>
      <c r="V2592" t="s">
        <v>573</v>
      </c>
      <c r="W2592" t="s">
        <v>574</v>
      </c>
    </row>
    <row r="2593" spans="1:23" x14ac:dyDescent="0.3">
      <c r="A2593">
        <v>1535902523825330</v>
      </c>
      <c r="B2593" t="s">
        <v>396</v>
      </c>
      <c r="C2593" t="s">
        <v>105</v>
      </c>
      <c r="D2593" t="s">
        <v>8618</v>
      </c>
      <c r="E2593" t="s">
        <v>1760</v>
      </c>
      <c r="F2593" t="s">
        <v>1761</v>
      </c>
      <c r="G2593">
        <v>13.193899999999999</v>
      </c>
      <c r="H2593">
        <v>-59.543199999999999</v>
      </c>
      <c r="I2593" t="s">
        <v>62</v>
      </c>
      <c r="J2593">
        <v>92813</v>
      </c>
      <c r="K2593" s="1">
        <v>44560</v>
      </c>
      <c r="L2593" t="s">
        <v>29</v>
      </c>
      <c r="M2593" t="s">
        <v>9163</v>
      </c>
      <c r="N2593" t="s">
        <v>9164</v>
      </c>
      <c r="O2593" t="s">
        <v>1858</v>
      </c>
      <c r="P2593" t="s">
        <v>2973</v>
      </c>
      <c r="Q2593" t="s">
        <v>358</v>
      </c>
      <c r="R2593" t="s">
        <v>2974</v>
      </c>
      <c r="S2593" t="s">
        <v>36</v>
      </c>
      <c r="T2593" t="s">
        <v>2975</v>
      </c>
      <c r="U2593" t="s">
        <v>2976</v>
      </c>
      <c r="V2593" t="s">
        <v>5276</v>
      </c>
      <c r="W2593" t="s">
        <v>5277</v>
      </c>
    </row>
    <row r="2594" spans="1:23" x14ac:dyDescent="0.3">
      <c r="A2594">
        <v>1466043643952010</v>
      </c>
      <c r="B2594" t="s">
        <v>678</v>
      </c>
      <c r="C2594" t="s">
        <v>134</v>
      </c>
      <c r="D2594" t="s">
        <v>43</v>
      </c>
      <c r="E2594" t="s">
        <v>1122</v>
      </c>
      <c r="F2594" t="s">
        <v>1123</v>
      </c>
      <c r="G2594">
        <v>9.7489000000000008</v>
      </c>
      <c r="H2594">
        <v>-83.753399999999999</v>
      </c>
      <c r="I2594" t="s">
        <v>138</v>
      </c>
      <c r="J2594">
        <v>104098</v>
      </c>
      <c r="K2594" s="1">
        <v>45031</v>
      </c>
      <c r="L2594" t="s">
        <v>63</v>
      </c>
      <c r="M2594" t="s">
        <v>9165</v>
      </c>
      <c r="N2594" t="s">
        <v>9166</v>
      </c>
      <c r="O2594" t="s">
        <v>2675</v>
      </c>
      <c r="P2594" t="s">
        <v>6117</v>
      </c>
      <c r="Q2594" t="s">
        <v>169</v>
      </c>
      <c r="R2594" t="s">
        <v>6118</v>
      </c>
      <c r="S2594" t="s">
        <v>212</v>
      </c>
      <c r="T2594" t="s">
        <v>6119</v>
      </c>
      <c r="U2594" t="s">
        <v>6120</v>
      </c>
      <c r="V2594" t="s">
        <v>5113</v>
      </c>
      <c r="W2594" t="s">
        <v>5114</v>
      </c>
    </row>
    <row r="2595" spans="1:23" x14ac:dyDescent="0.3">
      <c r="A2595">
        <v>2026406548890430</v>
      </c>
      <c r="B2595" t="s">
        <v>351</v>
      </c>
      <c r="C2595" t="s">
        <v>24</v>
      </c>
      <c r="D2595" t="s">
        <v>4381</v>
      </c>
      <c r="E2595" t="s">
        <v>63</v>
      </c>
      <c r="F2595" t="s">
        <v>152</v>
      </c>
      <c r="G2595">
        <v>3.2027999999999999</v>
      </c>
      <c r="H2595">
        <v>73.220699999999994</v>
      </c>
      <c r="I2595" t="s">
        <v>28</v>
      </c>
      <c r="J2595">
        <v>19158</v>
      </c>
      <c r="K2595" s="1">
        <v>45169</v>
      </c>
      <c r="L2595" t="s">
        <v>123</v>
      </c>
      <c r="M2595" t="s">
        <v>9167</v>
      </c>
      <c r="N2595" t="s">
        <v>9168</v>
      </c>
      <c r="O2595" t="s">
        <v>822</v>
      </c>
      <c r="P2595" t="s">
        <v>823</v>
      </c>
      <c r="Q2595" t="s">
        <v>183</v>
      </c>
      <c r="R2595" t="s">
        <v>824</v>
      </c>
      <c r="S2595" t="s">
        <v>145</v>
      </c>
      <c r="T2595" t="s">
        <v>825</v>
      </c>
      <c r="U2595" t="s">
        <v>826</v>
      </c>
      <c r="V2595" t="s">
        <v>5240</v>
      </c>
      <c r="W2595" t="s">
        <v>5241</v>
      </c>
    </row>
    <row r="2596" spans="1:23" x14ac:dyDescent="0.3">
      <c r="A2596">
        <v>2625883565608210</v>
      </c>
      <c r="B2596" t="s">
        <v>119</v>
      </c>
      <c r="C2596" t="s">
        <v>24</v>
      </c>
      <c r="D2596" t="s">
        <v>904</v>
      </c>
      <c r="E2596" t="s">
        <v>544</v>
      </c>
      <c r="F2596" t="s">
        <v>545</v>
      </c>
      <c r="G2596">
        <v>7.54</v>
      </c>
      <c r="H2596">
        <v>-5.5471000000000004</v>
      </c>
      <c r="I2596" t="s">
        <v>206</v>
      </c>
      <c r="J2596">
        <v>99226</v>
      </c>
      <c r="K2596" s="1">
        <v>44564</v>
      </c>
      <c r="L2596" t="s">
        <v>123</v>
      </c>
      <c r="M2596" t="s">
        <v>9169</v>
      </c>
      <c r="N2596">
        <v>8652219657</v>
      </c>
      <c r="O2596" t="s">
        <v>2983</v>
      </c>
      <c r="P2596" t="s">
        <v>2984</v>
      </c>
      <c r="Q2596" t="s">
        <v>169</v>
      </c>
      <c r="R2596" t="s">
        <v>2985</v>
      </c>
      <c r="S2596" t="s">
        <v>241</v>
      </c>
      <c r="T2596" t="s">
        <v>2986</v>
      </c>
      <c r="U2596" t="s">
        <v>2987</v>
      </c>
      <c r="V2596" t="s">
        <v>2841</v>
      </c>
      <c r="W2596" t="s">
        <v>2842</v>
      </c>
    </row>
    <row r="2597" spans="1:23" x14ac:dyDescent="0.3">
      <c r="A2597">
        <v>570625584526370</v>
      </c>
      <c r="B2597" t="s">
        <v>1683</v>
      </c>
      <c r="C2597" t="s">
        <v>91</v>
      </c>
      <c r="D2597" t="s">
        <v>5029</v>
      </c>
      <c r="E2597" t="s">
        <v>191</v>
      </c>
      <c r="F2597" t="s">
        <v>192</v>
      </c>
      <c r="G2597">
        <v>32.3078</v>
      </c>
      <c r="H2597">
        <v>-64.750500000000002</v>
      </c>
      <c r="I2597" t="s">
        <v>62</v>
      </c>
      <c r="J2597">
        <v>73108</v>
      </c>
      <c r="K2597" s="1">
        <v>44825</v>
      </c>
      <c r="L2597" t="s">
        <v>29</v>
      </c>
      <c r="M2597" t="s">
        <v>9170</v>
      </c>
      <c r="N2597" t="s">
        <v>9171</v>
      </c>
      <c r="O2597" t="s">
        <v>772</v>
      </c>
      <c r="P2597" t="s">
        <v>773</v>
      </c>
      <c r="Q2597" t="s">
        <v>143</v>
      </c>
      <c r="R2597" t="s">
        <v>774</v>
      </c>
      <c r="S2597" t="s">
        <v>212</v>
      </c>
      <c r="T2597" t="s">
        <v>775</v>
      </c>
      <c r="U2597" t="s">
        <v>776</v>
      </c>
      <c r="V2597" t="s">
        <v>375</v>
      </c>
      <c r="W2597" t="s">
        <v>376</v>
      </c>
    </row>
    <row r="2598" spans="1:23" x14ac:dyDescent="0.3">
      <c r="A2598">
        <v>859920227959581</v>
      </c>
      <c r="B2598" t="s">
        <v>119</v>
      </c>
      <c r="C2598" t="s">
        <v>105</v>
      </c>
      <c r="D2598" t="s">
        <v>2108</v>
      </c>
      <c r="E2598" t="s">
        <v>5862</v>
      </c>
      <c r="F2598" t="s">
        <v>5863</v>
      </c>
      <c r="G2598">
        <v>46.151200000000003</v>
      </c>
      <c r="H2598">
        <v>14.9955</v>
      </c>
      <c r="I2598" t="s">
        <v>62</v>
      </c>
      <c r="J2598">
        <v>107465</v>
      </c>
      <c r="K2598" s="1">
        <v>44718</v>
      </c>
      <c r="L2598" t="s">
        <v>63</v>
      </c>
      <c r="M2598" t="s">
        <v>9172</v>
      </c>
      <c r="N2598" t="s">
        <v>9173</v>
      </c>
      <c r="O2598" t="s">
        <v>370</v>
      </c>
      <c r="P2598" t="s">
        <v>929</v>
      </c>
      <c r="Q2598" t="s">
        <v>83</v>
      </c>
      <c r="R2598" t="s">
        <v>930</v>
      </c>
      <c r="S2598" t="s">
        <v>145</v>
      </c>
      <c r="T2598" t="s">
        <v>931</v>
      </c>
      <c r="U2598" t="s">
        <v>932</v>
      </c>
      <c r="V2598" t="s">
        <v>6441</v>
      </c>
      <c r="W2598" t="s">
        <v>6442</v>
      </c>
    </row>
    <row r="2599" spans="1:23" x14ac:dyDescent="0.3">
      <c r="A2599">
        <v>1300281080455110</v>
      </c>
      <c r="B2599" t="s">
        <v>325</v>
      </c>
      <c r="C2599" t="s">
        <v>24</v>
      </c>
      <c r="D2599" t="s">
        <v>2990</v>
      </c>
      <c r="E2599" t="s">
        <v>2094</v>
      </c>
      <c r="F2599" t="s">
        <v>2733</v>
      </c>
      <c r="G2599">
        <v>-13.759</v>
      </c>
      <c r="H2599">
        <v>-172.1046</v>
      </c>
      <c r="I2599" t="s">
        <v>28</v>
      </c>
      <c r="J2599">
        <v>37051</v>
      </c>
      <c r="K2599" s="1">
        <v>44728</v>
      </c>
      <c r="L2599" t="s">
        <v>63</v>
      </c>
      <c r="M2599" t="s">
        <v>9174</v>
      </c>
      <c r="N2599" t="s">
        <v>9175</v>
      </c>
      <c r="O2599" t="s">
        <v>1629</v>
      </c>
      <c r="P2599" t="s">
        <v>1630</v>
      </c>
      <c r="Q2599" t="s">
        <v>674</v>
      </c>
      <c r="R2599" t="s">
        <v>1631</v>
      </c>
      <c r="S2599" t="s">
        <v>69</v>
      </c>
      <c r="T2599" t="s">
        <v>1632</v>
      </c>
      <c r="U2599" t="s">
        <v>1633</v>
      </c>
      <c r="V2599" t="s">
        <v>1842</v>
      </c>
      <c r="W2599" t="s">
        <v>1843</v>
      </c>
    </row>
    <row r="2600" spans="1:23" x14ac:dyDescent="0.3">
      <c r="A2600">
        <v>1761601267542790</v>
      </c>
      <c r="B2600" t="s">
        <v>443</v>
      </c>
      <c r="C2600" t="s">
        <v>91</v>
      </c>
      <c r="D2600" t="s">
        <v>2388</v>
      </c>
      <c r="E2600" t="s">
        <v>2409</v>
      </c>
      <c r="F2600" t="s">
        <v>2410</v>
      </c>
      <c r="G2600">
        <v>47.165999999999997</v>
      </c>
      <c r="H2600">
        <v>9.5554000000000006</v>
      </c>
      <c r="I2600" t="s">
        <v>28</v>
      </c>
      <c r="J2600">
        <v>42864</v>
      </c>
      <c r="K2600" s="1">
        <v>44661</v>
      </c>
      <c r="L2600" t="s">
        <v>63</v>
      </c>
      <c r="M2600" t="s">
        <v>9176</v>
      </c>
      <c r="N2600" t="s">
        <v>9177</v>
      </c>
      <c r="O2600" t="s">
        <v>32</v>
      </c>
      <c r="P2600" t="s">
        <v>33</v>
      </c>
      <c r="Q2600" t="s">
        <v>253</v>
      </c>
      <c r="R2600" t="s">
        <v>35</v>
      </c>
      <c r="S2600" t="s">
        <v>212</v>
      </c>
      <c r="T2600" t="s">
        <v>37</v>
      </c>
      <c r="U2600" t="s">
        <v>38</v>
      </c>
      <c r="V2600" t="s">
        <v>1769</v>
      </c>
      <c r="W2600" t="s">
        <v>1770</v>
      </c>
    </row>
    <row r="2601" spans="1:23" x14ac:dyDescent="0.3">
      <c r="A2601">
        <v>1658096473163140</v>
      </c>
      <c r="B2601" t="s">
        <v>286</v>
      </c>
      <c r="C2601" t="s">
        <v>218</v>
      </c>
      <c r="D2601" t="s">
        <v>2970</v>
      </c>
      <c r="E2601" t="s">
        <v>2649</v>
      </c>
      <c r="F2601" t="s">
        <v>2650</v>
      </c>
      <c r="G2601">
        <v>42.506300000000003</v>
      </c>
      <c r="H2601">
        <v>1.5218</v>
      </c>
      <c r="I2601" t="s">
        <v>78</v>
      </c>
      <c r="J2601">
        <v>102252</v>
      </c>
      <c r="K2601" s="1">
        <v>44551</v>
      </c>
      <c r="L2601" t="s">
        <v>63</v>
      </c>
      <c r="M2601" t="s">
        <v>9178</v>
      </c>
      <c r="N2601">
        <v>6235308063</v>
      </c>
      <c r="O2601" t="s">
        <v>424</v>
      </c>
      <c r="P2601" t="s">
        <v>3160</v>
      </c>
      <c r="Q2601" t="s">
        <v>50</v>
      </c>
      <c r="R2601" t="s">
        <v>3161</v>
      </c>
      <c r="S2601" t="s">
        <v>212</v>
      </c>
      <c r="T2601" t="s">
        <v>3162</v>
      </c>
      <c r="U2601" t="s">
        <v>3163</v>
      </c>
      <c r="V2601" t="s">
        <v>4456</v>
      </c>
      <c r="W2601" t="s">
        <v>4457</v>
      </c>
    </row>
    <row r="2602" spans="1:23" x14ac:dyDescent="0.3">
      <c r="A2602">
        <v>2186399031968930</v>
      </c>
      <c r="B2602" t="s">
        <v>90</v>
      </c>
      <c r="C2602" t="s">
        <v>105</v>
      </c>
      <c r="D2602" t="s">
        <v>2424</v>
      </c>
      <c r="E2602" t="s">
        <v>2394</v>
      </c>
      <c r="F2602" t="s">
        <v>2395</v>
      </c>
      <c r="G2602">
        <v>12.865399999999999</v>
      </c>
      <c r="H2602">
        <v>-85.2072</v>
      </c>
      <c r="I2602" t="s">
        <v>28</v>
      </c>
      <c r="J2602">
        <v>123723</v>
      </c>
      <c r="K2602" s="1">
        <v>44587</v>
      </c>
      <c r="L2602" t="s">
        <v>29</v>
      </c>
      <c r="M2602" t="s">
        <v>9179</v>
      </c>
      <c r="N2602" t="s">
        <v>9180</v>
      </c>
      <c r="O2602" t="s">
        <v>32</v>
      </c>
      <c r="P2602" t="s">
        <v>33</v>
      </c>
      <c r="Q2602" t="s">
        <v>1047</v>
      </c>
      <c r="R2602" t="s">
        <v>35</v>
      </c>
      <c r="S2602" t="s">
        <v>52</v>
      </c>
      <c r="T2602" t="s">
        <v>37</v>
      </c>
      <c r="U2602" t="s">
        <v>38</v>
      </c>
      <c r="V2602" t="s">
        <v>2902</v>
      </c>
      <c r="W2602" t="s">
        <v>2903</v>
      </c>
    </row>
    <row r="2603" spans="1:23" x14ac:dyDescent="0.3">
      <c r="A2603">
        <v>1264360217897380</v>
      </c>
      <c r="B2603" t="s">
        <v>74</v>
      </c>
      <c r="C2603" t="s">
        <v>91</v>
      </c>
      <c r="D2603" t="s">
        <v>860</v>
      </c>
      <c r="E2603" t="s">
        <v>1963</v>
      </c>
      <c r="F2603" t="s">
        <v>1964</v>
      </c>
      <c r="G2603">
        <v>33.223199999999999</v>
      </c>
      <c r="H2603">
        <v>43.679299999999998</v>
      </c>
      <c r="I2603" t="s">
        <v>28</v>
      </c>
      <c r="J2603">
        <v>53364</v>
      </c>
      <c r="K2603" s="1">
        <v>44491</v>
      </c>
      <c r="L2603" t="s">
        <v>63</v>
      </c>
      <c r="M2603" t="s">
        <v>9181</v>
      </c>
      <c r="N2603" t="s">
        <v>9182</v>
      </c>
      <c r="O2603" t="s">
        <v>448</v>
      </c>
      <c r="P2603" t="s">
        <v>447</v>
      </c>
      <c r="Q2603" t="s">
        <v>321</v>
      </c>
      <c r="R2603" t="s">
        <v>1331</v>
      </c>
      <c r="S2603" t="s">
        <v>85</v>
      </c>
      <c r="T2603" t="s">
        <v>1332</v>
      </c>
      <c r="U2603" t="s">
        <v>1333</v>
      </c>
      <c r="V2603" t="s">
        <v>394</v>
      </c>
      <c r="W2603" t="s">
        <v>395</v>
      </c>
    </row>
    <row r="2604" spans="1:23" x14ac:dyDescent="0.3">
      <c r="A2604">
        <v>2900471379627350</v>
      </c>
      <c r="B2604" t="s">
        <v>286</v>
      </c>
      <c r="C2604" t="s">
        <v>42</v>
      </c>
      <c r="D2604" t="s">
        <v>3451</v>
      </c>
      <c r="E2604" t="s">
        <v>60</v>
      </c>
      <c r="F2604" t="s">
        <v>61</v>
      </c>
      <c r="G2604">
        <v>22.198699999999999</v>
      </c>
      <c r="H2604">
        <v>113.54389999999999</v>
      </c>
      <c r="I2604" t="s">
        <v>28</v>
      </c>
      <c r="J2604">
        <v>26021</v>
      </c>
      <c r="K2604" s="1">
        <v>44918</v>
      </c>
      <c r="L2604" t="s">
        <v>123</v>
      </c>
      <c r="M2604" t="s">
        <v>9183</v>
      </c>
      <c r="N2604" t="s">
        <v>9184</v>
      </c>
      <c r="O2604" t="s">
        <v>473</v>
      </c>
      <c r="P2604" t="s">
        <v>474</v>
      </c>
      <c r="Q2604" t="s">
        <v>253</v>
      </c>
      <c r="R2604" t="s">
        <v>475</v>
      </c>
      <c r="S2604" t="s">
        <v>241</v>
      </c>
      <c r="T2604" t="s">
        <v>476</v>
      </c>
      <c r="U2604" t="s">
        <v>477</v>
      </c>
      <c r="V2604" t="s">
        <v>6506</v>
      </c>
      <c r="W2604" t="s">
        <v>6507</v>
      </c>
    </row>
    <row r="2605" spans="1:23" x14ac:dyDescent="0.3">
      <c r="A2605">
        <v>2030943069653180</v>
      </c>
      <c r="B2605" t="s">
        <v>41</v>
      </c>
      <c r="C2605" t="s">
        <v>189</v>
      </c>
      <c r="D2605" t="s">
        <v>4640</v>
      </c>
      <c r="E2605" t="s">
        <v>2591</v>
      </c>
      <c r="F2605" t="s">
        <v>2592</v>
      </c>
      <c r="G2605">
        <v>31.046099999999999</v>
      </c>
      <c r="H2605">
        <v>34.851599999999998</v>
      </c>
      <c r="I2605" t="s">
        <v>78</v>
      </c>
      <c r="J2605">
        <v>22812</v>
      </c>
      <c r="K2605" s="1">
        <v>44824</v>
      </c>
      <c r="L2605" t="s">
        <v>123</v>
      </c>
      <c r="M2605" t="s">
        <v>9185</v>
      </c>
      <c r="N2605" t="s">
        <v>9186</v>
      </c>
      <c r="O2605" t="s">
        <v>1454</v>
      </c>
      <c r="P2605" t="s">
        <v>965</v>
      </c>
      <c r="Q2605" t="s">
        <v>294</v>
      </c>
      <c r="R2605" t="s">
        <v>4026</v>
      </c>
      <c r="S2605" t="s">
        <v>334</v>
      </c>
      <c r="T2605" t="s">
        <v>4027</v>
      </c>
      <c r="U2605" t="s">
        <v>4028</v>
      </c>
      <c r="V2605" t="s">
        <v>983</v>
      </c>
      <c r="W2605" t="s">
        <v>984</v>
      </c>
    </row>
    <row r="2606" spans="1:23" x14ac:dyDescent="0.3">
      <c r="A2606">
        <v>952265183527293</v>
      </c>
      <c r="B2606" t="s">
        <v>133</v>
      </c>
      <c r="C2606" t="s">
        <v>24</v>
      </c>
      <c r="D2606" t="s">
        <v>5220</v>
      </c>
      <c r="E2606" t="s">
        <v>915</v>
      </c>
      <c r="F2606" t="s">
        <v>916</v>
      </c>
      <c r="G2606">
        <v>18.070799999999998</v>
      </c>
      <c r="H2606">
        <v>-63.0501</v>
      </c>
      <c r="I2606" t="s">
        <v>78</v>
      </c>
      <c r="J2606">
        <v>71155</v>
      </c>
      <c r="K2606" s="1">
        <v>44501</v>
      </c>
      <c r="L2606" t="s">
        <v>63</v>
      </c>
      <c r="M2606" t="s">
        <v>9187</v>
      </c>
      <c r="N2606" t="s">
        <v>9188</v>
      </c>
      <c r="O2606" t="s">
        <v>292</v>
      </c>
      <c r="P2606" t="s">
        <v>3773</v>
      </c>
      <c r="Q2606" t="s">
        <v>253</v>
      </c>
      <c r="R2606" t="s">
        <v>3774</v>
      </c>
      <c r="S2606" t="s">
        <v>69</v>
      </c>
      <c r="T2606" t="s">
        <v>3775</v>
      </c>
      <c r="U2606" t="s">
        <v>3776</v>
      </c>
      <c r="V2606" t="s">
        <v>1793</v>
      </c>
      <c r="W2606" t="s">
        <v>1794</v>
      </c>
    </row>
    <row r="2607" spans="1:23" x14ac:dyDescent="0.3">
      <c r="A2607">
        <v>1793606944641230</v>
      </c>
      <c r="B2607" t="s">
        <v>667</v>
      </c>
      <c r="C2607" t="s">
        <v>218</v>
      </c>
      <c r="D2607" t="s">
        <v>2648</v>
      </c>
      <c r="E2607" t="s">
        <v>761</v>
      </c>
      <c r="F2607" t="s">
        <v>762</v>
      </c>
      <c r="G2607">
        <v>20.593699999999998</v>
      </c>
      <c r="H2607">
        <v>78.962900000000005</v>
      </c>
      <c r="I2607" t="s">
        <v>206</v>
      </c>
      <c r="J2607">
        <v>61200</v>
      </c>
      <c r="K2607" s="1">
        <v>44532</v>
      </c>
      <c r="L2607" t="s">
        <v>63</v>
      </c>
      <c r="M2607" t="s">
        <v>9189</v>
      </c>
      <c r="N2607">
        <v>2046732144</v>
      </c>
      <c r="O2607" t="s">
        <v>265</v>
      </c>
      <c r="P2607" t="s">
        <v>2528</v>
      </c>
      <c r="Q2607" t="s">
        <v>967</v>
      </c>
      <c r="R2607" t="s">
        <v>2529</v>
      </c>
      <c r="S2607" t="s">
        <v>241</v>
      </c>
      <c r="T2607" t="s">
        <v>2530</v>
      </c>
      <c r="U2607" t="s">
        <v>2531</v>
      </c>
      <c r="V2607" t="s">
        <v>2907</v>
      </c>
      <c r="W2607" t="s">
        <v>2908</v>
      </c>
    </row>
    <row r="2608" spans="1:23" x14ac:dyDescent="0.3">
      <c r="A2608">
        <v>2388755893078910</v>
      </c>
      <c r="B2608" t="s">
        <v>23</v>
      </c>
      <c r="C2608" t="s">
        <v>42</v>
      </c>
      <c r="D2608" t="s">
        <v>1684</v>
      </c>
      <c r="E2608" t="s">
        <v>1160</v>
      </c>
      <c r="F2608" t="s">
        <v>1161</v>
      </c>
      <c r="G2608">
        <v>-1.9402999999999999</v>
      </c>
      <c r="H2608">
        <v>29.873899999999999</v>
      </c>
      <c r="I2608" t="s">
        <v>78</v>
      </c>
      <c r="J2608">
        <v>23142</v>
      </c>
      <c r="K2608" s="1">
        <v>44522</v>
      </c>
      <c r="L2608" t="s">
        <v>63</v>
      </c>
      <c r="M2608" t="s">
        <v>9190</v>
      </c>
      <c r="N2608" t="s">
        <v>9191</v>
      </c>
      <c r="O2608" t="s">
        <v>1979</v>
      </c>
      <c r="P2608" t="s">
        <v>2111</v>
      </c>
      <c r="Q2608" t="s">
        <v>67</v>
      </c>
      <c r="R2608" t="s">
        <v>3837</v>
      </c>
      <c r="S2608" t="s">
        <v>198</v>
      </c>
      <c r="T2608" t="s">
        <v>3838</v>
      </c>
      <c r="U2608" t="s">
        <v>3839</v>
      </c>
      <c r="V2608" t="s">
        <v>5631</v>
      </c>
      <c r="W2608" t="s">
        <v>5632</v>
      </c>
    </row>
    <row r="2609" spans="1:23" x14ac:dyDescent="0.3">
      <c r="A2609">
        <v>3020921415405560</v>
      </c>
      <c r="B2609" t="s">
        <v>1140</v>
      </c>
      <c r="C2609" t="s">
        <v>151</v>
      </c>
      <c r="D2609" t="s">
        <v>4497</v>
      </c>
      <c r="E2609" t="s">
        <v>5023</v>
      </c>
      <c r="F2609" t="s">
        <v>5024</v>
      </c>
      <c r="G2609">
        <v>25.034300000000002</v>
      </c>
      <c r="H2609">
        <v>-77.396299999999997</v>
      </c>
      <c r="I2609" t="s">
        <v>62</v>
      </c>
      <c r="J2609">
        <v>24949</v>
      </c>
      <c r="K2609" s="1">
        <v>44666</v>
      </c>
      <c r="L2609" t="s">
        <v>29</v>
      </c>
      <c r="M2609" t="s">
        <v>9192</v>
      </c>
      <c r="N2609" t="s">
        <v>9193</v>
      </c>
      <c r="O2609" t="s">
        <v>1126</v>
      </c>
      <c r="P2609" t="s">
        <v>1127</v>
      </c>
      <c r="Q2609" t="s">
        <v>674</v>
      </c>
      <c r="R2609" t="s">
        <v>1128</v>
      </c>
      <c r="S2609" t="s">
        <v>334</v>
      </c>
      <c r="T2609" t="s">
        <v>1129</v>
      </c>
      <c r="U2609" t="s">
        <v>1130</v>
      </c>
      <c r="V2609" t="s">
        <v>2480</v>
      </c>
      <c r="W2609" t="s">
        <v>2481</v>
      </c>
    </row>
    <row r="2610" spans="1:23" x14ac:dyDescent="0.3">
      <c r="A2610">
        <v>2494519497040040</v>
      </c>
      <c r="B2610" t="s">
        <v>582</v>
      </c>
      <c r="C2610" t="s">
        <v>58</v>
      </c>
      <c r="D2610" t="s">
        <v>1880</v>
      </c>
      <c r="E2610" t="s">
        <v>5460</v>
      </c>
      <c r="F2610" t="s">
        <v>5461</v>
      </c>
      <c r="G2610">
        <v>15.097899999999999</v>
      </c>
      <c r="H2610">
        <v>145.6739</v>
      </c>
      <c r="I2610" t="s">
        <v>78</v>
      </c>
      <c r="J2610">
        <v>78764</v>
      </c>
      <c r="K2610" s="1">
        <v>44981</v>
      </c>
      <c r="L2610" t="s">
        <v>63</v>
      </c>
      <c r="M2610" t="s">
        <v>9194</v>
      </c>
      <c r="N2610" t="s">
        <v>9195</v>
      </c>
      <c r="O2610" t="s">
        <v>660</v>
      </c>
      <c r="P2610" t="s">
        <v>1271</v>
      </c>
      <c r="Q2610" t="s">
        <v>143</v>
      </c>
      <c r="R2610" t="s">
        <v>1272</v>
      </c>
      <c r="S2610" t="s">
        <v>85</v>
      </c>
      <c r="T2610" t="s">
        <v>1273</v>
      </c>
      <c r="U2610" t="s">
        <v>1274</v>
      </c>
      <c r="V2610" t="s">
        <v>3946</v>
      </c>
      <c r="W2610" t="s">
        <v>3947</v>
      </c>
    </row>
    <row r="2611" spans="1:23" x14ac:dyDescent="0.3">
      <c r="A2611">
        <v>857318291248573</v>
      </c>
      <c r="B2611" t="s">
        <v>41</v>
      </c>
      <c r="C2611" t="s">
        <v>134</v>
      </c>
      <c r="D2611" t="s">
        <v>3299</v>
      </c>
      <c r="E2611" t="s">
        <v>1122</v>
      </c>
      <c r="F2611" t="s">
        <v>1123</v>
      </c>
      <c r="G2611">
        <v>9.7489000000000008</v>
      </c>
      <c r="H2611">
        <v>-83.753399999999999</v>
      </c>
      <c r="I2611" t="s">
        <v>78</v>
      </c>
      <c r="J2611">
        <v>31459</v>
      </c>
      <c r="K2611" s="1">
        <v>45084</v>
      </c>
      <c r="L2611" t="s">
        <v>123</v>
      </c>
      <c r="M2611" t="s">
        <v>9196</v>
      </c>
      <c r="N2611" t="s">
        <v>9197</v>
      </c>
      <c r="O2611" t="s">
        <v>597</v>
      </c>
      <c r="P2611" t="s">
        <v>1493</v>
      </c>
      <c r="Q2611" t="s">
        <v>50</v>
      </c>
      <c r="R2611" t="s">
        <v>1755</v>
      </c>
      <c r="S2611" t="s">
        <v>334</v>
      </c>
      <c r="T2611" t="s">
        <v>1756</v>
      </c>
      <c r="U2611" t="s">
        <v>1757</v>
      </c>
      <c r="V2611" t="s">
        <v>9107</v>
      </c>
      <c r="W2611" t="s">
        <v>9108</v>
      </c>
    </row>
    <row r="2612" spans="1:23" x14ac:dyDescent="0.3">
      <c r="A2612">
        <v>848028653646941</v>
      </c>
      <c r="B2612" t="s">
        <v>313</v>
      </c>
      <c r="C2612" t="s">
        <v>189</v>
      </c>
      <c r="D2612" t="s">
        <v>1583</v>
      </c>
      <c r="E2612" t="s">
        <v>3596</v>
      </c>
      <c r="F2612" t="s">
        <v>3597</v>
      </c>
      <c r="G2612">
        <v>17.607800000000001</v>
      </c>
      <c r="H2612">
        <v>8.0816999999999997</v>
      </c>
      <c r="I2612" t="s">
        <v>138</v>
      </c>
      <c r="J2612">
        <v>120602</v>
      </c>
      <c r="K2612" s="1">
        <v>44484</v>
      </c>
      <c r="L2612" t="s">
        <v>123</v>
      </c>
      <c r="M2612" t="s">
        <v>9198</v>
      </c>
      <c r="N2612" t="s">
        <v>9199</v>
      </c>
      <c r="O2612" t="s">
        <v>1152</v>
      </c>
      <c r="P2612" t="s">
        <v>1153</v>
      </c>
      <c r="Q2612" t="s">
        <v>169</v>
      </c>
      <c r="R2612" t="s">
        <v>1154</v>
      </c>
      <c r="S2612" t="s">
        <v>36</v>
      </c>
      <c r="T2612" t="s">
        <v>1155</v>
      </c>
      <c r="U2612" t="s">
        <v>1156</v>
      </c>
      <c r="V2612" t="s">
        <v>4283</v>
      </c>
      <c r="W2612" t="s">
        <v>4284</v>
      </c>
    </row>
    <row r="2613" spans="1:23" x14ac:dyDescent="0.3">
      <c r="A2613">
        <v>675290892970213</v>
      </c>
      <c r="B2613" t="s">
        <v>417</v>
      </c>
      <c r="C2613" t="s">
        <v>273</v>
      </c>
      <c r="D2613" t="s">
        <v>4488</v>
      </c>
      <c r="E2613" t="s">
        <v>1414</v>
      </c>
      <c r="F2613" t="s">
        <v>1415</v>
      </c>
      <c r="G2613">
        <v>29.311699999999998</v>
      </c>
      <c r="H2613">
        <v>47.4818</v>
      </c>
      <c r="I2613" t="s">
        <v>62</v>
      </c>
      <c r="J2613">
        <v>62799</v>
      </c>
      <c r="K2613" s="1">
        <v>45083</v>
      </c>
      <c r="L2613" t="s">
        <v>29</v>
      </c>
      <c r="M2613" t="s">
        <v>9200</v>
      </c>
      <c r="N2613" t="s">
        <v>9201</v>
      </c>
      <c r="O2613" t="s">
        <v>2675</v>
      </c>
      <c r="P2613" t="s">
        <v>3977</v>
      </c>
      <c r="Q2613" t="s">
        <v>294</v>
      </c>
      <c r="R2613" t="s">
        <v>3978</v>
      </c>
      <c r="S2613" t="s">
        <v>145</v>
      </c>
      <c r="T2613" t="s">
        <v>3979</v>
      </c>
      <c r="U2613" t="s">
        <v>3980</v>
      </c>
      <c r="V2613" t="s">
        <v>5965</v>
      </c>
      <c r="W2613" t="s">
        <v>5966</v>
      </c>
    </row>
    <row r="2614" spans="1:23" x14ac:dyDescent="0.3">
      <c r="A2614">
        <v>1011294275089170</v>
      </c>
      <c r="B2614" t="s">
        <v>582</v>
      </c>
      <c r="C2614" t="s">
        <v>42</v>
      </c>
      <c r="D2614" t="s">
        <v>4243</v>
      </c>
      <c r="E2614" t="s">
        <v>3948</v>
      </c>
      <c r="F2614" t="s">
        <v>3949</v>
      </c>
      <c r="G2614">
        <v>45.1</v>
      </c>
      <c r="H2614">
        <v>15.2</v>
      </c>
      <c r="I2614" t="s">
        <v>62</v>
      </c>
      <c r="J2614">
        <v>27422</v>
      </c>
      <c r="K2614" s="1">
        <v>44830</v>
      </c>
      <c r="L2614" t="s">
        <v>29</v>
      </c>
      <c r="M2614" t="s">
        <v>9202</v>
      </c>
      <c r="N2614" t="s">
        <v>9203</v>
      </c>
      <c r="O2614" t="s">
        <v>2602</v>
      </c>
      <c r="P2614" t="s">
        <v>2603</v>
      </c>
      <c r="Q2614" t="s">
        <v>239</v>
      </c>
      <c r="R2614" t="s">
        <v>2604</v>
      </c>
      <c r="S2614" t="s">
        <v>85</v>
      </c>
      <c r="T2614" t="s">
        <v>2605</v>
      </c>
      <c r="U2614" t="s">
        <v>2606</v>
      </c>
      <c r="V2614" t="s">
        <v>6603</v>
      </c>
      <c r="W2614" t="s">
        <v>6604</v>
      </c>
    </row>
    <row r="2615" spans="1:23" x14ac:dyDescent="0.3">
      <c r="A2615">
        <v>2446382854447390</v>
      </c>
      <c r="B2615" t="s">
        <v>1008</v>
      </c>
      <c r="C2615" t="s">
        <v>91</v>
      </c>
      <c r="D2615" t="s">
        <v>5016</v>
      </c>
      <c r="E2615" t="s">
        <v>419</v>
      </c>
      <c r="F2615" t="s">
        <v>420</v>
      </c>
      <c r="G2615">
        <v>-23.442502999999999</v>
      </c>
      <c r="H2615">
        <v>-58.443832</v>
      </c>
      <c r="I2615" t="s">
        <v>28</v>
      </c>
      <c r="J2615">
        <v>44992</v>
      </c>
      <c r="K2615" s="1">
        <v>44807</v>
      </c>
      <c r="L2615" t="s">
        <v>123</v>
      </c>
      <c r="M2615" t="s">
        <v>9204</v>
      </c>
      <c r="N2615">
        <f>1-944-369-2332</f>
        <v>-3644</v>
      </c>
      <c r="O2615" t="s">
        <v>509</v>
      </c>
      <c r="P2615" t="s">
        <v>1152</v>
      </c>
      <c r="Q2615" t="s">
        <v>294</v>
      </c>
      <c r="R2615" t="s">
        <v>5157</v>
      </c>
      <c r="S2615" t="s">
        <v>212</v>
      </c>
      <c r="T2615" t="s">
        <v>5158</v>
      </c>
      <c r="U2615" t="s">
        <v>5159</v>
      </c>
      <c r="V2615" t="s">
        <v>837</v>
      </c>
      <c r="W2615" t="s">
        <v>838</v>
      </c>
    </row>
    <row r="2616" spans="1:23" x14ac:dyDescent="0.3">
      <c r="A2616">
        <v>288428596383447</v>
      </c>
      <c r="B2616" t="s">
        <v>1249</v>
      </c>
      <c r="C2616" t="s">
        <v>218</v>
      </c>
      <c r="D2616" t="s">
        <v>3840</v>
      </c>
      <c r="E2616" t="s">
        <v>961</v>
      </c>
      <c r="F2616" t="s">
        <v>962</v>
      </c>
      <c r="G2616">
        <v>41.2044</v>
      </c>
      <c r="H2616">
        <v>74.766099999999994</v>
      </c>
      <c r="I2616" t="s">
        <v>28</v>
      </c>
      <c r="J2616">
        <v>71254</v>
      </c>
      <c r="K2616" s="1">
        <v>44589</v>
      </c>
      <c r="L2616" t="s">
        <v>123</v>
      </c>
      <c r="M2616" t="s">
        <v>9205</v>
      </c>
      <c r="N2616">
        <f>1-435-724-5165</f>
        <v>-6323</v>
      </c>
      <c r="O2616" t="s">
        <v>423</v>
      </c>
      <c r="P2616" t="s">
        <v>424</v>
      </c>
      <c r="Q2616" t="s">
        <v>253</v>
      </c>
      <c r="R2616" t="s">
        <v>425</v>
      </c>
      <c r="S2616" t="s">
        <v>241</v>
      </c>
      <c r="T2616" t="s">
        <v>426</v>
      </c>
      <c r="U2616" t="s">
        <v>427</v>
      </c>
      <c r="V2616" t="s">
        <v>7375</v>
      </c>
      <c r="W2616" t="s">
        <v>7376</v>
      </c>
    </row>
    <row r="2617" spans="1:23" x14ac:dyDescent="0.3">
      <c r="A2617">
        <v>2487317273526170</v>
      </c>
      <c r="B2617" t="s">
        <v>313</v>
      </c>
      <c r="C2617" t="s">
        <v>273</v>
      </c>
      <c r="D2617" t="s">
        <v>2079</v>
      </c>
      <c r="E2617" t="s">
        <v>1551</v>
      </c>
      <c r="F2617" t="s">
        <v>1552</v>
      </c>
      <c r="G2617">
        <v>22.3964</v>
      </c>
      <c r="H2617">
        <v>114.1095</v>
      </c>
      <c r="I2617" t="s">
        <v>206</v>
      </c>
      <c r="J2617">
        <v>57116</v>
      </c>
      <c r="K2617" s="1">
        <v>44531</v>
      </c>
      <c r="L2617" t="s">
        <v>63</v>
      </c>
      <c r="M2617" t="s">
        <v>9206</v>
      </c>
      <c r="N2617" t="s">
        <v>9207</v>
      </c>
      <c r="O2617" t="s">
        <v>141</v>
      </c>
      <c r="P2617" t="s">
        <v>155</v>
      </c>
      <c r="Q2617" t="s">
        <v>183</v>
      </c>
      <c r="R2617" t="s">
        <v>156</v>
      </c>
      <c r="S2617" t="s">
        <v>255</v>
      </c>
      <c r="T2617" t="s">
        <v>157</v>
      </c>
      <c r="U2617" t="s">
        <v>158</v>
      </c>
      <c r="V2617" t="s">
        <v>4295</v>
      </c>
      <c r="W2617" t="s">
        <v>4296</v>
      </c>
    </row>
    <row r="2618" spans="1:23" x14ac:dyDescent="0.3">
      <c r="A2618">
        <v>3018209691387940</v>
      </c>
      <c r="B2618" t="s">
        <v>859</v>
      </c>
      <c r="C2618" t="s">
        <v>24</v>
      </c>
      <c r="D2618" t="s">
        <v>867</v>
      </c>
      <c r="E2618" t="s">
        <v>3730</v>
      </c>
      <c r="F2618" t="s">
        <v>3731</v>
      </c>
      <c r="G2618">
        <v>55.169400000000003</v>
      </c>
      <c r="H2618">
        <v>23.8813</v>
      </c>
      <c r="I2618" t="s">
        <v>206</v>
      </c>
      <c r="J2618">
        <v>16647</v>
      </c>
      <c r="K2618" s="1">
        <v>44634</v>
      </c>
      <c r="L2618" t="s">
        <v>63</v>
      </c>
      <c r="M2618" t="s">
        <v>9208</v>
      </c>
      <c r="N2618" t="s">
        <v>9209</v>
      </c>
      <c r="O2618" t="s">
        <v>560</v>
      </c>
      <c r="P2618" t="s">
        <v>585</v>
      </c>
      <c r="Q2618" t="s">
        <v>239</v>
      </c>
      <c r="R2618" t="s">
        <v>3125</v>
      </c>
      <c r="S2618" t="s">
        <v>145</v>
      </c>
      <c r="T2618" t="s">
        <v>3126</v>
      </c>
      <c r="U2618" t="s">
        <v>3127</v>
      </c>
      <c r="V2618" t="s">
        <v>3472</v>
      </c>
      <c r="W2618" t="s">
        <v>3473</v>
      </c>
    </row>
    <row r="2619" spans="1:23" x14ac:dyDescent="0.3">
      <c r="A2619">
        <v>2462767222873810</v>
      </c>
      <c r="B2619" t="s">
        <v>678</v>
      </c>
      <c r="C2619" t="s">
        <v>189</v>
      </c>
      <c r="D2619" t="s">
        <v>3667</v>
      </c>
      <c r="E2619" t="s">
        <v>2148</v>
      </c>
      <c r="F2619" t="s">
        <v>2149</v>
      </c>
      <c r="G2619">
        <v>53.142400000000002</v>
      </c>
      <c r="H2619">
        <v>-7.6920999999999999</v>
      </c>
      <c r="I2619" t="s">
        <v>138</v>
      </c>
      <c r="J2619">
        <v>111680</v>
      </c>
      <c r="K2619" s="1">
        <v>45010</v>
      </c>
      <c r="L2619" t="s">
        <v>123</v>
      </c>
      <c r="M2619" t="s">
        <v>9210</v>
      </c>
      <c r="N2619" t="s">
        <v>9211</v>
      </c>
      <c r="O2619" t="s">
        <v>2574</v>
      </c>
      <c r="P2619" t="s">
        <v>4991</v>
      </c>
      <c r="Q2619" t="s">
        <v>50</v>
      </c>
      <c r="R2619" t="s">
        <v>4992</v>
      </c>
      <c r="S2619" t="s">
        <v>145</v>
      </c>
      <c r="T2619" t="s">
        <v>4993</v>
      </c>
      <c r="U2619" t="s">
        <v>4994</v>
      </c>
      <c r="V2619" t="s">
        <v>5394</v>
      </c>
      <c r="W2619" t="s">
        <v>5395</v>
      </c>
    </row>
    <row r="2620" spans="1:23" x14ac:dyDescent="0.3">
      <c r="A2620">
        <v>1800678550544790</v>
      </c>
      <c r="B2620" t="s">
        <v>396</v>
      </c>
      <c r="C2620" t="s">
        <v>134</v>
      </c>
      <c r="D2620" t="s">
        <v>4464</v>
      </c>
      <c r="E2620" t="s">
        <v>2045</v>
      </c>
      <c r="F2620" t="s">
        <v>2046</v>
      </c>
      <c r="G2620">
        <v>35.126399999999997</v>
      </c>
      <c r="H2620">
        <v>33.429900000000004</v>
      </c>
      <c r="I2620" t="s">
        <v>138</v>
      </c>
      <c r="J2620">
        <v>57420</v>
      </c>
      <c r="K2620" s="1">
        <v>44565</v>
      </c>
      <c r="L2620" t="s">
        <v>63</v>
      </c>
      <c r="M2620" t="s">
        <v>9212</v>
      </c>
      <c r="N2620" t="s">
        <v>9213</v>
      </c>
      <c r="O2620" t="s">
        <v>803</v>
      </c>
      <c r="P2620" t="s">
        <v>3064</v>
      </c>
      <c r="Q2620" t="s">
        <v>183</v>
      </c>
      <c r="R2620" t="s">
        <v>3065</v>
      </c>
      <c r="S2620" t="s">
        <v>85</v>
      </c>
      <c r="T2620" t="s">
        <v>3066</v>
      </c>
      <c r="U2620" t="s">
        <v>3067</v>
      </c>
      <c r="V2620" t="s">
        <v>3681</v>
      </c>
      <c r="W2620" t="s">
        <v>3682</v>
      </c>
    </row>
    <row r="2621" spans="1:23" x14ac:dyDescent="0.3">
      <c r="A2621">
        <v>1188195415973630</v>
      </c>
      <c r="B2621" t="s">
        <v>231</v>
      </c>
      <c r="C2621" t="s">
        <v>58</v>
      </c>
      <c r="D2621" t="s">
        <v>92</v>
      </c>
      <c r="E2621" t="s">
        <v>2094</v>
      </c>
      <c r="F2621" t="s">
        <v>2095</v>
      </c>
      <c r="G2621">
        <v>-14.271000000000001</v>
      </c>
      <c r="H2621">
        <v>-170.13220000000001</v>
      </c>
      <c r="I2621" t="s">
        <v>138</v>
      </c>
      <c r="J2621">
        <v>96476</v>
      </c>
      <c r="K2621" s="1">
        <v>44489</v>
      </c>
      <c r="L2621" t="s">
        <v>29</v>
      </c>
      <c r="M2621" t="s">
        <v>9214</v>
      </c>
      <c r="N2621" t="s">
        <v>9215</v>
      </c>
      <c r="O2621" t="s">
        <v>141</v>
      </c>
      <c r="P2621" t="s">
        <v>3092</v>
      </c>
      <c r="Q2621" t="s">
        <v>253</v>
      </c>
      <c r="R2621" t="s">
        <v>3093</v>
      </c>
      <c r="S2621" t="s">
        <v>198</v>
      </c>
      <c r="T2621" t="s">
        <v>3094</v>
      </c>
      <c r="U2621" t="s">
        <v>3095</v>
      </c>
      <c r="V2621" t="s">
        <v>3399</v>
      </c>
      <c r="W2621" t="s">
        <v>3400</v>
      </c>
    </row>
    <row r="2622" spans="1:23" x14ac:dyDescent="0.3">
      <c r="A2622">
        <v>1519544812921650</v>
      </c>
      <c r="B2622" t="s">
        <v>973</v>
      </c>
      <c r="C2622" t="s">
        <v>24</v>
      </c>
      <c r="D2622" t="s">
        <v>3110</v>
      </c>
      <c r="E2622" t="s">
        <v>1405</v>
      </c>
      <c r="F2622" t="s">
        <v>1406</v>
      </c>
      <c r="G2622">
        <v>56.2639</v>
      </c>
      <c r="H2622">
        <v>9.5017999999999994</v>
      </c>
      <c r="I2622" t="s">
        <v>28</v>
      </c>
      <c r="J2622">
        <v>91364</v>
      </c>
      <c r="K2622" s="1">
        <v>44685</v>
      </c>
      <c r="L2622" t="s">
        <v>123</v>
      </c>
      <c r="M2622" t="s">
        <v>9216</v>
      </c>
      <c r="N2622">
        <v>6883005043</v>
      </c>
      <c r="O2622" t="s">
        <v>618</v>
      </c>
      <c r="P2622" t="s">
        <v>4726</v>
      </c>
      <c r="Q2622" t="s">
        <v>358</v>
      </c>
      <c r="R2622" t="s">
        <v>4727</v>
      </c>
      <c r="S2622" t="s">
        <v>85</v>
      </c>
      <c r="T2622" t="s">
        <v>4728</v>
      </c>
      <c r="U2622" t="s">
        <v>4729</v>
      </c>
      <c r="V2622" t="s">
        <v>2413</v>
      </c>
      <c r="W2622" t="s">
        <v>2414</v>
      </c>
    </row>
    <row r="2623" spans="1:23" x14ac:dyDescent="0.3">
      <c r="A2623">
        <v>1665862338350250</v>
      </c>
      <c r="B2623" t="s">
        <v>686</v>
      </c>
      <c r="C2623" t="s">
        <v>105</v>
      </c>
      <c r="D2623" t="s">
        <v>384</v>
      </c>
      <c r="E2623" t="s">
        <v>2061</v>
      </c>
      <c r="F2623" t="s">
        <v>2062</v>
      </c>
      <c r="G2623">
        <v>21.007899999999999</v>
      </c>
      <c r="H2623">
        <v>-10.940799999999999</v>
      </c>
      <c r="I2623" t="s">
        <v>138</v>
      </c>
      <c r="J2623">
        <v>77841</v>
      </c>
      <c r="K2623" s="1">
        <v>44706</v>
      </c>
      <c r="L2623" t="s">
        <v>63</v>
      </c>
      <c r="M2623" t="s">
        <v>9217</v>
      </c>
      <c r="N2623" t="s">
        <v>9218</v>
      </c>
      <c r="O2623" t="s">
        <v>606</v>
      </c>
      <c r="P2623" t="s">
        <v>607</v>
      </c>
      <c r="Q2623" t="s">
        <v>332</v>
      </c>
      <c r="R2623" t="s">
        <v>608</v>
      </c>
      <c r="S2623" t="s">
        <v>114</v>
      </c>
      <c r="T2623" t="s">
        <v>609</v>
      </c>
      <c r="U2623" t="s">
        <v>610</v>
      </c>
      <c r="V2623" t="s">
        <v>8887</v>
      </c>
      <c r="W2623" t="s">
        <v>8888</v>
      </c>
    </row>
    <row r="2624" spans="1:23" x14ac:dyDescent="0.3">
      <c r="A2624">
        <v>2686101700236690</v>
      </c>
      <c r="B2624" t="s">
        <v>667</v>
      </c>
      <c r="C2624" t="s">
        <v>218</v>
      </c>
      <c r="D2624" t="s">
        <v>3110</v>
      </c>
      <c r="E2624" t="s">
        <v>3859</v>
      </c>
      <c r="F2624" t="s">
        <v>3860</v>
      </c>
      <c r="G2624">
        <v>33.854700000000001</v>
      </c>
      <c r="H2624">
        <v>35.862299999999998</v>
      </c>
      <c r="I2624" t="s">
        <v>138</v>
      </c>
      <c r="J2624">
        <v>33569</v>
      </c>
      <c r="K2624" s="1">
        <v>44945</v>
      </c>
      <c r="L2624" t="s">
        <v>29</v>
      </c>
      <c r="M2624" t="s">
        <v>9219</v>
      </c>
      <c r="N2624" t="s">
        <v>9220</v>
      </c>
      <c r="O2624" t="s">
        <v>2883</v>
      </c>
      <c r="P2624" t="s">
        <v>2275</v>
      </c>
      <c r="Q2624" t="s">
        <v>294</v>
      </c>
      <c r="R2624" t="s">
        <v>3654</v>
      </c>
      <c r="S2624" t="s">
        <v>212</v>
      </c>
      <c r="T2624" t="s">
        <v>3655</v>
      </c>
      <c r="U2624" t="s">
        <v>3656</v>
      </c>
      <c r="V2624" t="s">
        <v>2013</v>
      </c>
      <c r="W2624" t="s">
        <v>2014</v>
      </c>
    </row>
    <row r="2625" spans="1:23" x14ac:dyDescent="0.3">
      <c r="A2625">
        <v>1861674281429660</v>
      </c>
      <c r="B2625" t="s">
        <v>150</v>
      </c>
      <c r="C2625" t="s">
        <v>42</v>
      </c>
      <c r="D2625" t="s">
        <v>742</v>
      </c>
      <c r="E2625" t="s">
        <v>275</v>
      </c>
      <c r="F2625" t="s">
        <v>276</v>
      </c>
      <c r="G2625">
        <v>-17.6797</v>
      </c>
      <c r="H2625">
        <v>-149.4068</v>
      </c>
      <c r="I2625" t="s">
        <v>138</v>
      </c>
      <c r="J2625">
        <v>51772</v>
      </c>
      <c r="K2625" s="1">
        <v>44781</v>
      </c>
      <c r="L2625" t="s">
        <v>123</v>
      </c>
      <c r="M2625" t="s">
        <v>9221</v>
      </c>
      <c r="N2625" t="s">
        <v>9222</v>
      </c>
      <c r="O2625" t="s">
        <v>803</v>
      </c>
      <c r="P2625" t="s">
        <v>4115</v>
      </c>
      <c r="Q2625" t="s">
        <v>169</v>
      </c>
      <c r="R2625" t="s">
        <v>4116</v>
      </c>
      <c r="S2625" t="s">
        <v>85</v>
      </c>
      <c r="T2625" t="s">
        <v>4117</v>
      </c>
      <c r="U2625" t="s">
        <v>4118</v>
      </c>
      <c r="V2625" t="s">
        <v>452</v>
      </c>
      <c r="W2625" t="s">
        <v>453</v>
      </c>
    </row>
    <row r="2626" spans="1:23" x14ac:dyDescent="0.3">
      <c r="A2626">
        <v>1325568914016240</v>
      </c>
      <c r="B2626" t="s">
        <v>792</v>
      </c>
      <c r="C2626" t="s">
        <v>105</v>
      </c>
      <c r="D2626" t="s">
        <v>7377</v>
      </c>
      <c r="E2626" t="s">
        <v>1405</v>
      </c>
      <c r="F2626" t="s">
        <v>1406</v>
      </c>
      <c r="G2626">
        <v>56.2639</v>
      </c>
      <c r="H2626">
        <v>9.5017999999999994</v>
      </c>
      <c r="I2626" t="s">
        <v>138</v>
      </c>
      <c r="J2626">
        <v>130385</v>
      </c>
      <c r="K2626" s="1">
        <v>44686</v>
      </c>
      <c r="L2626" t="s">
        <v>123</v>
      </c>
      <c r="M2626" t="s">
        <v>9223</v>
      </c>
      <c r="N2626" t="s">
        <v>9224</v>
      </c>
      <c r="O2626" t="s">
        <v>640</v>
      </c>
      <c r="P2626" t="s">
        <v>1346</v>
      </c>
      <c r="Q2626" t="s">
        <v>321</v>
      </c>
      <c r="R2626" t="s">
        <v>1347</v>
      </c>
      <c r="S2626" t="s">
        <v>114</v>
      </c>
      <c r="T2626" t="s">
        <v>1348</v>
      </c>
      <c r="U2626" t="s">
        <v>1349</v>
      </c>
      <c r="V2626" t="s">
        <v>4014</v>
      </c>
      <c r="W2626" t="s">
        <v>4015</v>
      </c>
    </row>
    <row r="2627" spans="1:23" x14ac:dyDescent="0.3">
      <c r="A2627">
        <v>1995111092488020</v>
      </c>
      <c r="B2627" t="s">
        <v>133</v>
      </c>
      <c r="C2627" t="s">
        <v>189</v>
      </c>
      <c r="D2627" t="s">
        <v>2220</v>
      </c>
      <c r="E2627" t="s">
        <v>136</v>
      </c>
      <c r="F2627" t="s">
        <v>137</v>
      </c>
      <c r="G2627">
        <v>0.18640000000000001</v>
      </c>
      <c r="H2627">
        <v>6.6131000000000002</v>
      </c>
      <c r="I2627" t="s">
        <v>138</v>
      </c>
      <c r="J2627">
        <v>22610</v>
      </c>
      <c r="K2627" s="1">
        <v>44652</v>
      </c>
      <c r="L2627" t="s">
        <v>63</v>
      </c>
      <c r="M2627" t="s">
        <v>8128</v>
      </c>
      <c r="N2627" t="s">
        <v>9225</v>
      </c>
      <c r="O2627" t="s">
        <v>1698</v>
      </c>
      <c r="P2627" t="s">
        <v>4970</v>
      </c>
      <c r="Q2627" t="s">
        <v>169</v>
      </c>
      <c r="R2627" t="s">
        <v>4971</v>
      </c>
      <c r="S2627" t="s">
        <v>114</v>
      </c>
      <c r="T2627" t="s">
        <v>4972</v>
      </c>
      <c r="U2627" t="s">
        <v>4973</v>
      </c>
      <c r="V2627" t="s">
        <v>6671</v>
      </c>
      <c r="W2627" t="s">
        <v>6672</v>
      </c>
    </row>
    <row r="2628" spans="1:23" x14ac:dyDescent="0.3">
      <c r="A2628">
        <v>3035849617842550</v>
      </c>
      <c r="B2628" t="s">
        <v>41</v>
      </c>
      <c r="C2628" t="s">
        <v>273</v>
      </c>
      <c r="D2628" t="s">
        <v>2067</v>
      </c>
      <c r="E2628" t="s">
        <v>602</v>
      </c>
      <c r="F2628" t="s">
        <v>603</v>
      </c>
      <c r="G2628">
        <v>40.463700000000003</v>
      </c>
      <c r="H2628">
        <v>-3.7492000000000001</v>
      </c>
      <c r="I2628" t="s">
        <v>28</v>
      </c>
      <c r="J2628">
        <v>18433</v>
      </c>
      <c r="K2628" s="1">
        <v>44722</v>
      </c>
      <c r="L2628" t="s">
        <v>63</v>
      </c>
      <c r="M2628" t="s">
        <v>9226</v>
      </c>
      <c r="N2628" t="s">
        <v>9227</v>
      </c>
      <c r="O2628" t="s">
        <v>811</v>
      </c>
      <c r="P2628" t="s">
        <v>812</v>
      </c>
      <c r="Q2628" t="s">
        <v>67</v>
      </c>
      <c r="R2628" t="s">
        <v>813</v>
      </c>
      <c r="S2628" t="s">
        <v>85</v>
      </c>
      <c r="T2628" t="s">
        <v>814</v>
      </c>
      <c r="U2628" t="s">
        <v>815</v>
      </c>
      <c r="V2628" t="s">
        <v>4111</v>
      </c>
      <c r="W2628" t="s">
        <v>4112</v>
      </c>
    </row>
    <row r="2629" spans="1:23" x14ac:dyDescent="0.3">
      <c r="A2629">
        <v>2245207787668540</v>
      </c>
      <c r="B2629" t="s">
        <v>443</v>
      </c>
      <c r="C2629" t="s">
        <v>134</v>
      </c>
      <c r="D2629" t="s">
        <v>1528</v>
      </c>
      <c r="E2629" t="s">
        <v>1042</v>
      </c>
      <c r="F2629" t="s">
        <v>1043</v>
      </c>
      <c r="G2629">
        <v>56.879600000000003</v>
      </c>
      <c r="H2629">
        <v>24.603200000000001</v>
      </c>
      <c r="I2629" t="s">
        <v>62</v>
      </c>
      <c r="J2629">
        <v>65205</v>
      </c>
      <c r="K2629" s="1">
        <v>45054</v>
      </c>
      <c r="L2629" t="s">
        <v>123</v>
      </c>
      <c r="M2629" t="s">
        <v>9228</v>
      </c>
      <c r="N2629" t="s">
        <v>9229</v>
      </c>
      <c r="O2629" t="s">
        <v>2027</v>
      </c>
      <c r="P2629" t="s">
        <v>5661</v>
      </c>
      <c r="Q2629" t="s">
        <v>169</v>
      </c>
      <c r="R2629" t="s">
        <v>5662</v>
      </c>
      <c r="S2629" t="s">
        <v>114</v>
      </c>
      <c r="T2629" t="s">
        <v>5663</v>
      </c>
      <c r="U2629" t="s">
        <v>5664</v>
      </c>
      <c r="V2629" t="s">
        <v>7692</v>
      </c>
      <c r="W2629" t="s">
        <v>7693</v>
      </c>
    </row>
    <row r="2630" spans="1:23" x14ac:dyDescent="0.3">
      <c r="A2630">
        <v>1610210485450520</v>
      </c>
      <c r="B2630" t="s">
        <v>582</v>
      </c>
      <c r="C2630" t="s">
        <v>42</v>
      </c>
      <c r="D2630" t="s">
        <v>568</v>
      </c>
      <c r="E2630" t="s">
        <v>4406</v>
      </c>
      <c r="F2630" t="s">
        <v>4407</v>
      </c>
      <c r="G2630">
        <v>42.7087</v>
      </c>
      <c r="H2630">
        <v>19.374400000000001</v>
      </c>
      <c r="I2630" t="s">
        <v>78</v>
      </c>
      <c r="J2630">
        <v>120012</v>
      </c>
      <c r="K2630" s="1">
        <v>45077</v>
      </c>
      <c r="L2630" t="s">
        <v>29</v>
      </c>
      <c r="M2630" t="s">
        <v>9230</v>
      </c>
      <c r="N2630" t="s">
        <v>9231</v>
      </c>
      <c r="O2630" t="s">
        <v>1884</v>
      </c>
      <c r="P2630" t="s">
        <v>2499</v>
      </c>
      <c r="Q2630" t="s">
        <v>34</v>
      </c>
      <c r="R2630" t="s">
        <v>2500</v>
      </c>
      <c r="S2630" t="s">
        <v>69</v>
      </c>
      <c r="T2630" t="s">
        <v>2501</v>
      </c>
      <c r="U2630" t="s">
        <v>2502</v>
      </c>
      <c r="V2630" t="s">
        <v>7136</v>
      </c>
      <c r="W2630" t="s">
        <v>7137</v>
      </c>
    </row>
    <row r="2631" spans="1:23" x14ac:dyDescent="0.3">
      <c r="A2631">
        <v>1308625045096100</v>
      </c>
      <c r="B2631" t="s">
        <v>779</v>
      </c>
      <c r="C2631" t="s">
        <v>189</v>
      </c>
      <c r="D2631" t="s">
        <v>2475</v>
      </c>
      <c r="E2631" t="s">
        <v>2610</v>
      </c>
      <c r="F2631" t="s">
        <v>2611</v>
      </c>
      <c r="G2631">
        <v>27.514199999999999</v>
      </c>
      <c r="H2631">
        <v>90.433599999999998</v>
      </c>
      <c r="I2631" t="s">
        <v>28</v>
      </c>
      <c r="J2631">
        <v>98558</v>
      </c>
      <c r="K2631" s="1">
        <v>44844</v>
      </c>
      <c r="L2631" t="s">
        <v>63</v>
      </c>
      <c r="M2631" t="s">
        <v>9232</v>
      </c>
      <c r="N2631" t="s">
        <v>9233</v>
      </c>
      <c r="O2631" t="s">
        <v>736</v>
      </c>
      <c r="P2631" t="s">
        <v>4262</v>
      </c>
      <c r="Q2631" t="s">
        <v>321</v>
      </c>
      <c r="R2631" t="s">
        <v>4263</v>
      </c>
      <c r="S2631" t="s">
        <v>36</v>
      </c>
      <c r="T2631" t="s">
        <v>4264</v>
      </c>
      <c r="U2631" t="s">
        <v>4265</v>
      </c>
      <c r="V2631" t="s">
        <v>4908</v>
      </c>
      <c r="W2631" t="s">
        <v>4909</v>
      </c>
    </row>
    <row r="2632" spans="1:23" x14ac:dyDescent="0.3">
      <c r="A2632">
        <v>1227479349828890</v>
      </c>
      <c r="B2632" t="s">
        <v>231</v>
      </c>
      <c r="C2632" t="s">
        <v>273</v>
      </c>
      <c r="D2632" t="s">
        <v>742</v>
      </c>
      <c r="E2632" t="s">
        <v>1360</v>
      </c>
      <c r="F2632" t="s">
        <v>1361</v>
      </c>
      <c r="G2632">
        <v>60.472000000000001</v>
      </c>
      <c r="H2632">
        <v>8.4688999999999997</v>
      </c>
      <c r="I2632" t="s">
        <v>28</v>
      </c>
      <c r="J2632">
        <v>15497</v>
      </c>
      <c r="K2632" s="1">
        <v>44520</v>
      </c>
      <c r="L2632" t="s">
        <v>123</v>
      </c>
      <c r="M2632" t="s">
        <v>9234</v>
      </c>
      <c r="N2632" t="s">
        <v>9235</v>
      </c>
      <c r="O2632" t="s">
        <v>448</v>
      </c>
      <c r="P2632" t="s">
        <v>447</v>
      </c>
      <c r="Q2632" t="s">
        <v>143</v>
      </c>
      <c r="R2632" t="s">
        <v>1331</v>
      </c>
      <c r="S2632" t="s">
        <v>145</v>
      </c>
      <c r="T2632" t="s">
        <v>1332</v>
      </c>
      <c r="U2632" t="s">
        <v>1333</v>
      </c>
      <c r="V2632" t="s">
        <v>4572</v>
      </c>
      <c r="W2632" t="s">
        <v>4573</v>
      </c>
    </row>
    <row r="2633" spans="1:23" x14ac:dyDescent="0.3">
      <c r="A2633">
        <v>281253378648622</v>
      </c>
      <c r="B2633" t="s">
        <v>272</v>
      </c>
      <c r="C2633" t="s">
        <v>134</v>
      </c>
      <c r="D2633" t="s">
        <v>2964</v>
      </c>
      <c r="E2633" t="s">
        <v>3498</v>
      </c>
      <c r="F2633" t="s">
        <v>3499</v>
      </c>
      <c r="G2633">
        <v>-3.3731</v>
      </c>
      <c r="H2633">
        <v>29.918900000000001</v>
      </c>
      <c r="I2633" t="s">
        <v>62</v>
      </c>
      <c r="J2633">
        <v>72846</v>
      </c>
      <c r="K2633" s="1">
        <v>44517</v>
      </c>
      <c r="L2633" t="s">
        <v>123</v>
      </c>
      <c r="M2633" t="s">
        <v>9236</v>
      </c>
      <c r="N2633" t="s">
        <v>9237</v>
      </c>
      <c r="O2633" t="s">
        <v>811</v>
      </c>
      <c r="P2633" t="s">
        <v>812</v>
      </c>
      <c r="Q2633" t="s">
        <v>332</v>
      </c>
      <c r="R2633" t="s">
        <v>813</v>
      </c>
      <c r="S2633" t="s">
        <v>212</v>
      </c>
      <c r="T2633" t="s">
        <v>814</v>
      </c>
      <c r="U2633" t="s">
        <v>815</v>
      </c>
      <c r="V2633" t="s">
        <v>2184</v>
      </c>
      <c r="W2633" t="s">
        <v>2185</v>
      </c>
    </row>
    <row r="2634" spans="1:23" x14ac:dyDescent="0.3">
      <c r="A2634">
        <v>713503564257543</v>
      </c>
      <c r="B2634" t="s">
        <v>555</v>
      </c>
      <c r="C2634" t="s">
        <v>105</v>
      </c>
      <c r="D2634" t="s">
        <v>3079</v>
      </c>
      <c r="E2634" t="s">
        <v>556</v>
      </c>
      <c r="F2634" t="s">
        <v>557</v>
      </c>
      <c r="G2634">
        <v>-1.8311999999999999</v>
      </c>
      <c r="H2634">
        <v>-78.183400000000006</v>
      </c>
      <c r="I2634" t="s">
        <v>62</v>
      </c>
      <c r="J2634">
        <v>116151</v>
      </c>
      <c r="K2634" s="1">
        <v>44755</v>
      </c>
      <c r="L2634" t="s">
        <v>63</v>
      </c>
      <c r="M2634" t="s">
        <v>9238</v>
      </c>
      <c r="N2634" t="s">
        <v>9239</v>
      </c>
      <c r="O2634" t="s">
        <v>473</v>
      </c>
      <c r="P2634" t="s">
        <v>4476</v>
      </c>
      <c r="Q2634" t="s">
        <v>332</v>
      </c>
      <c r="R2634" t="s">
        <v>4477</v>
      </c>
      <c r="S2634" t="s">
        <v>114</v>
      </c>
      <c r="T2634" t="s">
        <v>4478</v>
      </c>
      <c r="U2634" t="s">
        <v>4479</v>
      </c>
      <c r="V2634" t="s">
        <v>5166</v>
      </c>
      <c r="W2634" t="s">
        <v>5167</v>
      </c>
    </row>
    <row r="2635" spans="1:23" x14ac:dyDescent="0.3">
      <c r="A2635">
        <v>1871662113623180</v>
      </c>
      <c r="B2635" t="s">
        <v>119</v>
      </c>
      <c r="C2635" t="s">
        <v>58</v>
      </c>
      <c r="D2635" t="s">
        <v>3018</v>
      </c>
      <c r="E2635" t="s">
        <v>1377</v>
      </c>
      <c r="F2635" t="s">
        <v>1378</v>
      </c>
      <c r="G2635">
        <v>-29.6099</v>
      </c>
      <c r="H2635">
        <v>28.233599999999999</v>
      </c>
      <c r="I2635" t="s">
        <v>28</v>
      </c>
      <c r="J2635">
        <v>59708</v>
      </c>
      <c r="K2635" s="1">
        <v>45061</v>
      </c>
      <c r="L2635" t="s">
        <v>63</v>
      </c>
      <c r="M2635" t="s">
        <v>7321</v>
      </c>
      <c r="N2635" t="s">
        <v>9240</v>
      </c>
      <c r="O2635" t="s">
        <v>2072</v>
      </c>
      <c r="P2635" t="s">
        <v>2073</v>
      </c>
      <c r="Q2635" t="s">
        <v>50</v>
      </c>
      <c r="R2635" t="s">
        <v>2074</v>
      </c>
      <c r="S2635" t="s">
        <v>212</v>
      </c>
      <c r="T2635" t="s">
        <v>2075</v>
      </c>
      <c r="U2635" t="s">
        <v>2076</v>
      </c>
      <c r="V2635" t="s">
        <v>6660</v>
      </c>
      <c r="W2635" t="s">
        <v>6661</v>
      </c>
    </row>
    <row r="2636" spans="1:23" x14ac:dyDescent="0.3">
      <c r="A2636">
        <v>1332645001806420</v>
      </c>
      <c r="B2636" t="s">
        <v>686</v>
      </c>
      <c r="C2636" t="s">
        <v>189</v>
      </c>
      <c r="D2636" t="s">
        <v>3663</v>
      </c>
      <c r="E2636" t="s">
        <v>3641</v>
      </c>
      <c r="F2636" t="s">
        <v>3642</v>
      </c>
      <c r="G2636">
        <v>12.521100000000001</v>
      </c>
      <c r="H2636">
        <v>-69.968299999999999</v>
      </c>
      <c r="I2636" t="s">
        <v>138</v>
      </c>
      <c r="J2636">
        <v>57151</v>
      </c>
      <c r="K2636" s="1">
        <v>44918</v>
      </c>
      <c r="L2636" t="s">
        <v>63</v>
      </c>
      <c r="M2636" t="s">
        <v>9241</v>
      </c>
      <c r="N2636" t="s">
        <v>9242</v>
      </c>
      <c r="O2636" t="s">
        <v>2111</v>
      </c>
      <c r="P2636" t="s">
        <v>2132</v>
      </c>
      <c r="Q2636" t="s">
        <v>321</v>
      </c>
      <c r="R2636" t="s">
        <v>2133</v>
      </c>
      <c r="S2636" t="s">
        <v>212</v>
      </c>
      <c r="T2636" t="s">
        <v>2134</v>
      </c>
      <c r="U2636" t="s">
        <v>2135</v>
      </c>
      <c r="V2636" t="s">
        <v>298</v>
      </c>
      <c r="W2636" t="s">
        <v>299</v>
      </c>
    </row>
    <row r="2637" spans="1:23" x14ac:dyDescent="0.3">
      <c r="A2637">
        <v>2106926724993780</v>
      </c>
      <c r="B2637" t="s">
        <v>325</v>
      </c>
      <c r="C2637" t="s">
        <v>24</v>
      </c>
      <c r="D2637" t="s">
        <v>2964</v>
      </c>
      <c r="E2637" t="s">
        <v>3591</v>
      </c>
      <c r="F2637" t="s">
        <v>3592</v>
      </c>
      <c r="G2637">
        <v>41.871899999999997</v>
      </c>
      <c r="H2637">
        <v>12.567399999999999</v>
      </c>
      <c r="I2637" t="s">
        <v>28</v>
      </c>
      <c r="J2637">
        <v>127003</v>
      </c>
      <c r="K2637" s="1">
        <v>44573</v>
      </c>
      <c r="L2637" t="s">
        <v>123</v>
      </c>
      <c r="M2637" t="s">
        <v>9243</v>
      </c>
      <c r="N2637" t="s">
        <v>9244</v>
      </c>
      <c r="O2637" t="s">
        <v>4167</v>
      </c>
      <c r="P2637" t="s">
        <v>4168</v>
      </c>
      <c r="Q2637" t="s">
        <v>358</v>
      </c>
      <c r="R2637" t="s">
        <v>4169</v>
      </c>
      <c r="S2637" t="s">
        <v>145</v>
      </c>
      <c r="T2637" t="s">
        <v>4170</v>
      </c>
      <c r="U2637" t="s">
        <v>4171</v>
      </c>
      <c r="V2637" t="s">
        <v>9245</v>
      </c>
      <c r="W2637" t="s">
        <v>9246</v>
      </c>
    </row>
    <row r="2638" spans="1:23" x14ac:dyDescent="0.3">
      <c r="A2638">
        <v>168628448510364</v>
      </c>
      <c r="B2638" t="s">
        <v>1249</v>
      </c>
      <c r="C2638" t="s">
        <v>189</v>
      </c>
      <c r="D2638" t="s">
        <v>4376</v>
      </c>
      <c r="E2638" t="s">
        <v>936</v>
      </c>
      <c r="F2638" t="s">
        <v>937</v>
      </c>
      <c r="G2638">
        <v>23.684999999999999</v>
      </c>
      <c r="H2638">
        <v>90.356300000000005</v>
      </c>
      <c r="I2638" t="s">
        <v>28</v>
      </c>
      <c r="J2638">
        <v>76290</v>
      </c>
      <c r="K2638" s="1">
        <v>44972</v>
      </c>
      <c r="L2638" t="s">
        <v>63</v>
      </c>
      <c r="M2638" t="s">
        <v>9247</v>
      </c>
      <c r="N2638" t="s">
        <v>9248</v>
      </c>
      <c r="O2638" t="s">
        <v>560</v>
      </c>
      <c r="P2638" t="s">
        <v>561</v>
      </c>
      <c r="Q2638" t="s">
        <v>169</v>
      </c>
      <c r="R2638" t="s">
        <v>562</v>
      </c>
      <c r="S2638" t="s">
        <v>212</v>
      </c>
      <c r="T2638" t="s">
        <v>563</v>
      </c>
      <c r="U2638" t="s">
        <v>564</v>
      </c>
      <c r="V2638" t="s">
        <v>1619</v>
      </c>
      <c r="W2638" t="s">
        <v>1620</v>
      </c>
    </row>
    <row r="2639" spans="1:23" x14ac:dyDescent="0.3">
      <c r="A2639">
        <v>2845232526316010</v>
      </c>
      <c r="B2639" t="s">
        <v>467</v>
      </c>
      <c r="C2639" t="s">
        <v>273</v>
      </c>
      <c r="D2639" t="s">
        <v>4371</v>
      </c>
      <c r="E2639" t="s">
        <v>819</v>
      </c>
      <c r="F2639" t="s">
        <v>820</v>
      </c>
      <c r="G2639">
        <v>15.414899999999999</v>
      </c>
      <c r="H2639">
        <v>-61.3705</v>
      </c>
      <c r="I2639" t="s">
        <v>138</v>
      </c>
      <c r="J2639">
        <v>67769</v>
      </c>
      <c r="K2639" s="1">
        <v>45070</v>
      </c>
      <c r="L2639" t="s">
        <v>63</v>
      </c>
      <c r="M2639" t="s">
        <v>9249</v>
      </c>
      <c r="N2639" t="s">
        <v>9250</v>
      </c>
      <c r="O2639" t="s">
        <v>909</v>
      </c>
      <c r="P2639" t="s">
        <v>910</v>
      </c>
      <c r="Q2639" t="s">
        <v>321</v>
      </c>
      <c r="R2639" t="s">
        <v>911</v>
      </c>
      <c r="S2639" t="s">
        <v>212</v>
      </c>
      <c r="T2639" t="s">
        <v>912</v>
      </c>
      <c r="U2639" t="s">
        <v>913</v>
      </c>
      <c r="V2639" t="s">
        <v>5725</v>
      </c>
      <c r="W2639" t="s">
        <v>5726</v>
      </c>
    </row>
    <row r="2640" spans="1:23" x14ac:dyDescent="0.3">
      <c r="A2640">
        <v>1324059424496260</v>
      </c>
      <c r="B2640" t="s">
        <v>300</v>
      </c>
      <c r="C2640" t="s">
        <v>151</v>
      </c>
      <c r="D2640" t="s">
        <v>3238</v>
      </c>
      <c r="E2640" t="s">
        <v>1414</v>
      </c>
      <c r="F2640" t="s">
        <v>1415</v>
      </c>
      <c r="G2640">
        <v>29.311699999999998</v>
      </c>
      <c r="H2640">
        <v>47.4818</v>
      </c>
      <c r="I2640" t="s">
        <v>78</v>
      </c>
      <c r="J2640">
        <v>132551</v>
      </c>
      <c r="K2640" s="1">
        <v>44917</v>
      </c>
      <c r="L2640" t="s">
        <v>63</v>
      </c>
      <c r="M2640" t="s">
        <v>9251</v>
      </c>
      <c r="N2640" t="s">
        <v>9252</v>
      </c>
      <c r="O2640" t="s">
        <v>3636</v>
      </c>
      <c r="P2640" t="s">
        <v>4873</v>
      </c>
      <c r="Q2640" t="s">
        <v>332</v>
      </c>
      <c r="R2640" t="s">
        <v>4874</v>
      </c>
      <c r="S2640" t="s">
        <v>36</v>
      </c>
      <c r="T2640" t="s">
        <v>4875</v>
      </c>
      <c r="U2640" t="s">
        <v>4876</v>
      </c>
      <c r="V2640" t="s">
        <v>8530</v>
      </c>
      <c r="W2640" t="s">
        <v>8531</v>
      </c>
    </row>
    <row r="2641" spans="1:23" x14ac:dyDescent="0.3">
      <c r="A2641">
        <v>1625706090748470</v>
      </c>
      <c r="B2641" t="s">
        <v>1803</v>
      </c>
      <c r="C2641" t="s">
        <v>273</v>
      </c>
      <c r="D2641" t="s">
        <v>4848</v>
      </c>
      <c r="E2641" t="s">
        <v>688</v>
      </c>
      <c r="F2641" t="s">
        <v>689</v>
      </c>
      <c r="G2641">
        <v>12.5657</v>
      </c>
      <c r="H2641">
        <v>104.9909</v>
      </c>
      <c r="I2641" t="s">
        <v>78</v>
      </c>
      <c r="J2641">
        <v>48680</v>
      </c>
      <c r="K2641" s="1">
        <v>44466</v>
      </c>
      <c r="L2641" t="s">
        <v>123</v>
      </c>
      <c r="M2641" t="s">
        <v>9253</v>
      </c>
      <c r="N2641" t="s">
        <v>9254</v>
      </c>
      <c r="O2641" t="s">
        <v>2332</v>
      </c>
      <c r="P2641" t="s">
        <v>496</v>
      </c>
      <c r="Q2641" t="s">
        <v>674</v>
      </c>
      <c r="R2641" t="s">
        <v>2333</v>
      </c>
      <c r="S2641" t="s">
        <v>334</v>
      </c>
      <c r="T2641" t="s">
        <v>2334</v>
      </c>
      <c r="U2641" t="s">
        <v>2335</v>
      </c>
      <c r="V2641" t="s">
        <v>2189</v>
      </c>
      <c r="W2641" t="s">
        <v>2190</v>
      </c>
    </row>
    <row r="2642" spans="1:23" x14ac:dyDescent="0.3">
      <c r="A2642">
        <v>716284065902328</v>
      </c>
      <c r="B2642" t="s">
        <v>1008</v>
      </c>
      <c r="C2642" t="s">
        <v>24</v>
      </c>
      <c r="D2642" t="s">
        <v>1076</v>
      </c>
      <c r="E2642" t="s">
        <v>1963</v>
      </c>
      <c r="F2642" t="s">
        <v>1964</v>
      </c>
      <c r="G2642">
        <v>33.223199999999999</v>
      </c>
      <c r="H2642">
        <v>43.679299999999998</v>
      </c>
      <c r="I2642" t="s">
        <v>28</v>
      </c>
      <c r="J2642">
        <v>77338</v>
      </c>
      <c r="K2642" s="1">
        <v>44923</v>
      </c>
      <c r="L2642" t="s">
        <v>29</v>
      </c>
      <c r="M2642" t="s">
        <v>9255</v>
      </c>
      <c r="N2642" t="s">
        <v>9256</v>
      </c>
      <c r="O2642" t="s">
        <v>81</v>
      </c>
      <c r="P2642" t="s">
        <v>224</v>
      </c>
      <c r="Q2642" t="s">
        <v>34</v>
      </c>
      <c r="R2642" t="s">
        <v>2259</v>
      </c>
      <c r="S2642" t="s">
        <v>36</v>
      </c>
      <c r="T2642" t="s">
        <v>2260</v>
      </c>
      <c r="U2642" t="s">
        <v>2261</v>
      </c>
      <c r="V2642" t="s">
        <v>1471</v>
      </c>
      <c r="W2642" t="s">
        <v>1472</v>
      </c>
    </row>
    <row r="2643" spans="1:23" x14ac:dyDescent="0.3">
      <c r="A2643">
        <v>2374969945672780</v>
      </c>
      <c r="B2643" t="s">
        <v>1683</v>
      </c>
      <c r="C2643" t="s">
        <v>218</v>
      </c>
      <c r="D2643" t="s">
        <v>3335</v>
      </c>
      <c r="E2643" t="s">
        <v>1165</v>
      </c>
      <c r="F2643" t="s">
        <v>1166</v>
      </c>
      <c r="G2643">
        <v>6.8769999999999998</v>
      </c>
      <c r="H2643">
        <v>31.306999999999999</v>
      </c>
      <c r="I2643" t="s">
        <v>78</v>
      </c>
      <c r="J2643">
        <v>70939</v>
      </c>
      <c r="K2643" s="1">
        <v>44552</v>
      </c>
      <c r="L2643" t="s">
        <v>123</v>
      </c>
      <c r="M2643" t="s">
        <v>9257</v>
      </c>
      <c r="N2643" t="s">
        <v>9258</v>
      </c>
      <c r="O2643" t="s">
        <v>785</v>
      </c>
      <c r="P2643" t="s">
        <v>1785</v>
      </c>
      <c r="Q2643" t="s">
        <v>50</v>
      </c>
      <c r="R2643" t="s">
        <v>1786</v>
      </c>
      <c r="S2643" t="s">
        <v>241</v>
      </c>
      <c r="T2643" t="s">
        <v>1787</v>
      </c>
      <c r="U2643" t="s">
        <v>1788</v>
      </c>
      <c r="V2643" t="s">
        <v>478</v>
      </c>
      <c r="W2643" t="s">
        <v>479</v>
      </c>
    </row>
    <row r="2644" spans="1:23" x14ac:dyDescent="0.3">
      <c r="A2644">
        <v>1469449156299390</v>
      </c>
      <c r="B2644" t="s">
        <v>430</v>
      </c>
      <c r="C2644" t="s">
        <v>91</v>
      </c>
      <c r="D2644" t="s">
        <v>679</v>
      </c>
      <c r="E2644" t="s">
        <v>1178</v>
      </c>
      <c r="F2644" t="s">
        <v>1179</v>
      </c>
      <c r="G2644">
        <v>19.856300000000001</v>
      </c>
      <c r="H2644">
        <v>102.49550000000001</v>
      </c>
      <c r="I2644" t="s">
        <v>78</v>
      </c>
      <c r="J2644">
        <v>71686</v>
      </c>
      <c r="K2644" s="1">
        <v>45170</v>
      </c>
      <c r="L2644" t="s">
        <v>29</v>
      </c>
      <c r="M2644" t="s">
        <v>9259</v>
      </c>
      <c r="N2644" t="s">
        <v>9260</v>
      </c>
      <c r="O2644" t="s">
        <v>1493</v>
      </c>
      <c r="P2644" t="s">
        <v>1494</v>
      </c>
      <c r="Q2644" t="s">
        <v>83</v>
      </c>
      <c r="R2644" t="s">
        <v>1495</v>
      </c>
      <c r="S2644" t="s">
        <v>241</v>
      </c>
      <c r="T2644" t="s">
        <v>1496</v>
      </c>
      <c r="U2644" t="s">
        <v>1497</v>
      </c>
      <c r="V2644" t="s">
        <v>1199</v>
      </c>
    </row>
    <row r="2645" spans="1:23" x14ac:dyDescent="0.3">
      <c r="A2645">
        <v>1106066981073660</v>
      </c>
      <c r="B2645" t="s">
        <v>351</v>
      </c>
      <c r="C2645" t="s">
        <v>151</v>
      </c>
      <c r="D2645" t="s">
        <v>3128</v>
      </c>
      <c r="E2645" t="s">
        <v>2094</v>
      </c>
      <c r="F2645" t="s">
        <v>2095</v>
      </c>
      <c r="G2645">
        <v>-14.271000000000001</v>
      </c>
      <c r="H2645">
        <v>-170.13220000000001</v>
      </c>
      <c r="I2645" t="s">
        <v>62</v>
      </c>
      <c r="J2645">
        <v>125794</v>
      </c>
      <c r="K2645" s="1">
        <v>45084</v>
      </c>
      <c r="L2645" t="s">
        <v>63</v>
      </c>
      <c r="M2645" t="s">
        <v>9261</v>
      </c>
      <c r="N2645" t="s">
        <v>9262</v>
      </c>
      <c r="O2645" t="s">
        <v>1373</v>
      </c>
      <c r="P2645" t="s">
        <v>237</v>
      </c>
      <c r="Q2645" t="s">
        <v>294</v>
      </c>
      <c r="R2645" t="s">
        <v>1374</v>
      </c>
      <c r="S2645" t="s">
        <v>198</v>
      </c>
      <c r="T2645" t="s">
        <v>1375</v>
      </c>
      <c r="U2645" t="s">
        <v>1376</v>
      </c>
      <c r="V2645" t="s">
        <v>7311</v>
      </c>
      <c r="W2645" t="s">
        <v>7312</v>
      </c>
    </row>
    <row r="2646" spans="1:23" x14ac:dyDescent="0.3">
      <c r="A2646">
        <v>466153396714642</v>
      </c>
      <c r="B2646" t="s">
        <v>555</v>
      </c>
      <c r="C2646" t="s">
        <v>91</v>
      </c>
      <c r="D2646" t="s">
        <v>1443</v>
      </c>
      <c r="E2646" t="s">
        <v>1949</v>
      </c>
      <c r="F2646" t="s">
        <v>1950</v>
      </c>
      <c r="G2646">
        <v>-4.6795999999999998</v>
      </c>
      <c r="H2646">
        <v>55.491999999999997</v>
      </c>
      <c r="I2646" t="s">
        <v>78</v>
      </c>
      <c r="J2646">
        <v>57137</v>
      </c>
      <c r="K2646" s="1">
        <v>45075</v>
      </c>
      <c r="L2646" t="s">
        <v>63</v>
      </c>
      <c r="M2646" t="s">
        <v>9263</v>
      </c>
      <c r="N2646" t="s">
        <v>9264</v>
      </c>
      <c r="O2646" t="s">
        <v>1884</v>
      </c>
      <c r="P2646" t="s">
        <v>2499</v>
      </c>
      <c r="Q2646" t="s">
        <v>143</v>
      </c>
      <c r="R2646" t="s">
        <v>2500</v>
      </c>
      <c r="S2646" t="s">
        <v>334</v>
      </c>
      <c r="T2646" t="s">
        <v>2501</v>
      </c>
      <c r="U2646" t="s">
        <v>2502</v>
      </c>
      <c r="V2646" t="s">
        <v>850</v>
      </c>
      <c r="W2646" t="s">
        <v>851</v>
      </c>
    </row>
    <row r="2647" spans="1:23" x14ac:dyDescent="0.3">
      <c r="A2647">
        <v>419932024567780</v>
      </c>
      <c r="B2647" t="s">
        <v>533</v>
      </c>
      <c r="C2647" t="s">
        <v>273</v>
      </c>
      <c r="D2647" t="s">
        <v>2599</v>
      </c>
      <c r="E2647" t="s">
        <v>3591</v>
      </c>
      <c r="F2647" t="s">
        <v>3592</v>
      </c>
      <c r="G2647">
        <v>41.871899999999997</v>
      </c>
      <c r="H2647">
        <v>12.567399999999999</v>
      </c>
      <c r="I2647" t="s">
        <v>138</v>
      </c>
      <c r="J2647">
        <v>19477</v>
      </c>
      <c r="K2647" s="1">
        <v>45099</v>
      </c>
      <c r="L2647" t="s">
        <v>123</v>
      </c>
      <c r="M2647" t="s">
        <v>9265</v>
      </c>
      <c r="N2647" t="s">
        <v>9266</v>
      </c>
      <c r="O2647" t="s">
        <v>2122</v>
      </c>
      <c r="P2647" t="s">
        <v>2517</v>
      </c>
      <c r="Q2647" t="s">
        <v>67</v>
      </c>
      <c r="R2647" t="s">
        <v>2518</v>
      </c>
      <c r="S2647" t="s">
        <v>36</v>
      </c>
      <c r="T2647" t="s">
        <v>2519</v>
      </c>
      <c r="U2647" t="s">
        <v>2520</v>
      </c>
      <c r="V2647" t="s">
        <v>1207</v>
      </c>
      <c r="W2647" t="s">
        <v>1208</v>
      </c>
    </row>
    <row r="2648" spans="1:23" x14ac:dyDescent="0.3">
      <c r="A2648">
        <v>321268789876581</v>
      </c>
      <c r="B2648" t="s">
        <v>286</v>
      </c>
      <c r="C2648" t="s">
        <v>218</v>
      </c>
      <c r="D2648" t="s">
        <v>751</v>
      </c>
      <c r="E2648" t="s">
        <v>569</v>
      </c>
      <c r="F2648" t="s">
        <v>570</v>
      </c>
      <c r="G2648">
        <v>18.335799999999999</v>
      </c>
      <c r="H2648">
        <v>-64.896299999999997</v>
      </c>
      <c r="I2648" t="s">
        <v>78</v>
      </c>
      <c r="J2648">
        <v>124871</v>
      </c>
      <c r="K2648" s="1">
        <v>45022</v>
      </c>
      <c r="L2648" t="s">
        <v>29</v>
      </c>
      <c r="M2648" t="s">
        <v>9267</v>
      </c>
      <c r="N2648" t="s">
        <v>9268</v>
      </c>
      <c r="O2648" t="s">
        <v>2453</v>
      </c>
      <c r="P2648" t="s">
        <v>6463</v>
      </c>
      <c r="Q2648" t="s">
        <v>143</v>
      </c>
      <c r="R2648" t="s">
        <v>6464</v>
      </c>
      <c r="S2648" t="s">
        <v>212</v>
      </c>
      <c r="T2648" t="s">
        <v>6465</v>
      </c>
      <c r="U2648" t="s">
        <v>6466</v>
      </c>
      <c r="V2648" t="s">
        <v>1157</v>
      </c>
      <c r="W2648" t="s">
        <v>1158</v>
      </c>
    </row>
    <row r="2649" spans="1:23" x14ac:dyDescent="0.3">
      <c r="A2649">
        <v>1985339387266200</v>
      </c>
      <c r="B2649" t="s">
        <v>272</v>
      </c>
      <c r="C2649" t="s">
        <v>134</v>
      </c>
      <c r="D2649" t="s">
        <v>3779</v>
      </c>
      <c r="E2649" t="s">
        <v>1534</v>
      </c>
      <c r="F2649" t="s">
        <v>1535</v>
      </c>
      <c r="G2649">
        <v>1.3733</v>
      </c>
      <c r="H2649">
        <v>32.290300000000002</v>
      </c>
      <c r="I2649" t="s">
        <v>138</v>
      </c>
      <c r="J2649">
        <v>12775</v>
      </c>
      <c r="K2649" s="1">
        <v>44513</v>
      </c>
      <c r="L2649" t="s">
        <v>63</v>
      </c>
      <c r="M2649" t="s">
        <v>9269</v>
      </c>
      <c r="N2649">
        <v>5714498522</v>
      </c>
      <c r="O2649" t="s">
        <v>822</v>
      </c>
      <c r="P2649" t="s">
        <v>823</v>
      </c>
      <c r="Q2649" t="s">
        <v>169</v>
      </c>
      <c r="R2649" t="s">
        <v>824</v>
      </c>
      <c r="S2649" t="s">
        <v>36</v>
      </c>
      <c r="T2649" t="s">
        <v>825</v>
      </c>
      <c r="U2649" t="s">
        <v>826</v>
      </c>
      <c r="V2649" t="s">
        <v>1391</v>
      </c>
      <c r="W2649" t="s">
        <v>1392</v>
      </c>
    </row>
    <row r="2650" spans="1:23" x14ac:dyDescent="0.3">
      <c r="A2650">
        <v>2108022906095440</v>
      </c>
      <c r="B2650" t="s">
        <v>133</v>
      </c>
      <c r="C2650" t="s">
        <v>58</v>
      </c>
      <c r="D2650" t="s">
        <v>3952</v>
      </c>
      <c r="E2650" t="s">
        <v>5614</v>
      </c>
      <c r="F2650" t="s">
        <v>5615</v>
      </c>
      <c r="G2650">
        <v>38.963700000000003</v>
      </c>
      <c r="H2650">
        <v>35.243299999999998</v>
      </c>
      <c r="I2650" t="s">
        <v>28</v>
      </c>
      <c r="J2650">
        <v>90275</v>
      </c>
      <c r="K2650" s="1">
        <v>45046</v>
      </c>
      <c r="L2650" t="s">
        <v>123</v>
      </c>
      <c r="M2650" t="s">
        <v>9270</v>
      </c>
      <c r="N2650" t="s">
        <v>9271</v>
      </c>
      <c r="O2650" t="s">
        <v>650</v>
      </c>
      <c r="P2650" t="s">
        <v>1408</v>
      </c>
      <c r="Q2650" t="s">
        <v>83</v>
      </c>
      <c r="R2650" t="s">
        <v>1409</v>
      </c>
      <c r="S2650" t="s">
        <v>36</v>
      </c>
      <c r="T2650" t="s">
        <v>1410</v>
      </c>
      <c r="U2650" t="s">
        <v>1411</v>
      </c>
      <c r="V2650" t="s">
        <v>5332</v>
      </c>
      <c r="W2650" t="s">
        <v>5333</v>
      </c>
    </row>
    <row r="2651" spans="1:23" x14ac:dyDescent="0.3">
      <c r="A2651">
        <v>1603717934150920</v>
      </c>
      <c r="B2651" t="s">
        <v>300</v>
      </c>
      <c r="C2651" t="s">
        <v>273</v>
      </c>
      <c r="D2651" t="s">
        <v>1500</v>
      </c>
      <c r="E2651" t="s">
        <v>2741</v>
      </c>
      <c r="F2651" t="s">
        <v>2742</v>
      </c>
      <c r="G2651">
        <v>39.399900000000002</v>
      </c>
      <c r="H2651">
        <v>-8.2245000000000008</v>
      </c>
      <c r="I2651" t="s">
        <v>206</v>
      </c>
      <c r="J2651">
        <v>118625</v>
      </c>
      <c r="K2651" s="1">
        <v>44462</v>
      </c>
      <c r="L2651" t="s">
        <v>63</v>
      </c>
      <c r="M2651" t="s">
        <v>9272</v>
      </c>
      <c r="N2651" t="s">
        <v>9273</v>
      </c>
      <c r="O2651" t="s">
        <v>1735</v>
      </c>
      <c r="P2651" t="s">
        <v>1736</v>
      </c>
      <c r="Q2651" t="s">
        <v>967</v>
      </c>
      <c r="R2651" t="s">
        <v>1737</v>
      </c>
      <c r="S2651" t="s">
        <v>212</v>
      </c>
      <c r="T2651" t="s">
        <v>1738</v>
      </c>
      <c r="U2651" t="s">
        <v>1739</v>
      </c>
      <c r="V2651" t="s">
        <v>7254</v>
      </c>
      <c r="W2651" t="s">
        <v>7255</v>
      </c>
    </row>
    <row r="2652" spans="1:23" x14ac:dyDescent="0.3">
      <c r="A2652">
        <v>1757921948416560</v>
      </c>
      <c r="B2652" t="s">
        <v>104</v>
      </c>
      <c r="C2652" t="s">
        <v>58</v>
      </c>
      <c r="D2652" t="s">
        <v>2393</v>
      </c>
      <c r="E2652" t="s">
        <v>1122</v>
      </c>
      <c r="F2652" t="s">
        <v>1123</v>
      </c>
      <c r="G2652">
        <v>9.7489000000000008</v>
      </c>
      <c r="H2652">
        <v>-83.753399999999999</v>
      </c>
      <c r="I2652" t="s">
        <v>206</v>
      </c>
      <c r="J2652">
        <v>65924</v>
      </c>
      <c r="K2652" s="1">
        <v>45106</v>
      </c>
      <c r="L2652" t="s">
        <v>123</v>
      </c>
      <c r="M2652" t="s">
        <v>9274</v>
      </c>
      <c r="N2652" t="s">
        <v>9275</v>
      </c>
      <c r="O2652" t="s">
        <v>1429</v>
      </c>
      <c r="P2652" t="s">
        <v>4198</v>
      </c>
      <c r="Q2652" t="s">
        <v>321</v>
      </c>
      <c r="R2652" t="s">
        <v>4199</v>
      </c>
      <c r="S2652" t="s">
        <v>114</v>
      </c>
      <c r="T2652" t="s">
        <v>4200</v>
      </c>
      <c r="U2652" t="s">
        <v>4201</v>
      </c>
      <c r="V2652" t="s">
        <v>6956</v>
      </c>
      <c r="W2652" t="s">
        <v>6957</v>
      </c>
    </row>
    <row r="2653" spans="1:23" x14ac:dyDescent="0.3">
      <c r="A2653">
        <v>1110421793164620</v>
      </c>
      <c r="B2653" t="s">
        <v>90</v>
      </c>
      <c r="C2653" t="s">
        <v>91</v>
      </c>
      <c r="D2653" t="s">
        <v>1443</v>
      </c>
      <c r="E2653" t="s">
        <v>3412</v>
      </c>
      <c r="F2653" t="s">
        <v>3413</v>
      </c>
      <c r="G2653">
        <v>18.0425</v>
      </c>
      <c r="H2653">
        <v>-63.0548</v>
      </c>
      <c r="I2653" t="s">
        <v>138</v>
      </c>
      <c r="J2653">
        <v>44137</v>
      </c>
      <c r="K2653" s="1">
        <v>44647</v>
      </c>
      <c r="L2653" t="s">
        <v>29</v>
      </c>
      <c r="M2653" t="s">
        <v>9276</v>
      </c>
      <c r="N2653" t="s">
        <v>9277</v>
      </c>
      <c r="O2653" t="s">
        <v>3431</v>
      </c>
      <c r="P2653" t="s">
        <v>7005</v>
      </c>
      <c r="Q2653" t="s">
        <v>239</v>
      </c>
      <c r="R2653" t="s">
        <v>7006</v>
      </c>
      <c r="S2653" t="s">
        <v>69</v>
      </c>
      <c r="T2653" t="s">
        <v>7007</v>
      </c>
      <c r="U2653" t="s">
        <v>7008</v>
      </c>
      <c r="V2653" t="s">
        <v>5021</v>
      </c>
      <c r="W2653" t="s">
        <v>5022</v>
      </c>
    </row>
    <row r="2654" spans="1:23" x14ac:dyDescent="0.3">
      <c r="A2654">
        <v>1604023347740430</v>
      </c>
      <c r="B2654" t="s">
        <v>567</v>
      </c>
      <c r="C2654" t="s">
        <v>218</v>
      </c>
      <c r="D2654" t="s">
        <v>3469</v>
      </c>
      <c r="E2654" t="s">
        <v>5539</v>
      </c>
      <c r="F2654" t="s">
        <v>5540</v>
      </c>
      <c r="G2654">
        <v>14.058299999999999</v>
      </c>
      <c r="H2654">
        <v>108.27719999999999</v>
      </c>
      <c r="I2654" t="s">
        <v>78</v>
      </c>
      <c r="J2654">
        <v>101219</v>
      </c>
      <c r="K2654" s="1">
        <v>44901</v>
      </c>
      <c r="L2654" t="s">
        <v>29</v>
      </c>
      <c r="M2654" t="s">
        <v>9278</v>
      </c>
      <c r="N2654" t="s">
        <v>9279</v>
      </c>
      <c r="O2654" t="s">
        <v>3431</v>
      </c>
      <c r="P2654" t="s">
        <v>3432</v>
      </c>
      <c r="Q2654" t="s">
        <v>169</v>
      </c>
      <c r="R2654" t="s">
        <v>3433</v>
      </c>
      <c r="S2654" t="s">
        <v>145</v>
      </c>
      <c r="T2654" t="s">
        <v>3434</v>
      </c>
      <c r="U2654" t="s">
        <v>3435</v>
      </c>
      <c r="V2654" t="s">
        <v>4820</v>
      </c>
      <c r="W2654" t="s">
        <v>4821</v>
      </c>
    </row>
    <row r="2655" spans="1:23" x14ac:dyDescent="0.3">
      <c r="A2655">
        <v>1682189041492620</v>
      </c>
      <c r="B2655" t="s">
        <v>150</v>
      </c>
      <c r="C2655" t="s">
        <v>58</v>
      </c>
      <c r="D2655" t="s">
        <v>7225</v>
      </c>
      <c r="E2655" t="s">
        <v>5023</v>
      </c>
      <c r="F2655" t="s">
        <v>5024</v>
      </c>
      <c r="G2655">
        <v>25.034300000000002</v>
      </c>
      <c r="H2655">
        <v>-77.396299999999997</v>
      </c>
      <c r="I2655" t="s">
        <v>62</v>
      </c>
      <c r="J2655">
        <v>87202</v>
      </c>
      <c r="K2655" s="1">
        <v>44670</v>
      </c>
      <c r="L2655" t="s">
        <v>123</v>
      </c>
      <c r="M2655" t="s">
        <v>9280</v>
      </c>
      <c r="N2655" t="s">
        <v>9281</v>
      </c>
      <c r="O2655" t="s">
        <v>3431</v>
      </c>
      <c r="P2655" t="s">
        <v>4610</v>
      </c>
      <c r="Q2655" t="s">
        <v>34</v>
      </c>
      <c r="R2655" t="s">
        <v>4611</v>
      </c>
      <c r="S2655" t="s">
        <v>334</v>
      </c>
      <c r="T2655" t="s">
        <v>4612</v>
      </c>
      <c r="U2655" t="s">
        <v>4613</v>
      </c>
      <c r="V2655" t="s">
        <v>1548</v>
      </c>
      <c r="W2655" t="s">
        <v>1549</v>
      </c>
    </row>
    <row r="2656" spans="1:23" x14ac:dyDescent="0.3">
      <c r="A2656">
        <v>69115977258069</v>
      </c>
      <c r="B2656" t="s">
        <v>161</v>
      </c>
      <c r="C2656" t="s">
        <v>189</v>
      </c>
      <c r="D2656" t="s">
        <v>583</v>
      </c>
      <c r="E2656" t="s">
        <v>1327</v>
      </c>
      <c r="F2656" t="s">
        <v>1328</v>
      </c>
      <c r="G2656">
        <v>-6.3149930000000003</v>
      </c>
      <c r="H2656">
        <v>143.95554999999999</v>
      </c>
      <c r="I2656" t="s">
        <v>28</v>
      </c>
      <c r="J2656">
        <v>83594</v>
      </c>
      <c r="K2656" s="1">
        <v>44888</v>
      </c>
      <c r="L2656" t="s">
        <v>123</v>
      </c>
      <c r="M2656" t="s">
        <v>8262</v>
      </c>
      <c r="N2656">
        <f>1-348-898-3225</f>
        <v>-4470</v>
      </c>
      <c r="O2656" t="s">
        <v>48</v>
      </c>
      <c r="P2656" t="s">
        <v>4128</v>
      </c>
      <c r="Q2656" t="s">
        <v>674</v>
      </c>
      <c r="R2656" t="s">
        <v>4129</v>
      </c>
      <c r="S2656" t="s">
        <v>212</v>
      </c>
      <c r="T2656" t="s">
        <v>4130</v>
      </c>
      <c r="U2656" t="s">
        <v>4131</v>
      </c>
      <c r="V2656" t="s">
        <v>5736</v>
      </c>
      <c r="W2656" t="s">
        <v>5737</v>
      </c>
    </row>
    <row r="2657" spans="1:23" x14ac:dyDescent="0.3">
      <c r="A2657">
        <v>77879812978143</v>
      </c>
      <c r="B2657" t="s">
        <v>300</v>
      </c>
      <c r="C2657" t="s">
        <v>58</v>
      </c>
      <c r="D2657" t="s">
        <v>7663</v>
      </c>
      <c r="E2657" t="s">
        <v>2083</v>
      </c>
      <c r="F2657" t="s">
        <v>2084</v>
      </c>
      <c r="G2657">
        <v>-8.8742000000000001</v>
      </c>
      <c r="H2657">
        <v>125.72750000000001</v>
      </c>
      <c r="I2657" t="s">
        <v>28</v>
      </c>
      <c r="J2657">
        <v>111002</v>
      </c>
      <c r="K2657" s="1">
        <v>44970</v>
      </c>
      <c r="L2657" t="s">
        <v>63</v>
      </c>
      <c r="M2657" t="s">
        <v>9282</v>
      </c>
      <c r="N2657" t="s">
        <v>9283</v>
      </c>
      <c r="O2657" t="s">
        <v>1454</v>
      </c>
      <c r="P2657" t="s">
        <v>965</v>
      </c>
      <c r="Q2657" t="s">
        <v>50</v>
      </c>
      <c r="R2657" t="s">
        <v>4026</v>
      </c>
      <c r="S2657" t="s">
        <v>212</v>
      </c>
      <c r="T2657" t="s">
        <v>4027</v>
      </c>
      <c r="U2657" t="s">
        <v>4028</v>
      </c>
      <c r="V2657" t="s">
        <v>3399</v>
      </c>
      <c r="W2657" t="s">
        <v>3400</v>
      </c>
    </row>
    <row r="2658" spans="1:23" x14ac:dyDescent="0.3">
      <c r="A2658">
        <v>725479959976809</v>
      </c>
      <c r="B2658" t="s">
        <v>1249</v>
      </c>
      <c r="C2658" t="s">
        <v>218</v>
      </c>
      <c r="D2658" t="s">
        <v>4031</v>
      </c>
      <c r="E2658" t="s">
        <v>2409</v>
      </c>
      <c r="F2658" t="s">
        <v>2410</v>
      </c>
      <c r="G2658">
        <v>47.165999999999997</v>
      </c>
      <c r="H2658">
        <v>9.5554000000000006</v>
      </c>
      <c r="I2658" t="s">
        <v>62</v>
      </c>
      <c r="J2658">
        <v>15090</v>
      </c>
      <c r="K2658" s="1">
        <v>44712</v>
      </c>
      <c r="L2658" t="s">
        <v>29</v>
      </c>
      <c r="M2658" t="s">
        <v>9284</v>
      </c>
      <c r="N2658" t="s">
        <v>9285</v>
      </c>
      <c r="O2658" t="s">
        <v>141</v>
      </c>
      <c r="P2658" t="s">
        <v>142</v>
      </c>
      <c r="Q2658" t="s">
        <v>239</v>
      </c>
      <c r="R2658" t="s">
        <v>144</v>
      </c>
      <c r="S2658" t="s">
        <v>145</v>
      </c>
      <c r="T2658" t="s">
        <v>146</v>
      </c>
      <c r="U2658" t="s">
        <v>147</v>
      </c>
      <c r="V2658" t="s">
        <v>2106</v>
      </c>
      <c r="W2658" t="s">
        <v>2107</v>
      </c>
    </row>
    <row r="2659" spans="1:23" x14ac:dyDescent="0.3">
      <c r="A2659">
        <v>223639499535443</v>
      </c>
      <c r="B2659" t="s">
        <v>973</v>
      </c>
      <c r="C2659" t="s">
        <v>189</v>
      </c>
      <c r="D2659" t="s">
        <v>43</v>
      </c>
      <c r="E2659" t="s">
        <v>1178</v>
      </c>
      <c r="F2659" t="s">
        <v>1179</v>
      </c>
      <c r="G2659">
        <v>19.856300000000001</v>
      </c>
      <c r="H2659">
        <v>102.49550000000001</v>
      </c>
      <c r="I2659" t="s">
        <v>206</v>
      </c>
      <c r="J2659">
        <v>56151</v>
      </c>
      <c r="K2659" s="1">
        <v>44721</v>
      </c>
      <c r="L2659" t="s">
        <v>29</v>
      </c>
      <c r="M2659" t="s">
        <v>9286</v>
      </c>
      <c r="N2659" t="s">
        <v>9287</v>
      </c>
      <c r="O2659" t="s">
        <v>3431</v>
      </c>
      <c r="P2659" t="s">
        <v>7005</v>
      </c>
      <c r="Q2659" t="s">
        <v>169</v>
      </c>
      <c r="R2659" t="s">
        <v>7006</v>
      </c>
      <c r="S2659" t="s">
        <v>114</v>
      </c>
      <c r="T2659" t="s">
        <v>7007</v>
      </c>
      <c r="U2659" t="s">
        <v>7008</v>
      </c>
      <c r="V2659" t="s">
        <v>9288</v>
      </c>
      <c r="W2659" t="s">
        <v>9289</v>
      </c>
    </row>
    <row r="2660" spans="1:23" x14ac:dyDescent="0.3">
      <c r="A2660">
        <v>2476496237999560</v>
      </c>
      <c r="B2660" t="s">
        <v>260</v>
      </c>
      <c r="C2660" t="s">
        <v>58</v>
      </c>
      <c r="D2660" t="s">
        <v>543</v>
      </c>
      <c r="E2660" t="s">
        <v>302</v>
      </c>
      <c r="F2660" t="s">
        <v>303</v>
      </c>
      <c r="G2660">
        <v>-4.0382999999999996</v>
      </c>
      <c r="H2660">
        <v>21.758700000000001</v>
      </c>
      <c r="I2660" t="s">
        <v>62</v>
      </c>
      <c r="J2660">
        <v>114439</v>
      </c>
      <c r="K2660" s="1">
        <v>44772</v>
      </c>
      <c r="L2660" t="s">
        <v>123</v>
      </c>
      <c r="M2660" t="s">
        <v>9290</v>
      </c>
      <c r="N2660" t="s">
        <v>9291</v>
      </c>
      <c r="O2660" t="s">
        <v>2883</v>
      </c>
      <c r="P2660" t="s">
        <v>4657</v>
      </c>
      <c r="Q2660" t="s">
        <v>83</v>
      </c>
      <c r="R2660" t="s">
        <v>4658</v>
      </c>
      <c r="S2660" t="s">
        <v>241</v>
      </c>
      <c r="T2660" t="s">
        <v>4659</v>
      </c>
      <c r="U2660" t="s">
        <v>4660</v>
      </c>
      <c r="V2660" t="s">
        <v>590</v>
      </c>
      <c r="W2660" t="s">
        <v>591</v>
      </c>
    </row>
    <row r="2661" spans="1:23" x14ac:dyDescent="0.3">
      <c r="A2661">
        <v>1457295300246280</v>
      </c>
      <c r="B2661" t="s">
        <v>396</v>
      </c>
      <c r="C2661" t="s">
        <v>189</v>
      </c>
      <c r="D2661" t="s">
        <v>7225</v>
      </c>
      <c r="E2661" t="s">
        <v>353</v>
      </c>
      <c r="F2661" t="s">
        <v>354</v>
      </c>
      <c r="G2661">
        <v>15.199</v>
      </c>
      <c r="H2661">
        <v>-86.241900000000001</v>
      </c>
      <c r="I2661" t="s">
        <v>78</v>
      </c>
      <c r="J2661">
        <v>34602</v>
      </c>
      <c r="K2661" s="1">
        <v>45021</v>
      </c>
      <c r="L2661" t="s">
        <v>29</v>
      </c>
      <c r="M2661" t="s">
        <v>9292</v>
      </c>
      <c r="N2661" t="s">
        <v>9293</v>
      </c>
      <c r="O2661" t="s">
        <v>1152</v>
      </c>
      <c r="P2661" t="s">
        <v>1153</v>
      </c>
      <c r="Q2661" t="s">
        <v>183</v>
      </c>
      <c r="R2661" t="s">
        <v>1154</v>
      </c>
      <c r="S2661" t="s">
        <v>114</v>
      </c>
      <c r="T2661" t="s">
        <v>1155</v>
      </c>
      <c r="U2661" t="s">
        <v>1156</v>
      </c>
      <c r="V2661" t="s">
        <v>1655</v>
      </c>
      <c r="W2661" t="s">
        <v>1656</v>
      </c>
    </row>
    <row r="2662" spans="1:23" x14ac:dyDescent="0.3">
      <c r="A2662">
        <v>2519090895872500</v>
      </c>
      <c r="B2662" t="s">
        <v>260</v>
      </c>
      <c r="C2662" t="s">
        <v>105</v>
      </c>
      <c r="D2662" t="s">
        <v>9294</v>
      </c>
      <c r="E2662" t="s">
        <v>204</v>
      </c>
      <c r="F2662" t="s">
        <v>205</v>
      </c>
      <c r="G2662">
        <v>18.1096</v>
      </c>
      <c r="H2662">
        <v>-77.297499999999999</v>
      </c>
      <c r="I2662" t="s">
        <v>206</v>
      </c>
      <c r="J2662">
        <v>45131</v>
      </c>
      <c r="K2662" s="1">
        <v>44892</v>
      </c>
      <c r="L2662" t="s">
        <v>123</v>
      </c>
      <c r="M2662" t="s">
        <v>9295</v>
      </c>
      <c r="N2662" t="s">
        <v>9296</v>
      </c>
      <c r="O2662" t="s">
        <v>1823</v>
      </c>
      <c r="P2662" t="s">
        <v>909</v>
      </c>
      <c r="Q2662" t="s">
        <v>67</v>
      </c>
      <c r="R2662" t="s">
        <v>2143</v>
      </c>
      <c r="S2662" t="s">
        <v>36</v>
      </c>
      <c r="T2662" t="s">
        <v>2144</v>
      </c>
      <c r="U2662" t="s">
        <v>2145</v>
      </c>
      <c r="V2662" t="s">
        <v>4246</v>
      </c>
      <c r="W2662" t="s">
        <v>4247</v>
      </c>
    </row>
    <row r="2663" spans="1:23" x14ac:dyDescent="0.3">
      <c r="A2663">
        <v>2993108027966620</v>
      </c>
      <c r="B2663" t="s">
        <v>1803</v>
      </c>
      <c r="C2663" t="s">
        <v>105</v>
      </c>
      <c r="D2663" t="s">
        <v>1326</v>
      </c>
      <c r="E2663" t="s">
        <v>3442</v>
      </c>
      <c r="F2663" t="s">
        <v>3443</v>
      </c>
      <c r="G2663">
        <v>61.924100000000003</v>
      </c>
      <c r="H2663">
        <v>25.748200000000001</v>
      </c>
      <c r="I2663" t="s">
        <v>62</v>
      </c>
      <c r="J2663">
        <v>95381</v>
      </c>
      <c r="K2663" s="1">
        <v>44511</v>
      </c>
      <c r="L2663" t="s">
        <v>63</v>
      </c>
      <c r="M2663" t="s">
        <v>9297</v>
      </c>
      <c r="N2663" t="s">
        <v>9298</v>
      </c>
      <c r="O2663" t="s">
        <v>389</v>
      </c>
      <c r="P2663" t="s">
        <v>5688</v>
      </c>
      <c r="Q2663" t="s">
        <v>294</v>
      </c>
      <c r="R2663" t="s">
        <v>5689</v>
      </c>
      <c r="S2663" t="s">
        <v>36</v>
      </c>
      <c r="T2663" t="s">
        <v>5690</v>
      </c>
      <c r="U2663" t="s">
        <v>5691</v>
      </c>
      <c r="V2663" t="s">
        <v>4410</v>
      </c>
      <c r="W2663" t="s">
        <v>4411</v>
      </c>
    </row>
    <row r="2664" spans="1:23" x14ac:dyDescent="0.3">
      <c r="A2664">
        <v>4195090198823</v>
      </c>
      <c r="B2664" t="s">
        <v>104</v>
      </c>
      <c r="C2664" t="s">
        <v>273</v>
      </c>
      <c r="D2664" t="s">
        <v>3428</v>
      </c>
      <c r="E2664" t="s">
        <v>366</v>
      </c>
      <c r="F2664" t="s">
        <v>367</v>
      </c>
      <c r="G2664">
        <v>18.4207</v>
      </c>
      <c r="H2664">
        <v>-64.639899999999997</v>
      </c>
      <c r="I2664" t="s">
        <v>78</v>
      </c>
      <c r="J2664">
        <v>14182</v>
      </c>
      <c r="K2664" s="1">
        <v>44820</v>
      </c>
      <c r="L2664" t="s">
        <v>63</v>
      </c>
      <c r="M2664" t="s">
        <v>9299</v>
      </c>
      <c r="N2664" t="s">
        <v>9300</v>
      </c>
      <c r="O2664" t="s">
        <v>33</v>
      </c>
      <c r="P2664" t="s">
        <v>1558</v>
      </c>
      <c r="Q2664" t="s">
        <v>143</v>
      </c>
      <c r="R2664" t="s">
        <v>1559</v>
      </c>
      <c r="S2664" t="s">
        <v>69</v>
      </c>
      <c r="T2664" t="s">
        <v>1560</v>
      </c>
      <c r="U2664" t="s">
        <v>1561</v>
      </c>
      <c r="V2664" t="s">
        <v>3225</v>
      </c>
      <c r="W2664" t="s">
        <v>3226</v>
      </c>
    </row>
    <row r="2665" spans="1:23" x14ac:dyDescent="0.3">
      <c r="A2665">
        <v>286009616113641</v>
      </c>
      <c r="B2665" t="s">
        <v>792</v>
      </c>
      <c r="C2665" t="s">
        <v>105</v>
      </c>
      <c r="D2665" t="s">
        <v>4314</v>
      </c>
      <c r="E2665" t="s">
        <v>961</v>
      </c>
      <c r="F2665" t="s">
        <v>962</v>
      </c>
      <c r="G2665">
        <v>41.2044</v>
      </c>
      <c r="H2665">
        <v>74.766099999999994</v>
      </c>
      <c r="I2665" t="s">
        <v>62</v>
      </c>
      <c r="J2665">
        <v>33560</v>
      </c>
      <c r="K2665" s="1">
        <v>44896</v>
      </c>
      <c r="L2665" t="s">
        <v>63</v>
      </c>
      <c r="M2665" t="s">
        <v>9301</v>
      </c>
      <c r="N2665" t="s">
        <v>9302</v>
      </c>
      <c r="O2665" t="s">
        <v>2653</v>
      </c>
      <c r="P2665" t="s">
        <v>2654</v>
      </c>
      <c r="Q2665" t="s">
        <v>253</v>
      </c>
      <c r="R2665" t="s">
        <v>2655</v>
      </c>
      <c r="S2665" t="s">
        <v>145</v>
      </c>
      <c r="T2665" t="s">
        <v>2656</v>
      </c>
      <c r="U2665" t="s">
        <v>2657</v>
      </c>
      <c r="V2665" t="s">
        <v>7823</v>
      </c>
      <c r="W2665" t="s">
        <v>7824</v>
      </c>
    </row>
    <row r="2666" spans="1:23" x14ac:dyDescent="0.3">
      <c r="A2666">
        <v>2931542319659300</v>
      </c>
      <c r="B2666" t="s">
        <v>430</v>
      </c>
      <c r="C2666" t="s">
        <v>42</v>
      </c>
      <c r="D2666" t="s">
        <v>6418</v>
      </c>
      <c r="E2666" t="s">
        <v>2532</v>
      </c>
      <c r="F2666" t="s">
        <v>2533</v>
      </c>
      <c r="G2666">
        <v>-6.3689999999999998</v>
      </c>
      <c r="H2666">
        <v>34.888800000000003</v>
      </c>
      <c r="I2666" t="s">
        <v>78</v>
      </c>
      <c r="J2666">
        <v>28385</v>
      </c>
      <c r="K2666" s="1">
        <v>44856</v>
      </c>
      <c r="L2666" t="s">
        <v>29</v>
      </c>
      <c r="M2666" t="s">
        <v>9303</v>
      </c>
      <c r="N2666">
        <v>3058641921</v>
      </c>
      <c r="O2666" t="s">
        <v>1591</v>
      </c>
      <c r="P2666" t="s">
        <v>2790</v>
      </c>
      <c r="Q2666" t="s">
        <v>50</v>
      </c>
      <c r="R2666" t="s">
        <v>2791</v>
      </c>
      <c r="S2666" t="s">
        <v>241</v>
      </c>
      <c r="T2666" t="s">
        <v>2792</v>
      </c>
      <c r="U2666" t="s">
        <v>2793</v>
      </c>
      <c r="V2666" t="s">
        <v>4861</v>
      </c>
      <c r="W2666" t="s">
        <v>4862</v>
      </c>
    </row>
    <row r="2667" spans="1:23" x14ac:dyDescent="0.3">
      <c r="A2667">
        <v>1040935462259080</v>
      </c>
      <c r="B2667" t="s">
        <v>217</v>
      </c>
      <c r="C2667" t="s">
        <v>189</v>
      </c>
      <c r="D2667" t="s">
        <v>9110</v>
      </c>
      <c r="E2667" t="s">
        <v>1010</v>
      </c>
      <c r="F2667" t="s">
        <v>1011</v>
      </c>
      <c r="G2667">
        <v>15.7835</v>
      </c>
      <c r="H2667">
        <v>-90.230800000000002</v>
      </c>
      <c r="I2667" t="s">
        <v>78</v>
      </c>
      <c r="J2667">
        <v>20638</v>
      </c>
      <c r="K2667" s="1">
        <v>44558</v>
      </c>
      <c r="L2667" t="s">
        <v>63</v>
      </c>
      <c r="M2667" t="s">
        <v>9304</v>
      </c>
      <c r="N2667">
        <v>3786271113</v>
      </c>
      <c r="O2667" t="s">
        <v>2290</v>
      </c>
      <c r="P2667" t="s">
        <v>4161</v>
      </c>
      <c r="Q2667" t="s">
        <v>1047</v>
      </c>
      <c r="R2667" t="s">
        <v>4162</v>
      </c>
      <c r="S2667" t="s">
        <v>114</v>
      </c>
      <c r="T2667" t="s">
        <v>4163</v>
      </c>
      <c r="U2667" t="s">
        <v>4164</v>
      </c>
      <c r="V2667" t="s">
        <v>7340</v>
      </c>
      <c r="W2667" t="s">
        <v>7341</v>
      </c>
    </row>
    <row r="2668" spans="1:23" x14ac:dyDescent="0.3">
      <c r="A2668">
        <v>732746549796073</v>
      </c>
      <c r="B2668" t="s">
        <v>467</v>
      </c>
      <c r="C2668" t="s">
        <v>189</v>
      </c>
      <c r="D2668" t="s">
        <v>6473</v>
      </c>
      <c r="E2668" t="s">
        <v>602</v>
      </c>
      <c r="F2668" t="s">
        <v>603</v>
      </c>
      <c r="G2668">
        <v>40.463700000000003</v>
      </c>
      <c r="H2668">
        <v>-3.7492000000000001</v>
      </c>
      <c r="I2668" t="s">
        <v>28</v>
      </c>
      <c r="J2668">
        <v>64040</v>
      </c>
      <c r="K2668" s="1">
        <v>44832</v>
      </c>
      <c r="L2668" t="s">
        <v>29</v>
      </c>
      <c r="M2668" t="s">
        <v>9305</v>
      </c>
      <c r="N2668" t="s">
        <v>9306</v>
      </c>
      <c r="O2668" t="s">
        <v>33</v>
      </c>
      <c r="P2668" t="s">
        <v>1558</v>
      </c>
      <c r="Q2668" t="s">
        <v>239</v>
      </c>
      <c r="R2668" t="s">
        <v>1559</v>
      </c>
      <c r="S2668" t="s">
        <v>212</v>
      </c>
      <c r="T2668" t="s">
        <v>1560</v>
      </c>
      <c r="U2668" t="s">
        <v>1561</v>
      </c>
      <c r="V2668" t="s">
        <v>5730</v>
      </c>
      <c r="W2668" t="s">
        <v>5731</v>
      </c>
    </row>
    <row r="2669" spans="1:23" x14ac:dyDescent="0.3">
      <c r="A2669">
        <v>2213842097468070</v>
      </c>
      <c r="B2669" t="s">
        <v>921</v>
      </c>
      <c r="C2669" t="s">
        <v>42</v>
      </c>
      <c r="D2669" t="s">
        <v>7218</v>
      </c>
      <c r="E2669" t="s">
        <v>3331</v>
      </c>
      <c r="F2669" t="s">
        <v>3332</v>
      </c>
      <c r="G2669">
        <v>4.8604000000000003</v>
      </c>
      <c r="H2669">
        <v>-58.930199999999999</v>
      </c>
      <c r="I2669" t="s">
        <v>206</v>
      </c>
      <c r="J2669">
        <v>58237</v>
      </c>
      <c r="K2669" s="1">
        <v>44788</v>
      </c>
      <c r="L2669" t="s">
        <v>123</v>
      </c>
      <c r="M2669" t="s">
        <v>9307</v>
      </c>
      <c r="N2669" t="s">
        <v>9308</v>
      </c>
      <c r="O2669" t="s">
        <v>1746</v>
      </c>
      <c r="P2669" t="s">
        <v>4781</v>
      </c>
      <c r="Q2669" t="s">
        <v>83</v>
      </c>
      <c r="R2669" t="s">
        <v>4782</v>
      </c>
      <c r="S2669" t="s">
        <v>255</v>
      </c>
      <c r="T2669" t="s">
        <v>4783</v>
      </c>
      <c r="U2669" t="s">
        <v>4784</v>
      </c>
      <c r="V2669" t="s">
        <v>4456</v>
      </c>
      <c r="W2669" t="s">
        <v>4457</v>
      </c>
    </row>
    <row r="2670" spans="1:23" x14ac:dyDescent="0.3">
      <c r="A2670">
        <v>843301648356580</v>
      </c>
      <c r="B2670" t="s">
        <v>1008</v>
      </c>
      <c r="C2670" t="s">
        <v>189</v>
      </c>
      <c r="D2670" t="s">
        <v>4740</v>
      </c>
      <c r="E2670" t="s">
        <v>1165</v>
      </c>
      <c r="F2670" t="s">
        <v>1166</v>
      </c>
      <c r="G2670">
        <v>6.8769999999999998</v>
      </c>
      <c r="H2670">
        <v>31.306999999999999</v>
      </c>
      <c r="I2670" t="s">
        <v>138</v>
      </c>
      <c r="J2670">
        <v>47175</v>
      </c>
      <c r="K2670" s="1">
        <v>44529</v>
      </c>
      <c r="L2670" t="s">
        <v>63</v>
      </c>
      <c r="M2670" t="s">
        <v>9309</v>
      </c>
      <c r="N2670" t="s">
        <v>9310</v>
      </c>
      <c r="O2670" t="s">
        <v>606</v>
      </c>
      <c r="P2670" t="s">
        <v>1979</v>
      </c>
      <c r="Q2670" t="s">
        <v>321</v>
      </c>
      <c r="R2670" t="s">
        <v>1980</v>
      </c>
      <c r="S2670" t="s">
        <v>85</v>
      </c>
      <c r="T2670" t="s">
        <v>1981</v>
      </c>
      <c r="U2670" t="s">
        <v>1982</v>
      </c>
      <c r="V2670" t="s">
        <v>6874</v>
      </c>
      <c r="W2670" t="s">
        <v>6875</v>
      </c>
    </row>
    <row r="2671" spans="1:23" x14ac:dyDescent="0.3">
      <c r="A2671">
        <v>39733064179117</v>
      </c>
      <c r="B2671" t="s">
        <v>859</v>
      </c>
      <c r="C2671" t="s">
        <v>58</v>
      </c>
      <c r="D2671" t="s">
        <v>1341</v>
      </c>
      <c r="E2671" t="s">
        <v>2309</v>
      </c>
      <c r="F2671" t="s">
        <v>2310</v>
      </c>
      <c r="G2671">
        <v>12.984299999999999</v>
      </c>
      <c r="H2671">
        <v>-61.287199999999999</v>
      </c>
      <c r="I2671" t="s">
        <v>206</v>
      </c>
      <c r="J2671">
        <v>54753</v>
      </c>
      <c r="K2671" s="1">
        <v>44572</v>
      </c>
      <c r="L2671" t="s">
        <v>123</v>
      </c>
      <c r="M2671" t="s">
        <v>9311</v>
      </c>
      <c r="N2671" t="s">
        <v>9312</v>
      </c>
      <c r="O2671" t="s">
        <v>560</v>
      </c>
      <c r="P2671" t="s">
        <v>561</v>
      </c>
      <c r="Q2671" t="s">
        <v>34</v>
      </c>
      <c r="R2671" t="s">
        <v>562</v>
      </c>
      <c r="S2671" t="s">
        <v>334</v>
      </c>
      <c r="T2671" t="s">
        <v>563</v>
      </c>
      <c r="U2671" t="s">
        <v>564</v>
      </c>
      <c r="V2671" t="s">
        <v>9313</v>
      </c>
      <c r="W2671" t="s">
        <v>9314</v>
      </c>
    </row>
    <row r="2672" spans="1:23" x14ac:dyDescent="0.3">
      <c r="A2672">
        <v>1681367235964260</v>
      </c>
      <c r="B2672" t="s">
        <v>150</v>
      </c>
      <c r="C2672" t="s">
        <v>105</v>
      </c>
      <c r="D2672" t="s">
        <v>2707</v>
      </c>
      <c r="E2672" t="s">
        <v>724</v>
      </c>
      <c r="F2672" t="s">
        <v>725</v>
      </c>
      <c r="G2672">
        <v>13.4443</v>
      </c>
      <c r="H2672">
        <v>144.7937</v>
      </c>
      <c r="I2672" t="s">
        <v>28</v>
      </c>
      <c r="J2672">
        <v>132206</v>
      </c>
      <c r="K2672" s="1">
        <v>44468</v>
      </c>
      <c r="L2672" t="s">
        <v>29</v>
      </c>
      <c r="M2672" t="s">
        <v>9315</v>
      </c>
      <c r="N2672" t="s">
        <v>9316</v>
      </c>
      <c r="O2672" t="s">
        <v>141</v>
      </c>
      <c r="P2672" t="s">
        <v>155</v>
      </c>
      <c r="Q2672" t="s">
        <v>253</v>
      </c>
      <c r="R2672" t="s">
        <v>156</v>
      </c>
      <c r="S2672" t="s">
        <v>69</v>
      </c>
      <c r="T2672" t="s">
        <v>157</v>
      </c>
      <c r="U2672" t="s">
        <v>158</v>
      </c>
      <c r="V2672" t="s">
        <v>1285</v>
      </c>
      <c r="W2672" t="s">
        <v>1286</v>
      </c>
    </row>
    <row r="2673" spans="1:23" x14ac:dyDescent="0.3">
      <c r="A2673">
        <v>1762608067547000</v>
      </c>
      <c r="B2673" t="s">
        <v>467</v>
      </c>
      <c r="C2673" t="s">
        <v>91</v>
      </c>
      <c r="D2673" t="s">
        <v>3843</v>
      </c>
      <c r="E2673" t="s">
        <v>3707</v>
      </c>
      <c r="F2673" t="s">
        <v>3708</v>
      </c>
      <c r="G2673">
        <v>12.1165</v>
      </c>
      <c r="H2673">
        <v>-61.679000000000002</v>
      </c>
      <c r="I2673" t="s">
        <v>138</v>
      </c>
      <c r="J2673">
        <v>68502</v>
      </c>
      <c r="K2673" s="1">
        <v>45110</v>
      </c>
      <c r="L2673" t="s">
        <v>63</v>
      </c>
      <c r="M2673" t="s">
        <v>9317</v>
      </c>
      <c r="N2673" t="s">
        <v>9318</v>
      </c>
      <c r="O2673" t="s">
        <v>754</v>
      </c>
      <c r="P2673" t="s">
        <v>755</v>
      </c>
      <c r="Q2673" t="s">
        <v>169</v>
      </c>
      <c r="R2673" t="s">
        <v>756</v>
      </c>
      <c r="S2673" t="s">
        <v>212</v>
      </c>
      <c r="T2673" t="s">
        <v>757</v>
      </c>
      <c r="U2673" t="s">
        <v>758</v>
      </c>
      <c r="V2673" t="s">
        <v>5341</v>
      </c>
      <c r="W2673" t="s">
        <v>5342</v>
      </c>
    </row>
    <row r="2674" spans="1:23" x14ac:dyDescent="0.3">
      <c r="A2674">
        <v>2283464921138720</v>
      </c>
      <c r="B2674" t="s">
        <v>150</v>
      </c>
      <c r="C2674" t="s">
        <v>42</v>
      </c>
      <c r="D2674" t="s">
        <v>1009</v>
      </c>
      <c r="E2674" t="s">
        <v>3300</v>
      </c>
      <c r="F2674" t="s">
        <v>3301</v>
      </c>
      <c r="G2674">
        <v>7.4256000000000002</v>
      </c>
      <c r="H2674">
        <v>150.55080000000001</v>
      </c>
      <c r="I2674" t="s">
        <v>28</v>
      </c>
      <c r="J2674">
        <v>98581</v>
      </c>
      <c r="K2674" s="1">
        <v>44645</v>
      </c>
      <c r="L2674" t="s">
        <v>123</v>
      </c>
      <c r="M2674" t="s">
        <v>9319</v>
      </c>
      <c r="N2674" t="s">
        <v>9320</v>
      </c>
      <c r="O2674" t="s">
        <v>811</v>
      </c>
      <c r="P2674" t="s">
        <v>3997</v>
      </c>
      <c r="Q2674" t="s">
        <v>294</v>
      </c>
      <c r="R2674" t="s">
        <v>3998</v>
      </c>
      <c r="S2674" t="s">
        <v>334</v>
      </c>
      <c r="T2674" t="s">
        <v>3999</v>
      </c>
      <c r="U2674" t="s">
        <v>4000</v>
      </c>
      <c r="V2674" t="s">
        <v>2778</v>
      </c>
      <c r="W2674" t="s">
        <v>2779</v>
      </c>
    </row>
    <row r="2675" spans="1:23" x14ac:dyDescent="0.3">
      <c r="A2675">
        <v>428835782823691</v>
      </c>
      <c r="B2675" t="s">
        <v>396</v>
      </c>
      <c r="C2675" t="s">
        <v>42</v>
      </c>
      <c r="D2675" t="s">
        <v>6503</v>
      </c>
      <c r="E2675" t="s">
        <v>2436</v>
      </c>
      <c r="F2675" t="s">
        <v>2437</v>
      </c>
      <c r="G2675">
        <v>46.818199999999997</v>
      </c>
      <c r="H2675">
        <v>8.2274999999999991</v>
      </c>
      <c r="I2675" t="s">
        <v>62</v>
      </c>
      <c r="J2675">
        <v>55201</v>
      </c>
      <c r="K2675" s="1">
        <v>44934</v>
      </c>
      <c r="L2675" t="s">
        <v>63</v>
      </c>
      <c r="M2675" t="s">
        <v>9321</v>
      </c>
      <c r="N2675" t="s">
        <v>9322</v>
      </c>
      <c r="O2675" t="s">
        <v>370</v>
      </c>
      <c r="P2675" t="s">
        <v>371</v>
      </c>
      <c r="Q2675" t="s">
        <v>169</v>
      </c>
      <c r="R2675" t="s">
        <v>372</v>
      </c>
      <c r="S2675" t="s">
        <v>52</v>
      </c>
      <c r="T2675" t="s">
        <v>373</v>
      </c>
      <c r="U2675" t="s">
        <v>374</v>
      </c>
      <c r="V2675" t="s">
        <v>3777</v>
      </c>
      <c r="W2675" t="s">
        <v>3778</v>
      </c>
    </row>
    <row r="2676" spans="1:23" x14ac:dyDescent="0.3">
      <c r="A2676">
        <v>2823572671383450</v>
      </c>
      <c r="B2676" t="s">
        <v>74</v>
      </c>
      <c r="C2676" t="s">
        <v>58</v>
      </c>
      <c r="D2676" t="s">
        <v>5497</v>
      </c>
      <c r="E2676" t="s">
        <v>3948</v>
      </c>
      <c r="F2676" t="s">
        <v>3949</v>
      </c>
      <c r="G2676">
        <v>45.1</v>
      </c>
      <c r="H2676">
        <v>15.2</v>
      </c>
      <c r="I2676" t="s">
        <v>138</v>
      </c>
      <c r="J2676">
        <v>21109</v>
      </c>
      <c r="K2676" s="1">
        <v>45173</v>
      </c>
      <c r="L2676" t="s">
        <v>123</v>
      </c>
      <c r="M2676" t="s">
        <v>9323</v>
      </c>
      <c r="N2676" t="s">
        <v>9324</v>
      </c>
      <c r="O2676" t="s">
        <v>3926</v>
      </c>
      <c r="P2676" t="s">
        <v>6330</v>
      </c>
      <c r="Q2676" t="s">
        <v>67</v>
      </c>
      <c r="R2676" t="s">
        <v>6331</v>
      </c>
      <c r="S2676" t="s">
        <v>334</v>
      </c>
      <c r="T2676" t="s">
        <v>6332</v>
      </c>
      <c r="U2676" t="s">
        <v>6333</v>
      </c>
      <c r="V2676" t="s">
        <v>9325</v>
      </c>
      <c r="W2676" t="s">
        <v>9326</v>
      </c>
    </row>
    <row r="2677" spans="1:23" x14ac:dyDescent="0.3">
      <c r="A2677">
        <v>439873195272480</v>
      </c>
      <c r="B2677" t="s">
        <v>710</v>
      </c>
      <c r="C2677" t="s">
        <v>24</v>
      </c>
      <c r="D2677" t="s">
        <v>1023</v>
      </c>
      <c r="E2677" t="s">
        <v>5023</v>
      </c>
      <c r="F2677" t="s">
        <v>5024</v>
      </c>
      <c r="G2677">
        <v>25.034300000000002</v>
      </c>
      <c r="H2677">
        <v>-77.396299999999997</v>
      </c>
      <c r="I2677" t="s">
        <v>28</v>
      </c>
      <c r="J2677">
        <v>122630</v>
      </c>
      <c r="K2677" s="1">
        <v>44792</v>
      </c>
      <c r="L2677" t="s">
        <v>29</v>
      </c>
      <c r="M2677" t="s">
        <v>9327</v>
      </c>
      <c r="N2677" t="s">
        <v>9328</v>
      </c>
      <c r="O2677" t="s">
        <v>474</v>
      </c>
      <c r="P2677" t="s">
        <v>3611</v>
      </c>
      <c r="Q2677" t="s">
        <v>169</v>
      </c>
      <c r="R2677" t="s">
        <v>3612</v>
      </c>
      <c r="S2677" t="s">
        <v>145</v>
      </c>
      <c r="T2677" t="s">
        <v>3613</v>
      </c>
      <c r="U2677" t="s">
        <v>3614</v>
      </c>
      <c r="V2677" t="s">
        <v>1199</v>
      </c>
    </row>
    <row r="2678" spans="1:23" x14ac:dyDescent="0.3">
      <c r="A2678">
        <v>302451523261591</v>
      </c>
      <c r="B2678" t="s">
        <v>1636</v>
      </c>
      <c r="C2678" t="s">
        <v>189</v>
      </c>
      <c r="D2678" t="s">
        <v>3401</v>
      </c>
      <c r="E2678" t="s">
        <v>2309</v>
      </c>
      <c r="F2678" t="s">
        <v>2310</v>
      </c>
      <c r="G2678">
        <v>12.984299999999999</v>
      </c>
      <c r="H2678">
        <v>-61.287199999999999</v>
      </c>
      <c r="I2678" t="s">
        <v>206</v>
      </c>
      <c r="J2678">
        <v>71092</v>
      </c>
      <c r="K2678" s="1">
        <v>45013</v>
      </c>
      <c r="L2678" t="s">
        <v>123</v>
      </c>
      <c r="M2678" t="s">
        <v>9329</v>
      </c>
      <c r="N2678" t="s">
        <v>9330</v>
      </c>
      <c r="O2678" t="s">
        <v>1169</v>
      </c>
      <c r="P2678" t="s">
        <v>2983</v>
      </c>
      <c r="Q2678" t="s">
        <v>294</v>
      </c>
      <c r="R2678" t="s">
        <v>4255</v>
      </c>
      <c r="S2678" t="s">
        <v>114</v>
      </c>
      <c r="T2678" t="s">
        <v>4256</v>
      </c>
      <c r="U2678" t="s">
        <v>4257</v>
      </c>
      <c r="V2678" t="s">
        <v>2767</v>
      </c>
      <c r="W2678" t="s">
        <v>2768</v>
      </c>
    </row>
    <row r="2679" spans="1:23" x14ac:dyDescent="0.3">
      <c r="A2679">
        <v>957473186278235</v>
      </c>
      <c r="B2679" t="s">
        <v>23</v>
      </c>
      <c r="C2679" t="s">
        <v>134</v>
      </c>
      <c r="D2679" t="s">
        <v>6374</v>
      </c>
      <c r="E2679" t="s">
        <v>1890</v>
      </c>
      <c r="F2679" t="s">
        <v>1891</v>
      </c>
      <c r="G2679">
        <v>-9.1899669999999993</v>
      </c>
      <c r="H2679">
        <v>-75.015152</v>
      </c>
      <c r="I2679" t="s">
        <v>138</v>
      </c>
      <c r="J2679">
        <v>89927</v>
      </c>
      <c r="K2679" s="1">
        <v>44611</v>
      </c>
      <c r="L2679" t="s">
        <v>63</v>
      </c>
      <c r="M2679" t="s">
        <v>9331</v>
      </c>
      <c r="N2679" t="s">
        <v>9332</v>
      </c>
      <c r="O2679" t="s">
        <v>618</v>
      </c>
      <c r="P2679" t="s">
        <v>619</v>
      </c>
      <c r="Q2679" t="s">
        <v>67</v>
      </c>
      <c r="R2679" t="s">
        <v>620</v>
      </c>
      <c r="S2679" t="s">
        <v>241</v>
      </c>
      <c r="T2679" t="s">
        <v>621</v>
      </c>
      <c r="U2679" t="s">
        <v>622</v>
      </c>
      <c r="V2679" t="s">
        <v>2127</v>
      </c>
      <c r="W2679" t="s">
        <v>2128</v>
      </c>
    </row>
    <row r="2680" spans="1:23" x14ac:dyDescent="0.3">
      <c r="A2680">
        <v>294359481946625</v>
      </c>
      <c r="B2680" t="s">
        <v>710</v>
      </c>
      <c r="C2680" t="s">
        <v>134</v>
      </c>
      <c r="D2680" t="s">
        <v>5016</v>
      </c>
      <c r="E2680" t="s">
        <v>3961</v>
      </c>
      <c r="F2680" t="s">
        <v>3962</v>
      </c>
      <c r="G2680">
        <v>-18.665700000000001</v>
      </c>
      <c r="H2680">
        <v>35.529600000000002</v>
      </c>
      <c r="I2680" t="s">
        <v>206</v>
      </c>
      <c r="J2680">
        <v>81341</v>
      </c>
      <c r="K2680" s="1">
        <v>44712</v>
      </c>
      <c r="L2680" t="s">
        <v>123</v>
      </c>
      <c r="M2680" t="s">
        <v>9333</v>
      </c>
      <c r="N2680" t="s">
        <v>9334</v>
      </c>
      <c r="O2680" t="s">
        <v>965</v>
      </c>
      <c r="P2680" t="s">
        <v>966</v>
      </c>
      <c r="Q2680" t="s">
        <v>67</v>
      </c>
      <c r="R2680" t="s">
        <v>968</v>
      </c>
      <c r="S2680" t="s">
        <v>36</v>
      </c>
      <c r="T2680" t="s">
        <v>969</v>
      </c>
      <c r="U2680" t="s">
        <v>970</v>
      </c>
      <c r="V2680" t="s">
        <v>5981</v>
      </c>
      <c r="W2680" t="s">
        <v>5982</v>
      </c>
    </row>
    <row r="2681" spans="1:23" x14ac:dyDescent="0.3">
      <c r="A2681">
        <v>1334628046345580</v>
      </c>
      <c r="B2681" t="s">
        <v>175</v>
      </c>
      <c r="C2681" t="s">
        <v>273</v>
      </c>
      <c r="D2681" t="s">
        <v>1540</v>
      </c>
      <c r="E2681" t="s">
        <v>3641</v>
      </c>
      <c r="F2681" t="s">
        <v>3642</v>
      </c>
      <c r="G2681">
        <v>12.521100000000001</v>
      </c>
      <c r="H2681">
        <v>-69.968299999999999</v>
      </c>
      <c r="I2681" t="s">
        <v>206</v>
      </c>
      <c r="J2681">
        <v>67503</v>
      </c>
      <c r="K2681" s="1">
        <v>44570</v>
      </c>
      <c r="L2681" t="s">
        <v>63</v>
      </c>
      <c r="M2681" t="s">
        <v>9335</v>
      </c>
      <c r="N2681" t="s">
        <v>9336</v>
      </c>
      <c r="O2681" t="s">
        <v>2470</v>
      </c>
      <c r="P2681" t="s">
        <v>3071</v>
      </c>
      <c r="Q2681" t="s">
        <v>34</v>
      </c>
      <c r="R2681" t="s">
        <v>3072</v>
      </c>
      <c r="S2681" t="s">
        <v>212</v>
      </c>
      <c r="T2681" t="s">
        <v>3073</v>
      </c>
      <c r="U2681" t="s">
        <v>3074</v>
      </c>
      <c r="V2681" t="s">
        <v>2407</v>
      </c>
      <c r="W2681" t="s">
        <v>2408</v>
      </c>
    </row>
    <row r="2682" spans="1:23" x14ac:dyDescent="0.3">
      <c r="A2682">
        <v>2077466295312240</v>
      </c>
      <c r="B2682" t="s">
        <v>667</v>
      </c>
      <c r="C2682" t="s">
        <v>273</v>
      </c>
      <c r="D2682" t="s">
        <v>6862</v>
      </c>
      <c r="E2682" t="s">
        <v>2915</v>
      </c>
      <c r="F2682" t="s">
        <v>2916</v>
      </c>
      <c r="G2682">
        <v>-0.80369999999999997</v>
      </c>
      <c r="H2682">
        <v>11.609400000000001</v>
      </c>
      <c r="I2682" t="s">
        <v>138</v>
      </c>
      <c r="J2682">
        <v>58916</v>
      </c>
      <c r="K2682" s="1">
        <v>44458</v>
      </c>
      <c r="L2682" t="s">
        <v>123</v>
      </c>
      <c r="M2682" t="s">
        <v>9337</v>
      </c>
      <c r="N2682">
        <f>1-616-221-7182</f>
        <v>-8018</v>
      </c>
      <c r="O2682" t="s">
        <v>307</v>
      </c>
      <c r="P2682" t="s">
        <v>1235</v>
      </c>
      <c r="Q2682" t="s">
        <v>294</v>
      </c>
      <c r="R2682" t="s">
        <v>1236</v>
      </c>
      <c r="S2682" t="s">
        <v>145</v>
      </c>
      <c r="T2682" t="s">
        <v>1237</v>
      </c>
      <c r="U2682" t="s">
        <v>1238</v>
      </c>
      <c r="V2682" t="s">
        <v>3921</v>
      </c>
      <c r="W2682" t="s">
        <v>3922</v>
      </c>
    </row>
    <row r="2683" spans="1:23" x14ac:dyDescent="0.3">
      <c r="A2683">
        <v>2116421904545870</v>
      </c>
      <c r="B2683" t="s">
        <v>260</v>
      </c>
      <c r="C2683" t="s">
        <v>58</v>
      </c>
      <c r="D2683" t="s">
        <v>1159</v>
      </c>
      <c r="E2683" t="s">
        <v>1462</v>
      </c>
      <c r="F2683" t="s">
        <v>1463</v>
      </c>
      <c r="G2683">
        <v>-13.133900000000001</v>
      </c>
      <c r="H2683">
        <v>27.849299999999999</v>
      </c>
      <c r="I2683" t="s">
        <v>28</v>
      </c>
      <c r="J2683">
        <v>84020</v>
      </c>
      <c r="K2683" s="1">
        <v>44889</v>
      </c>
      <c r="L2683" t="s">
        <v>63</v>
      </c>
      <c r="M2683" t="s">
        <v>9338</v>
      </c>
      <c r="N2683">
        <f>1-859-458-2094</f>
        <v>-3410</v>
      </c>
      <c r="O2683" t="s">
        <v>1152</v>
      </c>
      <c r="P2683" t="s">
        <v>1153</v>
      </c>
      <c r="Q2683" t="s">
        <v>34</v>
      </c>
      <c r="R2683" t="s">
        <v>1154</v>
      </c>
      <c r="S2683" t="s">
        <v>334</v>
      </c>
      <c r="T2683" t="s">
        <v>1155</v>
      </c>
      <c r="U2683" t="s">
        <v>1156</v>
      </c>
      <c r="V2683" t="s">
        <v>6207</v>
      </c>
      <c r="W2683" t="s">
        <v>6208</v>
      </c>
    </row>
    <row r="2684" spans="1:23" x14ac:dyDescent="0.3">
      <c r="A2684">
        <v>3008375637736560</v>
      </c>
      <c r="B2684" t="s">
        <v>921</v>
      </c>
      <c r="C2684" t="s">
        <v>218</v>
      </c>
      <c r="D2684" t="s">
        <v>1197</v>
      </c>
      <c r="E2684" t="s">
        <v>378</v>
      </c>
      <c r="F2684" t="s">
        <v>379</v>
      </c>
      <c r="G2684">
        <v>21.521799999999999</v>
      </c>
      <c r="H2684">
        <v>-77.781199999999998</v>
      </c>
      <c r="I2684" t="s">
        <v>138</v>
      </c>
      <c r="J2684">
        <v>42129</v>
      </c>
      <c r="K2684" s="1">
        <v>44731</v>
      </c>
      <c r="L2684" t="s">
        <v>123</v>
      </c>
      <c r="M2684" t="s">
        <v>9339</v>
      </c>
      <c r="N2684" t="s">
        <v>9340</v>
      </c>
      <c r="O2684" t="s">
        <v>330</v>
      </c>
      <c r="P2684" t="s">
        <v>1017</v>
      </c>
      <c r="Q2684" t="s">
        <v>50</v>
      </c>
      <c r="R2684" t="s">
        <v>1018</v>
      </c>
      <c r="S2684" t="s">
        <v>36</v>
      </c>
      <c r="T2684" t="s">
        <v>1019</v>
      </c>
      <c r="U2684" t="s">
        <v>1020</v>
      </c>
      <c r="V2684" t="s">
        <v>3719</v>
      </c>
      <c r="W2684" t="s">
        <v>3720</v>
      </c>
    </row>
    <row r="2685" spans="1:23" x14ac:dyDescent="0.3">
      <c r="A2685">
        <v>2896223816448980</v>
      </c>
      <c r="B2685" t="s">
        <v>313</v>
      </c>
      <c r="C2685" t="s">
        <v>218</v>
      </c>
      <c r="D2685" t="s">
        <v>4822</v>
      </c>
      <c r="E2685" t="s">
        <v>233</v>
      </c>
      <c r="F2685" t="s">
        <v>234</v>
      </c>
      <c r="G2685">
        <v>34.802100000000003</v>
      </c>
      <c r="H2685">
        <v>38.9968</v>
      </c>
      <c r="I2685" t="s">
        <v>78</v>
      </c>
      <c r="J2685">
        <v>98698</v>
      </c>
      <c r="K2685" s="1">
        <v>44977</v>
      </c>
      <c r="L2685" t="s">
        <v>29</v>
      </c>
      <c r="M2685" t="s">
        <v>9341</v>
      </c>
      <c r="N2685" t="s">
        <v>9342</v>
      </c>
      <c r="O2685" t="s">
        <v>1726</v>
      </c>
      <c r="P2685" t="s">
        <v>4500</v>
      </c>
      <c r="Q2685" t="s">
        <v>169</v>
      </c>
      <c r="R2685" t="s">
        <v>4501</v>
      </c>
      <c r="S2685" t="s">
        <v>334</v>
      </c>
      <c r="T2685" t="s">
        <v>4502</v>
      </c>
      <c r="U2685" t="s">
        <v>4503</v>
      </c>
      <c r="V2685" t="s">
        <v>3367</v>
      </c>
      <c r="W2685" t="s">
        <v>3368</v>
      </c>
    </row>
    <row r="2686" spans="1:23" x14ac:dyDescent="0.3">
      <c r="A2686">
        <v>802146249535286</v>
      </c>
      <c r="B2686" t="s">
        <v>90</v>
      </c>
      <c r="C2686" t="s">
        <v>218</v>
      </c>
      <c r="D2686" t="s">
        <v>852</v>
      </c>
      <c r="E2686" t="s">
        <v>5539</v>
      </c>
      <c r="F2686" t="s">
        <v>5540</v>
      </c>
      <c r="G2686">
        <v>14.058299999999999</v>
      </c>
      <c r="H2686">
        <v>108.27719999999999</v>
      </c>
      <c r="I2686" t="s">
        <v>28</v>
      </c>
      <c r="J2686">
        <v>109062</v>
      </c>
      <c r="K2686" s="1">
        <v>44712</v>
      </c>
      <c r="L2686" t="s">
        <v>123</v>
      </c>
      <c r="M2686" t="s">
        <v>9343</v>
      </c>
      <c r="N2686" t="s">
        <v>9344</v>
      </c>
      <c r="O2686" t="s">
        <v>32</v>
      </c>
      <c r="P2686" t="s">
        <v>33</v>
      </c>
      <c r="Q2686" t="s">
        <v>332</v>
      </c>
      <c r="R2686" t="s">
        <v>35</v>
      </c>
      <c r="S2686" t="s">
        <v>212</v>
      </c>
      <c r="T2686" t="s">
        <v>37</v>
      </c>
      <c r="U2686" t="s">
        <v>38</v>
      </c>
      <c r="V2686" t="s">
        <v>5965</v>
      </c>
      <c r="W2686" t="s">
        <v>5966</v>
      </c>
    </row>
    <row r="2687" spans="1:23" x14ac:dyDescent="0.3">
      <c r="A2687">
        <v>357047075960205</v>
      </c>
      <c r="B2687" t="s">
        <v>1803</v>
      </c>
      <c r="C2687" t="s">
        <v>134</v>
      </c>
      <c r="D2687" t="s">
        <v>2922</v>
      </c>
      <c r="E2687" t="s">
        <v>2532</v>
      </c>
      <c r="F2687" t="s">
        <v>2533</v>
      </c>
      <c r="G2687">
        <v>-6.3689999999999998</v>
      </c>
      <c r="H2687">
        <v>34.888800000000003</v>
      </c>
      <c r="I2687" t="s">
        <v>206</v>
      </c>
      <c r="J2687">
        <v>132631</v>
      </c>
      <c r="K2687" s="1">
        <v>45101</v>
      </c>
      <c r="L2687" t="s">
        <v>63</v>
      </c>
      <c r="M2687" t="s">
        <v>9345</v>
      </c>
      <c r="N2687">
        <f>1-834-261-7928</f>
        <v>-9022</v>
      </c>
      <c r="O2687" t="s">
        <v>141</v>
      </c>
      <c r="P2687" t="s">
        <v>142</v>
      </c>
      <c r="Q2687" t="s">
        <v>674</v>
      </c>
      <c r="R2687" t="s">
        <v>144</v>
      </c>
      <c r="S2687" t="s">
        <v>114</v>
      </c>
      <c r="T2687" t="s">
        <v>146</v>
      </c>
      <c r="U2687" t="s">
        <v>147</v>
      </c>
      <c r="V2687" t="s">
        <v>2588</v>
      </c>
      <c r="W2687" t="s">
        <v>2589</v>
      </c>
    </row>
    <row r="2688" spans="1:23" x14ac:dyDescent="0.3">
      <c r="A2688">
        <v>1503124572325820</v>
      </c>
      <c r="B2688" t="s">
        <v>859</v>
      </c>
      <c r="C2688" t="s">
        <v>24</v>
      </c>
      <c r="D2688" t="s">
        <v>7011</v>
      </c>
      <c r="E2688" t="s">
        <v>2532</v>
      </c>
      <c r="F2688" t="s">
        <v>2533</v>
      </c>
      <c r="G2688">
        <v>-6.3689999999999998</v>
      </c>
      <c r="H2688">
        <v>34.888800000000003</v>
      </c>
      <c r="I2688" t="s">
        <v>62</v>
      </c>
      <c r="J2688">
        <v>114151</v>
      </c>
      <c r="K2688" s="1">
        <v>44669</v>
      </c>
      <c r="L2688" t="s">
        <v>63</v>
      </c>
      <c r="M2688" t="s">
        <v>9346</v>
      </c>
      <c r="N2688" t="s">
        <v>9347</v>
      </c>
      <c r="O2688" t="s">
        <v>237</v>
      </c>
      <c r="P2688" t="s">
        <v>238</v>
      </c>
      <c r="Q2688" t="s">
        <v>321</v>
      </c>
      <c r="R2688" t="s">
        <v>240</v>
      </c>
      <c r="S2688" t="s">
        <v>85</v>
      </c>
      <c r="T2688" t="s">
        <v>242</v>
      </c>
      <c r="U2688" t="s">
        <v>243</v>
      </c>
      <c r="V2688" t="s">
        <v>5750</v>
      </c>
      <c r="W2688" t="s">
        <v>5751</v>
      </c>
    </row>
    <row r="2689" spans="1:23" x14ac:dyDescent="0.3">
      <c r="A2689">
        <v>3031206762896370</v>
      </c>
      <c r="B2689" t="s">
        <v>90</v>
      </c>
      <c r="C2689" t="s">
        <v>273</v>
      </c>
      <c r="D2689" t="s">
        <v>274</v>
      </c>
      <c r="E2689" t="s">
        <v>288</v>
      </c>
      <c r="F2689" t="s">
        <v>2442</v>
      </c>
      <c r="G2689">
        <v>35.907800000000002</v>
      </c>
      <c r="H2689">
        <v>127.76690000000001</v>
      </c>
      <c r="I2689" t="s">
        <v>28</v>
      </c>
      <c r="J2689">
        <v>22945</v>
      </c>
      <c r="K2689" s="1">
        <v>45143</v>
      </c>
      <c r="L2689" t="s">
        <v>63</v>
      </c>
      <c r="M2689" t="s">
        <v>9348</v>
      </c>
      <c r="N2689" t="s">
        <v>9349</v>
      </c>
      <c r="O2689" t="s">
        <v>965</v>
      </c>
      <c r="P2689" t="s">
        <v>2266</v>
      </c>
      <c r="Q2689" t="s">
        <v>183</v>
      </c>
      <c r="R2689" t="s">
        <v>2267</v>
      </c>
      <c r="S2689" t="s">
        <v>69</v>
      </c>
      <c r="T2689" t="s">
        <v>2268</v>
      </c>
      <c r="U2689" t="s">
        <v>2269</v>
      </c>
      <c r="V2689" t="s">
        <v>2169</v>
      </c>
      <c r="W2689" t="s">
        <v>2170</v>
      </c>
    </row>
    <row r="2690" spans="1:23" x14ac:dyDescent="0.3">
      <c r="A2690">
        <v>2129853131821020</v>
      </c>
      <c r="B2690" t="s">
        <v>217</v>
      </c>
      <c r="C2690" t="s">
        <v>273</v>
      </c>
      <c r="D2690" t="s">
        <v>4497</v>
      </c>
      <c r="E2690" t="s">
        <v>1316</v>
      </c>
      <c r="F2690" t="s">
        <v>1317</v>
      </c>
      <c r="G2690">
        <v>16.538799999999998</v>
      </c>
      <c r="H2690">
        <v>-23.041799999999999</v>
      </c>
      <c r="I2690" t="s">
        <v>62</v>
      </c>
      <c r="J2690">
        <v>55293</v>
      </c>
      <c r="K2690" s="1">
        <v>44737</v>
      </c>
      <c r="L2690" t="s">
        <v>29</v>
      </c>
      <c r="M2690" t="s">
        <v>9350</v>
      </c>
      <c r="N2690">
        <v>3116643595</v>
      </c>
      <c r="O2690" t="s">
        <v>1823</v>
      </c>
      <c r="P2690" t="s">
        <v>909</v>
      </c>
      <c r="Q2690" t="s">
        <v>674</v>
      </c>
      <c r="R2690" t="s">
        <v>2143</v>
      </c>
      <c r="S2690" t="s">
        <v>241</v>
      </c>
      <c r="T2690" t="s">
        <v>2144</v>
      </c>
      <c r="U2690" t="s">
        <v>2145</v>
      </c>
      <c r="V2690" t="s">
        <v>2944</v>
      </c>
      <c r="W2690" t="s">
        <v>2945</v>
      </c>
    </row>
    <row r="2691" spans="1:23" x14ac:dyDescent="0.3">
      <c r="A2691">
        <v>1504313709689740</v>
      </c>
      <c r="B2691" t="s">
        <v>23</v>
      </c>
      <c r="C2691" t="s">
        <v>151</v>
      </c>
      <c r="D2691" t="s">
        <v>1009</v>
      </c>
      <c r="E2691" t="s">
        <v>302</v>
      </c>
      <c r="F2691" t="s">
        <v>303</v>
      </c>
      <c r="G2691">
        <v>-4.0382999999999996</v>
      </c>
      <c r="H2691">
        <v>21.758700000000001</v>
      </c>
      <c r="I2691" t="s">
        <v>62</v>
      </c>
      <c r="J2691">
        <v>91857</v>
      </c>
      <c r="K2691" s="1">
        <v>44496</v>
      </c>
      <c r="L2691" t="s">
        <v>63</v>
      </c>
      <c r="M2691" t="s">
        <v>9351</v>
      </c>
      <c r="N2691" t="s">
        <v>9352</v>
      </c>
      <c r="O2691" t="s">
        <v>436</v>
      </c>
      <c r="P2691" t="s">
        <v>437</v>
      </c>
      <c r="Q2691" t="s">
        <v>50</v>
      </c>
      <c r="R2691" t="s">
        <v>438</v>
      </c>
      <c r="S2691" t="s">
        <v>255</v>
      </c>
      <c r="T2691" t="s">
        <v>439</v>
      </c>
      <c r="U2691" t="s">
        <v>440</v>
      </c>
      <c r="V2691" t="s">
        <v>1932</v>
      </c>
      <c r="W2691" t="s">
        <v>1933</v>
      </c>
    </row>
    <row r="2692" spans="1:23" x14ac:dyDescent="0.3">
      <c r="A2692">
        <v>698722004785175</v>
      </c>
      <c r="B2692" t="s">
        <v>272</v>
      </c>
      <c r="C2692" t="s">
        <v>105</v>
      </c>
      <c r="D2692" t="s">
        <v>25</v>
      </c>
      <c r="E2692" t="s">
        <v>2249</v>
      </c>
      <c r="F2692" t="s">
        <v>2250</v>
      </c>
      <c r="G2692">
        <v>15.87</v>
      </c>
      <c r="H2692">
        <v>100.99250000000001</v>
      </c>
      <c r="I2692" t="s">
        <v>138</v>
      </c>
      <c r="J2692">
        <v>99757</v>
      </c>
      <c r="K2692" s="1">
        <v>44867</v>
      </c>
      <c r="L2692" t="s">
        <v>29</v>
      </c>
      <c r="M2692" t="s">
        <v>9353</v>
      </c>
      <c r="N2692" t="s">
        <v>9354</v>
      </c>
      <c r="O2692" t="s">
        <v>3146</v>
      </c>
      <c r="P2692" t="s">
        <v>3147</v>
      </c>
      <c r="Q2692" t="s">
        <v>253</v>
      </c>
      <c r="R2692" t="s">
        <v>3148</v>
      </c>
      <c r="S2692" t="s">
        <v>69</v>
      </c>
      <c r="T2692" t="s">
        <v>3149</v>
      </c>
      <c r="U2692" t="s">
        <v>3150</v>
      </c>
      <c r="V2692" t="s">
        <v>201</v>
      </c>
      <c r="W2692" t="s">
        <v>202</v>
      </c>
    </row>
    <row r="2693" spans="1:23" x14ac:dyDescent="0.3">
      <c r="A2693">
        <v>2963514254948140</v>
      </c>
      <c r="B2693" t="s">
        <v>161</v>
      </c>
      <c r="C2693" t="s">
        <v>91</v>
      </c>
      <c r="D2693" t="s">
        <v>1336</v>
      </c>
      <c r="E2693" t="s">
        <v>3331</v>
      </c>
      <c r="F2693" t="s">
        <v>3332</v>
      </c>
      <c r="G2693">
        <v>4.8604000000000003</v>
      </c>
      <c r="H2693">
        <v>-58.930199999999999</v>
      </c>
      <c r="I2693" t="s">
        <v>28</v>
      </c>
      <c r="J2693">
        <v>43320</v>
      </c>
      <c r="K2693" s="1">
        <v>44507</v>
      </c>
      <c r="L2693" t="s">
        <v>123</v>
      </c>
      <c r="M2693" t="s">
        <v>9355</v>
      </c>
      <c r="N2693" t="s">
        <v>9356</v>
      </c>
      <c r="O2693" t="s">
        <v>1252</v>
      </c>
      <c r="P2693" t="s">
        <v>1253</v>
      </c>
      <c r="Q2693" t="s">
        <v>34</v>
      </c>
      <c r="R2693" t="s">
        <v>1254</v>
      </c>
      <c r="S2693" t="s">
        <v>85</v>
      </c>
      <c r="T2693" t="s">
        <v>1255</v>
      </c>
      <c r="U2693" t="s">
        <v>1256</v>
      </c>
      <c r="V2693" t="s">
        <v>6045</v>
      </c>
      <c r="W2693" t="s">
        <v>6046</v>
      </c>
    </row>
    <row r="2694" spans="1:23" x14ac:dyDescent="0.3">
      <c r="A2694">
        <v>2475359859593270</v>
      </c>
      <c r="B2694" t="s">
        <v>480</v>
      </c>
      <c r="C2694" t="s">
        <v>24</v>
      </c>
      <c r="D2694" t="s">
        <v>4243</v>
      </c>
      <c r="E2694" t="s">
        <v>4077</v>
      </c>
      <c r="F2694" t="s">
        <v>4078</v>
      </c>
      <c r="G2694">
        <v>42.602600000000002</v>
      </c>
      <c r="H2694">
        <v>20.902999999999999</v>
      </c>
      <c r="I2694" t="s">
        <v>28</v>
      </c>
      <c r="J2694">
        <v>123900</v>
      </c>
      <c r="K2694" s="1">
        <v>44565</v>
      </c>
      <c r="L2694" t="s">
        <v>29</v>
      </c>
      <c r="M2694" t="s">
        <v>5486</v>
      </c>
      <c r="N2694" t="s">
        <v>9357</v>
      </c>
      <c r="O2694" t="s">
        <v>1745</v>
      </c>
      <c r="P2694" t="s">
        <v>1746</v>
      </c>
      <c r="Q2694" t="s">
        <v>358</v>
      </c>
      <c r="R2694" t="s">
        <v>1747</v>
      </c>
      <c r="S2694" t="s">
        <v>241</v>
      </c>
      <c r="T2694" t="s">
        <v>1748</v>
      </c>
      <c r="U2694" t="s">
        <v>1749</v>
      </c>
      <c r="V2694" t="s">
        <v>4557</v>
      </c>
      <c r="W2694" t="s">
        <v>4558</v>
      </c>
    </row>
    <row r="2695" spans="1:23" x14ac:dyDescent="0.3">
      <c r="A2695">
        <v>541130164463936</v>
      </c>
      <c r="B2695" t="s">
        <v>396</v>
      </c>
      <c r="C2695" t="s">
        <v>273</v>
      </c>
      <c r="D2695" t="s">
        <v>1500</v>
      </c>
      <c r="E2695" t="s">
        <v>2809</v>
      </c>
      <c r="F2695" t="s">
        <v>2810</v>
      </c>
      <c r="G2695">
        <v>56.130400000000002</v>
      </c>
      <c r="H2695">
        <v>-106.3468</v>
      </c>
      <c r="I2695" t="s">
        <v>78</v>
      </c>
      <c r="J2695">
        <v>25032</v>
      </c>
      <c r="K2695" s="1">
        <v>44675</v>
      </c>
      <c r="L2695" t="s">
        <v>123</v>
      </c>
      <c r="M2695" t="s">
        <v>9358</v>
      </c>
      <c r="N2695" t="s">
        <v>9359</v>
      </c>
      <c r="O2695" t="s">
        <v>330</v>
      </c>
      <c r="P2695" t="s">
        <v>2993</v>
      </c>
      <c r="Q2695" t="s">
        <v>143</v>
      </c>
      <c r="R2695" t="s">
        <v>2994</v>
      </c>
      <c r="S2695" t="s">
        <v>36</v>
      </c>
      <c r="T2695" t="s">
        <v>2995</v>
      </c>
      <c r="U2695" t="s">
        <v>2996</v>
      </c>
      <c r="V2695" t="s">
        <v>3197</v>
      </c>
      <c r="W2695" t="s">
        <v>3198</v>
      </c>
    </row>
    <row r="2696" spans="1:23" x14ac:dyDescent="0.3">
      <c r="A2696">
        <v>1048280776878390</v>
      </c>
      <c r="B2696" t="s">
        <v>41</v>
      </c>
      <c r="C2696" t="s">
        <v>42</v>
      </c>
      <c r="D2696" t="s">
        <v>4532</v>
      </c>
      <c r="E2696" t="s">
        <v>1096</v>
      </c>
      <c r="F2696" t="s">
        <v>1097</v>
      </c>
      <c r="G2696">
        <v>17.570699999999999</v>
      </c>
      <c r="H2696">
        <v>-3.9962</v>
      </c>
      <c r="I2696" t="s">
        <v>78</v>
      </c>
      <c r="J2696">
        <v>54226</v>
      </c>
      <c r="K2696" s="1">
        <v>44570</v>
      </c>
      <c r="L2696" t="s">
        <v>29</v>
      </c>
      <c r="M2696" t="s">
        <v>9360</v>
      </c>
      <c r="N2696">
        <v>3474590529</v>
      </c>
      <c r="O2696" t="s">
        <v>1543</v>
      </c>
      <c r="P2696" t="s">
        <v>1708</v>
      </c>
      <c r="Q2696" t="s">
        <v>967</v>
      </c>
      <c r="R2696" t="s">
        <v>1709</v>
      </c>
      <c r="S2696" t="s">
        <v>255</v>
      </c>
      <c r="T2696" t="s">
        <v>1710</v>
      </c>
      <c r="U2696" t="s">
        <v>1711</v>
      </c>
      <c r="V2696" t="s">
        <v>4676</v>
      </c>
      <c r="W2696" t="s">
        <v>4677</v>
      </c>
    </row>
    <row r="2697" spans="1:23" x14ac:dyDescent="0.3">
      <c r="A2697">
        <v>3048376035208000</v>
      </c>
      <c r="B2697" t="s">
        <v>161</v>
      </c>
      <c r="C2697" t="s">
        <v>42</v>
      </c>
      <c r="D2697" t="s">
        <v>793</v>
      </c>
      <c r="E2697" t="s">
        <v>2825</v>
      </c>
      <c r="F2697" t="s">
        <v>2826</v>
      </c>
      <c r="G2697">
        <v>8.4605999999999995</v>
      </c>
      <c r="H2697">
        <v>-11.7799</v>
      </c>
      <c r="I2697" t="s">
        <v>78</v>
      </c>
      <c r="J2697">
        <v>90957</v>
      </c>
      <c r="K2697" s="1">
        <v>44707</v>
      </c>
      <c r="L2697" t="s">
        <v>29</v>
      </c>
      <c r="M2697" t="s">
        <v>9361</v>
      </c>
      <c r="N2697" t="s">
        <v>9362</v>
      </c>
      <c r="O2697" t="s">
        <v>448</v>
      </c>
      <c r="P2697" t="s">
        <v>447</v>
      </c>
      <c r="Q2697" t="s">
        <v>67</v>
      </c>
      <c r="R2697" t="s">
        <v>1331</v>
      </c>
      <c r="S2697" t="s">
        <v>241</v>
      </c>
      <c r="T2697" t="s">
        <v>1332</v>
      </c>
      <c r="U2697" t="s">
        <v>1333</v>
      </c>
      <c r="V2697" t="s">
        <v>5389</v>
      </c>
      <c r="W2697" t="s">
        <v>5390</v>
      </c>
    </row>
    <row r="2698" spans="1:23" x14ac:dyDescent="0.3">
      <c r="A2698">
        <v>568002757907819</v>
      </c>
      <c r="B2698" t="s">
        <v>90</v>
      </c>
      <c r="C2698" t="s">
        <v>24</v>
      </c>
      <c r="D2698" t="s">
        <v>3034</v>
      </c>
      <c r="E2698" t="s">
        <v>883</v>
      </c>
      <c r="F2698" t="s">
        <v>884</v>
      </c>
      <c r="G2698">
        <v>31.791699999999999</v>
      </c>
      <c r="H2698">
        <v>-7.0926</v>
      </c>
      <c r="I2698" t="s">
        <v>206</v>
      </c>
      <c r="J2698">
        <v>65509</v>
      </c>
      <c r="K2698" s="1">
        <v>44730</v>
      </c>
      <c r="L2698" t="s">
        <v>29</v>
      </c>
      <c r="M2698" t="s">
        <v>9363</v>
      </c>
      <c r="N2698" t="s">
        <v>9364</v>
      </c>
      <c r="O2698" t="s">
        <v>1100</v>
      </c>
      <c r="P2698" t="s">
        <v>1101</v>
      </c>
      <c r="Q2698" t="s">
        <v>967</v>
      </c>
      <c r="R2698" t="s">
        <v>1102</v>
      </c>
      <c r="S2698" t="s">
        <v>255</v>
      </c>
      <c r="T2698" t="s">
        <v>1103</v>
      </c>
      <c r="U2698" t="s">
        <v>1104</v>
      </c>
      <c r="V2698" t="s">
        <v>4703</v>
      </c>
      <c r="W2698" t="s">
        <v>4704</v>
      </c>
    </row>
    <row r="2699" spans="1:23" x14ac:dyDescent="0.3">
      <c r="A2699">
        <v>1136319201870610</v>
      </c>
      <c r="B2699" t="s">
        <v>41</v>
      </c>
      <c r="C2699" t="s">
        <v>273</v>
      </c>
      <c r="D2699" t="s">
        <v>5830</v>
      </c>
      <c r="E2699" t="s">
        <v>2649</v>
      </c>
      <c r="F2699" t="s">
        <v>2650</v>
      </c>
      <c r="G2699">
        <v>42.506300000000003</v>
      </c>
      <c r="H2699">
        <v>1.5218</v>
      </c>
      <c r="I2699" t="s">
        <v>62</v>
      </c>
      <c r="J2699">
        <v>39348</v>
      </c>
      <c r="K2699" s="1">
        <v>44569</v>
      </c>
      <c r="L2699" t="s">
        <v>29</v>
      </c>
      <c r="M2699" t="s">
        <v>9365</v>
      </c>
      <c r="N2699" t="s">
        <v>9366</v>
      </c>
      <c r="O2699" t="s">
        <v>224</v>
      </c>
      <c r="P2699" t="s">
        <v>225</v>
      </c>
      <c r="Q2699" t="s">
        <v>50</v>
      </c>
      <c r="R2699" t="s">
        <v>226</v>
      </c>
      <c r="S2699" t="s">
        <v>69</v>
      </c>
      <c r="T2699" t="s">
        <v>227</v>
      </c>
      <c r="U2699" t="s">
        <v>228</v>
      </c>
      <c r="V2699" t="s">
        <v>1402</v>
      </c>
      <c r="W2699" t="s">
        <v>1403</v>
      </c>
    </row>
    <row r="2700" spans="1:23" x14ac:dyDescent="0.3">
      <c r="A2700">
        <v>1051758463387340</v>
      </c>
      <c r="B2700" t="s">
        <v>443</v>
      </c>
      <c r="C2700" t="s">
        <v>91</v>
      </c>
      <c r="D2700" t="s">
        <v>3786</v>
      </c>
      <c r="E2700" t="s">
        <v>1564</v>
      </c>
      <c r="F2700" t="s">
        <v>1565</v>
      </c>
      <c r="G2700">
        <v>6.6111000000000004</v>
      </c>
      <c r="H2700">
        <v>20.939399999999999</v>
      </c>
      <c r="I2700" t="s">
        <v>78</v>
      </c>
      <c r="J2700">
        <v>109841</v>
      </c>
      <c r="K2700" s="1">
        <v>44619</v>
      </c>
      <c r="L2700" t="s">
        <v>29</v>
      </c>
      <c r="M2700" t="s">
        <v>9367</v>
      </c>
      <c r="N2700" t="s">
        <v>9368</v>
      </c>
      <c r="O2700" t="s">
        <v>2470</v>
      </c>
      <c r="P2700" t="s">
        <v>4399</v>
      </c>
      <c r="Q2700" t="s">
        <v>34</v>
      </c>
      <c r="R2700" t="s">
        <v>4400</v>
      </c>
      <c r="S2700" t="s">
        <v>255</v>
      </c>
      <c r="T2700" t="s">
        <v>4401</v>
      </c>
      <c r="U2700" t="s">
        <v>4402</v>
      </c>
      <c r="V2700" t="s">
        <v>9369</v>
      </c>
      <c r="W2700" t="s">
        <v>9370</v>
      </c>
    </row>
    <row r="2701" spans="1:23" x14ac:dyDescent="0.3">
      <c r="A2701">
        <v>1158995277915680</v>
      </c>
      <c r="B2701" t="s">
        <v>467</v>
      </c>
      <c r="C2701" t="s">
        <v>134</v>
      </c>
      <c r="D2701" t="s">
        <v>2990</v>
      </c>
      <c r="E2701" t="s">
        <v>2915</v>
      </c>
      <c r="F2701" t="s">
        <v>2916</v>
      </c>
      <c r="G2701">
        <v>-0.80369999999999997</v>
      </c>
      <c r="H2701">
        <v>11.609400000000001</v>
      </c>
      <c r="I2701" t="s">
        <v>62</v>
      </c>
      <c r="J2701">
        <v>38319</v>
      </c>
      <c r="K2701" s="1">
        <v>44578</v>
      </c>
      <c r="L2701" t="s">
        <v>29</v>
      </c>
      <c r="M2701" t="s">
        <v>9371</v>
      </c>
      <c r="N2701" t="s">
        <v>9372</v>
      </c>
      <c r="O2701" t="s">
        <v>736</v>
      </c>
      <c r="P2701" t="s">
        <v>640</v>
      </c>
      <c r="Q2701" t="s">
        <v>50</v>
      </c>
      <c r="R2701" t="s">
        <v>1438</v>
      </c>
      <c r="S2701" t="s">
        <v>212</v>
      </c>
      <c r="T2701" t="s">
        <v>1439</v>
      </c>
      <c r="U2701" t="s">
        <v>1440</v>
      </c>
      <c r="V2701" t="s">
        <v>3197</v>
      </c>
      <c r="W2701" t="s">
        <v>3198</v>
      </c>
    </row>
    <row r="2702" spans="1:23" x14ac:dyDescent="0.3">
      <c r="A2702">
        <v>1328315370405960</v>
      </c>
      <c r="B2702" t="s">
        <v>1683</v>
      </c>
      <c r="C2702" t="s">
        <v>134</v>
      </c>
      <c r="D2702" t="s">
        <v>1184</v>
      </c>
      <c r="E2702" t="s">
        <v>3211</v>
      </c>
      <c r="F2702" t="s">
        <v>3212</v>
      </c>
      <c r="G2702">
        <v>9.1449999999999996</v>
      </c>
      <c r="H2702">
        <v>40.489699999999999</v>
      </c>
      <c r="I2702" t="s">
        <v>78</v>
      </c>
      <c r="J2702">
        <v>43006</v>
      </c>
      <c r="K2702" s="1">
        <v>45057</v>
      </c>
      <c r="L2702" t="s">
        <v>63</v>
      </c>
      <c r="M2702" t="s">
        <v>9373</v>
      </c>
      <c r="N2702" t="s">
        <v>9374</v>
      </c>
      <c r="O2702" t="s">
        <v>447</v>
      </c>
      <c r="P2702" t="s">
        <v>448</v>
      </c>
      <c r="Q2702" t="s">
        <v>50</v>
      </c>
      <c r="R2702" t="s">
        <v>449</v>
      </c>
      <c r="S2702" t="s">
        <v>334</v>
      </c>
      <c r="T2702" t="s">
        <v>450</v>
      </c>
      <c r="U2702" t="s">
        <v>451</v>
      </c>
      <c r="V2702" t="s">
        <v>4566</v>
      </c>
      <c r="W2702" t="s">
        <v>4567</v>
      </c>
    </row>
    <row r="2703" spans="1:23" x14ac:dyDescent="0.3">
      <c r="A2703">
        <v>1372948246712340</v>
      </c>
      <c r="B2703" t="s">
        <v>272</v>
      </c>
      <c r="C2703" t="s">
        <v>58</v>
      </c>
      <c r="D2703" t="s">
        <v>575</v>
      </c>
      <c r="E2703" t="s">
        <v>93</v>
      </c>
      <c r="F2703" t="s">
        <v>94</v>
      </c>
      <c r="G2703">
        <v>-35.6751</v>
      </c>
      <c r="H2703">
        <v>-71.542900000000003</v>
      </c>
      <c r="I2703" t="s">
        <v>78</v>
      </c>
      <c r="J2703">
        <v>50848</v>
      </c>
      <c r="K2703" s="1">
        <v>44720</v>
      </c>
      <c r="L2703" t="s">
        <v>123</v>
      </c>
      <c r="M2703" t="s">
        <v>9375</v>
      </c>
      <c r="N2703" t="s">
        <v>9376</v>
      </c>
      <c r="O2703" t="s">
        <v>32</v>
      </c>
      <c r="P2703" t="s">
        <v>1169</v>
      </c>
      <c r="Q2703" t="s">
        <v>321</v>
      </c>
      <c r="R2703" t="s">
        <v>1170</v>
      </c>
      <c r="S2703" t="s">
        <v>241</v>
      </c>
      <c r="T2703" t="s">
        <v>1171</v>
      </c>
      <c r="U2703" t="s">
        <v>1172</v>
      </c>
      <c r="V2703" t="s">
        <v>1303</v>
      </c>
      <c r="W2703" t="s">
        <v>1304</v>
      </c>
    </row>
    <row r="2704" spans="1:23" x14ac:dyDescent="0.3">
      <c r="A2704">
        <v>966263983152843</v>
      </c>
      <c r="B2704" t="s">
        <v>231</v>
      </c>
      <c r="C2704" t="s">
        <v>151</v>
      </c>
      <c r="D2704" t="s">
        <v>43</v>
      </c>
      <c r="E2704" t="s">
        <v>107</v>
      </c>
      <c r="F2704" t="s">
        <v>108</v>
      </c>
      <c r="G2704">
        <v>50.503900000000002</v>
      </c>
      <c r="H2704">
        <v>4.4699</v>
      </c>
      <c r="I2704" t="s">
        <v>62</v>
      </c>
      <c r="J2704">
        <v>115727</v>
      </c>
      <c r="K2704" s="1">
        <v>44508</v>
      </c>
      <c r="L2704" t="s">
        <v>123</v>
      </c>
      <c r="M2704" t="s">
        <v>9377</v>
      </c>
      <c r="N2704" t="s">
        <v>9378</v>
      </c>
      <c r="O2704" t="s">
        <v>1088</v>
      </c>
      <c r="P2704" t="s">
        <v>1089</v>
      </c>
      <c r="Q2704" t="s">
        <v>253</v>
      </c>
      <c r="R2704" t="s">
        <v>1090</v>
      </c>
      <c r="S2704" t="s">
        <v>334</v>
      </c>
      <c r="T2704" t="s">
        <v>1091</v>
      </c>
      <c r="U2704" t="s">
        <v>1092</v>
      </c>
      <c r="V2704" t="s">
        <v>2371</v>
      </c>
      <c r="W2704" t="s">
        <v>2372</v>
      </c>
    </row>
    <row r="2705" spans="1:23" x14ac:dyDescent="0.3">
      <c r="A2705">
        <v>532591785223099</v>
      </c>
      <c r="B2705" t="s">
        <v>792</v>
      </c>
      <c r="C2705" t="s">
        <v>151</v>
      </c>
      <c r="D2705" t="s">
        <v>2681</v>
      </c>
      <c r="E2705" t="s">
        <v>247</v>
      </c>
      <c r="F2705" t="s">
        <v>248</v>
      </c>
      <c r="G2705">
        <v>15.5527</v>
      </c>
      <c r="H2705">
        <v>48.516399999999997</v>
      </c>
      <c r="I2705" t="s">
        <v>138</v>
      </c>
      <c r="J2705">
        <v>87498</v>
      </c>
      <c r="K2705" s="1">
        <v>44592</v>
      </c>
      <c r="L2705" t="s">
        <v>123</v>
      </c>
      <c r="M2705" t="s">
        <v>9379</v>
      </c>
      <c r="N2705" t="s">
        <v>9380</v>
      </c>
      <c r="O2705" t="s">
        <v>508</v>
      </c>
      <c r="P2705" t="s">
        <v>1221</v>
      </c>
      <c r="Q2705" t="s">
        <v>239</v>
      </c>
      <c r="R2705" t="s">
        <v>1222</v>
      </c>
      <c r="S2705" t="s">
        <v>241</v>
      </c>
      <c r="T2705" t="s">
        <v>1223</v>
      </c>
      <c r="U2705" t="s">
        <v>1224</v>
      </c>
      <c r="V2705" t="s">
        <v>4592</v>
      </c>
      <c r="W2705" t="s">
        <v>4593</v>
      </c>
    </row>
    <row r="2706" spans="1:23" x14ac:dyDescent="0.3">
      <c r="A2706">
        <v>1105813922151070</v>
      </c>
      <c r="B2706" t="s">
        <v>792</v>
      </c>
      <c r="C2706" t="s">
        <v>24</v>
      </c>
      <c r="D2706" t="s">
        <v>4412</v>
      </c>
      <c r="E2706" t="s">
        <v>602</v>
      </c>
      <c r="F2706" t="s">
        <v>603</v>
      </c>
      <c r="G2706">
        <v>40.463700000000003</v>
      </c>
      <c r="H2706">
        <v>-3.7492000000000001</v>
      </c>
      <c r="I2706" t="s">
        <v>28</v>
      </c>
      <c r="J2706">
        <v>69769</v>
      </c>
      <c r="K2706" s="1">
        <v>44870</v>
      </c>
      <c r="L2706" t="s">
        <v>29</v>
      </c>
      <c r="M2706" t="s">
        <v>9381</v>
      </c>
      <c r="N2706" t="s">
        <v>9382</v>
      </c>
      <c r="O2706" t="s">
        <v>400</v>
      </c>
      <c r="P2706" t="s">
        <v>401</v>
      </c>
      <c r="Q2706" t="s">
        <v>239</v>
      </c>
      <c r="R2706" t="s">
        <v>402</v>
      </c>
      <c r="S2706" t="s">
        <v>69</v>
      </c>
      <c r="T2706" t="s">
        <v>403</v>
      </c>
      <c r="U2706" t="s">
        <v>404</v>
      </c>
      <c r="V2706" t="s">
        <v>5153</v>
      </c>
      <c r="W2706" t="s">
        <v>5154</v>
      </c>
    </row>
    <row r="2707" spans="1:23" x14ac:dyDescent="0.3">
      <c r="A2707">
        <v>2885646068238510</v>
      </c>
      <c r="B2707" t="s">
        <v>921</v>
      </c>
      <c r="C2707" t="s">
        <v>91</v>
      </c>
      <c r="D2707" t="s">
        <v>5094</v>
      </c>
      <c r="E2707" t="s">
        <v>5225</v>
      </c>
      <c r="F2707" t="s">
        <v>5226</v>
      </c>
      <c r="G2707">
        <v>7.1315</v>
      </c>
      <c r="H2707">
        <v>171.18450000000001</v>
      </c>
      <c r="I2707" t="s">
        <v>62</v>
      </c>
      <c r="J2707">
        <v>29005</v>
      </c>
      <c r="K2707" s="1">
        <v>45013</v>
      </c>
      <c r="L2707" t="s">
        <v>29</v>
      </c>
      <c r="M2707" t="s">
        <v>9383</v>
      </c>
      <c r="N2707" t="s">
        <v>9384</v>
      </c>
      <c r="O2707" t="s">
        <v>716</v>
      </c>
      <c r="P2707" t="s">
        <v>717</v>
      </c>
      <c r="Q2707" t="s">
        <v>239</v>
      </c>
      <c r="R2707" t="s">
        <v>718</v>
      </c>
      <c r="S2707" t="s">
        <v>334</v>
      </c>
      <c r="T2707" t="s">
        <v>719</v>
      </c>
      <c r="U2707" t="s">
        <v>720</v>
      </c>
      <c r="V2707" t="s">
        <v>2236</v>
      </c>
      <c r="W2707" t="s">
        <v>2237</v>
      </c>
    </row>
    <row r="2708" spans="1:23" x14ac:dyDescent="0.3">
      <c r="A2708">
        <v>2496873253152130</v>
      </c>
      <c r="B2708" t="s">
        <v>161</v>
      </c>
      <c r="C2708" t="s">
        <v>42</v>
      </c>
      <c r="D2708" t="s">
        <v>6248</v>
      </c>
      <c r="E2708" t="s">
        <v>1165</v>
      </c>
      <c r="F2708" t="s">
        <v>1166</v>
      </c>
      <c r="G2708">
        <v>6.8769999999999998</v>
      </c>
      <c r="H2708">
        <v>31.306999999999999</v>
      </c>
      <c r="I2708" t="s">
        <v>138</v>
      </c>
      <c r="J2708">
        <v>133561</v>
      </c>
      <c r="K2708" s="1">
        <v>45082</v>
      </c>
      <c r="L2708" t="s">
        <v>123</v>
      </c>
      <c r="M2708" t="s">
        <v>9385</v>
      </c>
      <c r="N2708" t="s">
        <v>9386</v>
      </c>
      <c r="O2708" t="s">
        <v>2700</v>
      </c>
      <c r="P2708" t="s">
        <v>2701</v>
      </c>
      <c r="Q2708" t="s">
        <v>169</v>
      </c>
      <c r="R2708" t="s">
        <v>2702</v>
      </c>
      <c r="S2708" t="s">
        <v>241</v>
      </c>
      <c r="T2708" t="s">
        <v>2703</v>
      </c>
      <c r="U2708" t="s">
        <v>2704</v>
      </c>
      <c r="V2708" t="s">
        <v>4495</v>
      </c>
      <c r="W2708" t="s">
        <v>4496</v>
      </c>
    </row>
    <row r="2709" spans="1:23" x14ac:dyDescent="0.3">
      <c r="A2709">
        <v>968829761399000</v>
      </c>
      <c r="B2709" t="s">
        <v>582</v>
      </c>
      <c r="C2709" t="s">
        <v>58</v>
      </c>
      <c r="D2709" t="s">
        <v>6730</v>
      </c>
      <c r="E2709" t="s">
        <v>1509</v>
      </c>
      <c r="F2709" t="s">
        <v>1510</v>
      </c>
      <c r="G2709">
        <v>10.691800000000001</v>
      </c>
      <c r="H2709">
        <v>-61.222499999999997</v>
      </c>
      <c r="I2709" t="s">
        <v>28</v>
      </c>
      <c r="J2709">
        <v>42493</v>
      </c>
      <c r="K2709" s="1">
        <v>44468</v>
      </c>
      <c r="L2709" t="s">
        <v>123</v>
      </c>
      <c r="M2709" t="s">
        <v>9387</v>
      </c>
      <c r="N2709" t="s">
        <v>9388</v>
      </c>
      <c r="O2709" t="s">
        <v>2554</v>
      </c>
      <c r="P2709" t="s">
        <v>2555</v>
      </c>
      <c r="Q2709" t="s">
        <v>332</v>
      </c>
      <c r="R2709" t="s">
        <v>2556</v>
      </c>
      <c r="S2709" t="s">
        <v>36</v>
      </c>
      <c r="T2709" t="s">
        <v>2557</v>
      </c>
      <c r="U2709" t="s">
        <v>2558</v>
      </c>
      <c r="V2709" t="s">
        <v>5368</v>
      </c>
      <c r="W2709" t="s">
        <v>5369</v>
      </c>
    </row>
    <row r="2710" spans="1:23" x14ac:dyDescent="0.3">
      <c r="A2710">
        <v>812538036357455</v>
      </c>
      <c r="B2710" t="s">
        <v>217</v>
      </c>
      <c r="C2710" t="s">
        <v>273</v>
      </c>
      <c r="D2710" t="s">
        <v>25</v>
      </c>
      <c r="E2710" t="s">
        <v>819</v>
      </c>
      <c r="F2710" t="s">
        <v>820</v>
      </c>
      <c r="G2710">
        <v>15.414899999999999</v>
      </c>
      <c r="H2710">
        <v>-61.3705</v>
      </c>
      <c r="I2710" t="s">
        <v>78</v>
      </c>
      <c r="J2710">
        <v>14305</v>
      </c>
      <c r="K2710" s="1">
        <v>44543</v>
      </c>
      <c r="L2710" t="s">
        <v>63</v>
      </c>
      <c r="M2710" t="s">
        <v>9389</v>
      </c>
      <c r="N2710" t="s">
        <v>9390</v>
      </c>
      <c r="O2710" t="s">
        <v>1698</v>
      </c>
      <c r="P2710" t="s">
        <v>4970</v>
      </c>
      <c r="Q2710" t="s">
        <v>83</v>
      </c>
      <c r="R2710" t="s">
        <v>4971</v>
      </c>
      <c r="S2710" t="s">
        <v>69</v>
      </c>
      <c r="T2710" t="s">
        <v>4972</v>
      </c>
      <c r="U2710" t="s">
        <v>4973</v>
      </c>
      <c r="V2710" t="s">
        <v>2449</v>
      </c>
      <c r="W2710" t="s">
        <v>2450</v>
      </c>
    </row>
    <row r="2711" spans="1:23" x14ac:dyDescent="0.3">
      <c r="A2711">
        <v>2736929342858650</v>
      </c>
      <c r="B2711" t="s">
        <v>119</v>
      </c>
      <c r="C2711" t="s">
        <v>218</v>
      </c>
      <c r="D2711" t="s">
        <v>301</v>
      </c>
      <c r="E2711" t="s">
        <v>893</v>
      </c>
      <c r="F2711" t="s">
        <v>894</v>
      </c>
      <c r="G2711">
        <v>-30.5595</v>
      </c>
      <c r="H2711">
        <v>22.9375</v>
      </c>
      <c r="I2711" t="s">
        <v>28</v>
      </c>
      <c r="J2711">
        <v>90229</v>
      </c>
      <c r="K2711" s="1">
        <v>44720</v>
      </c>
      <c r="L2711" t="s">
        <v>63</v>
      </c>
      <c r="M2711" t="s">
        <v>9391</v>
      </c>
      <c r="N2711">
        <f>1-972-746-9535</f>
        <v>-11252</v>
      </c>
      <c r="O2711" t="s">
        <v>111</v>
      </c>
      <c r="P2711" t="s">
        <v>112</v>
      </c>
      <c r="Q2711" t="s">
        <v>34</v>
      </c>
      <c r="R2711" t="s">
        <v>113</v>
      </c>
      <c r="S2711" t="s">
        <v>36</v>
      </c>
      <c r="T2711" t="s">
        <v>115</v>
      </c>
      <c r="U2711" t="s">
        <v>116</v>
      </c>
      <c r="V2711" t="s">
        <v>6410</v>
      </c>
      <c r="W2711" t="s">
        <v>6411</v>
      </c>
    </row>
    <row r="2712" spans="1:23" x14ac:dyDescent="0.3">
      <c r="A2712">
        <v>2374756117027050</v>
      </c>
      <c r="B2712" t="s">
        <v>286</v>
      </c>
      <c r="C2712" t="s">
        <v>151</v>
      </c>
      <c r="D2712" t="s">
        <v>1570</v>
      </c>
      <c r="E2712" t="s">
        <v>1122</v>
      </c>
      <c r="F2712" t="s">
        <v>1123</v>
      </c>
      <c r="G2712">
        <v>9.7489000000000008</v>
      </c>
      <c r="H2712">
        <v>-83.753399999999999</v>
      </c>
      <c r="I2712" t="s">
        <v>62</v>
      </c>
      <c r="J2712">
        <v>42757</v>
      </c>
      <c r="K2712" s="1">
        <v>44566</v>
      </c>
      <c r="L2712" t="s">
        <v>29</v>
      </c>
      <c r="M2712" t="s">
        <v>9392</v>
      </c>
      <c r="N2712" t="s">
        <v>9393</v>
      </c>
      <c r="O2712" t="s">
        <v>1308</v>
      </c>
      <c r="P2712" t="s">
        <v>1309</v>
      </c>
      <c r="Q2712" t="s">
        <v>239</v>
      </c>
      <c r="R2712" t="s">
        <v>1310</v>
      </c>
      <c r="S2712" t="s">
        <v>85</v>
      </c>
      <c r="T2712" t="s">
        <v>1311</v>
      </c>
      <c r="U2712" t="s">
        <v>1312</v>
      </c>
      <c r="V2712" t="s">
        <v>4592</v>
      </c>
      <c r="W2712" t="s">
        <v>4593</v>
      </c>
    </row>
    <row r="2713" spans="1:23" x14ac:dyDescent="0.3">
      <c r="A2713">
        <v>55834254575227</v>
      </c>
      <c r="B2713" t="s">
        <v>260</v>
      </c>
      <c r="C2713" t="s">
        <v>134</v>
      </c>
      <c r="D2713" t="s">
        <v>5933</v>
      </c>
      <c r="E2713" t="s">
        <v>2098</v>
      </c>
      <c r="F2713" t="s">
        <v>2099</v>
      </c>
      <c r="G2713">
        <v>15.4542</v>
      </c>
      <c r="H2713">
        <v>18.732199999999999</v>
      </c>
      <c r="I2713" t="s">
        <v>206</v>
      </c>
      <c r="J2713">
        <v>21531</v>
      </c>
      <c r="K2713" s="1">
        <v>44863</v>
      </c>
      <c r="L2713" t="s">
        <v>123</v>
      </c>
      <c r="M2713" t="s">
        <v>9394</v>
      </c>
      <c r="N2713">
        <v>5246613782</v>
      </c>
      <c r="O2713" t="s">
        <v>811</v>
      </c>
      <c r="P2713" t="s">
        <v>2356</v>
      </c>
      <c r="Q2713" t="s">
        <v>239</v>
      </c>
      <c r="R2713" t="s">
        <v>2357</v>
      </c>
      <c r="S2713" t="s">
        <v>52</v>
      </c>
      <c r="T2713" t="s">
        <v>2358</v>
      </c>
      <c r="U2713" t="s">
        <v>2359</v>
      </c>
      <c r="V2713" t="s">
        <v>9395</v>
      </c>
      <c r="W2713" t="s">
        <v>9396</v>
      </c>
    </row>
    <row r="2714" spans="1:23" x14ac:dyDescent="0.3">
      <c r="A2714">
        <v>2555705257200560</v>
      </c>
      <c r="B2714" t="s">
        <v>839</v>
      </c>
      <c r="C2714" t="s">
        <v>218</v>
      </c>
      <c r="D2714" t="s">
        <v>4768</v>
      </c>
      <c r="E2714" t="s">
        <v>1473</v>
      </c>
      <c r="F2714" t="s">
        <v>1474</v>
      </c>
      <c r="G2714">
        <v>-14.234999999999999</v>
      </c>
      <c r="H2714">
        <v>-51.9253</v>
      </c>
      <c r="I2714" t="s">
        <v>78</v>
      </c>
      <c r="J2714">
        <v>81582</v>
      </c>
      <c r="K2714" s="1">
        <v>44472</v>
      </c>
      <c r="L2714" t="s">
        <v>29</v>
      </c>
      <c r="M2714" t="s">
        <v>9397</v>
      </c>
      <c r="N2714" t="s">
        <v>9398</v>
      </c>
      <c r="O2714" t="s">
        <v>331</v>
      </c>
      <c r="P2714" t="s">
        <v>1353</v>
      </c>
      <c r="Q2714" t="s">
        <v>34</v>
      </c>
      <c r="R2714" t="s">
        <v>1354</v>
      </c>
      <c r="S2714" t="s">
        <v>198</v>
      </c>
      <c r="T2714" t="s">
        <v>1355</v>
      </c>
      <c r="U2714" t="s">
        <v>1356</v>
      </c>
      <c r="V2714" t="s">
        <v>1568</v>
      </c>
      <c r="W2714" t="s">
        <v>1569</v>
      </c>
    </row>
    <row r="2715" spans="1:23" x14ac:dyDescent="0.3">
      <c r="A2715">
        <v>246165519845569</v>
      </c>
      <c r="B2715" t="s">
        <v>443</v>
      </c>
      <c r="C2715" t="s">
        <v>91</v>
      </c>
      <c r="D2715" t="s">
        <v>793</v>
      </c>
      <c r="E2715" t="s">
        <v>636</v>
      </c>
      <c r="F2715" t="s">
        <v>637</v>
      </c>
      <c r="G2715">
        <v>8.5379000000000005</v>
      </c>
      <c r="H2715">
        <v>-80.7821</v>
      </c>
      <c r="I2715" t="s">
        <v>62</v>
      </c>
      <c r="J2715">
        <v>119430</v>
      </c>
      <c r="K2715" s="1">
        <v>44991</v>
      </c>
      <c r="L2715" t="s">
        <v>29</v>
      </c>
      <c r="M2715" t="s">
        <v>9399</v>
      </c>
      <c r="N2715" t="s">
        <v>9400</v>
      </c>
      <c r="O2715" t="s">
        <v>560</v>
      </c>
      <c r="P2715" t="s">
        <v>561</v>
      </c>
      <c r="Q2715" t="s">
        <v>294</v>
      </c>
      <c r="R2715" t="s">
        <v>562</v>
      </c>
      <c r="S2715" t="s">
        <v>52</v>
      </c>
      <c r="T2715" t="s">
        <v>563</v>
      </c>
      <c r="U2715" t="s">
        <v>564</v>
      </c>
      <c r="V2715" t="s">
        <v>3075</v>
      </c>
      <c r="W2715" t="s">
        <v>3076</v>
      </c>
    </row>
    <row r="2716" spans="1:23" x14ac:dyDescent="0.3">
      <c r="A2716">
        <v>1946366415629750</v>
      </c>
      <c r="B2716" t="s">
        <v>443</v>
      </c>
      <c r="C2716" t="s">
        <v>24</v>
      </c>
      <c r="D2716" t="s">
        <v>730</v>
      </c>
      <c r="E2716" t="s">
        <v>841</v>
      </c>
      <c r="F2716" t="s">
        <v>842</v>
      </c>
      <c r="G2716">
        <v>55.378100000000003</v>
      </c>
      <c r="H2716">
        <v>-3.4359999999999999</v>
      </c>
      <c r="I2716" t="s">
        <v>78</v>
      </c>
      <c r="J2716">
        <v>83007</v>
      </c>
      <c r="K2716" s="1">
        <v>44488</v>
      </c>
      <c r="L2716" t="s">
        <v>29</v>
      </c>
      <c r="M2716" t="s">
        <v>9401</v>
      </c>
      <c r="N2716" t="s">
        <v>9402</v>
      </c>
      <c r="O2716" t="s">
        <v>65</v>
      </c>
      <c r="P2716" t="s">
        <v>66</v>
      </c>
      <c r="Q2716" t="s">
        <v>358</v>
      </c>
      <c r="R2716" t="s">
        <v>68</v>
      </c>
      <c r="S2716" t="s">
        <v>334</v>
      </c>
      <c r="T2716" t="s">
        <v>70</v>
      </c>
      <c r="U2716" t="s">
        <v>71</v>
      </c>
      <c r="V2716" t="s">
        <v>2721</v>
      </c>
      <c r="W2716" t="s">
        <v>2722</v>
      </c>
    </row>
    <row r="2717" spans="1:23" x14ac:dyDescent="0.3">
      <c r="A2717">
        <v>1219579956171650</v>
      </c>
      <c r="B2717" t="s">
        <v>104</v>
      </c>
      <c r="C2717" t="s">
        <v>24</v>
      </c>
      <c r="D2717" t="s">
        <v>4848</v>
      </c>
      <c r="E2717" t="s">
        <v>2342</v>
      </c>
      <c r="F2717" t="s">
        <v>2343</v>
      </c>
      <c r="G2717">
        <v>71.706900000000005</v>
      </c>
      <c r="H2717">
        <v>-42.604300000000002</v>
      </c>
      <c r="I2717" t="s">
        <v>28</v>
      </c>
      <c r="J2717">
        <v>49690</v>
      </c>
      <c r="K2717" s="1">
        <v>44785</v>
      </c>
      <c r="L2717" t="s">
        <v>29</v>
      </c>
      <c r="M2717" t="s">
        <v>9403</v>
      </c>
      <c r="N2717" t="s">
        <v>9404</v>
      </c>
      <c r="O2717" t="s">
        <v>560</v>
      </c>
      <c r="P2717" t="s">
        <v>585</v>
      </c>
      <c r="Q2717" t="s">
        <v>358</v>
      </c>
      <c r="R2717" t="s">
        <v>3125</v>
      </c>
      <c r="S2717" t="s">
        <v>69</v>
      </c>
      <c r="T2717" t="s">
        <v>3126</v>
      </c>
      <c r="U2717" t="s">
        <v>3127</v>
      </c>
      <c r="V2717" t="s">
        <v>4271</v>
      </c>
      <c r="W2717" t="s">
        <v>4272</v>
      </c>
    </row>
    <row r="2718" spans="1:23" x14ac:dyDescent="0.3">
      <c r="A2718">
        <v>1403476723414170</v>
      </c>
      <c r="B2718" t="s">
        <v>272</v>
      </c>
      <c r="C2718" t="s">
        <v>151</v>
      </c>
      <c r="D2718" t="s">
        <v>6224</v>
      </c>
      <c r="E2718" t="s">
        <v>947</v>
      </c>
      <c r="F2718" t="s">
        <v>948</v>
      </c>
      <c r="G2718">
        <v>28.3949</v>
      </c>
      <c r="H2718">
        <v>84.123999999999995</v>
      </c>
      <c r="I2718" t="s">
        <v>206</v>
      </c>
      <c r="J2718">
        <v>81598</v>
      </c>
      <c r="K2718" s="1">
        <v>45075</v>
      </c>
      <c r="L2718" t="s">
        <v>123</v>
      </c>
      <c r="M2718" t="s">
        <v>9405</v>
      </c>
      <c r="N2718" t="s">
        <v>9406</v>
      </c>
      <c r="O2718" t="s">
        <v>356</v>
      </c>
      <c r="P2718" t="s">
        <v>357</v>
      </c>
      <c r="Q2718" t="s">
        <v>67</v>
      </c>
      <c r="R2718" t="s">
        <v>359</v>
      </c>
      <c r="S2718" t="s">
        <v>334</v>
      </c>
      <c r="T2718" t="s">
        <v>360</v>
      </c>
      <c r="U2718" t="s">
        <v>361</v>
      </c>
      <c r="V2718" t="s">
        <v>5938</v>
      </c>
      <c r="W2718" t="s">
        <v>5939</v>
      </c>
    </row>
    <row r="2719" spans="1:23" x14ac:dyDescent="0.3">
      <c r="A2719">
        <v>2150831991732690</v>
      </c>
      <c r="B2719" t="s">
        <v>859</v>
      </c>
      <c r="C2719" t="s">
        <v>58</v>
      </c>
      <c r="D2719" t="s">
        <v>2404</v>
      </c>
      <c r="E2719" t="s">
        <v>2873</v>
      </c>
      <c r="F2719" t="s">
        <v>2874</v>
      </c>
      <c r="G2719">
        <v>8.6195000000000004</v>
      </c>
      <c r="H2719">
        <v>0.82479999999999998</v>
      </c>
      <c r="I2719" t="s">
        <v>138</v>
      </c>
      <c r="J2719">
        <v>75149</v>
      </c>
      <c r="K2719" s="1">
        <v>44855</v>
      </c>
      <c r="L2719" t="s">
        <v>123</v>
      </c>
      <c r="M2719" t="s">
        <v>9407</v>
      </c>
      <c r="N2719" t="s">
        <v>9408</v>
      </c>
      <c r="O2719" t="s">
        <v>2417</v>
      </c>
      <c r="P2719" t="s">
        <v>5569</v>
      </c>
      <c r="Q2719" t="s">
        <v>183</v>
      </c>
      <c r="R2719" t="s">
        <v>5570</v>
      </c>
      <c r="S2719" t="s">
        <v>334</v>
      </c>
      <c r="T2719" t="s">
        <v>5571</v>
      </c>
      <c r="U2719" t="s">
        <v>5572</v>
      </c>
      <c r="V2719" t="s">
        <v>7914</v>
      </c>
      <c r="W2719" t="s">
        <v>7915</v>
      </c>
    </row>
    <row r="2720" spans="1:23" x14ac:dyDescent="0.3">
      <c r="A2720">
        <v>1823296716387270</v>
      </c>
      <c r="B2720" t="s">
        <v>667</v>
      </c>
      <c r="C2720" t="s">
        <v>273</v>
      </c>
      <c r="D2720" t="s">
        <v>6011</v>
      </c>
      <c r="E2720" t="s">
        <v>419</v>
      </c>
      <c r="F2720" t="s">
        <v>420</v>
      </c>
      <c r="G2720">
        <v>-23.442502999999999</v>
      </c>
      <c r="H2720">
        <v>-58.443832</v>
      </c>
      <c r="I2720" t="s">
        <v>138</v>
      </c>
      <c r="J2720">
        <v>36288</v>
      </c>
      <c r="K2720" s="1">
        <v>45117</v>
      </c>
      <c r="L2720" t="s">
        <v>63</v>
      </c>
      <c r="M2720" t="s">
        <v>9409</v>
      </c>
      <c r="N2720" t="s">
        <v>9410</v>
      </c>
      <c r="O2720" t="s">
        <v>692</v>
      </c>
      <c r="P2720" t="s">
        <v>1522</v>
      </c>
      <c r="Q2720" t="s">
        <v>1047</v>
      </c>
      <c r="R2720" t="s">
        <v>1523</v>
      </c>
      <c r="S2720" t="s">
        <v>85</v>
      </c>
      <c r="T2720" t="s">
        <v>1524</v>
      </c>
      <c r="U2720" t="s">
        <v>1525</v>
      </c>
      <c r="V2720" t="s">
        <v>4235</v>
      </c>
      <c r="W2720" t="s">
        <v>4236</v>
      </c>
    </row>
    <row r="2721" spans="1:23" x14ac:dyDescent="0.3">
      <c r="A2721">
        <v>834848137939118</v>
      </c>
      <c r="B2721" t="s">
        <v>417</v>
      </c>
      <c r="C2721" t="s">
        <v>151</v>
      </c>
      <c r="D2721" t="s">
        <v>5016</v>
      </c>
      <c r="E2721" t="s">
        <v>2328</v>
      </c>
      <c r="F2721" t="s">
        <v>2329</v>
      </c>
      <c r="G2721">
        <v>12.238300000000001</v>
      </c>
      <c r="H2721">
        <v>-1.5616000000000001</v>
      </c>
      <c r="I2721" t="s">
        <v>78</v>
      </c>
      <c r="J2721">
        <v>74462</v>
      </c>
      <c r="K2721" s="1">
        <v>44883</v>
      </c>
      <c r="L2721" t="s">
        <v>29</v>
      </c>
      <c r="M2721" t="s">
        <v>9411</v>
      </c>
      <c r="N2721" t="s">
        <v>9412</v>
      </c>
      <c r="O2721" t="s">
        <v>1513</v>
      </c>
      <c r="P2721" t="s">
        <v>1373</v>
      </c>
      <c r="Q2721" t="s">
        <v>294</v>
      </c>
      <c r="R2721" t="s">
        <v>1514</v>
      </c>
      <c r="S2721" t="s">
        <v>241</v>
      </c>
      <c r="T2721" t="s">
        <v>1515</v>
      </c>
      <c r="U2721" t="s">
        <v>1516</v>
      </c>
      <c r="V2721" t="s">
        <v>857</v>
      </c>
      <c r="W2721" t="s">
        <v>858</v>
      </c>
    </row>
    <row r="2722" spans="1:23" x14ac:dyDescent="0.3">
      <c r="A2722">
        <v>1293273605875170</v>
      </c>
      <c r="B2722" t="s">
        <v>133</v>
      </c>
      <c r="C2722" t="s">
        <v>134</v>
      </c>
      <c r="D2722" t="s">
        <v>5605</v>
      </c>
      <c r="E2722" t="s">
        <v>4059</v>
      </c>
      <c r="F2722" t="s">
        <v>4060</v>
      </c>
      <c r="G2722">
        <v>44.016500000000001</v>
      </c>
      <c r="H2722">
        <v>21.0059</v>
      </c>
      <c r="I2722" t="s">
        <v>138</v>
      </c>
      <c r="J2722">
        <v>79808</v>
      </c>
      <c r="K2722" s="1">
        <v>44573</v>
      </c>
      <c r="L2722" t="s">
        <v>123</v>
      </c>
      <c r="M2722" t="s">
        <v>9413</v>
      </c>
      <c r="N2722" t="s">
        <v>9414</v>
      </c>
      <c r="O2722" t="s">
        <v>1745</v>
      </c>
      <c r="P2722" t="s">
        <v>1746</v>
      </c>
      <c r="Q2722" t="s">
        <v>358</v>
      </c>
      <c r="R2722" t="s">
        <v>1747</v>
      </c>
      <c r="S2722" t="s">
        <v>198</v>
      </c>
      <c r="T2722" t="s">
        <v>1748</v>
      </c>
      <c r="U2722" t="s">
        <v>1749</v>
      </c>
      <c r="V2722" t="s">
        <v>6588</v>
      </c>
      <c r="W2722" t="s">
        <v>6589</v>
      </c>
    </row>
    <row r="2723" spans="1:23" x14ac:dyDescent="0.3">
      <c r="A2723">
        <v>1663404593931540</v>
      </c>
      <c r="B2723" t="s">
        <v>161</v>
      </c>
      <c r="C2723" t="s">
        <v>273</v>
      </c>
      <c r="D2723" t="s">
        <v>4363</v>
      </c>
      <c r="E2723" t="s">
        <v>2045</v>
      </c>
      <c r="F2723" t="s">
        <v>2046</v>
      </c>
      <c r="G2723">
        <v>35.126399999999997</v>
      </c>
      <c r="H2723">
        <v>33.429900000000004</v>
      </c>
      <c r="I2723" t="s">
        <v>206</v>
      </c>
      <c r="J2723">
        <v>96333</v>
      </c>
      <c r="K2723" s="1">
        <v>44659</v>
      </c>
      <c r="L2723" t="s">
        <v>63</v>
      </c>
      <c r="M2723" t="s">
        <v>9415</v>
      </c>
      <c r="N2723" t="s">
        <v>9416</v>
      </c>
      <c r="O2723" t="s">
        <v>2111</v>
      </c>
      <c r="P2723" t="s">
        <v>2675</v>
      </c>
      <c r="Q2723" t="s">
        <v>253</v>
      </c>
      <c r="R2723" t="s">
        <v>2676</v>
      </c>
      <c r="S2723" t="s">
        <v>198</v>
      </c>
      <c r="T2723" t="s">
        <v>2677</v>
      </c>
      <c r="U2723" t="s">
        <v>2678</v>
      </c>
      <c r="V2723" t="s">
        <v>9417</v>
      </c>
      <c r="W2723" t="s">
        <v>9418</v>
      </c>
    </row>
    <row r="2724" spans="1:23" x14ac:dyDescent="0.3">
      <c r="A2724">
        <v>961297865269868</v>
      </c>
      <c r="B2724" t="s">
        <v>57</v>
      </c>
      <c r="C2724" t="s">
        <v>134</v>
      </c>
      <c r="D2724" t="s">
        <v>2475</v>
      </c>
      <c r="E2724" t="s">
        <v>2915</v>
      </c>
      <c r="F2724" t="s">
        <v>2916</v>
      </c>
      <c r="G2724">
        <v>-0.80369999999999997</v>
      </c>
      <c r="H2724">
        <v>11.609400000000001</v>
      </c>
      <c r="I2724" t="s">
        <v>138</v>
      </c>
      <c r="J2724">
        <v>17095</v>
      </c>
      <c r="K2724" s="1">
        <v>44898</v>
      </c>
      <c r="L2724" t="s">
        <v>29</v>
      </c>
      <c r="M2724" t="s">
        <v>9419</v>
      </c>
      <c r="N2724" t="s">
        <v>9420</v>
      </c>
      <c r="O2724" t="s">
        <v>1260</v>
      </c>
      <c r="P2724" t="s">
        <v>1261</v>
      </c>
      <c r="Q2724" t="s">
        <v>321</v>
      </c>
      <c r="R2724" t="s">
        <v>1262</v>
      </c>
      <c r="S2724" t="s">
        <v>241</v>
      </c>
      <c r="T2724" t="s">
        <v>1263</v>
      </c>
      <c r="U2724" t="s">
        <v>1264</v>
      </c>
      <c r="V2724" t="s">
        <v>3256</v>
      </c>
      <c r="W2724" t="s">
        <v>3257</v>
      </c>
    </row>
    <row r="2725" spans="1:23" x14ac:dyDescent="0.3">
      <c r="A2725">
        <v>2013928835872260</v>
      </c>
      <c r="B2725" t="s">
        <v>313</v>
      </c>
      <c r="C2725" t="s">
        <v>151</v>
      </c>
      <c r="D2725" t="s">
        <v>1641</v>
      </c>
      <c r="E2725" t="s">
        <v>26</v>
      </c>
      <c r="F2725" t="s">
        <v>27</v>
      </c>
      <c r="G2725">
        <v>54.2361</v>
      </c>
      <c r="H2725">
        <v>-4.5480999999999998</v>
      </c>
      <c r="I2725" t="s">
        <v>62</v>
      </c>
      <c r="J2725">
        <v>76407</v>
      </c>
      <c r="K2725" s="1">
        <v>44577</v>
      </c>
      <c r="L2725" t="s">
        <v>63</v>
      </c>
      <c r="M2725" t="s">
        <v>9421</v>
      </c>
      <c r="N2725" t="s">
        <v>9422</v>
      </c>
      <c r="O2725" t="s">
        <v>693</v>
      </c>
      <c r="P2725" t="s">
        <v>2445</v>
      </c>
      <c r="Q2725" t="s">
        <v>50</v>
      </c>
      <c r="R2725" t="s">
        <v>2446</v>
      </c>
      <c r="S2725" t="s">
        <v>69</v>
      </c>
      <c r="T2725" t="s">
        <v>2447</v>
      </c>
      <c r="U2725" t="s">
        <v>2448</v>
      </c>
      <c r="V2725" t="s">
        <v>9423</v>
      </c>
      <c r="W2725" t="s">
        <v>9424</v>
      </c>
    </row>
    <row r="2726" spans="1:23" x14ac:dyDescent="0.3">
      <c r="A2726">
        <v>1013504488612260</v>
      </c>
      <c r="B2726" t="s">
        <v>710</v>
      </c>
      <c r="C2726" t="s">
        <v>105</v>
      </c>
      <c r="D2726" t="s">
        <v>9425</v>
      </c>
      <c r="E2726" t="s">
        <v>44</v>
      </c>
      <c r="F2726" t="s">
        <v>45</v>
      </c>
      <c r="G2726">
        <v>38.969700000000003</v>
      </c>
      <c r="H2726">
        <v>59.5563</v>
      </c>
      <c r="I2726" t="s">
        <v>138</v>
      </c>
      <c r="J2726">
        <v>32588</v>
      </c>
      <c r="K2726" s="1">
        <v>45099</v>
      </c>
      <c r="L2726" t="s">
        <v>123</v>
      </c>
      <c r="M2726" t="s">
        <v>9426</v>
      </c>
      <c r="N2726" t="s">
        <v>9427</v>
      </c>
      <c r="O2726" t="s">
        <v>400</v>
      </c>
      <c r="P2726" t="s">
        <v>2566</v>
      </c>
      <c r="Q2726" t="s">
        <v>50</v>
      </c>
      <c r="R2726" t="s">
        <v>2567</v>
      </c>
      <c r="S2726" t="s">
        <v>334</v>
      </c>
      <c r="T2726" t="s">
        <v>2568</v>
      </c>
      <c r="U2726" t="s">
        <v>2569</v>
      </c>
      <c r="V2726" t="s">
        <v>7538</v>
      </c>
      <c r="W2726" t="s">
        <v>7539</v>
      </c>
    </row>
    <row r="2727" spans="1:23" x14ac:dyDescent="0.3">
      <c r="A2727">
        <v>2122818634009200</v>
      </c>
      <c r="B2727" t="s">
        <v>480</v>
      </c>
      <c r="C2727" t="s">
        <v>58</v>
      </c>
      <c r="D2727" t="s">
        <v>780</v>
      </c>
      <c r="E2727" t="s">
        <v>2204</v>
      </c>
      <c r="F2727" t="s">
        <v>2205</v>
      </c>
      <c r="G2727">
        <v>7.9465000000000003</v>
      </c>
      <c r="H2727">
        <v>-1.0232000000000001</v>
      </c>
      <c r="I2727" t="s">
        <v>206</v>
      </c>
      <c r="J2727">
        <v>65960</v>
      </c>
      <c r="K2727" s="1">
        <v>44987</v>
      </c>
      <c r="L2727" t="s">
        <v>63</v>
      </c>
      <c r="M2727" t="s">
        <v>9428</v>
      </c>
      <c r="N2727" t="s">
        <v>9429</v>
      </c>
      <c r="O2727" t="s">
        <v>32</v>
      </c>
      <c r="P2727" t="s">
        <v>33</v>
      </c>
      <c r="Q2727" t="s">
        <v>67</v>
      </c>
      <c r="R2727" t="s">
        <v>35</v>
      </c>
      <c r="S2727" t="s">
        <v>114</v>
      </c>
      <c r="T2727" t="s">
        <v>37</v>
      </c>
      <c r="U2727" t="s">
        <v>38</v>
      </c>
      <c r="V2727" t="s">
        <v>5166</v>
      </c>
      <c r="W2727" t="s">
        <v>5167</v>
      </c>
    </row>
    <row r="2728" spans="1:23" x14ac:dyDescent="0.3">
      <c r="A2728">
        <v>2605211954480770</v>
      </c>
      <c r="B2728" t="s">
        <v>1249</v>
      </c>
      <c r="C2728" t="s">
        <v>91</v>
      </c>
      <c r="D2728" t="s">
        <v>3289</v>
      </c>
      <c r="E2728" t="s">
        <v>1065</v>
      </c>
      <c r="F2728" t="s">
        <v>1066</v>
      </c>
      <c r="G2728">
        <v>11.825100000000001</v>
      </c>
      <c r="H2728">
        <v>42.590299999999999</v>
      </c>
      <c r="I2728" t="s">
        <v>138</v>
      </c>
      <c r="J2728">
        <v>57747</v>
      </c>
      <c r="K2728" s="1">
        <v>44620</v>
      </c>
      <c r="L2728" t="s">
        <v>29</v>
      </c>
      <c r="M2728" t="s">
        <v>9430</v>
      </c>
      <c r="N2728" t="s">
        <v>9431</v>
      </c>
      <c r="O2728" t="s">
        <v>81</v>
      </c>
      <c r="P2728" t="s">
        <v>224</v>
      </c>
      <c r="Q2728" t="s">
        <v>321</v>
      </c>
      <c r="R2728" t="s">
        <v>2259</v>
      </c>
      <c r="S2728" t="s">
        <v>198</v>
      </c>
      <c r="T2728" t="s">
        <v>2260</v>
      </c>
      <c r="U2728" t="s">
        <v>2261</v>
      </c>
      <c r="V2728" t="s">
        <v>3416</v>
      </c>
      <c r="W2728" t="s">
        <v>3417</v>
      </c>
    </row>
    <row r="2729" spans="1:23" x14ac:dyDescent="0.3">
      <c r="A2729">
        <v>2507193847753730</v>
      </c>
      <c r="B2729" t="s">
        <v>231</v>
      </c>
      <c r="C2729" t="s">
        <v>218</v>
      </c>
      <c r="D2729" t="s">
        <v>9294</v>
      </c>
      <c r="E2729" t="s">
        <v>1685</v>
      </c>
      <c r="F2729" t="s">
        <v>1686</v>
      </c>
      <c r="G2729">
        <v>6.4280999999999997</v>
      </c>
      <c r="H2729">
        <v>-9.4295000000000009</v>
      </c>
      <c r="I2729" t="s">
        <v>28</v>
      </c>
      <c r="J2729">
        <v>129649</v>
      </c>
      <c r="K2729" s="1">
        <v>44484</v>
      </c>
      <c r="L2729" t="s">
        <v>123</v>
      </c>
      <c r="M2729" t="s">
        <v>9432</v>
      </c>
      <c r="N2729" t="s">
        <v>9433</v>
      </c>
      <c r="O2729" t="s">
        <v>1746</v>
      </c>
      <c r="P2729" t="s">
        <v>4781</v>
      </c>
      <c r="Q2729" t="s">
        <v>67</v>
      </c>
      <c r="R2729" t="s">
        <v>4782</v>
      </c>
      <c r="S2729" t="s">
        <v>85</v>
      </c>
      <c r="T2729" t="s">
        <v>4783</v>
      </c>
      <c r="U2729" t="s">
        <v>4784</v>
      </c>
      <c r="V2729" t="s">
        <v>2303</v>
      </c>
      <c r="W2729" t="s">
        <v>2304</v>
      </c>
    </row>
    <row r="2730" spans="1:23" x14ac:dyDescent="0.3">
      <c r="A2730">
        <v>2855225425255950</v>
      </c>
      <c r="B2730" t="s">
        <v>57</v>
      </c>
      <c r="C2730" t="s">
        <v>91</v>
      </c>
      <c r="D2730" t="s">
        <v>232</v>
      </c>
      <c r="E2730" t="s">
        <v>5053</v>
      </c>
      <c r="F2730" t="s">
        <v>5054</v>
      </c>
      <c r="G2730">
        <v>47.516199999999998</v>
      </c>
      <c r="H2730">
        <v>14.5501</v>
      </c>
      <c r="I2730" t="s">
        <v>62</v>
      </c>
      <c r="J2730">
        <v>126417</v>
      </c>
      <c r="K2730" s="1">
        <v>44551</v>
      </c>
      <c r="L2730" t="s">
        <v>123</v>
      </c>
      <c r="M2730" t="s">
        <v>9434</v>
      </c>
      <c r="N2730" t="s">
        <v>9435</v>
      </c>
      <c r="O2730" t="s">
        <v>585</v>
      </c>
      <c r="P2730" t="s">
        <v>3392</v>
      </c>
      <c r="Q2730" t="s">
        <v>294</v>
      </c>
      <c r="R2730" t="s">
        <v>3393</v>
      </c>
      <c r="S2730" t="s">
        <v>334</v>
      </c>
      <c r="T2730" t="s">
        <v>3394</v>
      </c>
      <c r="U2730" t="s">
        <v>3395</v>
      </c>
      <c r="V2730" t="s">
        <v>9436</v>
      </c>
      <c r="W2730" t="s">
        <v>9437</v>
      </c>
    </row>
    <row r="2731" spans="1:23" x14ac:dyDescent="0.3">
      <c r="A2731">
        <v>1308158012657580</v>
      </c>
      <c r="B2731" t="s">
        <v>396</v>
      </c>
      <c r="C2731" t="s">
        <v>134</v>
      </c>
      <c r="D2731" t="s">
        <v>4544</v>
      </c>
      <c r="E2731" t="s">
        <v>1231</v>
      </c>
      <c r="F2731" t="s">
        <v>1232</v>
      </c>
      <c r="G2731">
        <v>-16.290199999999999</v>
      </c>
      <c r="H2731">
        <v>-63.588700000000003</v>
      </c>
      <c r="I2731" t="s">
        <v>206</v>
      </c>
      <c r="J2731">
        <v>28101</v>
      </c>
      <c r="K2731" s="1">
        <v>44626</v>
      </c>
      <c r="L2731" t="s">
        <v>123</v>
      </c>
      <c r="M2731" t="s">
        <v>9438</v>
      </c>
      <c r="N2731" t="s">
        <v>9439</v>
      </c>
      <c r="O2731" t="s">
        <v>1429</v>
      </c>
      <c r="P2731" t="s">
        <v>2102</v>
      </c>
      <c r="Q2731" t="s">
        <v>67</v>
      </c>
      <c r="R2731" t="s">
        <v>2103</v>
      </c>
      <c r="S2731" t="s">
        <v>114</v>
      </c>
      <c r="T2731" t="s">
        <v>2104</v>
      </c>
      <c r="U2731" t="s">
        <v>2105</v>
      </c>
      <c r="V2731" t="s">
        <v>8795</v>
      </c>
      <c r="W2731" t="s">
        <v>8796</v>
      </c>
    </row>
    <row r="2732" spans="1:23" x14ac:dyDescent="0.3">
      <c r="A2732">
        <v>1585871590058210</v>
      </c>
      <c r="B2732" t="s">
        <v>443</v>
      </c>
      <c r="C2732" t="s">
        <v>134</v>
      </c>
      <c r="D2732" t="s">
        <v>1778</v>
      </c>
      <c r="E2732" t="s">
        <v>1564</v>
      </c>
      <c r="F2732" t="s">
        <v>1565</v>
      </c>
      <c r="G2732">
        <v>6.6111000000000004</v>
      </c>
      <c r="H2732">
        <v>20.939399999999999</v>
      </c>
      <c r="I2732" t="s">
        <v>206</v>
      </c>
      <c r="J2732">
        <v>47661</v>
      </c>
      <c r="K2732" s="1">
        <v>44500</v>
      </c>
      <c r="L2732" t="s">
        <v>29</v>
      </c>
      <c r="M2732" t="s">
        <v>9440</v>
      </c>
      <c r="N2732" t="s">
        <v>9441</v>
      </c>
      <c r="O2732" t="s">
        <v>716</v>
      </c>
      <c r="P2732" t="s">
        <v>717</v>
      </c>
      <c r="Q2732" t="s">
        <v>50</v>
      </c>
      <c r="R2732" t="s">
        <v>718</v>
      </c>
      <c r="S2732" t="s">
        <v>145</v>
      </c>
      <c r="T2732" t="s">
        <v>719</v>
      </c>
      <c r="U2732" t="s">
        <v>720</v>
      </c>
      <c r="V2732" t="s">
        <v>5021</v>
      </c>
      <c r="W2732" t="s">
        <v>5022</v>
      </c>
    </row>
    <row r="2733" spans="1:23" x14ac:dyDescent="0.3">
      <c r="A2733">
        <v>2090667201845960</v>
      </c>
      <c r="B2733" t="s">
        <v>161</v>
      </c>
      <c r="C2733" t="s">
        <v>105</v>
      </c>
      <c r="D2733" t="s">
        <v>867</v>
      </c>
      <c r="E2733" t="s">
        <v>504</v>
      </c>
      <c r="F2733" t="s">
        <v>505</v>
      </c>
      <c r="G2733">
        <v>21.473500000000001</v>
      </c>
      <c r="H2733">
        <v>55.9754</v>
      </c>
      <c r="I2733" t="s">
        <v>78</v>
      </c>
      <c r="J2733">
        <v>98617</v>
      </c>
      <c r="K2733" s="1">
        <v>45167</v>
      </c>
      <c r="L2733" t="s">
        <v>63</v>
      </c>
      <c r="M2733" t="s">
        <v>9442</v>
      </c>
      <c r="N2733" t="s">
        <v>9443</v>
      </c>
      <c r="O2733" t="s">
        <v>3146</v>
      </c>
      <c r="P2733" t="s">
        <v>3147</v>
      </c>
      <c r="Q2733" t="s">
        <v>143</v>
      </c>
      <c r="R2733" t="s">
        <v>3148</v>
      </c>
      <c r="S2733" t="s">
        <v>114</v>
      </c>
      <c r="T2733" t="s">
        <v>3149</v>
      </c>
      <c r="U2733" t="s">
        <v>3150</v>
      </c>
      <c r="V2733" t="s">
        <v>4323</v>
      </c>
      <c r="W2733" t="s">
        <v>4324</v>
      </c>
    </row>
    <row r="2734" spans="1:23" x14ac:dyDescent="0.3">
      <c r="A2734">
        <v>2329119119523910</v>
      </c>
      <c r="B2734" t="s">
        <v>430</v>
      </c>
      <c r="C2734" t="s">
        <v>273</v>
      </c>
      <c r="D2734" t="s">
        <v>2640</v>
      </c>
      <c r="E2734" t="s">
        <v>1160</v>
      </c>
      <c r="F2734" t="s">
        <v>1161</v>
      </c>
      <c r="G2734">
        <v>-1.9402999999999999</v>
      </c>
      <c r="H2734">
        <v>29.873899999999999</v>
      </c>
      <c r="I2734" t="s">
        <v>78</v>
      </c>
      <c r="J2734">
        <v>129056</v>
      </c>
      <c r="K2734" s="1">
        <v>44565</v>
      </c>
      <c r="L2734" t="s">
        <v>123</v>
      </c>
      <c r="M2734" t="s">
        <v>9444</v>
      </c>
      <c r="N2734" t="s">
        <v>9445</v>
      </c>
      <c r="O2734" t="s">
        <v>735</v>
      </c>
      <c r="P2734" t="s">
        <v>736</v>
      </c>
      <c r="Q2734" t="s">
        <v>321</v>
      </c>
      <c r="R2734" t="s">
        <v>737</v>
      </c>
      <c r="S2734" t="s">
        <v>114</v>
      </c>
      <c r="T2734" t="s">
        <v>738</v>
      </c>
      <c r="U2734" t="s">
        <v>739</v>
      </c>
      <c r="V2734" t="s">
        <v>2065</v>
      </c>
      <c r="W2734" t="s">
        <v>2066</v>
      </c>
    </row>
    <row r="2735" spans="1:23" x14ac:dyDescent="0.3">
      <c r="A2735">
        <v>1404997708744160</v>
      </c>
      <c r="B2735" t="s">
        <v>973</v>
      </c>
      <c r="C2735" t="s">
        <v>134</v>
      </c>
      <c r="D2735" t="s">
        <v>3786</v>
      </c>
      <c r="E2735" t="s">
        <v>1077</v>
      </c>
      <c r="F2735" t="s">
        <v>1078</v>
      </c>
      <c r="G2735">
        <v>3.9192999999999998</v>
      </c>
      <c r="H2735">
        <v>-56.027799999999999</v>
      </c>
      <c r="I2735" t="s">
        <v>138</v>
      </c>
      <c r="J2735">
        <v>113339</v>
      </c>
      <c r="K2735" s="1">
        <v>44866</v>
      </c>
      <c r="L2735" t="s">
        <v>29</v>
      </c>
      <c r="M2735" t="s">
        <v>9446</v>
      </c>
      <c r="N2735" t="s">
        <v>9447</v>
      </c>
      <c r="O2735" t="s">
        <v>410</v>
      </c>
      <c r="P2735" t="s">
        <v>3263</v>
      </c>
      <c r="Q2735" t="s">
        <v>239</v>
      </c>
      <c r="R2735" t="s">
        <v>3264</v>
      </c>
      <c r="S2735" t="s">
        <v>114</v>
      </c>
      <c r="T2735" t="s">
        <v>3265</v>
      </c>
      <c r="U2735" t="s">
        <v>3266</v>
      </c>
      <c r="V2735" t="s">
        <v>3547</v>
      </c>
      <c r="W2735" t="s">
        <v>3548</v>
      </c>
    </row>
    <row r="2736" spans="1:23" x14ac:dyDescent="0.3">
      <c r="A2736">
        <v>2230243649041370</v>
      </c>
      <c r="B2736" t="s">
        <v>973</v>
      </c>
      <c r="C2736" t="s">
        <v>134</v>
      </c>
      <c r="D2736" t="s">
        <v>3115</v>
      </c>
      <c r="E2736" t="s">
        <v>233</v>
      </c>
      <c r="F2736" t="s">
        <v>234</v>
      </c>
      <c r="G2736">
        <v>34.802100000000003</v>
      </c>
      <c r="H2736">
        <v>38.9968</v>
      </c>
      <c r="I2736" t="s">
        <v>28</v>
      </c>
      <c r="J2736">
        <v>41950</v>
      </c>
      <c r="K2736" s="1">
        <v>45042</v>
      </c>
      <c r="L2736" t="s">
        <v>29</v>
      </c>
      <c r="M2736" t="s">
        <v>9448</v>
      </c>
      <c r="N2736" t="s">
        <v>9449</v>
      </c>
      <c r="O2736" t="s">
        <v>195</v>
      </c>
      <c r="P2736" t="s">
        <v>196</v>
      </c>
      <c r="Q2736" t="s">
        <v>67</v>
      </c>
      <c r="R2736" t="s">
        <v>197</v>
      </c>
      <c r="S2736" t="s">
        <v>198</v>
      </c>
      <c r="T2736" t="s">
        <v>199</v>
      </c>
      <c r="U2736" t="s">
        <v>200</v>
      </c>
      <c r="V2736" t="s">
        <v>9450</v>
      </c>
      <c r="W2736" t="s">
        <v>9451</v>
      </c>
    </row>
    <row r="2737" spans="1:23" x14ac:dyDescent="0.3">
      <c r="A2737">
        <v>941325232944751</v>
      </c>
      <c r="B2737" t="s">
        <v>161</v>
      </c>
      <c r="C2737" t="s">
        <v>218</v>
      </c>
      <c r="D2737" t="s">
        <v>5323</v>
      </c>
      <c r="E2737" t="s">
        <v>315</v>
      </c>
      <c r="F2737" t="s">
        <v>316</v>
      </c>
      <c r="G2737">
        <v>40.143099999999997</v>
      </c>
      <c r="H2737">
        <v>47.576900000000002</v>
      </c>
      <c r="I2737" t="s">
        <v>28</v>
      </c>
      <c r="J2737">
        <v>73786</v>
      </c>
      <c r="K2737" s="1">
        <v>45173</v>
      </c>
      <c r="L2737" t="s">
        <v>29</v>
      </c>
      <c r="M2737" t="s">
        <v>3581</v>
      </c>
      <c r="N2737" t="s">
        <v>9452</v>
      </c>
      <c r="O2737" t="s">
        <v>811</v>
      </c>
      <c r="P2737" t="s">
        <v>812</v>
      </c>
      <c r="Q2737" t="s">
        <v>169</v>
      </c>
      <c r="R2737" t="s">
        <v>813</v>
      </c>
      <c r="S2737" t="s">
        <v>241</v>
      </c>
      <c r="T2737" t="s">
        <v>814</v>
      </c>
      <c r="U2737" t="s">
        <v>815</v>
      </c>
      <c r="V2737" t="s">
        <v>1148</v>
      </c>
      <c r="W2737" t="s">
        <v>1149</v>
      </c>
    </row>
    <row r="2738" spans="1:23" x14ac:dyDescent="0.3">
      <c r="A2738">
        <v>2113345825480290</v>
      </c>
      <c r="B2738" t="s">
        <v>430</v>
      </c>
      <c r="C2738" t="s">
        <v>189</v>
      </c>
      <c r="D2738" t="s">
        <v>2740</v>
      </c>
      <c r="E2738" t="s">
        <v>1657</v>
      </c>
      <c r="F2738" t="s">
        <v>1658</v>
      </c>
      <c r="G2738">
        <v>18.9712</v>
      </c>
      <c r="H2738">
        <v>-72.285200000000003</v>
      </c>
      <c r="I2738" t="s">
        <v>206</v>
      </c>
      <c r="J2738">
        <v>91625</v>
      </c>
      <c r="K2738" s="1">
        <v>44926</v>
      </c>
      <c r="L2738" t="s">
        <v>123</v>
      </c>
      <c r="M2738" t="s">
        <v>9453</v>
      </c>
      <c r="N2738" t="s">
        <v>9454</v>
      </c>
      <c r="O2738" t="s">
        <v>279</v>
      </c>
      <c r="P2738" t="s">
        <v>280</v>
      </c>
      <c r="Q2738" t="s">
        <v>321</v>
      </c>
      <c r="R2738" t="s">
        <v>281</v>
      </c>
      <c r="S2738" t="s">
        <v>36</v>
      </c>
      <c r="T2738" t="s">
        <v>282</v>
      </c>
      <c r="U2738" t="s">
        <v>283</v>
      </c>
      <c r="V2738" t="s">
        <v>2189</v>
      </c>
      <c r="W2738" t="s">
        <v>2190</v>
      </c>
    </row>
    <row r="2739" spans="1:23" x14ac:dyDescent="0.3">
      <c r="A2739">
        <v>1995093303985380</v>
      </c>
      <c r="B2739" t="s">
        <v>150</v>
      </c>
      <c r="C2739" t="s">
        <v>42</v>
      </c>
      <c r="D2739" t="s">
        <v>3840</v>
      </c>
      <c r="E2739" t="s">
        <v>262</v>
      </c>
      <c r="F2739" t="s">
        <v>262</v>
      </c>
      <c r="G2739">
        <v>43.942399999999999</v>
      </c>
      <c r="H2739">
        <v>12.457800000000001</v>
      </c>
      <c r="I2739" t="s">
        <v>206</v>
      </c>
      <c r="J2739">
        <v>29330</v>
      </c>
      <c r="K2739" s="1">
        <v>44807</v>
      </c>
      <c r="L2739" t="s">
        <v>123</v>
      </c>
      <c r="M2739" t="s">
        <v>9455</v>
      </c>
      <c r="N2739" t="s">
        <v>9456</v>
      </c>
      <c r="O2739" t="s">
        <v>1745</v>
      </c>
      <c r="P2739" t="s">
        <v>1746</v>
      </c>
      <c r="Q2739" t="s">
        <v>321</v>
      </c>
      <c r="R2739" t="s">
        <v>1747</v>
      </c>
      <c r="S2739" t="s">
        <v>145</v>
      </c>
      <c r="T2739" t="s">
        <v>1748</v>
      </c>
      <c r="U2739" t="s">
        <v>1749</v>
      </c>
      <c r="V2739" t="s">
        <v>6756</v>
      </c>
      <c r="W2739" t="s">
        <v>6757</v>
      </c>
    </row>
    <row r="2740" spans="1:23" x14ac:dyDescent="0.3">
      <c r="A2740">
        <v>875607550055278</v>
      </c>
      <c r="B2740" t="s">
        <v>667</v>
      </c>
      <c r="C2740" t="s">
        <v>105</v>
      </c>
      <c r="D2740" t="s">
        <v>2238</v>
      </c>
      <c r="E2740" t="s">
        <v>1760</v>
      </c>
      <c r="F2740" t="s">
        <v>1761</v>
      </c>
      <c r="G2740">
        <v>13.193899999999999</v>
      </c>
      <c r="H2740">
        <v>-59.543199999999999</v>
      </c>
      <c r="I2740" t="s">
        <v>78</v>
      </c>
      <c r="J2740">
        <v>42554</v>
      </c>
      <c r="K2740" s="1">
        <v>45110</v>
      </c>
      <c r="L2740" t="s">
        <v>123</v>
      </c>
      <c r="M2740" t="s">
        <v>9457</v>
      </c>
      <c r="N2740" t="s">
        <v>9458</v>
      </c>
      <c r="O2740" t="s">
        <v>1629</v>
      </c>
      <c r="P2740" t="s">
        <v>6088</v>
      </c>
      <c r="Q2740" t="s">
        <v>332</v>
      </c>
      <c r="R2740" t="s">
        <v>6089</v>
      </c>
      <c r="S2740" t="s">
        <v>52</v>
      </c>
      <c r="T2740" t="s">
        <v>6090</v>
      </c>
      <c r="U2740" t="s">
        <v>6091</v>
      </c>
      <c r="V2740" t="s">
        <v>394</v>
      </c>
      <c r="W2740" t="s">
        <v>395</v>
      </c>
    </row>
    <row r="2741" spans="1:23" x14ac:dyDescent="0.3">
      <c r="A2741">
        <v>2758967707843280</v>
      </c>
      <c r="B2741" t="s">
        <v>567</v>
      </c>
      <c r="C2741" t="s">
        <v>42</v>
      </c>
      <c r="D2741" t="s">
        <v>2525</v>
      </c>
      <c r="E2741" t="s">
        <v>1896</v>
      </c>
      <c r="F2741" t="s">
        <v>1897</v>
      </c>
      <c r="G2741">
        <v>9.9456000000000007</v>
      </c>
      <c r="H2741">
        <v>-9.6966000000000001</v>
      </c>
      <c r="I2741" t="s">
        <v>138</v>
      </c>
      <c r="J2741">
        <v>126222</v>
      </c>
      <c r="K2741" s="1">
        <v>44708</v>
      </c>
      <c r="L2741" t="s">
        <v>123</v>
      </c>
      <c r="M2741" t="s">
        <v>9459</v>
      </c>
      <c r="N2741" t="s">
        <v>9460</v>
      </c>
      <c r="O2741" t="s">
        <v>2583</v>
      </c>
      <c r="P2741" t="s">
        <v>5143</v>
      </c>
      <c r="Q2741" t="s">
        <v>183</v>
      </c>
      <c r="R2741" t="s">
        <v>5144</v>
      </c>
      <c r="S2741" t="s">
        <v>145</v>
      </c>
      <c r="T2741" t="s">
        <v>5145</v>
      </c>
      <c r="U2741" t="s">
        <v>5146</v>
      </c>
      <c r="V2741" t="s">
        <v>9461</v>
      </c>
      <c r="W2741" t="s">
        <v>9462</v>
      </c>
    </row>
    <row r="2742" spans="1:23" x14ac:dyDescent="0.3">
      <c r="A2742">
        <v>383141400072826</v>
      </c>
      <c r="B2742" t="s">
        <v>480</v>
      </c>
      <c r="C2742" t="s">
        <v>91</v>
      </c>
      <c r="D2742" t="s">
        <v>3372</v>
      </c>
      <c r="E2742" t="s">
        <v>2045</v>
      </c>
      <c r="F2742" t="s">
        <v>2046</v>
      </c>
      <c r="G2742">
        <v>35.126399999999997</v>
      </c>
      <c r="H2742">
        <v>33.429900000000004</v>
      </c>
      <c r="I2742" t="s">
        <v>206</v>
      </c>
      <c r="J2742">
        <v>21713</v>
      </c>
      <c r="K2742" s="1">
        <v>44963</v>
      </c>
      <c r="L2742" t="s">
        <v>63</v>
      </c>
      <c r="M2742" t="s">
        <v>9463</v>
      </c>
      <c r="N2742" t="s">
        <v>9464</v>
      </c>
      <c r="O2742" t="s">
        <v>292</v>
      </c>
      <c r="P2742" t="s">
        <v>293</v>
      </c>
      <c r="Q2742" t="s">
        <v>253</v>
      </c>
      <c r="R2742" t="s">
        <v>295</v>
      </c>
      <c r="S2742" t="s">
        <v>334</v>
      </c>
      <c r="T2742" t="s">
        <v>296</v>
      </c>
      <c r="U2742" t="s">
        <v>297</v>
      </c>
      <c r="V2742" t="s">
        <v>5276</v>
      </c>
      <c r="W2742" t="s">
        <v>5277</v>
      </c>
    </row>
    <row r="2743" spans="1:23" x14ac:dyDescent="0.3">
      <c r="A2743">
        <v>3002132129342240</v>
      </c>
      <c r="B2743" t="s">
        <v>74</v>
      </c>
      <c r="C2743" t="s">
        <v>24</v>
      </c>
      <c r="D2743" t="s">
        <v>6374</v>
      </c>
      <c r="E2743" t="s">
        <v>998</v>
      </c>
      <c r="F2743" t="s">
        <v>999</v>
      </c>
      <c r="G2743">
        <v>47.4116</v>
      </c>
      <c r="H2743">
        <v>28.369900000000001</v>
      </c>
      <c r="I2743" t="s">
        <v>78</v>
      </c>
      <c r="J2743">
        <v>75642</v>
      </c>
      <c r="K2743" s="1">
        <v>44626</v>
      </c>
      <c r="L2743" t="s">
        <v>29</v>
      </c>
      <c r="M2743" t="s">
        <v>9465</v>
      </c>
      <c r="N2743" t="s">
        <v>9466</v>
      </c>
      <c r="O2743" t="s">
        <v>640</v>
      </c>
      <c r="P2743" t="s">
        <v>1346</v>
      </c>
      <c r="Q2743" t="s">
        <v>321</v>
      </c>
      <c r="R2743" t="s">
        <v>1347</v>
      </c>
      <c r="S2743" t="s">
        <v>69</v>
      </c>
      <c r="T2743" t="s">
        <v>1348</v>
      </c>
      <c r="U2743" t="s">
        <v>1349</v>
      </c>
      <c r="V2743" t="s">
        <v>6351</v>
      </c>
      <c r="W2743" t="s">
        <v>6352</v>
      </c>
    </row>
    <row r="2744" spans="1:23" x14ac:dyDescent="0.3">
      <c r="A2744">
        <v>2402511102840130</v>
      </c>
      <c r="B2744" t="s">
        <v>792</v>
      </c>
      <c r="C2744" t="s">
        <v>134</v>
      </c>
      <c r="D2744" t="s">
        <v>5440</v>
      </c>
      <c r="E2744" t="s">
        <v>5061</v>
      </c>
      <c r="F2744" t="s">
        <v>5062</v>
      </c>
      <c r="G2744">
        <v>48.379399999999997</v>
      </c>
      <c r="H2744">
        <v>31.165600000000001</v>
      </c>
      <c r="I2744" t="s">
        <v>28</v>
      </c>
      <c r="J2744">
        <v>118006</v>
      </c>
      <c r="K2744" s="1">
        <v>44954</v>
      </c>
      <c r="L2744" t="s">
        <v>29</v>
      </c>
      <c r="M2744" t="s">
        <v>9467</v>
      </c>
      <c r="N2744" t="s">
        <v>9468</v>
      </c>
      <c r="O2744" t="s">
        <v>2241</v>
      </c>
      <c r="P2744" t="s">
        <v>2242</v>
      </c>
      <c r="Q2744" t="s">
        <v>67</v>
      </c>
      <c r="R2744" t="s">
        <v>2243</v>
      </c>
      <c r="S2744" t="s">
        <v>114</v>
      </c>
      <c r="T2744" t="s">
        <v>2244</v>
      </c>
      <c r="U2744" t="s">
        <v>2245</v>
      </c>
      <c r="V2744" t="s">
        <v>2618</v>
      </c>
      <c r="W2744" t="s">
        <v>2619</v>
      </c>
    </row>
    <row r="2745" spans="1:23" x14ac:dyDescent="0.3">
      <c r="A2745">
        <v>1835311414206120</v>
      </c>
      <c r="B2745" t="s">
        <v>133</v>
      </c>
      <c r="C2745" t="s">
        <v>91</v>
      </c>
      <c r="D2745" t="s">
        <v>1133</v>
      </c>
      <c r="E2745" t="s">
        <v>1278</v>
      </c>
      <c r="F2745" t="s">
        <v>1278</v>
      </c>
      <c r="G2745">
        <v>49.815300000000001</v>
      </c>
      <c r="H2745">
        <v>6.1295999999999999</v>
      </c>
      <c r="I2745" t="s">
        <v>138</v>
      </c>
      <c r="J2745">
        <v>34096</v>
      </c>
      <c r="K2745" s="1">
        <v>44831</v>
      </c>
      <c r="L2745" t="s">
        <v>29</v>
      </c>
      <c r="M2745" t="s">
        <v>9469</v>
      </c>
      <c r="N2745" t="s">
        <v>9470</v>
      </c>
      <c r="O2745" t="s">
        <v>307</v>
      </c>
      <c r="P2745" t="s">
        <v>1244</v>
      </c>
      <c r="Q2745" t="s">
        <v>967</v>
      </c>
      <c r="R2745" t="s">
        <v>1245</v>
      </c>
      <c r="S2745" t="s">
        <v>114</v>
      </c>
      <c r="T2745" t="s">
        <v>1246</v>
      </c>
      <c r="U2745" t="s">
        <v>310</v>
      </c>
      <c r="V2745" t="s">
        <v>1303</v>
      </c>
      <c r="W2745" t="s">
        <v>1304</v>
      </c>
    </row>
    <row r="2746" spans="1:23" x14ac:dyDescent="0.3">
      <c r="A2746">
        <v>1876652110506950</v>
      </c>
      <c r="B2746" t="s">
        <v>1636</v>
      </c>
      <c r="C2746" t="s">
        <v>105</v>
      </c>
      <c r="D2746" t="s">
        <v>5075</v>
      </c>
      <c r="E2746" t="s">
        <v>1178</v>
      </c>
      <c r="F2746" t="s">
        <v>1179</v>
      </c>
      <c r="G2746">
        <v>19.856300000000001</v>
      </c>
      <c r="H2746">
        <v>102.49550000000001</v>
      </c>
      <c r="I2746" t="s">
        <v>78</v>
      </c>
      <c r="J2746">
        <v>97540</v>
      </c>
      <c r="K2746" s="1">
        <v>44734</v>
      </c>
      <c r="L2746" t="s">
        <v>63</v>
      </c>
      <c r="M2746" t="s">
        <v>6673</v>
      </c>
      <c r="N2746" t="s">
        <v>9471</v>
      </c>
      <c r="O2746" t="s">
        <v>803</v>
      </c>
      <c r="P2746" t="s">
        <v>3064</v>
      </c>
      <c r="Q2746" t="s">
        <v>183</v>
      </c>
      <c r="R2746" t="s">
        <v>3065</v>
      </c>
      <c r="S2746" t="s">
        <v>145</v>
      </c>
      <c r="T2746" t="s">
        <v>3066</v>
      </c>
      <c r="U2746" t="s">
        <v>3067</v>
      </c>
      <c r="V2746" t="s">
        <v>623</v>
      </c>
      <c r="W2746" t="s">
        <v>624</v>
      </c>
    </row>
    <row r="2747" spans="1:23" x14ac:dyDescent="0.3">
      <c r="A2747">
        <v>1333799564962390</v>
      </c>
      <c r="B2747" t="s">
        <v>90</v>
      </c>
      <c r="C2747" t="s">
        <v>134</v>
      </c>
      <c r="D2747" t="s">
        <v>914</v>
      </c>
      <c r="E2747" t="s">
        <v>1217</v>
      </c>
      <c r="F2747" t="s">
        <v>1218</v>
      </c>
      <c r="G2747">
        <v>36.204799999999999</v>
      </c>
      <c r="H2747">
        <v>138.25290000000001</v>
      </c>
      <c r="I2747" t="s">
        <v>206</v>
      </c>
      <c r="J2747">
        <v>79864</v>
      </c>
      <c r="K2747" s="1">
        <v>44977</v>
      </c>
      <c r="L2747" t="s">
        <v>29</v>
      </c>
      <c r="M2747" t="s">
        <v>9472</v>
      </c>
      <c r="N2747" t="s">
        <v>9473</v>
      </c>
      <c r="O2747" t="s">
        <v>1454</v>
      </c>
      <c r="P2747" t="s">
        <v>1455</v>
      </c>
      <c r="Q2747" t="s">
        <v>34</v>
      </c>
      <c r="R2747" t="s">
        <v>1456</v>
      </c>
      <c r="S2747" t="s">
        <v>145</v>
      </c>
      <c r="T2747" t="s">
        <v>1457</v>
      </c>
      <c r="U2747" t="s">
        <v>1458</v>
      </c>
      <c r="V2747" t="s">
        <v>55</v>
      </c>
      <c r="W2747" t="s">
        <v>56</v>
      </c>
    </row>
    <row r="2748" spans="1:23" x14ac:dyDescent="0.3">
      <c r="A2748">
        <v>376923013161441</v>
      </c>
      <c r="B2748" t="s">
        <v>104</v>
      </c>
      <c r="C2748" t="s">
        <v>273</v>
      </c>
      <c r="D2748" t="s">
        <v>4420</v>
      </c>
      <c r="E2748" t="s">
        <v>1414</v>
      </c>
      <c r="F2748" t="s">
        <v>1415</v>
      </c>
      <c r="G2748">
        <v>29.311699999999998</v>
      </c>
      <c r="H2748">
        <v>47.4818</v>
      </c>
      <c r="I2748" t="s">
        <v>206</v>
      </c>
      <c r="J2748">
        <v>39288</v>
      </c>
      <c r="K2748" s="1">
        <v>44560</v>
      </c>
      <c r="L2748" t="s">
        <v>29</v>
      </c>
      <c r="M2748" t="s">
        <v>9474</v>
      </c>
      <c r="N2748" t="s">
        <v>9475</v>
      </c>
      <c r="O2748" t="s">
        <v>2554</v>
      </c>
      <c r="P2748" t="s">
        <v>2555</v>
      </c>
      <c r="Q2748" t="s">
        <v>50</v>
      </c>
      <c r="R2748" t="s">
        <v>2556</v>
      </c>
      <c r="S2748" t="s">
        <v>198</v>
      </c>
      <c r="T2748" t="s">
        <v>2557</v>
      </c>
      <c r="U2748" t="s">
        <v>2558</v>
      </c>
      <c r="V2748" t="s">
        <v>2503</v>
      </c>
      <c r="W2748" t="s">
        <v>2504</v>
      </c>
    </row>
    <row r="2749" spans="1:23" x14ac:dyDescent="0.3">
      <c r="A2749">
        <v>331309738424897</v>
      </c>
      <c r="B2749" t="s">
        <v>364</v>
      </c>
      <c r="C2749" t="s">
        <v>58</v>
      </c>
      <c r="D2749" t="s">
        <v>1684</v>
      </c>
      <c r="E2749" t="s">
        <v>4059</v>
      </c>
      <c r="F2749" t="s">
        <v>4060</v>
      </c>
      <c r="G2749">
        <v>44.016500000000001</v>
      </c>
      <c r="H2749">
        <v>21.0059</v>
      </c>
      <c r="I2749" t="s">
        <v>206</v>
      </c>
      <c r="J2749">
        <v>47362</v>
      </c>
      <c r="K2749" s="1">
        <v>44994</v>
      </c>
      <c r="L2749" t="s">
        <v>123</v>
      </c>
      <c r="M2749" t="s">
        <v>9476</v>
      </c>
      <c r="N2749" t="s">
        <v>9477</v>
      </c>
      <c r="O2749" t="s">
        <v>1735</v>
      </c>
      <c r="P2749" t="s">
        <v>2165</v>
      </c>
      <c r="Q2749" t="s">
        <v>67</v>
      </c>
      <c r="R2749" t="s">
        <v>2166</v>
      </c>
      <c r="S2749" t="s">
        <v>145</v>
      </c>
      <c r="T2749" t="s">
        <v>2167</v>
      </c>
      <c r="U2749" t="s">
        <v>2168</v>
      </c>
      <c r="V2749" t="s">
        <v>2413</v>
      </c>
      <c r="W2749" t="s">
        <v>2414</v>
      </c>
    </row>
    <row r="2750" spans="1:23" x14ac:dyDescent="0.3">
      <c r="A2750">
        <v>2477163020561920</v>
      </c>
      <c r="B2750" t="s">
        <v>364</v>
      </c>
      <c r="C2750" t="s">
        <v>218</v>
      </c>
      <c r="D2750" t="s">
        <v>767</v>
      </c>
      <c r="E2750" t="s">
        <v>247</v>
      </c>
      <c r="F2750" t="s">
        <v>248</v>
      </c>
      <c r="G2750">
        <v>15.5527</v>
      </c>
      <c r="H2750">
        <v>48.516399999999997</v>
      </c>
      <c r="I2750" t="s">
        <v>28</v>
      </c>
      <c r="J2750">
        <v>67690</v>
      </c>
      <c r="K2750" s="1">
        <v>44569</v>
      </c>
      <c r="L2750" t="s">
        <v>29</v>
      </c>
      <c r="M2750" t="s">
        <v>9478</v>
      </c>
      <c r="N2750" t="s">
        <v>9479</v>
      </c>
      <c r="O2750" t="s">
        <v>474</v>
      </c>
      <c r="P2750" t="s">
        <v>1651</v>
      </c>
      <c r="Q2750" t="s">
        <v>967</v>
      </c>
      <c r="R2750" t="s">
        <v>1652</v>
      </c>
      <c r="S2750" t="s">
        <v>212</v>
      </c>
      <c r="T2750" t="s">
        <v>1653</v>
      </c>
      <c r="U2750" t="s">
        <v>1654</v>
      </c>
      <c r="V2750" t="s">
        <v>382</v>
      </c>
      <c r="W2750" t="s">
        <v>383</v>
      </c>
    </row>
    <row r="2751" spans="1:23" x14ac:dyDescent="0.3">
      <c r="A2751">
        <v>2159373434623550</v>
      </c>
      <c r="B2751" t="s">
        <v>364</v>
      </c>
      <c r="C2751" t="s">
        <v>105</v>
      </c>
      <c r="D2751" t="s">
        <v>135</v>
      </c>
      <c r="E2751" t="s">
        <v>1642</v>
      </c>
      <c r="F2751" t="s">
        <v>1643</v>
      </c>
      <c r="G2751">
        <v>41.608600000000003</v>
      </c>
      <c r="H2751">
        <v>21.7453</v>
      </c>
      <c r="I2751" t="s">
        <v>62</v>
      </c>
      <c r="J2751">
        <v>99821</v>
      </c>
      <c r="K2751" s="1">
        <v>45164</v>
      </c>
      <c r="L2751" t="s">
        <v>29</v>
      </c>
      <c r="M2751" t="s">
        <v>9480</v>
      </c>
      <c r="N2751" t="s">
        <v>9481</v>
      </c>
      <c r="O2751" t="s">
        <v>2883</v>
      </c>
      <c r="P2751" t="s">
        <v>4657</v>
      </c>
      <c r="Q2751" t="s">
        <v>34</v>
      </c>
      <c r="R2751" t="s">
        <v>4658</v>
      </c>
      <c r="S2751" t="s">
        <v>85</v>
      </c>
      <c r="T2751" t="s">
        <v>4659</v>
      </c>
      <c r="U2751" t="s">
        <v>4660</v>
      </c>
      <c r="V2751" t="s">
        <v>9450</v>
      </c>
      <c r="W2751" t="s">
        <v>9451</v>
      </c>
    </row>
    <row r="2752" spans="1:23" x14ac:dyDescent="0.3">
      <c r="A2752">
        <v>2725211450388340</v>
      </c>
      <c r="B2752" t="s">
        <v>1636</v>
      </c>
      <c r="C2752" t="s">
        <v>91</v>
      </c>
      <c r="D2752" t="s">
        <v>4589</v>
      </c>
      <c r="E2752" t="s">
        <v>1668</v>
      </c>
      <c r="F2752" t="s">
        <v>1669</v>
      </c>
      <c r="G2752">
        <v>1.6508</v>
      </c>
      <c r="H2752">
        <v>10.267899999999999</v>
      </c>
      <c r="I2752" t="s">
        <v>206</v>
      </c>
      <c r="J2752">
        <v>109449</v>
      </c>
      <c r="K2752" s="1">
        <v>45088</v>
      </c>
      <c r="L2752" t="s">
        <v>123</v>
      </c>
      <c r="M2752" t="s">
        <v>9482</v>
      </c>
      <c r="N2752" t="s">
        <v>9483</v>
      </c>
      <c r="O2752" t="s">
        <v>460</v>
      </c>
      <c r="P2752" t="s">
        <v>4666</v>
      </c>
      <c r="Q2752" t="s">
        <v>294</v>
      </c>
      <c r="R2752" t="s">
        <v>4667</v>
      </c>
      <c r="S2752" t="s">
        <v>145</v>
      </c>
      <c r="T2752" t="s">
        <v>4668</v>
      </c>
      <c r="U2752" t="s">
        <v>4669</v>
      </c>
      <c r="V2752" t="s">
        <v>9245</v>
      </c>
      <c r="W2752" t="s">
        <v>9246</v>
      </c>
    </row>
    <row r="2753" spans="1:23" x14ac:dyDescent="0.3">
      <c r="A2753">
        <v>1770448686736840</v>
      </c>
      <c r="B2753" t="s">
        <v>57</v>
      </c>
      <c r="C2753" t="s">
        <v>91</v>
      </c>
      <c r="D2753" t="s">
        <v>3322</v>
      </c>
      <c r="E2753" t="s">
        <v>2591</v>
      </c>
      <c r="F2753" t="s">
        <v>2592</v>
      </c>
      <c r="G2753">
        <v>31.046099999999999</v>
      </c>
      <c r="H2753">
        <v>34.851599999999998</v>
      </c>
      <c r="I2753" t="s">
        <v>28</v>
      </c>
      <c r="J2753">
        <v>130233</v>
      </c>
      <c r="K2753" s="1">
        <v>44952</v>
      </c>
      <c r="L2753" t="s">
        <v>123</v>
      </c>
      <c r="M2753" t="s">
        <v>9484</v>
      </c>
      <c r="N2753" t="s">
        <v>9485</v>
      </c>
      <c r="O2753" t="s">
        <v>3636</v>
      </c>
      <c r="P2753" t="s">
        <v>3637</v>
      </c>
      <c r="Q2753" t="s">
        <v>169</v>
      </c>
      <c r="R2753" t="s">
        <v>3638</v>
      </c>
      <c r="S2753" t="s">
        <v>334</v>
      </c>
      <c r="T2753" t="s">
        <v>3639</v>
      </c>
      <c r="U2753" t="s">
        <v>3640</v>
      </c>
      <c r="V2753" t="s">
        <v>1391</v>
      </c>
      <c r="W2753" t="s">
        <v>1392</v>
      </c>
    </row>
    <row r="2754" spans="1:23" x14ac:dyDescent="0.3">
      <c r="A2754">
        <v>176241829260592</v>
      </c>
      <c r="B2754" t="s">
        <v>710</v>
      </c>
      <c r="C2754" t="s">
        <v>189</v>
      </c>
      <c r="D2754" t="s">
        <v>5948</v>
      </c>
      <c r="E2754" t="s">
        <v>841</v>
      </c>
      <c r="F2754" t="s">
        <v>842</v>
      </c>
      <c r="G2754">
        <v>55.378100000000003</v>
      </c>
      <c r="H2754">
        <v>-3.4359999999999999</v>
      </c>
      <c r="I2754" t="s">
        <v>62</v>
      </c>
      <c r="J2754">
        <v>100297</v>
      </c>
      <c r="K2754" s="1">
        <v>45076</v>
      </c>
      <c r="L2754" t="s">
        <v>29</v>
      </c>
      <c r="M2754" t="s">
        <v>9486</v>
      </c>
      <c r="N2754">
        <f>1-551-793-444</f>
        <v>-1787</v>
      </c>
      <c r="O2754" t="s">
        <v>2653</v>
      </c>
      <c r="P2754" t="s">
        <v>2654</v>
      </c>
      <c r="Q2754" t="s">
        <v>169</v>
      </c>
      <c r="R2754" t="s">
        <v>2655</v>
      </c>
      <c r="S2754" t="s">
        <v>85</v>
      </c>
      <c r="T2754" t="s">
        <v>2656</v>
      </c>
      <c r="U2754" t="s">
        <v>2657</v>
      </c>
      <c r="V2754" t="s">
        <v>3482</v>
      </c>
      <c r="W2754" t="s">
        <v>3483</v>
      </c>
    </row>
    <row r="2755" spans="1:23" x14ac:dyDescent="0.3">
      <c r="A2755">
        <v>1316757614263020</v>
      </c>
      <c r="B2755" t="s">
        <v>286</v>
      </c>
      <c r="C2755" t="s">
        <v>273</v>
      </c>
      <c r="D2755" t="s">
        <v>2764</v>
      </c>
      <c r="E2755" t="s">
        <v>1997</v>
      </c>
      <c r="F2755" t="s">
        <v>1998</v>
      </c>
      <c r="G2755">
        <v>45.943199999999997</v>
      </c>
      <c r="H2755">
        <v>24.966799999999999</v>
      </c>
      <c r="I2755" t="s">
        <v>62</v>
      </c>
      <c r="J2755">
        <v>28409</v>
      </c>
      <c r="K2755" s="1">
        <v>44705</v>
      </c>
      <c r="L2755" t="s">
        <v>63</v>
      </c>
      <c r="M2755" t="s">
        <v>9487</v>
      </c>
      <c r="N2755" t="s">
        <v>9488</v>
      </c>
      <c r="O2755" t="s">
        <v>2554</v>
      </c>
      <c r="P2755" t="s">
        <v>1100</v>
      </c>
      <c r="Q2755" t="s">
        <v>294</v>
      </c>
      <c r="R2755" t="s">
        <v>3338</v>
      </c>
      <c r="S2755" t="s">
        <v>85</v>
      </c>
      <c r="T2755" t="s">
        <v>3339</v>
      </c>
      <c r="U2755" t="s">
        <v>3340</v>
      </c>
      <c r="V2755" t="s">
        <v>2738</v>
      </c>
      <c r="W2755" t="s">
        <v>2739</v>
      </c>
    </row>
    <row r="2756" spans="1:23" x14ac:dyDescent="0.3">
      <c r="A2756">
        <v>1202250499625130</v>
      </c>
      <c r="B2756" t="s">
        <v>859</v>
      </c>
      <c r="C2756" t="s">
        <v>273</v>
      </c>
      <c r="D2756" t="s">
        <v>2006</v>
      </c>
      <c r="E2756" t="s">
        <v>93</v>
      </c>
      <c r="F2756" t="s">
        <v>94</v>
      </c>
      <c r="G2756">
        <v>-35.6751</v>
      </c>
      <c r="H2756">
        <v>-71.542900000000003</v>
      </c>
      <c r="I2756" t="s">
        <v>78</v>
      </c>
      <c r="J2756">
        <v>133236</v>
      </c>
      <c r="K2756" s="1">
        <v>44598</v>
      </c>
      <c r="L2756" t="s">
        <v>63</v>
      </c>
      <c r="M2756" t="s">
        <v>9489</v>
      </c>
      <c r="N2756" t="s">
        <v>9490</v>
      </c>
      <c r="O2756" t="s">
        <v>48</v>
      </c>
      <c r="P2756" t="s">
        <v>4128</v>
      </c>
      <c r="Q2756" t="s">
        <v>34</v>
      </c>
      <c r="R2756" t="s">
        <v>4129</v>
      </c>
      <c r="S2756" t="s">
        <v>255</v>
      </c>
      <c r="T2756" t="s">
        <v>4130</v>
      </c>
      <c r="U2756" t="s">
        <v>4131</v>
      </c>
      <c r="V2756" t="s">
        <v>1942</v>
      </c>
      <c r="W2756" t="s">
        <v>1943</v>
      </c>
    </row>
    <row r="2757" spans="1:23" x14ac:dyDescent="0.3">
      <c r="A2757">
        <v>2776650407675100</v>
      </c>
      <c r="B2757" t="s">
        <v>480</v>
      </c>
      <c r="C2757" t="s">
        <v>189</v>
      </c>
      <c r="D2757" t="s">
        <v>6561</v>
      </c>
      <c r="E2757" t="s">
        <v>522</v>
      </c>
      <c r="F2757" t="s">
        <v>523</v>
      </c>
      <c r="G2757">
        <v>-9.6456999999999997</v>
      </c>
      <c r="H2757">
        <v>160.15620000000001</v>
      </c>
      <c r="I2757" t="s">
        <v>138</v>
      </c>
      <c r="J2757">
        <v>97856</v>
      </c>
      <c r="K2757" s="1">
        <v>44720</v>
      </c>
      <c r="L2757" t="s">
        <v>29</v>
      </c>
      <c r="M2757" t="s">
        <v>9491</v>
      </c>
      <c r="N2757" t="s">
        <v>9492</v>
      </c>
      <c r="O2757" t="s">
        <v>1746</v>
      </c>
      <c r="P2757" t="s">
        <v>4781</v>
      </c>
      <c r="Q2757" t="s">
        <v>253</v>
      </c>
      <c r="R2757" t="s">
        <v>4782</v>
      </c>
      <c r="S2757" t="s">
        <v>36</v>
      </c>
      <c r="T2757" t="s">
        <v>4783</v>
      </c>
      <c r="U2757" t="s">
        <v>4784</v>
      </c>
      <c r="V2757" t="s">
        <v>490</v>
      </c>
      <c r="W2757" t="s">
        <v>491</v>
      </c>
    </row>
    <row r="2758" spans="1:23" x14ac:dyDescent="0.3">
      <c r="A2758">
        <v>2119584373961930</v>
      </c>
      <c r="B2758" t="s">
        <v>133</v>
      </c>
      <c r="C2758" t="s">
        <v>91</v>
      </c>
      <c r="D2758" t="s">
        <v>3786</v>
      </c>
      <c r="E2758" t="s">
        <v>688</v>
      </c>
      <c r="F2758" t="s">
        <v>689</v>
      </c>
      <c r="G2758">
        <v>12.5657</v>
      </c>
      <c r="H2758">
        <v>104.9909</v>
      </c>
      <c r="I2758" t="s">
        <v>78</v>
      </c>
      <c r="J2758">
        <v>32798</v>
      </c>
      <c r="K2758" s="1">
        <v>44635</v>
      </c>
      <c r="L2758" t="s">
        <v>29</v>
      </c>
      <c r="M2758" t="s">
        <v>9493</v>
      </c>
      <c r="N2758" t="s">
        <v>9494</v>
      </c>
      <c r="O2758" t="s">
        <v>32</v>
      </c>
      <c r="P2758" t="s">
        <v>33</v>
      </c>
      <c r="Q2758" t="s">
        <v>239</v>
      </c>
      <c r="R2758" t="s">
        <v>35</v>
      </c>
      <c r="S2758" t="s">
        <v>212</v>
      </c>
      <c r="T2758" t="s">
        <v>37</v>
      </c>
      <c r="U2758" t="s">
        <v>38</v>
      </c>
      <c r="V2758" t="s">
        <v>3375</v>
      </c>
      <c r="W2758" t="s">
        <v>3376</v>
      </c>
    </row>
    <row r="2759" spans="1:23" x14ac:dyDescent="0.3">
      <c r="A2759">
        <v>2541790187253150</v>
      </c>
      <c r="B2759" t="s">
        <v>1683</v>
      </c>
      <c r="C2759" t="s">
        <v>58</v>
      </c>
      <c r="D2759" t="s">
        <v>5502</v>
      </c>
      <c r="E2759" t="s">
        <v>1231</v>
      </c>
      <c r="F2759" t="s">
        <v>1232</v>
      </c>
      <c r="G2759">
        <v>-16.290199999999999</v>
      </c>
      <c r="H2759">
        <v>-63.588700000000003</v>
      </c>
      <c r="I2759" t="s">
        <v>28</v>
      </c>
      <c r="J2759">
        <v>55868</v>
      </c>
      <c r="K2759" s="1">
        <v>44607</v>
      </c>
      <c r="L2759" t="s">
        <v>63</v>
      </c>
      <c r="M2759" t="s">
        <v>9495</v>
      </c>
      <c r="N2759" t="s">
        <v>9496</v>
      </c>
      <c r="O2759" t="s">
        <v>1726</v>
      </c>
      <c r="P2759" t="s">
        <v>1727</v>
      </c>
      <c r="Q2759" t="s">
        <v>674</v>
      </c>
      <c r="R2759" t="s">
        <v>1728</v>
      </c>
      <c r="S2759" t="s">
        <v>212</v>
      </c>
      <c r="T2759" t="s">
        <v>1729</v>
      </c>
      <c r="U2759" t="s">
        <v>1730</v>
      </c>
      <c r="V2759" t="s">
        <v>2463</v>
      </c>
      <c r="W2759" t="s">
        <v>2464</v>
      </c>
    </row>
    <row r="2760" spans="1:23" x14ac:dyDescent="0.3">
      <c r="A2760">
        <v>1282187295773780</v>
      </c>
      <c r="B2760" t="s">
        <v>567</v>
      </c>
      <c r="C2760" t="s">
        <v>91</v>
      </c>
      <c r="D2760" t="s">
        <v>2220</v>
      </c>
      <c r="E2760" t="s">
        <v>876</v>
      </c>
      <c r="F2760" t="s">
        <v>877</v>
      </c>
      <c r="G2760">
        <v>48.668999999999997</v>
      </c>
      <c r="H2760">
        <v>19.699000000000002</v>
      </c>
      <c r="I2760" t="s">
        <v>206</v>
      </c>
      <c r="J2760">
        <v>94746</v>
      </c>
      <c r="K2760" s="1">
        <v>45013</v>
      </c>
      <c r="L2760" t="s">
        <v>29</v>
      </c>
      <c r="M2760" t="s">
        <v>9497</v>
      </c>
      <c r="N2760" t="s">
        <v>9498</v>
      </c>
      <c r="O2760" t="s">
        <v>2241</v>
      </c>
      <c r="P2760" t="s">
        <v>2242</v>
      </c>
      <c r="Q2760" t="s">
        <v>253</v>
      </c>
      <c r="R2760" t="s">
        <v>2243</v>
      </c>
      <c r="S2760" t="s">
        <v>212</v>
      </c>
      <c r="T2760" t="s">
        <v>2244</v>
      </c>
      <c r="U2760" t="s">
        <v>2245</v>
      </c>
      <c r="V2760" t="s">
        <v>2391</v>
      </c>
      <c r="W2760" t="s">
        <v>2392</v>
      </c>
    </row>
    <row r="2761" spans="1:23" x14ac:dyDescent="0.3">
      <c r="A2761">
        <v>2134827452763330</v>
      </c>
      <c r="B2761" t="s">
        <v>90</v>
      </c>
      <c r="C2761" t="s">
        <v>42</v>
      </c>
      <c r="D2761" t="s">
        <v>4031</v>
      </c>
      <c r="E2761" t="s">
        <v>680</v>
      </c>
      <c r="F2761" t="s">
        <v>681</v>
      </c>
      <c r="G2761">
        <v>21.693999999999999</v>
      </c>
      <c r="H2761">
        <v>-71.797899999999998</v>
      </c>
      <c r="I2761" t="s">
        <v>62</v>
      </c>
      <c r="J2761">
        <v>42668</v>
      </c>
      <c r="K2761" s="1">
        <v>44981</v>
      </c>
      <c r="L2761" t="s">
        <v>63</v>
      </c>
      <c r="M2761" t="s">
        <v>9499</v>
      </c>
      <c r="N2761" t="s">
        <v>9500</v>
      </c>
      <c r="O2761" t="s">
        <v>736</v>
      </c>
      <c r="P2761" t="s">
        <v>436</v>
      </c>
      <c r="Q2761" t="s">
        <v>239</v>
      </c>
      <c r="R2761" t="s">
        <v>2284</v>
      </c>
      <c r="S2761" t="s">
        <v>145</v>
      </c>
      <c r="T2761" t="s">
        <v>2285</v>
      </c>
      <c r="U2761" t="s">
        <v>2286</v>
      </c>
      <c r="V2761" t="s">
        <v>3186</v>
      </c>
      <c r="W2761" t="s">
        <v>3187</v>
      </c>
    </row>
    <row r="2762" spans="1:23" x14ac:dyDescent="0.3">
      <c r="A2762">
        <v>2163390687446370</v>
      </c>
      <c r="B2762" t="s">
        <v>417</v>
      </c>
      <c r="C2762" t="s">
        <v>273</v>
      </c>
      <c r="D2762" t="s">
        <v>3018</v>
      </c>
      <c r="E2762" t="s">
        <v>1462</v>
      </c>
      <c r="F2762" t="s">
        <v>1463</v>
      </c>
      <c r="G2762">
        <v>-13.133900000000001</v>
      </c>
      <c r="H2762">
        <v>27.849299999999999</v>
      </c>
      <c r="I2762" t="s">
        <v>78</v>
      </c>
      <c r="J2762">
        <v>15998</v>
      </c>
      <c r="K2762" s="1">
        <v>44624</v>
      </c>
      <c r="L2762" t="s">
        <v>123</v>
      </c>
      <c r="M2762" t="s">
        <v>9501</v>
      </c>
      <c r="N2762" t="s">
        <v>9502</v>
      </c>
      <c r="O2762" t="s">
        <v>785</v>
      </c>
      <c r="P2762" t="s">
        <v>1785</v>
      </c>
      <c r="Q2762" t="s">
        <v>67</v>
      </c>
      <c r="R2762" t="s">
        <v>1786</v>
      </c>
      <c r="S2762" t="s">
        <v>255</v>
      </c>
      <c r="T2762" t="s">
        <v>1787</v>
      </c>
      <c r="U2762" t="s">
        <v>1788</v>
      </c>
      <c r="V2762" t="s">
        <v>3449</v>
      </c>
      <c r="W2762" t="s">
        <v>3450</v>
      </c>
    </row>
    <row r="2763" spans="1:23" x14ac:dyDescent="0.3">
      <c r="A2763">
        <v>2678852694877070</v>
      </c>
      <c r="B2763" t="s">
        <v>364</v>
      </c>
      <c r="C2763" t="s">
        <v>189</v>
      </c>
      <c r="D2763" t="s">
        <v>1287</v>
      </c>
      <c r="E2763" t="s">
        <v>1032</v>
      </c>
      <c r="F2763" t="s">
        <v>1033</v>
      </c>
      <c r="G2763">
        <v>61.524000000000001</v>
      </c>
      <c r="H2763">
        <v>105.3188</v>
      </c>
      <c r="I2763" t="s">
        <v>62</v>
      </c>
      <c r="J2763">
        <v>91247</v>
      </c>
      <c r="K2763" s="1">
        <v>44803</v>
      </c>
      <c r="L2763" t="s">
        <v>123</v>
      </c>
      <c r="M2763" t="s">
        <v>9503</v>
      </c>
      <c r="N2763" t="s">
        <v>9504</v>
      </c>
      <c r="O2763" t="s">
        <v>141</v>
      </c>
      <c r="P2763" t="s">
        <v>3092</v>
      </c>
      <c r="Q2763" t="s">
        <v>169</v>
      </c>
      <c r="R2763" t="s">
        <v>3093</v>
      </c>
      <c r="S2763" t="s">
        <v>241</v>
      </c>
      <c r="T2763" t="s">
        <v>3094</v>
      </c>
      <c r="U2763" t="s">
        <v>3095</v>
      </c>
      <c r="V2763" t="s">
        <v>9461</v>
      </c>
      <c r="W2763" t="s">
        <v>9462</v>
      </c>
    </row>
    <row r="2764" spans="1:23" x14ac:dyDescent="0.3">
      <c r="A2764">
        <v>1091907191908370</v>
      </c>
      <c r="B2764" t="s">
        <v>396</v>
      </c>
      <c r="C2764" t="s">
        <v>134</v>
      </c>
      <c r="D2764" t="s">
        <v>924</v>
      </c>
      <c r="E2764" t="s">
        <v>2398</v>
      </c>
      <c r="F2764" t="s">
        <v>2399</v>
      </c>
      <c r="G2764">
        <v>35.861699999999999</v>
      </c>
      <c r="H2764">
        <v>104.19540000000001</v>
      </c>
      <c r="I2764" t="s">
        <v>138</v>
      </c>
      <c r="J2764">
        <v>114576</v>
      </c>
      <c r="K2764" s="1">
        <v>44586</v>
      </c>
      <c r="L2764" t="s">
        <v>123</v>
      </c>
      <c r="M2764" t="s">
        <v>9505</v>
      </c>
      <c r="N2764" t="s">
        <v>9506</v>
      </c>
      <c r="O2764" t="s">
        <v>2111</v>
      </c>
      <c r="P2764" t="s">
        <v>2132</v>
      </c>
      <c r="Q2764" t="s">
        <v>83</v>
      </c>
      <c r="R2764" t="s">
        <v>2133</v>
      </c>
      <c r="S2764" t="s">
        <v>334</v>
      </c>
      <c r="T2764" t="s">
        <v>2134</v>
      </c>
      <c r="U2764" t="s">
        <v>2135</v>
      </c>
      <c r="V2764" t="s">
        <v>4046</v>
      </c>
      <c r="W2764" t="s">
        <v>4047</v>
      </c>
    </row>
    <row r="2765" spans="1:23" x14ac:dyDescent="0.3">
      <c r="A2765">
        <v>1167965862049610</v>
      </c>
      <c r="B2765" t="s">
        <v>1249</v>
      </c>
      <c r="C2765" t="s">
        <v>151</v>
      </c>
      <c r="D2765" t="s">
        <v>135</v>
      </c>
      <c r="E2765" t="s">
        <v>288</v>
      </c>
      <c r="F2765" t="s">
        <v>289</v>
      </c>
      <c r="G2765">
        <v>40.3399</v>
      </c>
      <c r="H2765">
        <v>127.51009999999999</v>
      </c>
      <c r="I2765" t="s">
        <v>78</v>
      </c>
      <c r="J2765">
        <v>92657</v>
      </c>
      <c r="K2765" s="1">
        <v>45136</v>
      </c>
      <c r="L2765" t="s">
        <v>63</v>
      </c>
      <c r="M2765" t="s">
        <v>6195</v>
      </c>
      <c r="N2765" t="s">
        <v>9507</v>
      </c>
      <c r="O2765" t="s">
        <v>3636</v>
      </c>
      <c r="P2765" t="s">
        <v>5772</v>
      </c>
      <c r="Q2765" t="s">
        <v>321</v>
      </c>
      <c r="R2765" t="s">
        <v>5773</v>
      </c>
      <c r="S2765" t="s">
        <v>114</v>
      </c>
      <c r="T2765" t="s">
        <v>5774</v>
      </c>
      <c r="U2765" t="s">
        <v>5775</v>
      </c>
      <c r="V2765" t="s">
        <v>3905</v>
      </c>
      <c r="W2765" t="s">
        <v>3906</v>
      </c>
    </row>
    <row r="2766" spans="1:23" x14ac:dyDescent="0.3">
      <c r="A2766">
        <v>376765574393183</v>
      </c>
      <c r="B2766" t="s">
        <v>1636</v>
      </c>
      <c r="C2766" t="s">
        <v>273</v>
      </c>
      <c r="D2766" t="s">
        <v>2967</v>
      </c>
      <c r="E2766" t="s">
        <v>3591</v>
      </c>
      <c r="F2766" t="s">
        <v>3592</v>
      </c>
      <c r="G2766">
        <v>41.871899999999997</v>
      </c>
      <c r="H2766">
        <v>12.567399999999999</v>
      </c>
      <c r="I2766" t="s">
        <v>62</v>
      </c>
      <c r="J2766">
        <v>78505</v>
      </c>
      <c r="K2766" s="1">
        <v>44895</v>
      </c>
      <c r="L2766" t="s">
        <v>63</v>
      </c>
      <c r="M2766" t="s">
        <v>9508</v>
      </c>
      <c r="N2766">
        <v>2604576713</v>
      </c>
      <c r="O2766" t="s">
        <v>111</v>
      </c>
      <c r="P2766" t="s">
        <v>112</v>
      </c>
      <c r="Q2766" t="s">
        <v>67</v>
      </c>
      <c r="R2766" t="s">
        <v>113</v>
      </c>
      <c r="S2766" t="s">
        <v>85</v>
      </c>
      <c r="T2766" t="s">
        <v>115</v>
      </c>
      <c r="U2766" t="s">
        <v>116</v>
      </c>
      <c r="V2766" t="s">
        <v>6201</v>
      </c>
      <c r="W2766" t="s">
        <v>6202</v>
      </c>
    </row>
    <row r="2767" spans="1:23" x14ac:dyDescent="0.3">
      <c r="A2767">
        <v>2750621679470250</v>
      </c>
      <c r="B2767" t="s">
        <v>480</v>
      </c>
      <c r="C2767" t="s">
        <v>42</v>
      </c>
      <c r="D2767" t="s">
        <v>3933</v>
      </c>
      <c r="E2767" t="s">
        <v>3498</v>
      </c>
      <c r="F2767" t="s">
        <v>3499</v>
      </c>
      <c r="G2767">
        <v>-3.3731</v>
      </c>
      <c r="H2767">
        <v>29.918900000000001</v>
      </c>
      <c r="I2767" t="s">
        <v>62</v>
      </c>
      <c r="J2767">
        <v>89347</v>
      </c>
      <c r="K2767" s="1">
        <v>44658</v>
      </c>
      <c r="L2767" t="s">
        <v>123</v>
      </c>
      <c r="M2767" t="s">
        <v>9509</v>
      </c>
      <c r="N2767" t="s">
        <v>9510</v>
      </c>
      <c r="O2767" t="s">
        <v>2470</v>
      </c>
      <c r="P2767" t="s">
        <v>4399</v>
      </c>
      <c r="Q2767" t="s">
        <v>34</v>
      </c>
      <c r="R2767" t="s">
        <v>4400</v>
      </c>
      <c r="S2767" t="s">
        <v>255</v>
      </c>
      <c r="T2767" t="s">
        <v>4401</v>
      </c>
      <c r="U2767" t="s">
        <v>4402</v>
      </c>
      <c r="V2767" t="s">
        <v>6603</v>
      </c>
      <c r="W2767" t="s">
        <v>6604</v>
      </c>
    </row>
    <row r="2768" spans="1:23" x14ac:dyDescent="0.3">
      <c r="A2768">
        <v>1593921371270630</v>
      </c>
      <c r="B2768" t="s">
        <v>480</v>
      </c>
      <c r="C2768" t="s">
        <v>58</v>
      </c>
      <c r="D2768" t="s">
        <v>4029</v>
      </c>
      <c r="E2768" t="s">
        <v>1268</v>
      </c>
      <c r="F2768" t="s">
        <v>1269</v>
      </c>
      <c r="G2768">
        <v>12.879721</v>
      </c>
      <c r="H2768">
        <v>121.774017</v>
      </c>
      <c r="I2768" t="s">
        <v>138</v>
      </c>
      <c r="J2768">
        <v>32584</v>
      </c>
      <c r="K2768" s="1">
        <v>44855</v>
      </c>
      <c r="L2768" t="s">
        <v>63</v>
      </c>
      <c r="M2768" t="s">
        <v>9511</v>
      </c>
      <c r="N2768" t="s">
        <v>9512</v>
      </c>
      <c r="O2768" t="s">
        <v>693</v>
      </c>
      <c r="P2768" t="s">
        <v>1394</v>
      </c>
      <c r="Q2768" t="s">
        <v>253</v>
      </c>
      <c r="R2768" t="s">
        <v>1395</v>
      </c>
      <c r="S2768" t="s">
        <v>145</v>
      </c>
      <c r="T2768" t="s">
        <v>1396</v>
      </c>
      <c r="U2768" t="s">
        <v>1397</v>
      </c>
      <c r="V2768" t="s">
        <v>2202</v>
      </c>
      <c r="W2768" t="s">
        <v>2203</v>
      </c>
    </row>
    <row r="2769" spans="1:23" x14ac:dyDescent="0.3">
      <c r="A2769">
        <v>1365425646920280</v>
      </c>
      <c r="B2769" t="s">
        <v>23</v>
      </c>
      <c r="C2769" t="s">
        <v>134</v>
      </c>
      <c r="D2769" t="s">
        <v>1648</v>
      </c>
      <c r="E2769" t="s">
        <v>1141</v>
      </c>
      <c r="F2769" t="s">
        <v>1142</v>
      </c>
      <c r="G2769">
        <v>-17.7134</v>
      </c>
      <c r="H2769">
        <v>178.065</v>
      </c>
      <c r="I2769" t="s">
        <v>206</v>
      </c>
      <c r="J2769">
        <v>26429</v>
      </c>
      <c r="K2769" s="1">
        <v>45020</v>
      </c>
      <c r="L2769" t="s">
        <v>29</v>
      </c>
      <c r="M2769" t="s">
        <v>9513</v>
      </c>
      <c r="N2769" t="s">
        <v>9514</v>
      </c>
      <c r="O2769" t="s">
        <v>1429</v>
      </c>
      <c r="P2769" t="s">
        <v>1677</v>
      </c>
      <c r="Q2769" t="s">
        <v>358</v>
      </c>
      <c r="R2769" t="s">
        <v>1678</v>
      </c>
      <c r="S2769" t="s">
        <v>334</v>
      </c>
      <c r="T2769" t="s">
        <v>1679</v>
      </c>
      <c r="U2769" t="s">
        <v>1680</v>
      </c>
      <c r="V2769" t="s">
        <v>2208</v>
      </c>
      <c r="W2769" t="s">
        <v>2209</v>
      </c>
    </row>
    <row r="2770" spans="1:23" x14ac:dyDescent="0.3">
      <c r="A2770">
        <v>347130569590006</v>
      </c>
      <c r="B2770" t="s">
        <v>779</v>
      </c>
      <c r="C2770" t="s">
        <v>273</v>
      </c>
      <c r="D2770" t="s">
        <v>2404</v>
      </c>
      <c r="E2770" t="s">
        <v>593</v>
      </c>
      <c r="F2770" t="s">
        <v>594</v>
      </c>
      <c r="G2770">
        <v>-11.6455</v>
      </c>
      <c r="H2770">
        <v>43.333300000000001</v>
      </c>
      <c r="I2770" t="s">
        <v>138</v>
      </c>
      <c r="J2770">
        <v>130027</v>
      </c>
      <c r="K2770" s="1">
        <v>44787</v>
      </c>
      <c r="L2770" t="s">
        <v>29</v>
      </c>
      <c r="M2770" t="s">
        <v>9515</v>
      </c>
      <c r="N2770" t="s">
        <v>9516</v>
      </c>
      <c r="O2770" t="s">
        <v>785</v>
      </c>
      <c r="P2770" t="s">
        <v>1785</v>
      </c>
      <c r="Q2770" t="s">
        <v>67</v>
      </c>
      <c r="R2770" t="s">
        <v>1786</v>
      </c>
      <c r="S2770" t="s">
        <v>85</v>
      </c>
      <c r="T2770" t="s">
        <v>1787</v>
      </c>
      <c r="U2770" t="s">
        <v>1788</v>
      </c>
      <c r="V2770" t="s">
        <v>311</v>
      </c>
      <c r="W2770" t="s">
        <v>312</v>
      </c>
    </row>
    <row r="2771" spans="1:23" x14ac:dyDescent="0.3">
      <c r="A2771">
        <v>301441031678043</v>
      </c>
      <c r="B2771" t="s">
        <v>1249</v>
      </c>
      <c r="C2771" t="s">
        <v>218</v>
      </c>
      <c r="D2771" t="s">
        <v>5668</v>
      </c>
      <c r="E2771" t="s">
        <v>5614</v>
      </c>
      <c r="F2771" t="s">
        <v>5615</v>
      </c>
      <c r="G2771">
        <v>38.963700000000003</v>
      </c>
      <c r="H2771">
        <v>35.243299999999998</v>
      </c>
      <c r="I2771" t="s">
        <v>206</v>
      </c>
      <c r="J2771">
        <v>92463</v>
      </c>
      <c r="K2771" s="1">
        <v>44838</v>
      </c>
      <c r="L2771" t="s">
        <v>63</v>
      </c>
      <c r="M2771" t="s">
        <v>9517</v>
      </c>
      <c r="N2771" t="s">
        <v>9518</v>
      </c>
      <c r="O2771" t="s">
        <v>1429</v>
      </c>
      <c r="P2771" t="s">
        <v>4198</v>
      </c>
      <c r="Q2771" t="s">
        <v>183</v>
      </c>
      <c r="R2771" t="s">
        <v>4199</v>
      </c>
      <c r="S2771" t="s">
        <v>241</v>
      </c>
      <c r="T2771" t="s">
        <v>4200</v>
      </c>
      <c r="U2771" t="s">
        <v>4201</v>
      </c>
      <c r="V2771" t="s">
        <v>6092</v>
      </c>
      <c r="W2771" t="s">
        <v>6093</v>
      </c>
    </row>
    <row r="2772" spans="1:23" x14ac:dyDescent="0.3">
      <c r="A2772">
        <v>2857952943341380</v>
      </c>
      <c r="B2772" t="s">
        <v>533</v>
      </c>
      <c r="C2772" t="s">
        <v>42</v>
      </c>
      <c r="D2772" t="s">
        <v>6655</v>
      </c>
      <c r="E2772" t="s">
        <v>3138</v>
      </c>
      <c r="F2772" t="s">
        <v>3139</v>
      </c>
      <c r="G2772">
        <v>33.886899999999997</v>
      </c>
      <c r="H2772">
        <v>9.5374999999999996</v>
      </c>
      <c r="I2772" t="s">
        <v>206</v>
      </c>
      <c r="J2772">
        <v>101546</v>
      </c>
      <c r="K2772" s="1">
        <v>44832</v>
      </c>
      <c r="L2772" t="s">
        <v>29</v>
      </c>
      <c r="M2772" t="s">
        <v>9519</v>
      </c>
      <c r="N2772" t="s">
        <v>9520</v>
      </c>
      <c r="O2772" t="s">
        <v>650</v>
      </c>
      <c r="P2772" t="s">
        <v>1408</v>
      </c>
      <c r="Q2772" t="s">
        <v>83</v>
      </c>
      <c r="R2772" t="s">
        <v>1409</v>
      </c>
      <c r="S2772" t="s">
        <v>145</v>
      </c>
      <c r="T2772" t="s">
        <v>1410</v>
      </c>
      <c r="U2772" t="s">
        <v>1411</v>
      </c>
      <c r="V2772" t="s">
        <v>7183</v>
      </c>
      <c r="W2772" t="s">
        <v>7184</v>
      </c>
    </row>
    <row r="2773" spans="1:23" x14ac:dyDescent="0.3">
      <c r="A2773">
        <v>1676770372334270</v>
      </c>
      <c r="B2773" t="s">
        <v>454</v>
      </c>
      <c r="C2773" t="s">
        <v>42</v>
      </c>
      <c r="D2773" t="s">
        <v>3550</v>
      </c>
      <c r="E2773" t="s">
        <v>2255</v>
      </c>
      <c r="F2773" t="s">
        <v>2256</v>
      </c>
      <c r="G2773">
        <v>41.377499999999998</v>
      </c>
      <c r="H2773">
        <v>64.585300000000004</v>
      </c>
      <c r="I2773" t="s">
        <v>206</v>
      </c>
      <c r="J2773">
        <v>97559</v>
      </c>
      <c r="K2773" s="1">
        <v>45020</v>
      </c>
      <c r="L2773" t="s">
        <v>63</v>
      </c>
      <c r="M2773" t="s">
        <v>9521</v>
      </c>
      <c r="N2773" t="s">
        <v>9522</v>
      </c>
      <c r="O2773" t="s">
        <v>410</v>
      </c>
      <c r="P2773" t="s">
        <v>6253</v>
      </c>
      <c r="Q2773" t="s">
        <v>239</v>
      </c>
      <c r="R2773" t="s">
        <v>6254</v>
      </c>
      <c r="S2773" t="s">
        <v>52</v>
      </c>
      <c r="T2773" t="s">
        <v>6255</v>
      </c>
      <c r="U2773" t="s">
        <v>6256</v>
      </c>
      <c r="V2773" t="s">
        <v>6607</v>
      </c>
      <c r="W2773" t="s">
        <v>6608</v>
      </c>
    </row>
    <row r="2774" spans="1:23" x14ac:dyDescent="0.3">
      <c r="A2774">
        <v>2779356863084300</v>
      </c>
      <c r="B2774" t="s">
        <v>582</v>
      </c>
      <c r="C2774" t="s">
        <v>24</v>
      </c>
      <c r="D2774" t="s">
        <v>4371</v>
      </c>
      <c r="E2774" t="s">
        <v>861</v>
      </c>
      <c r="F2774" t="s">
        <v>862</v>
      </c>
      <c r="G2774">
        <v>46.862499999999997</v>
      </c>
      <c r="H2774">
        <v>103.8467</v>
      </c>
      <c r="I2774" t="s">
        <v>138</v>
      </c>
      <c r="J2774">
        <v>52935</v>
      </c>
      <c r="K2774" s="1">
        <v>44476</v>
      </c>
      <c r="L2774" t="s">
        <v>29</v>
      </c>
      <c r="M2774" t="s">
        <v>9523</v>
      </c>
      <c r="N2774" t="s">
        <v>9524</v>
      </c>
      <c r="O2774" t="s">
        <v>356</v>
      </c>
      <c r="P2774" t="s">
        <v>2829</v>
      </c>
      <c r="Q2774" t="s">
        <v>294</v>
      </c>
      <c r="R2774" t="s">
        <v>2830</v>
      </c>
      <c r="S2774" t="s">
        <v>85</v>
      </c>
      <c r="T2774" t="s">
        <v>2831</v>
      </c>
      <c r="U2774" t="s">
        <v>2832</v>
      </c>
      <c r="V2774" t="s">
        <v>4889</v>
      </c>
      <c r="W2774" t="s">
        <v>4890</v>
      </c>
    </row>
    <row r="2775" spans="1:23" x14ac:dyDescent="0.3">
      <c r="A2775">
        <v>1495472345235910</v>
      </c>
      <c r="B2775" t="s">
        <v>467</v>
      </c>
      <c r="C2775" t="s">
        <v>273</v>
      </c>
      <c r="D2775" t="s">
        <v>1083</v>
      </c>
      <c r="E2775" t="s">
        <v>961</v>
      </c>
      <c r="F2775" t="s">
        <v>962</v>
      </c>
      <c r="G2775">
        <v>41.2044</v>
      </c>
      <c r="H2775">
        <v>74.766099999999994</v>
      </c>
      <c r="I2775" t="s">
        <v>206</v>
      </c>
      <c r="J2775">
        <v>95379</v>
      </c>
      <c r="K2775" s="1">
        <v>44556</v>
      </c>
      <c r="L2775" t="s">
        <v>63</v>
      </c>
      <c r="M2775" t="s">
        <v>9525</v>
      </c>
      <c r="N2775" t="s">
        <v>9526</v>
      </c>
      <c r="O2775" t="s">
        <v>1513</v>
      </c>
      <c r="P2775" t="s">
        <v>3565</v>
      </c>
      <c r="Q2775" t="s">
        <v>183</v>
      </c>
      <c r="R2775" t="s">
        <v>3566</v>
      </c>
      <c r="S2775" t="s">
        <v>198</v>
      </c>
      <c r="T2775" t="s">
        <v>3567</v>
      </c>
      <c r="U2775" t="s">
        <v>3568</v>
      </c>
      <c r="V2775" t="s">
        <v>7972</v>
      </c>
      <c r="W2775" t="s">
        <v>7973</v>
      </c>
    </row>
    <row r="2776" spans="1:23" x14ac:dyDescent="0.3">
      <c r="A2776">
        <v>307582317619958</v>
      </c>
      <c r="B2776" t="s">
        <v>300</v>
      </c>
      <c r="C2776" t="s">
        <v>42</v>
      </c>
      <c r="D2776" t="s">
        <v>2373</v>
      </c>
      <c r="E2776" t="s">
        <v>636</v>
      </c>
      <c r="F2776" t="s">
        <v>637</v>
      </c>
      <c r="G2776">
        <v>8.5379000000000005</v>
      </c>
      <c r="H2776">
        <v>-80.7821</v>
      </c>
      <c r="I2776" t="s">
        <v>78</v>
      </c>
      <c r="J2776">
        <v>119325</v>
      </c>
      <c r="K2776" s="1">
        <v>44933</v>
      </c>
      <c r="L2776" t="s">
        <v>29</v>
      </c>
      <c r="M2776" t="s">
        <v>9527</v>
      </c>
      <c r="N2776" t="s">
        <v>9528</v>
      </c>
      <c r="O2776" t="s">
        <v>3926</v>
      </c>
      <c r="P2776" t="s">
        <v>7628</v>
      </c>
      <c r="Q2776" t="s">
        <v>169</v>
      </c>
      <c r="R2776" t="s">
        <v>7629</v>
      </c>
      <c r="S2776" t="s">
        <v>114</v>
      </c>
      <c r="T2776" t="s">
        <v>7630</v>
      </c>
      <c r="U2776" t="s">
        <v>7631</v>
      </c>
      <c r="V2776" t="s">
        <v>337</v>
      </c>
      <c r="W2776" t="s">
        <v>338</v>
      </c>
    </row>
    <row r="2777" spans="1:23" x14ac:dyDescent="0.3">
      <c r="A2777">
        <v>2082570494106880</v>
      </c>
      <c r="B2777" t="s">
        <v>133</v>
      </c>
      <c r="C2777" t="s">
        <v>189</v>
      </c>
      <c r="D2777" t="s">
        <v>4420</v>
      </c>
      <c r="E2777" t="s">
        <v>1462</v>
      </c>
      <c r="F2777" t="s">
        <v>1463</v>
      </c>
      <c r="G2777">
        <v>-13.133900000000001</v>
      </c>
      <c r="H2777">
        <v>27.849299999999999</v>
      </c>
      <c r="I2777" t="s">
        <v>78</v>
      </c>
      <c r="J2777">
        <v>130085</v>
      </c>
      <c r="K2777" s="1">
        <v>44657</v>
      </c>
      <c r="L2777" t="s">
        <v>123</v>
      </c>
      <c r="M2777" t="s">
        <v>9529</v>
      </c>
      <c r="N2777" t="s">
        <v>9530</v>
      </c>
      <c r="O2777" t="s">
        <v>401</v>
      </c>
      <c r="P2777" t="s">
        <v>6357</v>
      </c>
      <c r="Q2777" t="s">
        <v>253</v>
      </c>
      <c r="R2777" t="s">
        <v>6358</v>
      </c>
      <c r="S2777" t="s">
        <v>198</v>
      </c>
      <c r="T2777" t="s">
        <v>6359</v>
      </c>
      <c r="U2777" t="s">
        <v>6360</v>
      </c>
      <c r="V2777" t="s">
        <v>874</v>
      </c>
      <c r="W2777" t="s">
        <v>875</v>
      </c>
    </row>
    <row r="2778" spans="1:23" x14ac:dyDescent="0.3">
      <c r="A2778">
        <v>560402327632441</v>
      </c>
      <c r="B2778" t="s">
        <v>710</v>
      </c>
      <c r="C2778" t="s">
        <v>105</v>
      </c>
      <c r="D2778" t="s">
        <v>3881</v>
      </c>
      <c r="E2778" t="s">
        <v>1668</v>
      </c>
      <c r="F2778" t="s">
        <v>1669</v>
      </c>
      <c r="G2778">
        <v>1.6508</v>
      </c>
      <c r="H2778">
        <v>10.267899999999999</v>
      </c>
      <c r="I2778" t="s">
        <v>28</v>
      </c>
      <c r="J2778">
        <v>30097</v>
      </c>
      <c r="K2778" s="1">
        <v>45178</v>
      </c>
      <c r="L2778" t="s">
        <v>63</v>
      </c>
      <c r="M2778" t="s">
        <v>9531</v>
      </c>
      <c r="N2778" t="s">
        <v>9532</v>
      </c>
      <c r="O2778" t="s">
        <v>436</v>
      </c>
      <c r="P2778" t="s">
        <v>437</v>
      </c>
      <c r="Q2778" t="s">
        <v>183</v>
      </c>
      <c r="R2778" t="s">
        <v>438</v>
      </c>
      <c r="S2778" t="s">
        <v>36</v>
      </c>
      <c r="T2778" t="s">
        <v>439</v>
      </c>
      <c r="U2778" t="s">
        <v>440</v>
      </c>
      <c r="V2778" t="s">
        <v>6338</v>
      </c>
      <c r="W2778" t="s">
        <v>6339</v>
      </c>
    </row>
    <row r="2779" spans="1:23" x14ac:dyDescent="0.3">
      <c r="A2779">
        <v>561545944566198</v>
      </c>
      <c r="B2779" t="s">
        <v>133</v>
      </c>
      <c r="C2779" t="s">
        <v>189</v>
      </c>
      <c r="D2779" t="s">
        <v>3706</v>
      </c>
      <c r="E2779" t="s">
        <v>961</v>
      </c>
      <c r="F2779" t="s">
        <v>962</v>
      </c>
      <c r="G2779">
        <v>41.2044</v>
      </c>
      <c r="H2779">
        <v>74.766099999999994</v>
      </c>
      <c r="I2779" t="s">
        <v>206</v>
      </c>
      <c r="J2779">
        <v>28022</v>
      </c>
      <c r="K2779" s="1">
        <v>45150</v>
      </c>
      <c r="L2779" t="s">
        <v>63</v>
      </c>
      <c r="M2779" t="s">
        <v>9533</v>
      </c>
      <c r="N2779" t="s">
        <v>9534</v>
      </c>
      <c r="O2779" t="s">
        <v>292</v>
      </c>
      <c r="P2779" t="s">
        <v>3773</v>
      </c>
      <c r="Q2779" t="s">
        <v>34</v>
      </c>
      <c r="R2779" t="s">
        <v>3774</v>
      </c>
      <c r="S2779" t="s">
        <v>69</v>
      </c>
      <c r="T2779" t="s">
        <v>3775</v>
      </c>
      <c r="U2779" t="s">
        <v>3776</v>
      </c>
      <c r="V2779" t="s">
        <v>2402</v>
      </c>
      <c r="W2779" t="s">
        <v>2403</v>
      </c>
    </row>
    <row r="2780" spans="1:23" x14ac:dyDescent="0.3">
      <c r="A2780">
        <v>2057269353234440</v>
      </c>
      <c r="B2780" t="s">
        <v>396</v>
      </c>
      <c r="C2780" t="s">
        <v>218</v>
      </c>
      <c r="D2780" t="s">
        <v>3441</v>
      </c>
      <c r="E2780" t="s">
        <v>1881</v>
      </c>
      <c r="F2780" t="s">
        <v>1881</v>
      </c>
      <c r="G2780">
        <v>1.3521000000000001</v>
      </c>
      <c r="H2780">
        <v>103.8198</v>
      </c>
      <c r="I2780" t="s">
        <v>78</v>
      </c>
      <c r="J2780">
        <v>46592</v>
      </c>
      <c r="K2780" s="1">
        <v>44947</v>
      </c>
      <c r="L2780" t="s">
        <v>63</v>
      </c>
      <c r="M2780" t="s">
        <v>9535</v>
      </c>
      <c r="N2780" t="s">
        <v>9536</v>
      </c>
      <c r="O2780" t="s">
        <v>224</v>
      </c>
      <c r="P2780" t="s">
        <v>560</v>
      </c>
      <c r="Q2780" t="s">
        <v>253</v>
      </c>
      <c r="R2780" t="s">
        <v>1477</v>
      </c>
      <c r="S2780" t="s">
        <v>198</v>
      </c>
      <c r="T2780" t="s">
        <v>1478</v>
      </c>
      <c r="U2780" t="s">
        <v>1479</v>
      </c>
      <c r="V2780" t="s">
        <v>4138</v>
      </c>
      <c r="W2780" t="s">
        <v>4139</v>
      </c>
    </row>
    <row r="2781" spans="1:23" x14ac:dyDescent="0.3">
      <c r="A2781">
        <v>171423356613901</v>
      </c>
      <c r="B2781" t="s">
        <v>686</v>
      </c>
      <c r="C2781" t="s">
        <v>189</v>
      </c>
      <c r="D2781" t="s">
        <v>3294</v>
      </c>
      <c r="E2781" t="s">
        <v>2610</v>
      </c>
      <c r="F2781" t="s">
        <v>2611</v>
      </c>
      <c r="G2781">
        <v>27.514199999999999</v>
      </c>
      <c r="H2781">
        <v>90.433599999999998</v>
      </c>
      <c r="I2781" t="s">
        <v>206</v>
      </c>
      <c r="J2781">
        <v>96922</v>
      </c>
      <c r="K2781" s="1">
        <v>44502</v>
      </c>
      <c r="L2781" t="s">
        <v>123</v>
      </c>
      <c r="M2781" t="s">
        <v>9537</v>
      </c>
      <c r="N2781" t="s">
        <v>9538</v>
      </c>
      <c r="O2781" t="s">
        <v>2883</v>
      </c>
      <c r="P2781" t="s">
        <v>2275</v>
      </c>
      <c r="Q2781" t="s">
        <v>169</v>
      </c>
      <c r="R2781" t="s">
        <v>3654</v>
      </c>
      <c r="S2781" t="s">
        <v>52</v>
      </c>
      <c r="T2781" t="s">
        <v>3655</v>
      </c>
      <c r="U2781" t="s">
        <v>3656</v>
      </c>
      <c r="V2781" t="s">
        <v>8282</v>
      </c>
      <c r="W2781" t="s">
        <v>8283</v>
      </c>
    </row>
    <row r="2782" spans="1:23" x14ac:dyDescent="0.3">
      <c r="A2782">
        <v>2344514176010710</v>
      </c>
      <c r="B2782" t="s">
        <v>678</v>
      </c>
      <c r="C2782" t="s">
        <v>105</v>
      </c>
      <c r="D2782" t="s">
        <v>2609</v>
      </c>
      <c r="E2782" t="s">
        <v>1360</v>
      </c>
      <c r="F2782" t="s">
        <v>1361</v>
      </c>
      <c r="G2782">
        <v>60.472000000000001</v>
      </c>
      <c r="H2782">
        <v>8.4688999999999997</v>
      </c>
      <c r="I2782" t="s">
        <v>78</v>
      </c>
      <c r="J2782">
        <v>85744</v>
      </c>
      <c r="K2782" s="1">
        <v>44576</v>
      </c>
      <c r="L2782" t="s">
        <v>63</v>
      </c>
      <c r="M2782" t="s">
        <v>9539</v>
      </c>
      <c r="N2782" t="s">
        <v>9540</v>
      </c>
      <c r="O2782" t="s">
        <v>2575</v>
      </c>
      <c r="P2782" t="s">
        <v>3279</v>
      </c>
      <c r="Q2782" t="s">
        <v>321</v>
      </c>
      <c r="R2782" t="s">
        <v>3280</v>
      </c>
      <c r="S2782" t="s">
        <v>255</v>
      </c>
      <c r="T2782" t="s">
        <v>3281</v>
      </c>
      <c r="U2782" t="s">
        <v>3282</v>
      </c>
      <c r="V2782" t="s">
        <v>88</v>
      </c>
      <c r="W2782" t="s">
        <v>89</v>
      </c>
    </row>
    <row r="2783" spans="1:23" x14ac:dyDescent="0.3">
      <c r="A2783">
        <v>2816117606154140</v>
      </c>
      <c r="B2783" t="s">
        <v>325</v>
      </c>
      <c r="C2783" t="s">
        <v>58</v>
      </c>
      <c r="D2783" t="s">
        <v>3850</v>
      </c>
      <c r="E2783" t="s">
        <v>247</v>
      </c>
      <c r="F2783" t="s">
        <v>248</v>
      </c>
      <c r="G2783">
        <v>15.5527</v>
      </c>
      <c r="H2783">
        <v>48.516399999999997</v>
      </c>
      <c r="I2783" t="s">
        <v>138</v>
      </c>
      <c r="J2783">
        <v>13151</v>
      </c>
      <c r="K2783" s="1">
        <v>45084</v>
      </c>
      <c r="L2783" t="s">
        <v>123</v>
      </c>
      <c r="M2783" t="s">
        <v>9541</v>
      </c>
      <c r="N2783" t="s">
        <v>9542</v>
      </c>
      <c r="O2783" t="s">
        <v>2027</v>
      </c>
      <c r="P2783" t="s">
        <v>2028</v>
      </c>
      <c r="Q2783" t="s">
        <v>169</v>
      </c>
      <c r="R2783" t="s">
        <v>2029</v>
      </c>
      <c r="S2783" t="s">
        <v>241</v>
      </c>
      <c r="T2783" t="s">
        <v>2030</v>
      </c>
      <c r="U2783" t="s">
        <v>2031</v>
      </c>
      <c r="V2783" t="s">
        <v>2427</v>
      </c>
      <c r="W2783" t="s">
        <v>2428</v>
      </c>
    </row>
    <row r="2784" spans="1:23" x14ac:dyDescent="0.3">
      <c r="A2784">
        <v>1877855214565330</v>
      </c>
      <c r="B2784" t="s">
        <v>859</v>
      </c>
      <c r="C2784" t="s">
        <v>134</v>
      </c>
      <c r="D2784" t="s">
        <v>5075</v>
      </c>
      <c r="E2784" t="s">
        <v>2328</v>
      </c>
      <c r="F2784" t="s">
        <v>2329</v>
      </c>
      <c r="G2784">
        <v>12.238300000000001</v>
      </c>
      <c r="H2784">
        <v>-1.5616000000000001</v>
      </c>
      <c r="I2784" t="s">
        <v>138</v>
      </c>
      <c r="J2784">
        <v>91535</v>
      </c>
      <c r="K2784" s="1">
        <v>44515</v>
      </c>
      <c r="L2784" t="s">
        <v>123</v>
      </c>
      <c r="M2784" t="s">
        <v>9543</v>
      </c>
      <c r="N2784" t="s">
        <v>9544</v>
      </c>
      <c r="O2784" t="s">
        <v>1428</v>
      </c>
      <c r="P2784" t="s">
        <v>1429</v>
      </c>
      <c r="Q2784" t="s">
        <v>34</v>
      </c>
      <c r="R2784" t="s">
        <v>1430</v>
      </c>
      <c r="S2784" t="s">
        <v>212</v>
      </c>
      <c r="T2784" t="s">
        <v>1431</v>
      </c>
      <c r="U2784" t="s">
        <v>1432</v>
      </c>
      <c r="V2784" t="s">
        <v>7221</v>
      </c>
      <c r="W2784" t="s">
        <v>7222</v>
      </c>
    </row>
    <row r="2785" spans="1:23" x14ac:dyDescent="0.3">
      <c r="A2785">
        <v>2669055545264760</v>
      </c>
      <c r="B2785" t="s">
        <v>23</v>
      </c>
      <c r="C2785" t="s">
        <v>105</v>
      </c>
      <c r="D2785" t="s">
        <v>4058</v>
      </c>
      <c r="E2785" t="s">
        <v>3138</v>
      </c>
      <c r="F2785" t="s">
        <v>3139</v>
      </c>
      <c r="G2785">
        <v>33.886899999999997</v>
      </c>
      <c r="H2785">
        <v>9.5374999999999996</v>
      </c>
      <c r="I2785" t="s">
        <v>28</v>
      </c>
      <c r="J2785">
        <v>22463</v>
      </c>
      <c r="K2785" s="1">
        <v>44777</v>
      </c>
      <c r="L2785" t="s">
        <v>123</v>
      </c>
      <c r="M2785" t="s">
        <v>9545</v>
      </c>
      <c r="N2785" t="s">
        <v>9546</v>
      </c>
      <c r="O2785" t="s">
        <v>897</v>
      </c>
      <c r="P2785" t="s">
        <v>2000</v>
      </c>
      <c r="Q2785" t="s">
        <v>67</v>
      </c>
      <c r="R2785" t="s">
        <v>2001</v>
      </c>
      <c r="S2785" t="s">
        <v>69</v>
      </c>
      <c r="T2785" t="s">
        <v>2002</v>
      </c>
      <c r="U2785" t="s">
        <v>2003</v>
      </c>
      <c r="V2785" t="s">
        <v>4326</v>
      </c>
      <c r="W2785" t="s">
        <v>4327</v>
      </c>
    </row>
    <row r="2786" spans="1:23" x14ac:dyDescent="0.3">
      <c r="A2786">
        <v>353861632064506</v>
      </c>
      <c r="B2786" t="s">
        <v>582</v>
      </c>
      <c r="C2786" t="s">
        <v>273</v>
      </c>
      <c r="D2786" t="s">
        <v>711</v>
      </c>
      <c r="E2786" t="s">
        <v>4315</v>
      </c>
      <c r="F2786" t="s">
        <v>4316</v>
      </c>
      <c r="G2786">
        <v>-0.52280000000000004</v>
      </c>
      <c r="H2786">
        <v>166.9315</v>
      </c>
      <c r="I2786" t="s">
        <v>78</v>
      </c>
      <c r="J2786">
        <v>117711</v>
      </c>
      <c r="K2786" s="1">
        <v>45174</v>
      </c>
      <c r="L2786" t="s">
        <v>123</v>
      </c>
      <c r="M2786" t="s">
        <v>9547</v>
      </c>
      <c r="N2786">
        <v>3537602957</v>
      </c>
      <c r="O2786" t="s">
        <v>2111</v>
      </c>
      <c r="P2786" t="s">
        <v>1832</v>
      </c>
      <c r="Q2786" t="s">
        <v>332</v>
      </c>
      <c r="R2786" t="s">
        <v>2112</v>
      </c>
      <c r="S2786" t="s">
        <v>36</v>
      </c>
      <c r="T2786" t="s">
        <v>2113</v>
      </c>
      <c r="U2786" t="s">
        <v>2114</v>
      </c>
      <c r="V2786" t="s">
        <v>5650</v>
      </c>
      <c r="W2786" t="s">
        <v>5651</v>
      </c>
    </row>
    <row r="2787" spans="1:23" x14ac:dyDescent="0.3">
      <c r="A2787">
        <v>774557717197790</v>
      </c>
      <c r="B2787" t="s">
        <v>396</v>
      </c>
      <c r="C2787" t="s">
        <v>273</v>
      </c>
      <c r="D2787" t="s">
        <v>6143</v>
      </c>
      <c r="E2787" t="s">
        <v>1010</v>
      </c>
      <c r="F2787" t="s">
        <v>1011</v>
      </c>
      <c r="G2787">
        <v>15.7835</v>
      </c>
      <c r="H2787">
        <v>-90.230800000000002</v>
      </c>
      <c r="I2787" t="s">
        <v>62</v>
      </c>
      <c r="J2787">
        <v>19952</v>
      </c>
      <c r="K2787" s="1">
        <v>44972</v>
      </c>
      <c r="L2787" t="s">
        <v>123</v>
      </c>
      <c r="M2787" t="s">
        <v>9548</v>
      </c>
      <c r="N2787" t="s">
        <v>9549</v>
      </c>
      <c r="O2787" t="s">
        <v>2983</v>
      </c>
      <c r="P2787" t="s">
        <v>2984</v>
      </c>
      <c r="Q2787" t="s">
        <v>321</v>
      </c>
      <c r="R2787" t="s">
        <v>2985</v>
      </c>
      <c r="S2787" t="s">
        <v>145</v>
      </c>
      <c r="T2787" t="s">
        <v>2986</v>
      </c>
      <c r="U2787" t="s">
        <v>2987</v>
      </c>
      <c r="V2787" t="s">
        <v>4684</v>
      </c>
      <c r="W2787" t="s">
        <v>4685</v>
      </c>
    </row>
    <row r="2788" spans="1:23" x14ac:dyDescent="0.3">
      <c r="A2788">
        <v>1300241991601410</v>
      </c>
      <c r="B2788" t="s">
        <v>921</v>
      </c>
      <c r="C2788" t="s">
        <v>134</v>
      </c>
      <c r="D2788" t="s">
        <v>2496</v>
      </c>
      <c r="E2788" t="s">
        <v>724</v>
      </c>
      <c r="F2788" t="s">
        <v>725</v>
      </c>
      <c r="G2788">
        <v>13.4443</v>
      </c>
      <c r="H2788">
        <v>144.7937</v>
      </c>
      <c r="I2788" t="s">
        <v>62</v>
      </c>
      <c r="J2788">
        <v>46705</v>
      </c>
      <c r="K2788" s="1">
        <v>44745</v>
      </c>
      <c r="L2788" t="s">
        <v>63</v>
      </c>
      <c r="M2788" t="s">
        <v>1393</v>
      </c>
      <c r="N2788" t="s">
        <v>9550</v>
      </c>
      <c r="O2788" t="s">
        <v>508</v>
      </c>
      <c r="P2788" t="s">
        <v>886</v>
      </c>
      <c r="Q2788" t="s">
        <v>169</v>
      </c>
      <c r="R2788" t="s">
        <v>887</v>
      </c>
      <c r="S2788" t="s">
        <v>241</v>
      </c>
      <c r="T2788" t="s">
        <v>888</v>
      </c>
      <c r="U2788" t="s">
        <v>889</v>
      </c>
      <c r="V2788" t="s">
        <v>3120</v>
      </c>
      <c r="W2788" t="s">
        <v>3121</v>
      </c>
    </row>
    <row r="2789" spans="1:23" x14ac:dyDescent="0.3">
      <c r="A2789">
        <v>942239847314152</v>
      </c>
      <c r="B2789" t="s">
        <v>1636</v>
      </c>
      <c r="C2789" t="s">
        <v>42</v>
      </c>
      <c r="D2789" t="s">
        <v>5094</v>
      </c>
      <c r="E2789" t="s">
        <v>5204</v>
      </c>
      <c r="F2789" t="s">
        <v>5205</v>
      </c>
      <c r="G2789">
        <v>41.153300000000002</v>
      </c>
      <c r="H2789">
        <v>20.168299999999999</v>
      </c>
      <c r="I2789" t="s">
        <v>138</v>
      </c>
      <c r="J2789">
        <v>16691</v>
      </c>
      <c r="K2789" s="1">
        <v>44744</v>
      </c>
      <c r="L2789" t="s">
        <v>123</v>
      </c>
      <c r="M2789" t="s">
        <v>9551</v>
      </c>
      <c r="N2789" t="s">
        <v>9552</v>
      </c>
      <c r="O2789" t="s">
        <v>1057</v>
      </c>
      <c r="P2789" t="s">
        <v>1058</v>
      </c>
      <c r="Q2789" t="s">
        <v>83</v>
      </c>
      <c r="R2789" t="s">
        <v>1059</v>
      </c>
      <c r="S2789" t="s">
        <v>114</v>
      </c>
      <c r="T2789" t="s">
        <v>1060</v>
      </c>
      <c r="U2789" t="s">
        <v>1061</v>
      </c>
      <c r="V2789" t="s">
        <v>3931</v>
      </c>
      <c r="W2789" t="s">
        <v>3932</v>
      </c>
    </row>
    <row r="2790" spans="1:23" x14ac:dyDescent="0.3">
      <c r="A2790">
        <v>1236910421703300</v>
      </c>
      <c r="B2790" t="s">
        <v>313</v>
      </c>
      <c r="C2790" t="s">
        <v>189</v>
      </c>
      <c r="D2790" t="s">
        <v>5497</v>
      </c>
      <c r="E2790" t="s">
        <v>4329</v>
      </c>
      <c r="F2790" t="s">
        <v>4330</v>
      </c>
      <c r="G2790">
        <v>-13.254300000000001</v>
      </c>
      <c r="H2790">
        <v>34.301499999999997</v>
      </c>
      <c r="I2790" t="s">
        <v>62</v>
      </c>
      <c r="J2790">
        <v>122876</v>
      </c>
      <c r="K2790" s="1">
        <v>44642</v>
      </c>
      <c r="L2790" t="s">
        <v>123</v>
      </c>
      <c r="M2790" t="s">
        <v>9553</v>
      </c>
      <c r="N2790" t="s">
        <v>9554</v>
      </c>
      <c r="O2790" t="s">
        <v>561</v>
      </c>
      <c r="P2790" t="s">
        <v>745</v>
      </c>
      <c r="Q2790" t="s">
        <v>169</v>
      </c>
      <c r="R2790" t="s">
        <v>746</v>
      </c>
      <c r="S2790" t="s">
        <v>241</v>
      </c>
      <c r="T2790" t="s">
        <v>747</v>
      </c>
      <c r="U2790" t="s">
        <v>748</v>
      </c>
      <c r="V2790" t="s">
        <v>1731</v>
      </c>
      <c r="W2790" t="s">
        <v>1732</v>
      </c>
    </row>
    <row r="2791" spans="1:23" x14ac:dyDescent="0.3">
      <c r="A2791">
        <v>1011556224383360</v>
      </c>
      <c r="B2791" t="s">
        <v>396</v>
      </c>
      <c r="C2791" t="s">
        <v>189</v>
      </c>
      <c r="D2791" t="s">
        <v>1216</v>
      </c>
      <c r="E2791" t="s">
        <v>2843</v>
      </c>
      <c r="F2791" t="s">
        <v>2844</v>
      </c>
      <c r="G2791">
        <v>11.803699999999999</v>
      </c>
      <c r="H2791">
        <v>-15.180400000000001</v>
      </c>
      <c r="I2791" t="s">
        <v>28</v>
      </c>
      <c r="J2791">
        <v>121369</v>
      </c>
      <c r="K2791" s="1">
        <v>44995</v>
      </c>
      <c r="L2791" t="s">
        <v>29</v>
      </c>
      <c r="M2791" t="s">
        <v>9555</v>
      </c>
      <c r="N2791" t="s">
        <v>9556</v>
      </c>
      <c r="O2791" t="s">
        <v>2072</v>
      </c>
      <c r="P2791" t="s">
        <v>597</v>
      </c>
      <c r="Q2791" t="s">
        <v>83</v>
      </c>
      <c r="R2791" t="s">
        <v>3303</v>
      </c>
      <c r="S2791" t="s">
        <v>198</v>
      </c>
      <c r="T2791" t="s">
        <v>3304</v>
      </c>
      <c r="U2791" t="s">
        <v>3305</v>
      </c>
      <c r="V2791" t="s">
        <v>4111</v>
      </c>
      <c r="W2791" t="s">
        <v>4112</v>
      </c>
    </row>
    <row r="2792" spans="1:23" x14ac:dyDescent="0.3">
      <c r="A2792">
        <v>1795558843080010</v>
      </c>
      <c r="B2792" t="s">
        <v>300</v>
      </c>
      <c r="C2792" t="s">
        <v>42</v>
      </c>
      <c r="D2792" t="s">
        <v>1934</v>
      </c>
      <c r="E2792" t="s">
        <v>2148</v>
      </c>
      <c r="F2792" t="s">
        <v>2149</v>
      </c>
      <c r="G2792">
        <v>53.142400000000002</v>
      </c>
      <c r="H2792">
        <v>-7.6920999999999999</v>
      </c>
      <c r="I2792" t="s">
        <v>138</v>
      </c>
      <c r="J2792">
        <v>119928</v>
      </c>
      <c r="K2792" s="1">
        <v>44917</v>
      </c>
      <c r="L2792" t="s">
        <v>29</v>
      </c>
      <c r="M2792" t="s">
        <v>9557</v>
      </c>
      <c r="N2792" t="s">
        <v>9558</v>
      </c>
      <c r="O2792" t="s">
        <v>1115</v>
      </c>
      <c r="P2792" t="s">
        <v>811</v>
      </c>
      <c r="Q2792" t="s">
        <v>143</v>
      </c>
      <c r="R2792" t="s">
        <v>1116</v>
      </c>
      <c r="S2792" t="s">
        <v>334</v>
      </c>
      <c r="T2792" t="s">
        <v>1117</v>
      </c>
      <c r="U2792" t="s">
        <v>1118</v>
      </c>
      <c r="V2792" t="s">
        <v>655</v>
      </c>
      <c r="W2792" t="s">
        <v>656</v>
      </c>
    </row>
    <row r="2793" spans="1:23" x14ac:dyDescent="0.3">
      <c r="A2793">
        <v>2426547874497030</v>
      </c>
      <c r="B2793" t="s">
        <v>1140</v>
      </c>
      <c r="C2793" t="s">
        <v>24</v>
      </c>
      <c r="D2793" t="s">
        <v>2525</v>
      </c>
      <c r="E2793" t="s">
        <v>233</v>
      </c>
      <c r="F2793" t="s">
        <v>234</v>
      </c>
      <c r="G2793">
        <v>34.802100000000003</v>
      </c>
      <c r="H2793">
        <v>38.9968</v>
      </c>
      <c r="I2793" t="s">
        <v>62</v>
      </c>
      <c r="J2793">
        <v>29433</v>
      </c>
      <c r="K2793" s="1">
        <v>44504</v>
      </c>
      <c r="L2793" t="s">
        <v>29</v>
      </c>
      <c r="M2793" t="s">
        <v>9559</v>
      </c>
      <c r="N2793" t="s">
        <v>9560</v>
      </c>
      <c r="O2793" t="s">
        <v>319</v>
      </c>
      <c r="P2793" t="s">
        <v>1858</v>
      </c>
      <c r="Q2793" t="s">
        <v>239</v>
      </c>
      <c r="R2793" t="s">
        <v>1859</v>
      </c>
      <c r="S2793" t="s">
        <v>241</v>
      </c>
      <c r="T2793" t="s">
        <v>1860</v>
      </c>
      <c r="U2793" t="s">
        <v>1861</v>
      </c>
      <c r="V2793" t="s">
        <v>6263</v>
      </c>
      <c r="W2793" t="s">
        <v>6264</v>
      </c>
    </row>
    <row r="2794" spans="1:23" x14ac:dyDescent="0.3">
      <c r="A2794">
        <v>1600915000496740</v>
      </c>
      <c r="B2794" t="s">
        <v>859</v>
      </c>
      <c r="C2794" t="s">
        <v>273</v>
      </c>
      <c r="D2794" t="s">
        <v>3845</v>
      </c>
      <c r="E2794" t="s">
        <v>975</v>
      </c>
      <c r="F2794" t="s">
        <v>976</v>
      </c>
      <c r="G2794">
        <v>7.8731</v>
      </c>
      <c r="H2794">
        <v>80.771799999999999</v>
      </c>
      <c r="I2794" t="s">
        <v>138</v>
      </c>
      <c r="J2794">
        <v>38751</v>
      </c>
      <c r="K2794" s="1">
        <v>44607</v>
      </c>
      <c r="L2794" t="s">
        <v>123</v>
      </c>
      <c r="M2794" t="s">
        <v>9561</v>
      </c>
      <c r="N2794" t="s">
        <v>9562</v>
      </c>
      <c r="O2794" t="s">
        <v>1966</v>
      </c>
      <c r="P2794" t="s">
        <v>6867</v>
      </c>
      <c r="Q2794" t="s">
        <v>169</v>
      </c>
      <c r="R2794" t="s">
        <v>6868</v>
      </c>
      <c r="S2794" t="s">
        <v>255</v>
      </c>
      <c r="T2794" t="s">
        <v>6869</v>
      </c>
      <c r="U2794" t="s">
        <v>6870</v>
      </c>
      <c r="V2794" t="s">
        <v>3259</v>
      </c>
      <c r="W2794" t="s">
        <v>3260</v>
      </c>
    </row>
    <row r="2795" spans="1:23" x14ac:dyDescent="0.3">
      <c r="A2795">
        <v>582020545922848</v>
      </c>
      <c r="B2795" t="s">
        <v>300</v>
      </c>
      <c r="C2795" t="s">
        <v>58</v>
      </c>
      <c r="D2795" t="s">
        <v>2024</v>
      </c>
      <c r="E2795" t="s">
        <v>2204</v>
      </c>
      <c r="F2795" t="s">
        <v>2205</v>
      </c>
      <c r="G2795">
        <v>7.9465000000000003</v>
      </c>
      <c r="H2795">
        <v>-1.0232000000000001</v>
      </c>
      <c r="I2795" t="s">
        <v>28</v>
      </c>
      <c r="J2795">
        <v>14486</v>
      </c>
      <c r="K2795" s="1">
        <v>44648</v>
      </c>
      <c r="L2795" t="s">
        <v>63</v>
      </c>
      <c r="M2795" t="s">
        <v>9563</v>
      </c>
      <c r="N2795" t="s">
        <v>9564</v>
      </c>
      <c r="O2795" t="s">
        <v>331</v>
      </c>
      <c r="P2795" t="s">
        <v>1353</v>
      </c>
      <c r="Q2795" t="s">
        <v>169</v>
      </c>
      <c r="R2795" t="s">
        <v>1354</v>
      </c>
      <c r="S2795" t="s">
        <v>114</v>
      </c>
      <c r="T2795" t="s">
        <v>1355</v>
      </c>
      <c r="U2795" t="s">
        <v>1356</v>
      </c>
      <c r="V2795" t="s">
        <v>1624</v>
      </c>
      <c r="W2795" t="s">
        <v>1625</v>
      </c>
    </row>
    <row r="2796" spans="1:23" x14ac:dyDescent="0.3">
      <c r="A2796">
        <v>3029806024575160</v>
      </c>
      <c r="B2796" t="s">
        <v>973</v>
      </c>
      <c r="C2796" t="s">
        <v>218</v>
      </c>
      <c r="D2796" t="s">
        <v>5474</v>
      </c>
      <c r="E2796" t="s">
        <v>136</v>
      </c>
      <c r="F2796" t="s">
        <v>137</v>
      </c>
      <c r="G2796">
        <v>0.18640000000000001</v>
      </c>
      <c r="H2796">
        <v>6.6131000000000002</v>
      </c>
      <c r="I2796" t="s">
        <v>206</v>
      </c>
      <c r="J2796">
        <v>18119</v>
      </c>
      <c r="K2796" s="1">
        <v>44887</v>
      </c>
      <c r="L2796" t="s">
        <v>29</v>
      </c>
      <c r="M2796" t="s">
        <v>9565</v>
      </c>
      <c r="N2796" t="s">
        <v>9566</v>
      </c>
      <c r="O2796" t="s">
        <v>1513</v>
      </c>
      <c r="P2796" t="s">
        <v>1373</v>
      </c>
      <c r="Q2796" t="s">
        <v>67</v>
      </c>
      <c r="R2796" t="s">
        <v>1514</v>
      </c>
      <c r="S2796" t="s">
        <v>334</v>
      </c>
      <c r="T2796" t="s">
        <v>1515</v>
      </c>
      <c r="U2796" t="s">
        <v>1516</v>
      </c>
      <c r="V2796" t="s">
        <v>2798</v>
      </c>
      <c r="W2796" t="s">
        <v>2799</v>
      </c>
    </row>
    <row r="2797" spans="1:23" x14ac:dyDescent="0.3">
      <c r="A2797">
        <v>2702419170685830</v>
      </c>
      <c r="B2797" t="s">
        <v>710</v>
      </c>
      <c r="C2797" t="s">
        <v>134</v>
      </c>
      <c r="D2797" t="s">
        <v>935</v>
      </c>
      <c r="E2797" t="s">
        <v>2148</v>
      </c>
      <c r="F2797" t="s">
        <v>2149</v>
      </c>
      <c r="G2797">
        <v>53.142400000000002</v>
      </c>
      <c r="H2797">
        <v>-7.6920999999999999</v>
      </c>
      <c r="I2797" t="s">
        <v>28</v>
      </c>
      <c r="J2797">
        <v>39989</v>
      </c>
      <c r="K2797" s="1">
        <v>44954</v>
      </c>
      <c r="L2797" t="s">
        <v>29</v>
      </c>
      <c r="M2797" t="s">
        <v>6715</v>
      </c>
      <c r="N2797" t="s">
        <v>9567</v>
      </c>
      <c r="O2797" t="s">
        <v>356</v>
      </c>
      <c r="P2797" t="s">
        <v>2829</v>
      </c>
      <c r="Q2797" t="s">
        <v>967</v>
      </c>
      <c r="R2797" t="s">
        <v>2830</v>
      </c>
      <c r="S2797" t="s">
        <v>69</v>
      </c>
      <c r="T2797" t="s">
        <v>2831</v>
      </c>
      <c r="U2797" t="s">
        <v>2832</v>
      </c>
      <c r="V2797" t="s">
        <v>2667</v>
      </c>
      <c r="W2797" t="s">
        <v>2668</v>
      </c>
    </row>
    <row r="2798" spans="1:23" x14ac:dyDescent="0.3">
      <c r="A2798">
        <v>2079627773115760</v>
      </c>
      <c r="B2798" t="s">
        <v>1249</v>
      </c>
      <c r="C2798" t="s">
        <v>134</v>
      </c>
      <c r="D2798" t="s">
        <v>4957</v>
      </c>
      <c r="E2798" t="s">
        <v>1551</v>
      </c>
      <c r="F2798" t="s">
        <v>1552</v>
      </c>
      <c r="G2798">
        <v>22.3964</v>
      </c>
      <c r="H2798">
        <v>114.1095</v>
      </c>
      <c r="I2798" t="s">
        <v>138</v>
      </c>
      <c r="J2798">
        <v>68789</v>
      </c>
      <c r="K2798" s="1">
        <v>44885</v>
      </c>
      <c r="L2798" t="s">
        <v>29</v>
      </c>
      <c r="M2798" t="s">
        <v>9568</v>
      </c>
      <c r="N2798" t="s">
        <v>9569</v>
      </c>
      <c r="O2798" t="s">
        <v>3926</v>
      </c>
      <c r="P2798" t="s">
        <v>6330</v>
      </c>
      <c r="Q2798" t="s">
        <v>143</v>
      </c>
      <c r="R2798" t="s">
        <v>6331</v>
      </c>
      <c r="S2798" t="s">
        <v>198</v>
      </c>
      <c r="T2798" t="s">
        <v>6332</v>
      </c>
      <c r="U2798" t="s">
        <v>6333</v>
      </c>
      <c r="V2798" t="s">
        <v>6441</v>
      </c>
      <c r="W2798" t="s">
        <v>6442</v>
      </c>
    </row>
    <row r="2799" spans="1:23" x14ac:dyDescent="0.3">
      <c r="A2799">
        <v>1888551911133220</v>
      </c>
      <c r="B2799" t="s">
        <v>325</v>
      </c>
      <c r="C2799" t="s">
        <v>42</v>
      </c>
      <c r="D2799" t="s">
        <v>4314</v>
      </c>
      <c r="E2799" t="s">
        <v>3008</v>
      </c>
      <c r="F2799" t="s">
        <v>3009</v>
      </c>
      <c r="G2799">
        <v>42.733899999999998</v>
      </c>
      <c r="H2799">
        <v>25.485800000000001</v>
      </c>
      <c r="I2799" t="s">
        <v>206</v>
      </c>
      <c r="J2799">
        <v>88252</v>
      </c>
      <c r="K2799" s="1">
        <v>44650</v>
      </c>
      <c r="L2799" t="s">
        <v>63</v>
      </c>
      <c r="M2799" t="s">
        <v>9570</v>
      </c>
      <c r="N2799" t="s">
        <v>9571</v>
      </c>
      <c r="O2799" t="s">
        <v>1429</v>
      </c>
      <c r="P2799" t="s">
        <v>2102</v>
      </c>
      <c r="Q2799" t="s">
        <v>239</v>
      </c>
      <c r="R2799" t="s">
        <v>2103</v>
      </c>
      <c r="S2799" t="s">
        <v>241</v>
      </c>
      <c r="T2799" t="s">
        <v>2104</v>
      </c>
      <c r="U2799" t="s">
        <v>2105</v>
      </c>
      <c r="V2799" t="s">
        <v>6925</v>
      </c>
      <c r="W2799" t="s">
        <v>6926</v>
      </c>
    </row>
    <row r="2800" spans="1:23" x14ac:dyDescent="0.3">
      <c r="A2800">
        <v>2589873156188320</v>
      </c>
      <c r="B2800" t="s">
        <v>23</v>
      </c>
      <c r="C2800" t="s">
        <v>105</v>
      </c>
      <c r="D2800" t="s">
        <v>4031</v>
      </c>
      <c r="E2800" t="s">
        <v>1598</v>
      </c>
      <c r="F2800" t="s">
        <v>1599</v>
      </c>
      <c r="G2800">
        <v>-32.522799999999997</v>
      </c>
      <c r="H2800">
        <v>-55.765799999999999</v>
      </c>
      <c r="I2800" t="s">
        <v>138</v>
      </c>
      <c r="J2800">
        <v>84260</v>
      </c>
      <c r="K2800" s="1">
        <v>44468</v>
      </c>
      <c r="L2800" t="s">
        <v>123</v>
      </c>
      <c r="M2800" t="s">
        <v>9572</v>
      </c>
      <c r="N2800" t="s">
        <v>9573</v>
      </c>
      <c r="O2800" t="s">
        <v>401</v>
      </c>
      <c r="P2800" t="s">
        <v>6357</v>
      </c>
      <c r="Q2800" t="s">
        <v>83</v>
      </c>
      <c r="R2800" t="s">
        <v>6358</v>
      </c>
      <c r="S2800" t="s">
        <v>36</v>
      </c>
      <c r="T2800" t="s">
        <v>6359</v>
      </c>
      <c r="U2800" t="s">
        <v>6360</v>
      </c>
      <c r="V2800" t="s">
        <v>1602</v>
      </c>
      <c r="W2800" t="s">
        <v>1603</v>
      </c>
    </row>
    <row r="2801" spans="1:23" x14ac:dyDescent="0.3">
      <c r="A2801">
        <v>15638938639654</v>
      </c>
      <c r="B2801" t="s">
        <v>921</v>
      </c>
      <c r="C2801" t="s">
        <v>105</v>
      </c>
      <c r="D2801" t="s">
        <v>3510</v>
      </c>
      <c r="E2801" t="s">
        <v>3331</v>
      </c>
      <c r="F2801" t="s">
        <v>3332</v>
      </c>
      <c r="G2801">
        <v>4.8604000000000003</v>
      </c>
      <c r="H2801">
        <v>-58.930199999999999</v>
      </c>
      <c r="I2801" t="s">
        <v>78</v>
      </c>
      <c r="J2801">
        <v>100437</v>
      </c>
      <c r="K2801" s="1">
        <v>44698</v>
      </c>
      <c r="L2801" t="s">
        <v>63</v>
      </c>
      <c r="M2801" t="s">
        <v>9574</v>
      </c>
      <c r="N2801">
        <f>1-513-829-7165</f>
        <v>-8506</v>
      </c>
      <c r="O2801" t="s">
        <v>320</v>
      </c>
      <c r="P2801" t="s">
        <v>7405</v>
      </c>
      <c r="Q2801" t="s">
        <v>674</v>
      </c>
      <c r="R2801" t="s">
        <v>7406</v>
      </c>
      <c r="S2801" t="s">
        <v>198</v>
      </c>
      <c r="T2801" t="s">
        <v>7407</v>
      </c>
      <c r="U2801" t="s">
        <v>7408</v>
      </c>
      <c r="V2801" t="s">
        <v>2778</v>
      </c>
      <c r="W2801" t="s">
        <v>2779</v>
      </c>
    </row>
    <row r="2802" spans="1:23" x14ac:dyDescent="0.3">
      <c r="A2802">
        <v>1646717046575460</v>
      </c>
      <c r="B2802" t="s">
        <v>567</v>
      </c>
      <c r="C2802" t="s">
        <v>151</v>
      </c>
      <c r="D2802" t="s">
        <v>5029</v>
      </c>
      <c r="E2802" t="s">
        <v>288</v>
      </c>
      <c r="F2802" t="s">
        <v>2442</v>
      </c>
      <c r="G2802">
        <v>35.907800000000002</v>
      </c>
      <c r="H2802">
        <v>127.76690000000001</v>
      </c>
      <c r="I2802" t="s">
        <v>138</v>
      </c>
      <c r="J2802">
        <v>49536</v>
      </c>
      <c r="K2802" s="1">
        <v>44686</v>
      </c>
      <c r="L2802" t="s">
        <v>29</v>
      </c>
      <c r="M2802" t="s">
        <v>9575</v>
      </c>
      <c r="N2802" t="s">
        <v>9576</v>
      </c>
      <c r="O2802" t="s">
        <v>990</v>
      </c>
      <c r="P2802" t="s">
        <v>3670</v>
      </c>
      <c r="Q2802" t="s">
        <v>50</v>
      </c>
      <c r="R2802" t="s">
        <v>3671</v>
      </c>
      <c r="S2802" t="s">
        <v>69</v>
      </c>
      <c r="T2802" t="s">
        <v>3672</v>
      </c>
      <c r="U2802" t="s">
        <v>3673</v>
      </c>
      <c r="V2802" t="s">
        <v>394</v>
      </c>
      <c r="W2802" t="s">
        <v>395</v>
      </c>
    </row>
    <row r="2803" spans="1:23" x14ac:dyDescent="0.3">
      <c r="A2803">
        <v>2545742984385600</v>
      </c>
      <c r="B2803" t="s">
        <v>973</v>
      </c>
      <c r="C2803" t="s">
        <v>42</v>
      </c>
      <c r="D2803" t="s">
        <v>4626</v>
      </c>
      <c r="E2803" t="s">
        <v>2873</v>
      </c>
      <c r="F2803" t="s">
        <v>2874</v>
      </c>
      <c r="G2803">
        <v>8.6195000000000004</v>
      </c>
      <c r="H2803">
        <v>0.82479999999999998</v>
      </c>
      <c r="I2803" t="s">
        <v>206</v>
      </c>
      <c r="J2803">
        <v>105942</v>
      </c>
      <c r="K2803" s="1">
        <v>44538</v>
      </c>
      <c r="L2803" t="s">
        <v>63</v>
      </c>
      <c r="M2803" t="s">
        <v>9577</v>
      </c>
      <c r="N2803" t="s">
        <v>9578</v>
      </c>
      <c r="O2803" t="s">
        <v>1126</v>
      </c>
      <c r="P2803" t="s">
        <v>4298</v>
      </c>
      <c r="Q2803" t="s">
        <v>34</v>
      </c>
      <c r="R2803" t="s">
        <v>4299</v>
      </c>
      <c r="S2803" t="s">
        <v>85</v>
      </c>
      <c r="T2803" t="s">
        <v>4300</v>
      </c>
      <c r="U2803" t="s">
        <v>4301</v>
      </c>
      <c r="V2803" t="s">
        <v>7572</v>
      </c>
      <c r="W2803" t="s">
        <v>7573</v>
      </c>
    </row>
    <row r="2804" spans="1:23" x14ac:dyDescent="0.3">
      <c r="A2804">
        <v>1470591036646440</v>
      </c>
      <c r="B2804" t="s">
        <v>175</v>
      </c>
      <c r="C2804" t="s">
        <v>42</v>
      </c>
      <c r="D2804" t="s">
        <v>5665</v>
      </c>
      <c r="E2804" t="s">
        <v>326</v>
      </c>
      <c r="F2804" t="s">
        <v>327</v>
      </c>
      <c r="G2804">
        <v>-7.1094999999999997</v>
      </c>
      <c r="H2804">
        <v>177.64930000000001</v>
      </c>
      <c r="I2804" t="s">
        <v>78</v>
      </c>
      <c r="J2804">
        <v>46548</v>
      </c>
      <c r="K2804" s="1">
        <v>44780</v>
      </c>
      <c r="L2804" t="s">
        <v>63</v>
      </c>
      <c r="M2804" t="s">
        <v>9579</v>
      </c>
      <c r="N2804" t="s">
        <v>9580</v>
      </c>
      <c r="O2804" t="s">
        <v>897</v>
      </c>
      <c r="P2804" t="s">
        <v>898</v>
      </c>
      <c r="Q2804" t="s">
        <v>67</v>
      </c>
      <c r="R2804" t="s">
        <v>899</v>
      </c>
      <c r="S2804" t="s">
        <v>334</v>
      </c>
      <c r="T2804" t="s">
        <v>900</v>
      </c>
      <c r="U2804" t="s">
        <v>901</v>
      </c>
      <c r="V2804" t="s">
        <v>5244</v>
      </c>
      <c r="W2804" t="s">
        <v>5245</v>
      </c>
    </row>
    <row r="2805" spans="1:23" x14ac:dyDescent="0.3">
      <c r="A2805">
        <v>122977603313823</v>
      </c>
      <c r="B2805" t="s">
        <v>1803</v>
      </c>
      <c r="C2805" t="s">
        <v>105</v>
      </c>
      <c r="D2805" t="s">
        <v>2238</v>
      </c>
      <c r="E2805" t="s">
        <v>3964</v>
      </c>
      <c r="F2805" t="s">
        <v>3965</v>
      </c>
      <c r="G2805">
        <v>42.315399999999997</v>
      </c>
      <c r="H2805">
        <v>43.356900000000003</v>
      </c>
      <c r="I2805" t="s">
        <v>78</v>
      </c>
      <c r="J2805">
        <v>29399</v>
      </c>
      <c r="K2805" s="1">
        <v>44492</v>
      </c>
      <c r="L2805" t="s">
        <v>123</v>
      </c>
      <c r="M2805" t="s">
        <v>9581</v>
      </c>
      <c r="N2805" t="s">
        <v>9582</v>
      </c>
      <c r="O2805" t="s">
        <v>410</v>
      </c>
      <c r="P2805" t="s">
        <v>3263</v>
      </c>
      <c r="Q2805" t="s">
        <v>358</v>
      </c>
      <c r="R2805" t="s">
        <v>3264</v>
      </c>
      <c r="S2805" t="s">
        <v>212</v>
      </c>
      <c r="T2805" t="s">
        <v>3265</v>
      </c>
      <c r="U2805" t="s">
        <v>3266</v>
      </c>
      <c r="V2805" t="s">
        <v>4187</v>
      </c>
      <c r="W2805" t="s">
        <v>4188</v>
      </c>
    </row>
    <row r="2806" spans="1:23" x14ac:dyDescent="0.3">
      <c r="A2806">
        <v>2739636584158610</v>
      </c>
      <c r="B2806" t="s">
        <v>133</v>
      </c>
      <c r="C2806" t="s">
        <v>273</v>
      </c>
      <c r="D2806" t="s">
        <v>997</v>
      </c>
      <c r="E2806" t="s">
        <v>688</v>
      </c>
      <c r="F2806" t="s">
        <v>689</v>
      </c>
      <c r="G2806">
        <v>12.5657</v>
      </c>
      <c r="H2806">
        <v>104.9909</v>
      </c>
      <c r="I2806" t="s">
        <v>78</v>
      </c>
      <c r="J2806">
        <v>43045</v>
      </c>
      <c r="K2806" s="1">
        <v>44529</v>
      </c>
      <c r="L2806" t="s">
        <v>63</v>
      </c>
      <c r="M2806" t="s">
        <v>9583</v>
      </c>
      <c r="N2806" t="s">
        <v>9584</v>
      </c>
      <c r="O2806" t="s">
        <v>2983</v>
      </c>
      <c r="P2806" t="s">
        <v>2984</v>
      </c>
      <c r="Q2806" t="s">
        <v>967</v>
      </c>
      <c r="R2806" t="s">
        <v>2985</v>
      </c>
      <c r="S2806" t="s">
        <v>114</v>
      </c>
      <c r="T2806" t="s">
        <v>2986</v>
      </c>
      <c r="U2806" t="s">
        <v>2987</v>
      </c>
      <c r="V2806" t="s">
        <v>971</v>
      </c>
      <c r="W2806" t="s">
        <v>972</v>
      </c>
    </row>
    <row r="2807" spans="1:23" x14ac:dyDescent="0.3">
      <c r="A2807">
        <v>2926860371894950</v>
      </c>
      <c r="B2807" t="s">
        <v>300</v>
      </c>
      <c r="C2807" t="s">
        <v>218</v>
      </c>
      <c r="D2807" t="s">
        <v>3952</v>
      </c>
      <c r="E2807" t="s">
        <v>2296</v>
      </c>
      <c r="F2807" t="s">
        <v>2297</v>
      </c>
      <c r="G2807">
        <v>21.9162</v>
      </c>
      <c r="H2807">
        <v>95.956000000000003</v>
      </c>
      <c r="I2807" t="s">
        <v>28</v>
      </c>
      <c r="J2807">
        <v>53916</v>
      </c>
      <c r="K2807" s="1">
        <v>44739</v>
      </c>
      <c r="L2807" t="s">
        <v>63</v>
      </c>
      <c r="M2807" t="s">
        <v>9585</v>
      </c>
      <c r="N2807" t="s">
        <v>9586</v>
      </c>
      <c r="O2807" t="s">
        <v>436</v>
      </c>
      <c r="P2807" t="s">
        <v>437</v>
      </c>
      <c r="Q2807" t="s">
        <v>169</v>
      </c>
      <c r="R2807" t="s">
        <v>438</v>
      </c>
      <c r="S2807" t="s">
        <v>212</v>
      </c>
      <c r="T2807" t="s">
        <v>439</v>
      </c>
      <c r="U2807" t="s">
        <v>440</v>
      </c>
      <c r="V2807" t="s">
        <v>1740</v>
      </c>
      <c r="W2807" t="s">
        <v>1741</v>
      </c>
    </row>
    <row r="2808" spans="1:23" x14ac:dyDescent="0.3">
      <c r="A2808">
        <v>1122435553988690</v>
      </c>
      <c r="B2808" t="s">
        <v>678</v>
      </c>
      <c r="C2808" t="s">
        <v>91</v>
      </c>
      <c r="D2808" t="s">
        <v>2686</v>
      </c>
      <c r="E2808" t="s">
        <v>2080</v>
      </c>
      <c r="F2808" t="s">
        <v>2081</v>
      </c>
      <c r="G2808">
        <v>46.603354000000003</v>
      </c>
      <c r="H2808">
        <v>1.888334</v>
      </c>
      <c r="I2808" t="s">
        <v>206</v>
      </c>
      <c r="J2808">
        <v>73395</v>
      </c>
      <c r="K2808" s="1">
        <v>45149</v>
      </c>
      <c r="L2808" t="s">
        <v>123</v>
      </c>
      <c r="M2808" t="s">
        <v>9587</v>
      </c>
      <c r="N2808" t="s">
        <v>9588</v>
      </c>
      <c r="O2808" t="s">
        <v>423</v>
      </c>
      <c r="P2808" t="s">
        <v>141</v>
      </c>
      <c r="Q2808" t="s">
        <v>67</v>
      </c>
      <c r="R2808" t="s">
        <v>3058</v>
      </c>
      <c r="S2808" t="s">
        <v>36</v>
      </c>
      <c r="T2808" t="s">
        <v>3059</v>
      </c>
      <c r="U2808" t="s">
        <v>3060</v>
      </c>
      <c r="V2808" t="s">
        <v>951</v>
      </c>
      <c r="W2808" t="s">
        <v>952</v>
      </c>
    </row>
    <row r="2809" spans="1:23" x14ac:dyDescent="0.3">
      <c r="A2809">
        <v>2455086101852370</v>
      </c>
      <c r="B2809" t="s">
        <v>921</v>
      </c>
      <c r="C2809" t="s">
        <v>151</v>
      </c>
      <c r="D2809" t="s">
        <v>5220</v>
      </c>
      <c r="E2809" t="s">
        <v>893</v>
      </c>
      <c r="F2809" t="s">
        <v>894</v>
      </c>
      <c r="G2809">
        <v>-30.5595</v>
      </c>
      <c r="H2809">
        <v>22.9375</v>
      </c>
      <c r="I2809" t="s">
        <v>206</v>
      </c>
      <c r="J2809">
        <v>69790</v>
      </c>
      <c r="K2809" s="1">
        <v>45059</v>
      </c>
      <c r="L2809" t="s">
        <v>63</v>
      </c>
      <c r="M2809" t="s">
        <v>9589</v>
      </c>
      <c r="N2809" t="s">
        <v>9590</v>
      </c>
      <c r="O2809" t="s">
        <v>1057</v>
      </c>
      <c r="P2809" t="s">
        <v>1058</v>
      </c>
      <c r="Q2809" t="s">
        <v>358</v>
      </c>
      <c r="R2809" t="s">
        <v>1059</v>
      </c>
      <c r="S2809" t="s">
        <v>85</v>
      </c>
      <c r="T2809" t="s">
        <v>1060</v>
      </c>
      <c r="U2809" t="s">
        <v>1061</v>
      </c>
      <c r="V2809" t="s">
        <v>1538</v>
      </c>
      <c r="W2809" t="s">
        <v>1539</v>
      </c>
    </row>
    <row r="2810" spans="1:23" x14ac:dyDescent="0.3">
      <c r="A2810">
        <v>2334114457388050</v>
      </c>
      <c r="B2810" t="s">
        <v>1249</v>
      </c>
      <c r="C2810" t="s">
        <v>151</v>
      </c>
      <c r="D2810" t="s">
        <v>2686</v>
      </c>
      <c r="E2810" t="s">
        <v>2374</v>
      </c>
      <c r="F2810" t="s">
        <v>2375</v>
      </c>
      <c r="G2810">
        <v>48.019599999999997</v>
      </c>
      <c r="H2810">
        <v>66.923699999999997</v>
      </c>
      <c r="I2810" t="s">
        <v>206</v>
      </c>
      <c r="J2810">
        <v>29543</v>
      </c>
      <c r="K2810" s="1">
        <v>44653</v>
      </c>
      <c r="L2810" t="s">
        <v>63</v>
      </c>
      <c r="M2810" t="s">
        <v>5295</v>
      </c>
      <c r="N2810" t="s">
        <v>9591</v>
      </c>
      <c r="O2810" t="s">
        <v>618</v>
      </c>
      <c r="P2810" t="s">
        <v>1607</v>
      </c>
      <c r="Q2810" t="s">
        <v>253</v>
      </c>
      <c r="R2810" t="s">
        <v>1608</v>
      </c>
      <c r="S2810" t="s">
        <v>52</v>
      </c>
      <c r="T2810" t="s">
        <v>1609</v>
      </c>
      <c r="U2810" t="s">
        <v>1610</v>
      </c>
      <c r="V2810" t="s">
        <v>3748</v>
      </c>
      <c r="W2810" t="s">
        <v>3749</v>
      </c>
    </row>
    <row r="2811" spans="1:23" x14ac:dyDescent="0.3">
      <c r="A2811">
        <v>348150419544369</v>
      </c>
      <c r="B2811" t="s">
        <v>396</v>
      </c>
      <c r="C2811" t="s">
        <v>218</v>
      </c>
      <c r="D2811" t="s">
        <v>5557</v>
      </c>
      <c r="E2811" t="s">
        <v>1405</v>
      </c>
      <c r="F2811" t="s">
        <v>1406</v>
      </c>
      <c r="G2811">
        <v>56.2639</v>
      </c>
      <c r="H2811">
        <v>9.5017999999999994</v>
      </c>
      <c r="I2811" t="s">
        <v>78</v>
      </c>
      <c r="J2811">
        <v>113110</v>
      </c>
      <c r="K2811" s="1">
        <v>44686</v>
      </c>
      <c r="L2811" t="s">
        <v>123</v>
      </c>
      <c r="M2811" t="s">
        <v>9592</v>
      </c>
      <c r="N2811">
        <v>4697758287</v>
      </c>
      <c r="O2811" t="s">
        <v>141</v>
      </c>
      <c r="P2811" t="s">
        <v>142</v>
      </c>
      <c r="Q2811" t="s">
        <v>332</v>
      </c>
      <c r="R2811" t="s">
        <v>144</v>
      </c>
      <c r="S2811" t="s">
        <v>255</v>
      </c>
      <c r="T2811" t="s">
        <v>146</v>
      </c>
      <c r="U2811" t="s">
        <v>147</v>
      </c>
      <c r="V2811" t="s">
        <v>4374</v>
      </c>
      <c r="W2811" t="s">
        <v>4375</v>
      </c>
    </row>
    <row r="2812" spans="1:23" x14ac:dyDescent="0.3">
      <c r="A2812">
        <v>184767778791884</v>
      </c>
      <c r="B2812" t="s">
        <v>710</v>
      </c>
      <c r="C2812" t="s">
        <v>58</v>
      </c>
      <c r="D2812" t="s">
        <v>3649</v>
      </c>
      <c r="E2812" t="s">
        <v>2873</v>
      </c>
      <c r="F2812" t="s">
        <v>2874</v>
      </c>
      <c r="G2812">
        <v>8.6195000000000004</v>
      </c>
      <c r="H2812">
        <v>0.82479999999999998</v>
      </c>
      <c r="I2812" t="s">
        <v>62</v>
      </c>
      <c r="J2812">
        <v>125100</v>
      </c>
      <c r="K2812" s="1">
        <v>44694</v>
      </c>
      <c r="L2812" t="s">
        <v>29</v>
      </c>
      <c r="M2812" t="s">
        <v>9593</v>
      </c>
      <c r="N2812" t="s">
        <v>9594</v>
      </c>
      <c r="O2812" t="s">
        <v>2111</v>
      </c>
      <c r="P2812" t="s">
        <v>2132</v>
      </c>
      <c r="Q2812" t="s">
        <v>34</v>
      </c>
      <c r="R2812" t="s">
        <v>2133</v>
      </c>
      <c r="S2812" t="s">
        <v>52</v>
      </c>
      <c r="T2812" t="s">
        <v>2134</v>
      </c>
      <c r="U2812" t="s">
        <v>2135</v>
      </c>
      <c r="V2812" t="s">
        <v>5627</v>
      </c>
      <c r="W2812" t="s">
        <v>5628</v>
      </c>
    </row>
    <row r="2813" spans="1:23" x14ac:dyDescent="0.3">
      <c r="A2813">
        <v>1017235033955810</v>
      </c>
      <c r="B2813" t="s">
        <v>161</v>
      </c>
      <c r="C2813" t="s">
        <v>189</v>
      </c>
      <c r="D2813" t="s">
        <v>5358</v>
      </c>
      <c r="E2813" t="s">
        <v>853</v>
      </c>
      <c r="F2813" t="s">
        <v>854</v>
      </c>
      <c r="G2813">
        <v>33.939100000000003</v>
      </c>
      <c r="H2813">
        <v>67.709999999999994</v>
      </c>
      <c r="I2813" t="s">
        <v>62</v>
      </c>
      <c r="J2813">
        <v>51898</v>
      </c>
      <c r="K2813" s="1">
        <v>45167</v>
      </c>
      <c r="L2813" t="s">
        <v>123</v>
      </c>
      <c r="M2813" t="s">
        <v>9595</v>
      </c>
      <c r="N2813" t="s">
        <v>9596</v>
      </c>
      <c r="O2813" t="s">
        <v>292</v>
      </c>
      <c r="P2813" t="s">
        <v>1446</v>
      </c>
      <c r="Q2813" t="s">
        <v>294</v>
      </c>
      <c r="R2813" t="s">
        <v>1447</v>
      </c>
      <c r="S2813" t="s">
        <v>85</v>
      </c>
      <c r="T2813" t="s">
        <v>1448</v>
      </c>
      <c r="U2813" t="s">
        <v>1449</v>
      </c>
      <c r="V2813" t="s">
        <v>2767</v>
      </c>
      <c r="W2813" t="s">
        <v>2768</v>
      </c>
    </row>
    <row r="2814" spans="1:23" x14ac:dyDescent="0.3">
      <c r="A2814">
        <v>1539697417908100</v>
      </c>
      <c r="B2814" t="s">
        <v>430</v>
      </c>
      <c r="C2814" t="s">
        <v>134</v>
      </c>
      <c r="D2814" t="s">
        <v>6838</v>
      </c>
      <c r="E2814" t="s">
        <v>936</v>
      </c>
      <c r="F2814" t="s">
        <v>937</v>
      </c>
      <c r="G2814">
        <v>23.684999999999999</v>
      </c>
      <c r="H2814">
        <v>90.356300000000005</v>
      </c>
      <c r="I2814" t="s">
        <v>62</v>
      </c>
      <c r="J2814">
        <v>127031</v>
      </c>
      <c r="K2814" s="1">
        <v>44635</v>
      </c>
      <c r="L2814" t="s">
        <v>29</v>
      </c>
      <c r="M2814" t="s">
        <v>9597</v>
      </c>
      <c r="N2814" t="s">
        <v>9598</v>
      </c>
      <c r="O2814" t="s">
        <v>400</v>
      </c>
      <c r="P2814" t="s">
        <v>2566</v>
      </c>
      <c r="Q2814" t="s">
        <v>83</v>
      </c>
      <c r="R2814" t="s">
        <v>2567</v>
      </c>
      <c r="S2814" t="s">
        <v>36</v>
      </c>
      <c r="T2814" t="s">
        <v>2568</v>
      </c>
      <c r="U2814" t="s">
        <v>2569</v>
      </c>
      <c r="V2814" t="s">
        <v>6201</v>
      </c>
      <c r="W2814" t="s">
        <v>6202</v>
      </c>
    </row>
    <row r="2815" spans="1:23" x14ac:dyDescent="0.3">
      <c r="A2815">
        <v>839205940582231</v>
      </c>
      <c r="B2815" t="s">
        <v>710</v>
      </c>
      <c r="C2815" t="s">
        <v>91</v>
      </c>
      <c r="D2815" t="s">
        <v>5267</v>
      </c>
      <c r="E2815" t="s">
        <v>3961</v>
      </c>
      <c r="F2815" t="s">
        <v>3962</v>
      </c>
      <c r="G2815">
        <v>-18.665700000000001</v>
      </c>
      <c r="H2815">
        <v>35.529600000000002</v>
      </c>
      <c r="I2815" t="s">
        <v>206</v>
      </c>
      <c r="J2815">
        <v>42601</v>
      </c>
      <c r="K2815" s="1">
        <v>44885</v>
      </c>
      <c r="L2815" t="s">
        <v>123</v>
      </c>
      <c r="M2815" t="s">
        <v>9599</v>
      </c>
      <c r="N2815" t="s">
        <v>9600</v>
      </c>
      <c r="O2815" t="s">
        <v>3146</v>
      </c>
      <c r="P2815" t="s">
        <v>3723</v>
      </c>
      <c r="Q2815" t="s">
        <v>253</v>
      </c>
      <c r="R2815" t="s">
        <v>7090</v>
      </c>
      <c r="S2815" t="s">
        <v>36</v>
      </c>
      <c r="T2815" t="s">
        <v>7091</v>
      </c>
      <c r="U2815" t="s">
        <v>7092</v>
      </c>
      <c r="V2815" t="s">
        <v>1526</v>
      </c>
      <c r="W2815" t="s">
        <v>1527</v>
      </c>
    </row>
    <row r="2816" spans="1:23" x14ac:dyDescent="0.3">
      <c r="A2816">
        <v>1680547334806130</v>
      </c>
      <c r="B2816" t="s">
        <v>973</v>
      </c>
      <c r="C2816" t="s">
        <v>218</v>
      </c>
      <c r="D2816" t="s">
        <v>1164</v>
      </c>
      <c r="E2816" t="s">
        <v>4059</v>
      </c>
      <c r="F2816" t="s">
        <v>4060</v>
      </c>
      <c r="G2816">
        <v>44.016500000000001</v>
      </c>
      <c r="H2816">
        <v>21.0059</v>
      </c>
      <c r="I2816" t="s">
        <v>28</v>
      </c>
      <c r="J2816">
        <v>61741</v>
      </c>
      <c r="K2816" s="1">
        <v>44996</v>
      </c>
      <c r="L2816" t="s">
        <v>123</v>
      </c>
      <c r="M2816" t="s">
        <v>9601</v>
      </c>
      <c r="N2816" t="s">
        <v>9602</v>
      </c>
      <c r="O2816" t="s">
        <v>2602</v>
      </c>
      <c r="P2816" t="s">
        <v>5200</v>
      </c>
      <c r="Q2816" t="s">
        <v>169</v>
      </c>
      <c r="R2816" t="s">
        <v>5201</v>
      </c>
      <c r="S2816" t="s">
        <v>69</v>
      </c>
      <c r="T2816" t="s">
        <v>5202</v>
      </c>
      <c r="U2816" t="s">
        <v>5203</v>
      </c>
      <c r="V2816" t="s">
        <v>3605</v>
      </c>
      <c r="W2816" t="s">
        <v>3606</v>
      </c>
    </row>
    <row r="2817" spans="1:23" x14ac:dyDescent="0.3">
      <c r="A2817">
        <v>1246612534602600</v>
      </c>
      <c r="B2817" t="s">
        <v>396</v>
      </c>
      <c r="C2817" t="s">
        <v>24</v>
      </c>
      <c r="D2817" t="s">
        <v>4309</v>
      </c>
      <c r="E2817" t="s">
        <v>3964</v>
      </c>
      <c r="F2817" t="s">
        <v>3965</v>
      </c>
      <c r="G2817">
        <v>42.315399999999997</v>
      </c>
      <c r="H2817">
        <v>43.356900000000003</v>
      </c>
      <c r="I2817" t="s">
        <v>78</v>
      </c>
      <c r="J2817">
        <v>120627</v>
      </c>
      <c r="K2817" s="1">
        <v>44578</v>
      </c>
      <c r="L2817" t="s">
        <v>63</v>
      </c>
      <c r="M2817" t="s">
        <v>9603</v>
      </c>
      <c r="N2817" t="s">
        <v>9604</v>
      </c>
      <c r="O2817" t="s">
        <v>279</v>
      </c>
      <c r="P2817" t="s">
        <v>280</v>
      </c>
      <c r="Q2817" t="s">
        <v>50</v>
      </c>
      <c r="R2817" t="s">
        <v>281</v>
      </c>
      <c r="S2817" t="s">
        <v>114</v>
      </c>
      <c r="T2817" t="s">
        <v>282</v>
      </c>
      <c r="U2817" t="s">
        <v>283</v>
      </c>
      <c r="V2817" t="s">
        <v>8636</v>
      </c>
      <c r="W2817" t="s">
        <v>8637</v>
      </c>
    </row>
    <row r="2818" spans="1:23" x14ac:dyDescent="0.3">
      <c r="A2818">
        <v>688941131073315</v>
      </c>
      <c r="B2818" t="s">
        <v>41</v>
      </c>
      <c r="C2818" t="s">
        <v>218</v>
      </c>
      <c r="D2818" t="s">
        <v>2006</v>
      </c>
      <c r="E2818" t="s">
        <v>353</v>
      </c>
      <c r="F2818" t="s">
        <v>354</v>
      </c>
      <c r="G2818">
        <v>15.199</v>
      </c>
      <c r="H2818">
        <v>-86.241900000000001</v>
      </c>
      <c r="I2818" t="s">
        <v>78</v>
      </c>
      <c r="J2818">
        <v>44871</v>
      </c>
      <c r="K2818" s="1">
        <v>44472</v>
      </c>
      <c r="L2818" t="s">
        <v>123</v>
      </c>
      <c r="M2818" t="s">
        <v>9605</v>
      </c>
      <c r="N2818">
        <v>4726871402</v>
      </c>
      <c r="O2818" t="s">
        <v>356</v>
      </c>
      <c r="P2818" t="s">
        <v>3310</v>
      </c>
      <c r="Q2818" t="s">
        <v>1047</v>
      </c>
      <c r="R2818" t="s">
        <v>3311</v>
      </c>
      <c r="S2818" t="s">
        <v>69</v>
      </c>
      <c r="T2818" t="s">
        <v>3312</v>
      </c>
      <c r="U2818" t="s">
        <v>3313</v>
      </c>
      <c r="V2818" t="s">
        <v>5714</v>
      </c>
      <c r="W2818" t="s">
        <v>5715</v>
      </c>
    </row>
    <row r="2819" spans="1:23" x14ac:dyDescent="0.3">
      <c r="A2819">
        <v>773796938224905</v>
      </c>
      <c r="B2819" t="s">
        <v>325</v>
      </c>
      <c r="C2819" t="s">
        <v>91</v>
      </c>
      <c r="D2819" t="s">
        <v>1359</v>
      </c>
      <c r="E2819" t="s">
        <v>1615</v>
      </c>
      <c r="F2819" t="s">
        <v>1616</v>
      </c>
      <c r="G2819">
        <v>-18.879200000000001</v>
      </c>
      <c r="H2819">
        <v>46.845100000000002</v>
      </c>
      <c r="I2819" t="s">
        <v>206</v>
      </c>
      <c r="J2819">
        <v>108647</v>
      </c>
      <c r="K2819" s="1">
        <v>44785</v>
      </c>
      <c r="L2819" t="s">
        <v>123</v>
      </c>
      <c r="M2819" t="s">
        <v>9606</v>
      </c>
      <c r="N2819" t="s">
        <v>9607</v>
      </c>
      <c r="O2819" t="s">
        <v>81</v>
      </c>
      <c r="P2819" t="s">
        <v>224</v>
      </c>
      <c r="Q2819" t="s">
        <v>34</v>
      </c>
      <c r="R2819" t="s">
        <v>2259</v>
      </c>
      <c r="S2819" t="s">
        <v>36</v>
      </c>
      <c r="T2819" t="s">
        <v>2260</v>
      </c>
      <c r="U2819" t="s">
        <v>2261</v>
      </c>
      <c r="V2819" t="s">
        <v>4180</v>
      </c>
      <c r="W2819" t="s">
        <v>4181</v>
      </c>
    </row>
    <row r="2820" spans="1:23" x14ac:dyDescent="0.3">
      <c r="A2820">
        <v>1556073500708140</v>
      </c>
      <c r="B2820" t="s">
        <v>364</v>
      </c>
      <c r="C2820" t="s">
        <v>105</v>
      </c>
      <c r="D2820" t="s">
        <v>7642</v>
      </c>
      <c r="E2820" t="s">
        <v>3412</v>
      </c>
      <c r="F2820" t="s">
        <v>3413</v>
      </c>
      <c r="G2820">
        <v>18.0425</v>
      </c>
      <c r="H2820">
        <v>-63.0548</v>
      </c>
      <c r="I2820" t="s">
        <v>62</v>
      </c>
      <c r="J2820">
        <v>48561</v>
      </c>
      <c r="K2820" s="1">
        <v>45124</v>
      </c>
      <c r="L2820" t="s">
        <v>29</v>
      </c>
      <c r="M2820" t="s">
        <v>9608</v>
      </c>
      <c r="N2820" t="s">
        <v>9609</v>
      </c>
      <c r="O2820" t="s">
        <v>1966</v>
      </c>
      <c r="P2820" t="s">
        <v>6402</v>
      </c>
      <c r="Q2820" t="s">
        <v>239</v>
      </c>
      <c r="R2820" t="s">
        <v>6403</v>
      </c>
      <c r="S2820" t="s">
        <v>36</v>
      </c>
      <c r="T2820" t="s">
        <v>6404</v>
      </c>
      <c r="U2820" t="s">
        <v>6405</v>
      </c>
      <c r="V2820" t="s">
        <v>7468</v>
      </c>
      <c r="W2820" t="s">
        <v>7469</v>
      </c>
    </row>
    <row r="2821" spans="1:23" x14ac:dyDescent="0.3">
      <c r="A2821">
        <v>2801663059555900</v>
      </c>
      <c r="B2821" t="s">
        <v>582</v>
      </c>
      <c r="C2821" t="s">
        <v>189</v>
      </c>
      <c r="D2821" t="s">
        <v>800</v>
      </c>
      <c r="E2821" t="s">
        <v>76</v>
      </c>
      <c r="F2821" t="s">
        <v>77</v>
      </c>
      <c r="G2821">
        <v>9.3077000000000005</v>
      </c>
      <c r="H2821">
        <v>2.3157999999999999</v>
      </c>
      <c r="I2821" t="s">
        <v>206</v>
      </c>
      <c r="J2821">
        <v>123253</v>
      </c>
      <c r="K2821" s="1">
        <v>44898</v>
      </c>
      <c r="L2821" t="s">
        <v>29</v>
      </c>
      <c r="M2821" t="s">
        <v>9610</v>
      </c>
      <c r="N2821">
        <v>6544666113</v>
      </c>
      <c r="O2821" t="s">
        <v>370</v>
      </c>
      <c r="P2821" t="s">
        <v>371</v>
      </c>
      <c r="Q2821" t="s">
        <v>967</v>
      </c>
      <c r="R2821" t="s">
        <v>372</v>
      </c>
      <c r="S2821" t="s">
        <v>334</v>
      </c>
      <c r="T2821" t="s">
        <v>373</v>
      </c>
      <c r="U2821" t="s">
        <v>374</v>
      </c>
      <c r="V2821" t="s">
        <v>3292</v>
      </c>
      <c r="W2821" t="s">
        <v>3293</v>
      </c>
    </row>
    <row r="2822" spans="1:23" x14ac:dyDescent="0.3">
      <c r="A2822">
        <v>2432851593604930</v>
      </c>
      <c r="B2822" t="s">
        <v>792</v>
      </c>
      <c r="C2822" t="s">
        <v>134</v>
      </c>
      <c r="D2822" t="s">
        <v>2769</v>
      </c>
      <c r="E2822" t="s">
        <v>5023</v>
      </c>
      <c r="F2822" t="s">
        <v>5024</v>
      </c>
      <c r="G2822">
        <v>25.034300000000002</v>
      </c>
      <c r="H2822">
        <v>-77.396299999999997</v>
      </c>
      <c r="I2822" t="s">
        <v>78</v>
      </c>
      <c r="J2822">
        <v>60376</v>
      </c>
      <c r="K2822" s="1">
        <v>45129</v>
      </c>
      <c r="L2822" t="s">
        <v>63</v>
      </c>
      <c r="M2822" t="s">
        <v>9611</v>
      </c>
      <c r="N2822" t="s">
        <v>9612</v>
      </c>
      <c r="O2822" t="s">
        <v>1746</v>
      </c>
      <c r="P2822" t="s">
        <v>6792</v>
      </c>
      <c r="Q2822" t="s">
        <v>34</v>
      </c>
      <c r="R2822" t="s">
        <v>6793</v>
      </c>
      <c r="S2822" t="s">
        <v>145</v>
      </c>
      <c r="T2822" t="s">
        <v>6794</v>
      </c>
      <c r="U2822" t="s">
        <v>6795</v>
      </c>
      <c r="V2822" t="s">
        <v>478</v>
      </c>
      <c r="W2822" t="s">
        <v>479</v>
      </c>
    </row>
    <row r="2823" spans="1:23" x14ac:dyDescent="0.3">
      <c r="A2823">
        <v>2339669959881350</v>
      </c>
      <c r="B2823" t="s">
        <v>779</v>
      </c>
      <c r="C2823" t="s">
        <v>24</v>
      </c>
      <c r="D2823" t="s">
        <v>625</v>
      </c>
      <c r="E2823" t="s">
        <v>326</v>
      </c>
      <c r="F2823" t="s">
        <v>327</v>
      </c>
      <c r="G2823">
        <v>-7.1094999999999997</v>
      </c>
      <c r="H2823">
        <v>177.64930000000001</v>
      </c>
      <c r="I2823" t="s">
        <v>138</v>
      </c>
      <c r="J2823">
        <v>104386</v>
      </c>
      <c r="K2823" s="1">
        <v>44954</v>
      </c>
      <c r="L2823" t="s">
        <v>123</v>
      </c>
      <c r="M2823" t="s">
        <v>9613</v>
      </c>
      <c r="N2823" t="s">
        <v>9614</v>
      </c>
      <c r="O2823" t="s">
        <v>1591</v>
      </c>
      <c r="P2823" t="s">
        <v>845</v>
      </c>
      <c r="Q2823" t="s">
        <v>50</v>
      </c>
      <c r="R2823" t="s">
        <v>4509</v>
      </c>
      <c r="S2823" t="s">
        <v>114</v>
      </c>
      <c r="T2823" t="s">
        <v>4510</v>
      </c>
      <c r="U2823" t="s">
        <v>4511</v>
      </c>
      <c r="V2823" t="s">
        <v>890</v>
      </c>
      <c r="W2823" t="s">
        <v>891</v>
      </c>
    </row>
    <row r="2824" spans="1:23" x14ac:dyDescent="0.3">
      <c r="A2824">
        <v>1267394079393890</v>
      </c>
      <c r="B2824" t="s">
        <v>779</v>
      </c>
      <c r="C2824" t="s">
        <v>24</v>
      </c>
      <c r="D2824" t="s">
        <v>635</v>
      </c>
      <c r="E2824" t="s">
        <v>1178</v>
      </c>
      <c r="F2824" t="s">
        <v>1179</v>
      </c>
      <c r="G2824">
        <v>19.856300000000001</v>
      </c>
      <c r="H2824">
        <v>102.49550000000001</v>
      </c>
      <c r="I2824" t="s">
        <v>62</v>
      </c>
      <c r="J2824">
        <v>105881</v>
      </c>
      <c r="K2824" s="1">
        <v>45078</v>
      </c>
      <c r="L2824" t="s">
        <v>123</v>
      </c>
      <c r="M2824" t="s">
        <v>9615</v>
      </c>
      <c r="N2824" t="s">
        <v>9616</v>
      </c>
      <c r="O2824" t="s">
        <v>370</v>
      </c>
      <c r="P2824" t="s">
        <v>1115</v>
      </c>
      <c r="Q2824" t="s">
        <v>83</v>
      </c>
      <c r="R2824" t="s">
        <v>3230</v>
      </c>
      <c r="S2824" t="s">
        <v>334</v>
      </c>
      <c r="T2824" t="s">
        <v>3231</v>
      </c>
      <c r="U2824" t="s">
        <v>3232</v>
      </c>
      <c r="V2824" t="s">
        <v>5191</v>
      </c>
      <c r="W2824" t="s">
        <v>5192</v>
      </c>
    </row>
    <row r="2825" spans="1:23" x14ac:dyDescent="0.3">
      <c r="A2825">
        <v>2071082414965550</v>
      </c>
      <c r="B2825" t="s">
        <v>231</v>
      </c>
      <c r="C2825" t="s">
        <v>58</v>
      </c>
      <c r="D2825" t="s">
        <v>2599</v>
      </c>
      <c r="E2825" t="s">
        <v>2591</v>
      </c>
      <c r="F2825" t="s">
        <v>2592</v>
      </c>
      <c r="G2825">
        <v>31.046099999999999</v>
      </c>
      <c r="H2825">
        <v>34.851599999999998</v>
      </c>
      <c r="I2825" t="s">
        <v>62</v>
      </c>
      <c r="J2825">
        <v>20706</v>
      </c>
      <c r="K2825" s="1">
        <v>44510</v>
      </c>
      <c r="L2825" t="s">
        <v>63</v>
      </c>
      <c r="M2825" t="s">
        <v>9617</v>
      </c>
      <c r="N2825" t="s">
        <v>9618</v>
      </c>
      <c r="O2825" t="s">
        <v>2111</v>
      </c>
      <c r="P2825" t="s">
        <v>2675</v>
      </c>
      <c r="Q2825" t="s">
        <v>169</v>
      </c>
      <c r="R2825" t="s">
        <v>2676</v>
      </c>
      <c r="S2825" t="s">
        <v>334</v>
      </c>
      <c r="T2825" t="s">
        <v>2677</v>
      </c>
      <c r="U2825" t="s">
        <v>2678</v>
      </c>
      <c r="V2825" t="s">
        <v>2371</v>
      </c>
      <c r="W2825" t="s">
        <v>2372</v>
      </c>
    </row>
    <row r="2826" spans="1:23" x14ac:dyDescent="0.3">
      <c r="A2826">
        <v>790091728627851</v>
      </c>
      <c r="B2826" t="s">
        <v>667</v>
      </c>
      <c r="C2826" t="s">
        <v>189</v>
      </c>
      <c r="D2826" t="s">
        <v>1519</v>
      </c>
      <c r="E2826" t="s">
        <v>1564</v>
      </c>
      <c r="F2826" t="s">
        <v>1565</v>
      </c>
      <c r="G2826">
        <v>6.6111000000000004</v>
      </c>
      <c r="H2826">
        <v>20.939399999999999</v>
      </c>
      <c r="I2826" t="s">
        <v>138</v>
      </c>
      <c r="J2826">
        <v>41462</v>
      </c>
      <c r="K2826" s="1">
        <v>45155</v>
      </c>
      <c r="L2826" t="s">
        <v>123</v>
      </c>
      <c r="M2826" t="s">
        <v>9619</v>
      </c>
      <c r="N2826" t="s">
        <v>9620</v>
      </c>
      <c r="O2826" t="s">
        <v>126</v>
      </c>
      <c r="P2826" t="s">
        <v>127</v>
      </c>
      <c r="Q2826" t="s">
        <v>674</v>
      </c>
      <c r="R2826" t="s">
        <v>128</v>
      </c>
      <c r="S2826" t="s">
        <v>85</v>
      </c>
      <c r="T2826" t="s">
        <v>129</v>
      </c>
      <c r="U2826" t="s">
        <v>130</v>
      </c>
      <c r="V2826" t="s">
        <v>7645</v>
      </c>
      <c r="W2826" t="s">
        <v>7646</v>
      </c>
    </row>
    <row r="2827" spans="1:23" x14ac:dyDescent="0.3">
      <c r="A2827">
        <v>1625199516211660</v>
      </c>
      <c r="B2827" t="s">
        <v>351</v>
      </c>
      <c r="C2827" t="s">
        <v>58</v>
      </c>
      <c r="D2827" t="s">
        <v>5564</v>
      </c>
      <c r="E2827" t="s">
        <v>2649</v>
      </c>
      <c r="F2827" t="s">
        <v>2650</v>
      </c>
      <c r="G2827">
        <v>42.506300000000003</v>
      </c>
      <c r="H2827">
        <v>1.5218</v>
      </c>
      <c r="I2827" t="s">
        <v>28</v>
      </c>
      <c r="J2827">
        <v>117835</v>
      </c>
      <c r="K2827" s="1">
        <v>45116</v>
      </c>
      <c r="L2827" t="s">
        <v>63</v>
      </c>
      <c r="M2827" t="s">
        <v>9621</v>
      </c>
      <c r="N2827" t="s">
        <v>9622</v>
      </c>
      <c r="O2827" t="s">
        <v>4051</v>
      </c>
      <c r="P2827" t="s">
        <v>4052</v>
      </c>
      <c r="Q2827" t="s">
        <v>83</v>
      </c>
      <c r="R2827" t="s">
        <v>4053</v>
      </c>
      <c r="S2827" t="s">
        <v>334</v>
      </c>
      <c r="T2827" t="s">
        <v>4054</v>
      </c>
      <c r="U2827" t="s">
        <v>4055</v>
      </c>
      <c r="V2827" t="s">
        <v>890</v>
      </c>
      <c r="W2827" t="s">
        <v>891</v>
      </c>
    </row>
    <row r="2828" spans="1:23" x14ac:dyDescent="0.3">
      <c r="A2828">
        <v>1532553587762280</v>
      </c>
      <c r="B2828" t="s">
        <v>567</v>
      </c>
      <c r="C2828" t="s">
        <v>151</v>
      </c>
      <c r="D2828" t="s">
        <v>4694</v>
      </c>
      <c r="E2828" t="s">
        <v>2083</v>
      </c>
      <c r="F2828" t="s">
        <v>2084</v>
      </c>
      <c r="G2828">
        <v>-8.8742000000000001</v>
      </c>
      <c r="H2828">
        <v>125.72750000000001</v>
      </c>
      <c r="I2828" t="s">
        <v>62</v>
      </c>
      <c r="J2828">
        <v>121349</v>
      </c>
      <c r="K2828" s="1">
        <v>44490</v>
      </c>
      <c r="L2828" t="s">
        <v>63</v>
      </c>
      <c r="M2828" t="s">
        <v>9623</v>
      </c>
      <c r="N2828" t="s">
        <v>9624</v>
      </c>
      <c r="O2828" t="s">
        <v>370</v>
      </c>
      <c r="P2828" t="s">
        <v>1115</v>
      </c>
      <c r="Q2828" t="s">
        <v>83</v>
      </c>
      <c r="R2828" t="s">
        <v>3230</v>
      </c>
      <c r="S2828" t="s">
        <v>145</v>
      </c>
      <c r="T2828" t="s">
        <v>3231</v>
      </c>
      <c r="U2828" t="s">
        <v>3232</v>
      </c>
      <c r="V2828" t="s">
        <v>1402</v>
      </c>
      <c r="W2828" t="s">
        <v>1403</v>
      </c>
    </row>
    <row r="2829" spans="1:23" x14ac:dyDescent="0.3">
      <c r="A2829">
        <v>2613006722706670</v>
      </c>
      <c r="B2829" t="s">
        <v>313</v>
      </c>
      <c r="C2829" t="s">
        <v>218</v>
      </c>
      <c r="D2829" t="s">
        <v>6143</v>
      </c>
      <c r="E2829" t="s">
        <v>614</v>
      </c>
      <c r="F2829" t="s">
        <v>615</v>
      </c>
      <c r="G2829">
        <v>17.189900000000002</v>
      </c>
      <c r="H2829">
        <v>-88.497600000000006</v>
      </c>
      <c r="I2829" t="s">
        <v>62</v>
      </c>
      <c r="J2829">
        <v>39072</v>
      </c>
      <c r="K2829" s="1">
        <v>44979</v>
      </c>
      <c r="L2829" t="s">
        <v>123</v>
      </c>
      <c r="M2829" t="s">
        <v>9625</v>
      </c>
      <c r="N2829" t="s">
        <v>9626</v>
      </c>
      <c r="O2829" t="s">
        <v>1503</v>
      </c>
      <c r="P2829" t="s">
        <v>1504</v>
      </c>
      <c r="Q2829" t="s">
        <v>1047</v>
      </c>
      <c r="R2829" t="s">
        <v>1505</v>
      </c>
      <c r="S2829" t="s">
        <v>212</v>
      </c>
      <c r="T2829" t="s">
        <v>1506</v>
      </c>
      <c r="U2829" t="s">
        <v>1507</v>
      </c>
      <c r="V2829" t="s">
        <v>4643</v>
      </c>
      <c r="W2829" t="s">
        <v>4644</v>
      </c>
    </row>
    <row r="2830" spans="1:23" x14ac:dyDescent="0.3">
      <c r="A2830">
        <v>2008505620510980</v>
      </c>
      <c r="B2830" t="s">
        <v>104</v>
      </c>
      <c r="C2830" t="s">
        <v>189</v>
      </c>
      <c r="D2830" t="s">
        <v>3674</v>
      </c>
      <c r="E2830" t="s">
        <v>3641</v>
      </c>
      <c r="F2830" t="s">
        <v>3642</v>
      </c>
      <c r="G2830">
        <v>12.521100000000001</v>
      </c>
      <c r="H2830">
        <v>-69.968299999999999</v>
      </c>
      <c r="I2830" t="s">
        <v>62</v>
      </c>
      <c r="J2830">
        <v>124038</v>
      </c>
      <c r="K2830" s="1">
        <v>44616</v>
      </c>
      <c r="L2830" t="s">
        <v>123</v>
      </c>
      <c r="M2830" t="s">
        <v>9627</v>
      </c>
      <c r="N2830" t="s">
        <v>9628</v>
      </c>
      <c r="O2830" t="s">
        <v>81</v>
      </c>
      <c r="P2830" t="s">
        <v>224</v>
      </c>
      <c r="Q2830" t="s">
        <v>674</v>
      </c>
      <c r="R2830" t="s">
        <v>2259</v>
      </c>
      <c r="S2830" t="s">
        <v>212</v>
      </c>
      <c r="T2830" t="s">
        <v>2260</v>
      </c>
      <c r="U2830" t="s">
        <v>2261</v>
      </c>
      <c r="V2830" t="s">
        <v>1074</v>
      </c>
      <c r="W2830" t="s">
        <v>1075</v>
      </c>
    </row>
    <row r="2831" spans="1:23" x14ac:dyDescent="0.3">
      <c r="A2831">
        <v>2706347410094570</v>
      </c>
      <c r="B2831" t="s">
        <v>480</v>
      </c>
      <c r="C2831" t="s">
        <v>151</v>
      </c>
      <c r="D2831" t="s">
        <v>657</v>
      </c>
      <c r="E2831" t="s">
        <v>626</v>
      </c>
      <c r="F2831" t="s">
        <v>627</v>
      </c>
      <c r="G2831">
        <v>35.9375</v>
      </c>
      <c r="H2831">
        <v>14.375400000000001</v>
      </c>
      <c r="I2831" t="s">
        <v>78</v>
      </c>
      <c r="J2831">
        <v>23454</v>
      </c>
      <c r="K2831" s="1">
        <v>44777</v>
      </c>
      <c r="L2831" t="s">
        <v>29</v>
      </c>
      <c r="M2831" t="s">
        <v>9629</v>
      </c>
      <c r="N2831" t="s">
        <v>9630</v>
      </c>
      <c r="O2831" t="s">
        <v>307</v>
      </c>
      <c r="P2831" t="s">
        <v>1417</v>
      </c>
      <c r="Q2831" t="s">
        <v>1047</v>
      </c>
      <c r="R2831" t="s">
        <v>1418</v>
      </c>
      <c r="S2831" t="s">
        <v>241</v>
      </c>
      <c r="T2831" t="s">
        <v>1419</v>
      </c>
      <c r="U2831" t="s">
        <v>1420</v>
      </c>
      <c r="V2831" t="s">
        <v>5332</v>
      </c>
      <c r="W2831" t="s">
        <v>5333</v>
      </c>
    </row>
    <row r="2832" spans="1:23" x14ac:dyDescent="0.3">
      <c r="A2832">
        <v>2907913666193300</v>
      </c>
      <c r="B2832" t="s">
        <v>710</v>
      </c>
      <c r="C2832" t="s">
        <v>42</v>
      </c>
      <c r="D2832" t="s">
        <v>5665</v>
      </c>
      <c r="E2832" t="s">
        <v>626</v>
      </c>
      <c r="F2832" t="s">
        <v>627</v>
      </c>
      <c r="G2832">
        <v>35.9375</v>
      </c>
      <c r="H2832">
        <v>14.375400000000001</v>
      </c>
      <c r="I2832" t="s">
        <v>206</v>
      </c>
      <c r="J2832">
        <v>53742</v>
      </c>
      <c r="K2832" s="1">
        <v>44881</v>
      </c>
      <c r="L2832" t="s">
        <v>63</v>
      </c>
      <c r="M2832" t="s">
        <v>9631</v>
      </c>
      <c r="N2832" t="s">
        <v>9632</v>
      </c>
      <c r="O2832" t="s">
        <v>97</v>
      </c>
      <c r="P2832" t="s">
        <v>98</v>
      </c>
      <c r="Q2832" t="s">
        <v>239</v>
      </c>
      <c r="R2832" t="s">
        <v>99</v>
      </c>
      <c r="S2832" t="s">
        <v>198</v>
      </c>
      <c r="T2832" t="s">
        <v>100</v>
      </c>
      <c r="U2832" t="s">
        <v>101</v>
      </c>
      <c r="V2832" t="s">
        <v>6603</v>
      </c>
      <c r="W2832" t="s">
        <v>6604</v>
      </c>
    </row>
    <row r="2833" spans="1:23" x14ac:dyDescent="0.3">
      <c r="A2833">
        <v>2665446363763830</v>
      </c>
      <c r="B2833" t="s">
        <v>839</v>
      </c>
      <c r="C2833" t="s">
        <v>189</v>
      </c>
      <c r="D2833" t="s">
        <v>3227</v>
      </c>
      <c r="E2833" t="s">
        <v>3641</v>
      </c>
      <c r="F2833" t="s">
        <v>3642</v>
      </c>
      <c r="G2833">
        <v>12.521100000000001</v>
      </c>
      <c r="H2833">
        <v>-69.968299999999999</v>
      </c>
      <c r="I2833" t="s">
        <v>78</v>
      </c>
      <c r="J2833">
        <v>119016</v>
      </c>
      <c r="K2833" s="1">
        <v>44599</v>
      </c>
      <c r="L2833" t="s">
        <v>29</v>
      </c>
      <c r="M2833" t="s">
        <v>9633</v>
      </c>
      <c r="N2833">
        <v>5073950997</v>
      </c>
      <c r="O2833" t="s">
        <v>1115</v>
      </c>
      <c r="P2833" t="s">
        <v>2180</v>
      </c>
      <c r="Q2833" t="s">
        <v>143</v>
      </c>
      <c r="R2833" t="s">
        <v>2181</v>
      </c>
      <c r="S2833" t="s">
        <v>212</v>
      </c>
      <c r="T2833" t="s">
        <v>2182</v>
      </c>
      <c r="U2833" t="s">
        <v>2183</v>
      </c>
      <c r="V2833" t="s">
        <v>2227</v>
      </c>
      <c r="W2833" t="s">
        <v>2228</v>
      </c>
    </row>
    <row r="2834" spans="1:23" x14ac:dyDescent="0.3">
      <c r="A2834">
        <v>1788139271305400</v>
      </c>
      <c r="B2834" t="s">
        <v>1249</v>
      </c>
      <c r="C2834" t="s">
        <v>134</v>
      </c>
      <c r="D2834" t="s">
        <v>5524</v>
      </c>
      <c r="E2834" t="s">
        <v>5030</v>
      </c>
      <c r="F2834" t="s">
        <v>5031</v>
      </c>
      <c r="G2834">
        <v>60.1282</v>
      </c>
      <c r="H2834">
        <v>18.6435</v>
      </c>
      <c r="I2834" t="s">
        <v>78</v>
      </c>
      <c r="J2834">
        <v>120344</v>
      </c>
      <c r="K2834" s="1">
        <v>44652</v>
      </c>
      <c r="L2834" t="s">
        <v>63</v>
      </c>
      <c r="M2834" t="s">
        <v>9634</v>
      </c>
      <c r="N2834" t="s">
        <v>9635</v>
      </c>
      <c r="O2834" t="s">
        <v>1576</v>
      </c>
      <c r="P2834" t="s">
        <v>3532</v>
      </c>
      <c r="Q2834" t="s">
        <v>50</v>
      </c>
      <c r="R2834" t="s">
        <v>3533</v>
      </c>
      <c r="S2834" t="s">
        <v>36</v>
      </c>
      <c r="T2834" t="s">
        <v>3534</v>
      </c>
      <c r="U2834" t="s">
        <v>3535</v>
      </c>
      <c r="V2834" t="s">
        <v>4703</v>
      </c>
      <c r="W2834" t="s">
        <v>4704</v>
      </c>
    </row>
    <row r="2835" spans="1:23" x14ac:dyDescent="0.3">
      <c r="A2835">
        <v>891655531085870</v>
      </c>
      <c r="B2835" t="s">
        <v>921</v>
      </c>
      <c r="C2835" t="s">
        <v>91</v>
      </c>
      <c r="D2835" t="s">
        <v>2475</v>
      </c>
      <c r="E2835" t="s">
        <v>3607</v>
      </c>
      <c r="F2835" t="s">
        <v>3608</v>
      </c>
      <c r="G2835">
        <v>39.074199999999998</v>
      </c>
      <c r="H2835">
        <v>21.824300000000001</v>
      </c>
      <c r="I2835" t="s">
        <v>206</v>
      </c>
      <c r="J2835">
        <v>127129</v>
      </c>
      <c r="K2835" s="1">
        <v>44461</v>
      </c>
      <c r="L2835" t="s">
        <v>29</v>
      </c>
      <c r="M2835" t="s">
        <v>9636</v>
      </c>
      <c r="N2835" t="s">
        <v>9637</v>
      </c>
      <c r="O2835" t="s">
        <v>1466</v>
      </c>
      <c r="P2835" t="s">
        <v>4746</v>
      </c>
      <c r="Q2835" t="s">
        <v>67</v>
      </c>
      <c r="R2835" t="s">
        <v>4747</v>
      </c>
      <c r="S2835" t="s">
        <v>255</v>
      </c>
      <c r="T2835" t="s">
        <v>4748</v>
      </c>
      <c r="U2835" t="s">
        <v>4749</v>
      </c>
      <c r="V2835" t="s">
        <v>4033</v>
      </c>
      <c r="W2835" t="s">
        <v>4034</v>
      </c>
    </row>
    <row r="2836" spans="1:23" x14ac:dyDescent="0.3">
      <c r="A2836">
        <v>1637592116194970</v>
      </c>
      <c r="B2836" t="s">
        <v>1140</v>
      </c>
      <c r="C2836" t="s">
        <v>91</v>
      </c>
      <c r="D2836" t="s">
        <v>3972</v>
      </c>
      <c r="E2836" t="s">
        <v>121</v>
      </c>
      <c r="F2836" t="s">
        <v>122</v>
      </c>
      <c r="G2836">
        <v>19.313300000000002</v>
      </c>
      <c r="H2836">
        <v>-81.254599999999996</v>
      </c>
      <c r="I2836" t="s">
        <v>78</v>
      </c>
      <c r="J2836">
        <v>125509</v>
      </c>
      <c r="K2836" s="1">
        <v>45144</v>
      </c>
      <c r="L2836" t="s">
        <v>29</v>
      </c>
      <c r="M2836" t="s">
        <v>9638</v>
      </c>
      <c r="N2836" t="s">
        <v>9639</v>
      </c>
      <c r="O2836" t="s">
        <v>2583</v>
      </c>
      <c r="P2836" t="s">
        <v>5143</v>
      </c>
      <c r="Q2836" t="s">
        <v>67</v>
      </c>
      <c r="R2836" t="s">
        <v>5144</v>
      </c>
      <c r="S2836" t="s">
        <v>36</v>
      </c>
      <c r="T2836" t="s">
        <v>5145</v>
      </c>
      <c r="U2836" t="s">
        <v>5146</v>
      </c>
      <c r="V2836" t="s">
        <v>2091</v>
      </c>
      <c r="W2836" t="s">
        <v>2092</v>
      </c>
    </row>
    <row r="2837" spans="1:23" x14ac:dyDescent="0.3">
      <c r="A2837">
        <v>2806415976267570</v>
      </c>
      <c r="B2837" t="s">
        <v>1008</v>
      </c>
      <c r="C2837" t="s">
        <v>273</v>
      </c>
      <c r="D2837" t="s">
        <v>3706</v>
      </c>
      <c r="E2837" t="s">
        <v>876</v>
      </c>
      <c r="F2837" t="s">
        <v>877</v>
      </c>
      <c r="G2837">
        <v>48.668999999999997</v>
      </c>
      <c r="H2837">
        <v>19.699000000000002</v>
      </c>
      <c r="I2837" t="s">
        <v>62</v>
      </c>
      <c r="J2837">
        <v>88548</v>
      </c>
      <c r="K2837" s="1">
        <v>44467</v>
      </c>
      <c r="L2837" t="s">
        <v>123</v>
      </c>
      <c r="M2837" t="s">
        <v>9640</v>
      </c>
      <c r="N2837" t="s">
        <v>9641</v>
      </c>
      <c r="O2837" t="s">
        <v>331</v>
      </c>
      <c r="P2837" t="s">
        <v>1353</v>
      </c>
      <c r="Q2837" t="s">
        <v>83</v>
      </c>
      <c r="R2837" t="s">
        <v>1354</v>
      </c>
      <c r="S2837" t="s">
        <v>212</v>
      </c>
      <c r="T2837" t="s">
        <v>1355</v>
      </c>
      <c r="U2837" t="s">
        <v>1356</v>
      </c>
      <c r="V2837" t="s">
        <v>1665</v>
      </c>
      <c r="W2837" t="s">
        <v>1666</v>
      </c>
    </row>
    <row r="2838" spans="1:23" x14ac:dyDescent="0.3">
      <c r="A2838">
        <v>1889710627275100</v>
      </c>
      <c r="B2838" t="s">
        <v>710</v>
      </c>
      <c r="C2838" t="s">
        <v>91</v>
      </c>
      <c r="D2838" t="s">
        <v>106</v>
      </c>
      <c r="E2838" t="s">
        <v>781</v>
      </c>
      <c r="F2838" t="s">
        <v>782</v>
      </c>
      <c r="G2838">
        <v>30.375299999999999</v>
      </c>
      <c r="H2838">
        <v>69.345100000000002</v>
      </c>
      <c r="I2838" t="s">
        <v>28</v>
      </c>
      <c r="J2838">
        <v>92421</v>
      </c>
      <c r="K2838" s="1">
        <v>44956</v>
      </c>
      <c r="L2838" t="s">
        <v>123</v>
      </c>
      <c r="M2838" t="s">
        <v>9642</v>
      </c>
      <c r="N2838" t="s">
        <v>9643</v>
      </c>
      <c r="O2838" t="s">
        <v>2241</v>
      </c>
      <c r="P2838" t="s">
        <v>2242</v>
      </c>
      <c r="Q2838" t="s">
        <v>321</v>
      </c>
      <c r="R2838" t="s">
        <v>2243</v>
      </c>
      <c r="S2838" t="s">
        <v>212</v>
      </c>
      <c r="T2838" t="s">
        <v>2244</v>
      </c>
      <c r="U2838" t="s">
        <v>2245</v>
      </c>
      <c r="V2838" t="s">
        <v>4357</v>
      </c>
      <c r="W2838" t="s">
        <v>4358</v>
      </c>
    </row>
    <row r="2839" spans="1:23" x14ac:dyDescent="0.3">
      <c r="A2839">
        <v>2293828326143860</v>
      </c>
      <c r="B2839" t="s">
        <v>217</v>
      </c>
      <c r="C2839" t="s">
        <v>151</v>
      </c>
      <c r="D2839" t="s">
        <v>3021</v>
      </c>
      <c r="E2839" t="s">
        <v>493</v>
      </c>
      <c r="F2839" t="s">
        <v>494</v>
      </c>
      <c r="G2839">
        <v>-20.904299999999999</v>
      </c>
      <c r="H2839">
        <v>165.61799999999999</v>
      </c>
      <c r="I2839" t="s">
        <v>138</v>
      </c>
      <c r="J2839">
        <v>47299</v>
      </c>
      <c r="K2839" s="1">
        <v>45155</v>
      </c>
      <c r="L2839" t="s">
        <v>123</v>
      </c>
      <c r="M2839" t="s">
        <v>9644</v>
      </c>
      <c r="N2839" t="s">
        <v>9645</v>
      </c>
      <c r="O2839" t="s">
        <v>1381</v>
      </c>
      <c r="P2839" t="s">
        <v>1382</v>
      </c>
      <c r="Q2839" t="s">
        <v>50</v>
      </c>
      <c r="R2839" t="s">
        <v>1383</v>
      </c>
      <c r="S2839" t="s">
        <v>198</v>
      </c>
      <c r="T2839" t="s">
        <v>1384</v>
      </c>
      <c r="U2839" t="s">
        <v>1385</v>
      </c>
      <c r="V2839" t="s">
        <v>6486</v>
      </c>
      <c r="W2839" t="s">
        <v>6487</v>
      </c>
    </row>
    <row r="2840" spans="1:23" x14ac:dyDescent="0.3">
      <c r="A2840">
        <v>1416281503286000</v>
      </c>
      <c r="B2840" t="s">
        <v>430</v>
      </c>
      <c r="C2840" t="s">
        <v>105</v>
      </c>
      <c r="D2840" t="s">
        <v>3411</v>
      </c>
      <c r="E2840" t="s">
        <v>3641</v>
      </c>
      <c r="F2840" t="s">
        <v>3642</v>
      </c>
      <c r="G2840">
        <v>12.521100000000001</v>
      </c>
      <c r="H2840">
        <v>-69.968299999999999</v>
      </c>
      <c r="I2840" t="s">
        <v>28</v>
      </c>
      <c r="J2840">
        <v>89245</v>
      </c>
      <c r="K2840" s="1">
        <v>45138</v>
      </c>
      <c r="L2840" t="s">
        <v>123</v>
      </c>
      <c r="M2840" t="s">
        <v>8741</v>
      </c>
      <c r="N2840" t="s">
        <v>9646</v>
      </c>
      <c r="O2840" t="s">
        <v>897</v>
      </c>
      <c r="P2840" t="s">
        <v>898</v>
      </c>
      <c r="Q2840" t="s">
        <v>183</v>
      </c>
      <c r="R2840" t="s">
        <v>899</v>
      </c>
      <c r="S2840" t="s">
        <v>36</v>
      </c>
      <c r="T2840" t="s">
        <v>900</v>
      </c>
      <c r="U2840" t="s">
        <v>901</v>
      </c>
      <c r="V2840" t="s">
        <v>1581</v>
      </c>
      <c r="W2840" t="s">
        <v>1582</v>
      </c>
    </row>
    <row r="2841" spans="1:23" x14ac:dyDescent="0.3">
      <c r="A2841">
        <v>1237134075817980</v>
      </c>
      <c r="B2841" t="s">
        <v>272</v>
      </c>
      <c r="C2841" t="s">
        <v>42</v>
      </c>
      <c r="D2841" t="s">
        <v>7076</v>
      </c>
      <c r="E2841" t="s">
        <v>2741</v>
      </c>
      <c r="F2841" t="s">
        <v>2742</v>
      </c>
      <c r="G2841">
        <v>39.399900000000002</v>
      </c>
      <c r="H2841">
        <v>-8.2245000000000008</v>
      </c>
      <c r="I2841" t="s">
        <v>78</v>
      </c>
      <c r="J2841">
        <v>52225</v>
      </c>
      <c r="K2841" s="1">
        <v>45164</v>
      </c>
      <c r="L2841" t="s">
        <v>63</v>
      </c>
      <c r="M2841" t="s">
        <v>9647</v>
      </c>
      <c r="N2841" t="s">
        <v>9648</v>
      </c>
      <c r="O2841" t="s">
        <v>640</v>
      </c>
      <c r="P2841" t="s">
        <v>641</v>
      </c>
      <c r="Q2841" t="s">
        <v>143</v>
      </c>
      <c r="R2841" t="s">
        <v>642</v>
      </c>
      <c r="S2841" t="s">
        <v>241</v>
      </c>
      <c r="T2841" t="s">
        <v>643</v>
      </c>
      <c r="U2841" t="s">
        <v>644</v>
      </c>
      <c r="V2841" t="s">
        <v>6241</v>
      </c>
      <c r="W2841" t="s">
        <v>6242</v>
      </c>
    </row>
    <row r="2842" spans="1:23" x14ac:dyDescent="0.3">
      <c r="A2842">
        <v>2199657944067840</v>
      </c>
      <c r="B2842" t="s">
        <v>859</v>
      </c>
      <c r="C2842" t="s">
        <v>42</v>
      </c>
      <c r="D2842" t="s">
        <v>3753</v>
      </c>
      <c r="E2842" t="s">
        <v>1178</v>
      </c>
      <c r="F2842" t="s">
        <v>1179</v>
      </c>
      <c r="G2842">
        <v>19.856300000000001</v>
      </c>
      <c r="H2842">
        <v>102.49550000000001</v>
      </c>
      <c r="I2842" t="s">
        <v>62</v>
      </c>
      <c r="J2842">
        <v>44859</v>
      </c>
      <c r="K2842" s="1">
        <v>44630</v>
      </c>
      <c r="L2842" t="s">
        <v>29</v>
      </c>
      <c r="M2842" t="s">
        <v>4549</v>
      </c>
      <c r="N2842" t="s">
        <v>9649</v>
      </c>
      <c r="O2842" t="s">
        <v>2417</v>
      </c>
      <c r="P2842" t="s">
        <v>5569</v>
      </c>
      <c r="Q2842" t="s">
        <v>83</v>
      </c>
      <c r="R2842" t="s">
        <v>5570</v>
      </c>
      <c r="S2842" t="s">
        <v>36</v>
      </c>
      <c r="T2842" t="s">
        <v>5571</v>
      </c>
      <c r="U2842" t="s">
        <v>5572</v>
      </c>
      <c r="V2842" t="s">
        <v>2813</v>
      </c>
      <c r="W2842" t="s">
        <v>2814</v>
      </c>
    </row>
    <row r="2843" spans="1:23" x14ac:dyDescent="0.3">
      <c r="A2843">
        <v>2891053806554990</v>
      </c>
      <c r="B2843" t="s">
        <v>133</v>
      </c>
      <c r="C2843" t="s">
        <v>105</v>
      </c>
      <c r="D2843" t="s">
        <v>2373</v>
      </c>
      <c r="E2843" t="s">
        <v>794</v>
      </c>
      <c r="F2843" t="s">
        <v>795</v>
      </c>
      <c r="G2843">
        <v>4.5353000000000003</v>
      </c>
      <c r="H2843">
        <v>114.7277</v>
      </c>
      <c r="I2843" t="s">
        <v>138</v>
      </c>
      <c r="J2843">
        <v>54889</v>
      </c>
      <c r="K2843" s="1">
        <v>44913</v>
      </c>
      <c r="L2843" t="s">
        <v>29</v>
      </c>
      <c r="M2843" t="s">
        <v>9650</v>
      </c>
      <c r="N2843" t="s">
        <v>9651</v>
      </c>
      <c r="O2843" t="s">
        <v>126</v>
      </c>
      <c r="P2843" t="s">
        <v>7438</v>
      </c>
      <c r="Q2843" t="s">
        <v>1047</v>
      </c>
      <c r="R2843" t="s">
        <v>7439</v>
      </c>
      <c r="S2843" t="s">
        <v>114</v>
      </c>
      <c r="T2843" t="s">
        <v>7440</v>
      </c>
      <c r="U2843" t="s">
        <v>7441</v>
      </c>
      <c r="V2843" t="s">
        <v>8000</v>
      </c>
      <c r="W2843" t="s">
        <v>8001</v>
      </c>
    </row>
    <row r="2844" spans="1:23" x14ac:dyDescent="0.3">
      <c r="A2844">
        <v>2552767363614370</v>
      </c>
      <c r="B2844" t="s">
        <v>555</v>
      </c>
      <c r="C2844" t="s">
        <v>42</v>
      </c>
      <c r="D2844" t="s">
        <v>3267</v>
      </c>
      <c r="E2844" t="s">
        <v>4329</v>
      </c>
      <c r="F2844" t="s">
        <v>4330</v>
      </c>
      <c r="G2844">
        <v>-13.254300000000001</v>
      </c>
      <c r="H2844">
        <v>34.301499999999997</v>
      </c>
      <c r="I2844" t="s">
        <v>138</v>
      </c>
      <c r="J2844">
        <v>37872</v>
      </c>
      <c r="K2844" s="1">
        <v>45030</v>
      </c>
      <c r="L2844" t="s">
        <v>123</v>
      </c>
      <c r="M2844" t="s">
        <v>9652</v>
      </c>
      <c r="N2844" t="s">
        <v>9653</v>
      </c>
      <c r="O2844" t="s">
        <v>660</v>
      </c>
      <c r="P2844" t="s">
        <v>703</v>
      </c>
      <c r="Q2844" t="s">
        <v>332</v>
      </c>
      <c r="R2844" t="s">
        <v>2049</v>
      </c>
      <c r="S2844" t="s">
        <v>69</v>
      </c>
      <c r="T2844" t="s">
        <v>2050</v>
      </c>
      <c r="U2844" t="s">
        <v>2051</v>
      </c>
      <c r="V2844" t="s">
        <v>3156</v>
      </c>
      <c r="W2844" t="s">
        <v>3157</v>
      </c>
    </row>
    <row r="2845" spans="1:23" x14ac:dyDescent="0.3">
      <c r="A2845">
        <v>232891848707111</v>
      </c>
      <c r="B2845" t="s">
        <v>161</v>
      </c>
      <c r="C2845" t="s">
        <v>42</v>
      </c>
      <c r="D2845" t="s">
        <v>3843</v>
      </c>
      <c r="E2845" t="s">
        <v>3641</v>
      </c>
      <c r="F2845" t="s">
        <v>3642</v>
      </c>
      <c r="G2845">
        <v>12.521100000000001</v>
      </c>
      <c r="H2845">
        <v>-69.968299999999999</v>
      </c>
      <c r="I2845" t="s">
        <v>138</v>
      </c>
      <c r="J2845">
        <v>18870</v>
      </c>
      <c r="K2845" s="1">
        <v>44953</v>
      </c>
      <c r="L2845" t="s">
        <v>123</v>
      </c>
      <c r="M2845" t="s">
        <v>9654</v>
      </c>
      <c r="N2845" t="s">
        <v>9655</v>
      </c>
      <c r="O2845" t="s">
        <v>1979</v>
      </c>
      <c r="P2845" t="s">
        <v>4672</v>
      </c>
      <c r="Q2845" t="s">
        <v>321</v>
      </c>
      <c r="R2845" t="s">
        <v>4673</v>
      </c>
      <c r="S2845" t="s">
        <v>114</v>
      </c>
      <c r="T2845" t="s">
        <v>4674</v>
      </c>
      <c r="U2845" t="s">
        <v>4675</v>
      </c>
      <c r="V2845" t="s">
        <v>5882</v>
      </c>
      <c r="W2845" t="s">
        <v>5883</v>
      </c>
    </row>
    <row r="2846" spans="1:23" x14ac:dyDescent="0.3">
      <c r="A2846">
        <v>2345565710034890</v>
      </c>
      <c r="B2846" t="s">
        <v>667</v>
      </c>
      <c r="C2846" t="s">
        <v>58</v>
      </c>
      <c r="D2846" t="s">
        <v>3923</v>
      </c>
      <c r="E2846" t="s">
        <v>841</v>
      </c>
      <c r="F2846" t="s">
        <v>842</v>
      </c>
      <c r="G2846">
        <v>55.378100000000003</v>
      </c>
      <c r="H2846">
        <v>-3.4359999999999999</v>
      </c>
      <c r="I2846" t="s">
        <v>206</v>
      </c>
      <c r="J2846">
        <v>113773</v>
      </c>
      <c r="K2846" s="1">
        <v>44572</v>
      </c>
      <c r="L2846" t="s">
        <v>29</v>
      </c>
      <c r="M2846" t="s">
        <v>9656</v>
      </c>
      <c r="N2846" t="s">
        <v>9657</v>
      </c>
      <c r="O2846" t="s">
        <v>2072</v>
      </c>
      <c r="P2846" t="s">
        <v>597</v>
      </c>
      <c r="Q2846" t="s">
        <v>967</v>
      </c>
      <c r="R2846" t="s">
        <v>3303</v>
      </c>
      <c r="S2846" t="s">
        <v>212</v>
      </c>
      <c r="T2846" t="s">
        <v>3304</v>
      </c>
      <c r="U2846" t="s">
        <v>3305</v>
      </c>
      <c r="V2846" t="s">
        <v>4635</v>
      </c>
      <c r="W2846" t="s">
        <v>4636</v>
      </c>
    </row>
    <row r="2847" spans="1:23" x14ac:dyDescent="0.3">
      <c r="A2847">
        <v>785859960829234</v>
      </c>
      <c r="B2847" t="s">
        <v>582</v>
      </c>
      <c r="C2847" t="s">
        <v>24</v>
      </c>
      <c r="D2847" t="s">
        <v>1528</v>
      </c>
      <c r="E2847" t="s">
        <v>936</v>
      </c>
      <c r="F2847" t="s">
        <v>937</v>
      </c>
      <c r="G2847">
        <v>23.684999999999999</v>
      </c>
      <c r="H2847">
        <v>90.356300000000005</v>
      </c>
      <c r="I2847" t="s">
        <v>78</v>
      </c>
      <c r="J2847">
        <v>123985</v>
      </c>
      <c r="K2847" s="1">
        <v>44594</v>
      </c>
      <c r="L2847" t="s">
        <v>123</v>
      </c>
      <c r="M2847" t="s">
        <v>9658</v>
      </c>
      <c r="N2847" t="s">
        <v>9659</v>
      </c>
      <c r="O2847" t="s">
        <v>32</v>
      </c>
      <c r="P2847" t="s">
        <v>1169</v>
      </c>
      <c r="Q2847" t="s">
        <v>239</v>
      </c>
      <c r="R2847" t="s">
        <v>1170</v>
      </c>
      <c r="S2847" t="s">
        <v>69</v>
      </c>
      <c r="T2847" t="s">
        <v>1171</v>
      </c>
      <c r="U2847" t="s">
        <v>1172</v>
      </c>
      <c r="V2847" t="s">
        <v>1703</v>
      </c>
      <c r="W2847" t="s">
        <v>1704</v>
      </c>
    </row>
    <row r="2848" spans="1:23" x14ac:dyDescent="0.3">
      <c r="A2848">
        <v>910410489598555</v>
      </c>
      <c r="B2848" t="s">
        <v>119</v>
      </c>
      <c r="C2848" t="s">
        <v>189</v>
      </c>
      <c r="D2848" t="s">
        <v>2681</v>
      </c>
      <c r="E2848" t="s">
        <v>556</v>
      </c>
      <c r="F2848" t="s">
        <v>557</v>
      </c>
      <c r="G2848">
        <v>-1.8311999999999999</v>
      </c>
      <c r="H2848">
        <v>-78.183400000000006</v>
      </c>
      <c r="I2848" t="s">
        <v>78</v>
      </c>
      <c r="J2848">
        <v>80952</v>
      </c>
      <c r="K2848" s="1">
        <v>44515</v>
      </c>
      <c r="L2848" t="s">
        <v>63</v>
      </c>
      <c r="M2848" t="s">
        <v>9660</v>
      </c>
      <c r="N2848" t="s">
        <v>9661</v>
      </c>
      <c r="O2848" t="s">
        <v>1884</v>
      </c>
      <c r="P2848" t="s">
        <v>1885</v>
      </c>
      <c r="Q2848" t="s">
        <v>169</v>
      </c>
      <c r="R2848" t="s">
        <v>1886</v>
      </c>
      <c r="S2848" t="s">
        <v>198</v>
      </c>
      <c r="T2848" t="s">
        <v>1887</v>
      </c>
      <c r="U2848" t="s">
        <v>1888</v>
      </c>
      <c r="V2848" t="s">
        <v>1488</v>
      </c>
      <c r="W2848" t="s">
        <v>1489</v>
      </c>
    </row>
    <row r="2849" spans="1:23" x14ac:dyDescent="0.3">
      <c r="A2849">
        <v>2690708089615280</v>
      </c>
      <c r="B2849" t="s">
        <v>41</v>
      </c>
      <c r="C2849" t="s">
        <v>91</v>
      </c>
      <c r="D2849" t="s">
        <v>1641</v>
      </c>
      <c r="E2849" t="s">
        <v>1342</v>
      </c>
      <c r="F2849" t="s">
        <v>1343</v>
      </c>
      <c r="G2849">
        <v>14.497400000000001</v>
      </c>
      <c r="H2849">
        <v>-14.452400000000001</v>
      </c>
      <c r="I2849" t="s">
        <v>78</v>
      </c>
      <c r="J2849">
        <v>134089</v>
      </c>
      <c r="K2849" s="1">
        <v>44585</v>
      </c>
      <c r="L2849" t="s">
        <v>63</v>
      </c>
      <c r="M2849" t="s">
        <v>9662</v>
      </c>
      <c r="N2849" t="s">
        <v>9663</v>
      </c>
      <c r="O2849" t="s">
        <v>1661</v>
      </c>
      <c r="P2849" t="s">
        <v>410</v>
      </c>
      <c r="Q2849" t="s">
        <v>67</v>
      </c>
      <c r="R2849" t="s">
        <v>1662</v>
      </c>
      <c r="S2849" t="s">
        <v>241</v>
      </c>
      <c r="T2849" t="s">
        <v>1663</v>
      </c>
      <c r="U2849" t="s">
        <v>1664</v>
      </c>
      <c r="V2849" t="s">
        <v>284</v>
      </c>
      <c r="W2849" t="s">
        <v>285</v>
      </c>
    </row>
    <row r="2850" spans="1:23" x14ac:dyDescent="0.3">
      <c r="A2850">
        <v>2732336957419980</v>
      </c>
      <c r="B2850" t="s">
        <v>1803</v>
      </c>
      <c r="C2850" t="s">
        <v>189</v>
      </c>
      <c r="D2850" t="s">
        <v>3858</v>
      </c>
      <c r="E2850" t="s">
        <v>2741</v>
      </c>
      <c r="F2850" t="s">
        <v>2742</v>
      </c>
      <c r="G2850">
        <v>39.399900000000002</v>
      </c>
      <c r="H2850">
        <v>-8.2245000000000008</v>
      </c>
      <c r="I2850" t="s">
        <v>28</v>
      </c>
      <c r="J2850">
        <v>104716</v>
      </c>
      <c r="K2850" s="1">
        <v>44957</v>
      </c>
      <c r="L2850" t="s">
        <v>29</v>
      </c>
      <c r="M2850" t="s">
        <v>9664</v>
      </c>
      <c r="N2850" t="s">
        <v>9665</v>
      </c>
      <c r="O2850" t="s">
        <v>3146</v>
      </c>
      <c r="P2850" t="s">
        <v>6020</v>
      </c>
      <c r="Q2850" t="s">
        <v>50</v>
      </c>
      <c r="R2850" t="s">
        <v>6021</v>
      </c>
      <c r="S2850" t="s">
        <v>241</v>
      </c>
      <c r="T2850" t="s">
        <v>6022</v>
      </c>
      <c r="U2850" t="s">
        <v>6023</v>
      </c>
      <c r="V2850" t="s">
        <v>623</v>
      </c>
      <c r="W2850" t="s">
        <v>624</v>
      </c>
    </row>
    <row r="2851" spans="1:23" x14ac:dyDescent="0.3">
      <c r="A2851">
        <v>2617828566599250</v>
      </c>
      <c r="B2851" t="s">
        <v>286</v>
      </c>
      <c r="C2851" t="s">
        <v>218</v>
      </c>
      <c r="D2851" t="s">
        <v>4146</v>
      </c>
      <c r="E2851" t="s">
        <v>556</v>
      </c>
      <c r="F2851" t="s">
        <v>557</v>
      </c>
      <c r="G2851">
        <v>-1.8311999999999999</v>
      </c>
      <c r="H2851">
        <v>-78.183400000000006</v>
      </c>
      <c r="I2851" t="s">
        <v>62</v>
      </c>
      <c r="J2851">
        <v>94751</v>
      </c>
      <c r="K2851" s="1">
        <v>44641</v>
      </c>
      <c r="L2851" t="s">
        <v>123</v>
      </c>
      <c r="M2851" t="s">
        <v>9666</v>
      </c>
      <c r="N2851" t="s">
        <v>9667</v>
      </c>
      <c r="O2851" t="s">
        <v>1169</v>
      </c>
      <c r="P2851" t="s">
        <v>2983</v>
      </c>
      <c r="Q2851" t="s">
        <v>253</v>
      </c>
      <c r="R2851" t="s">
        <v>4255</v>
      </c>
      <c r="S2851" t="s">
        <v>145</v>
      </c>
      <c r="T2851" t="s">
        <v>4256</v>
      </c>
      <c r="U2851" t="s">
        <v>4257</v>
      </c>
      <c r="V2851" t="s">
        <v>2042</v>
      </c>
      <c r="W2851" t="s">
        <v>2043</v>
      </c>
    </row>
    <row r="2852" spans="1:23" x14ac:dyDescent="0.3">
      <c r="A2852">
        <v>1184155289132670</v>
      </c>
      <c r="B2852" t="s">
        <v>119</v>
      </c>
      <c r="C2852" t="s">
        <v>91</v>
      </c>
      <c r="D2852" t="s">
        <v>4121</v>
      </c>
      <c r="E2852" t="s">
        <v>353</v>
      </c>
      <c r="F2852" t="s">
        <v>354</v>
      </c>
      <c r="G2852">
        <v>15.199</v>
      </c>
      <c r="H2852">
        <v>-86.241900000000001</v>
      </c>
      <c r="I2852" t="s">
        <v>78</v>
      </c>
      <c r="J2852">
        <v>108951</v>
      </c>
      <c r="K2852" s="1">
        <v>44551</v>
      </c>
      <c r="L2852" t="s">
        <v>123</v>
      </c>
      <c r="M2852" t="s">
        <v>9668</v>
      </c>
      <c r="N2852" t="s">
        <v>9669</v>
      </c>
      <c r="O2852" t="s">
        <v>560</v>
      </c>
      <c r="P2852" t="s">
        <v>585</v>
      </c>
      <c r="Q2852" t="s">
        <v>83</v>
      </c>
      <c r="R2852" t="s">
        <v>3125</v>
      </c>
      <c r="S2852" t="s">
        <v>114</v>
      </c>
      <c r="T2852" t="s">
        <v>3126</v>
      </c>
      <c r="U2852" t="s">
        <v>3127</v>
      </c>
      <c r="V2852" t="s">
        <v>8616</v>
      </c>
      <c r="W2852" t="s">
        <v>8617</v>
      </c>
    </row>
    <row r="2853" spans="1:23" x14ac:dyDescent="0.3">
      <c r="A2853">
        <v>2309609791488580</v>
      </c>
      <c r="B2853" t="s">
        <v>104</v>
      </c>
      <c r="C2853" t="s">
        <v>42</v>
      </c>
      <c r="D2853" t="s">
        <v>5379</v>
      </c>
      <c r="E2853" t="s">
        <v>522</v>
      </c>
      <c r="F2853" t="s">
        <v>523</v>
      </c>
      <c r="G2853">
        <v>-9.6456999999999997</v>
      </c>
      <c r="H2853">
        <v>160.15620000000001</v>
      </c>
      <c r="I2853" t="s">
        <v>206</v>
      </c>
      <c r="J2853">
        <v>95334</v>
      </c>
      <c r="K2853" s="1">
        <v>44826</v>
      </c>
      <c r="L2853" t="s">
        <v>123</v>
      </c>
      <c r="M2853" t="s">
        <v>9670</v>
      </c>
      <c r="N2853" t="s">
        <v>9671</v>
      </c>
      <c r="O2853" t="s">
        <v>2675</v>
      </c>
      <c r="P2853" t="s">
        <v>785</v>
      </c>
      <c r="Q2853" t="s">
        <v>34</v>
      </c>
      <c r="R2853" t="s">
        <v>4209</v>
      </c>
      <c r="S2853" t="s">
        <v>114</v>
      </c>
      <c r="T2853" t="s">
        <v>4210</v>
      </c>
      <c r="U2853" t="s">
        <v>4211</v>
      </c>
      <c r="V2853" t="s">
        <v>8024</v>
      </c>
      <c r="W2853" t="s">
        <v>8025</v>
      </c>
    </row>
    <row r="2854" spans="1:23" x14ac:dyDescent="0.3">
      <c r="A2854">
        <v>2533444709282970</v>
      </c>
      <c r="B2854" t="s">
        <v>272</v>
      </c>
      <c r="C2854" t="s">
        <v>218</v>
      </c>
      <c r="D2854" t="s">
        <v>6367</v>
      </c>
      <c r="E2854" t="s">
        <v>2649</v>
      </c>
      <c r="F2854" t="s">
        <v>2650</v>
      </c>
      <c r="G2854">
        <v>42.506300000000003</v>
      </c>
      <c r="H2854">
        <v>1.5218</v>
      </c>
      <c r="I2854" t="s">
        <v>62</v>
      </c>
      <c r="J2854">
        <v>62234</v>
      </c>
      <c r="K2854" s="1">
        <v>44711</v>
      </c>
      <c r="L2854" t="s">
        <v>63</v>
      </c>
      <c r="M2854" t="s">
        <v>9672</v>
      </c>
      <c r="N2854" t="s">
        <v>9673</v>
      </c>
      <c r="O2854" t="s">
        <v>331</v>
      </c>
      <c r="P2854" t="s">
        <v>3026</v>
      </c>
      <c r="Q2854" t="s">
        <v>674</v>
      </c>
      <c r="R2854" t="s">
        <v>3027</v>
      </c>
      <c r="S2854" t="s">
        <v>145</v>
      </c>
      <c r="T2854" t="s">
        <v>3028</v>
      </c>
      <c r="U2854" t="s">
        <v>3029</v>
      </c>
      <c r="V2854" t="s">
        <v>3120</v>
      </c>
      <c r="W2854" t="s">
        <v>3121</v>
      </c>
    </row>
    <row r="2855" spans="1:23" x14ac:dyDescent="0.3">
      <c r="A2855">
        <v>1561475998320580</v>
      </c>
      <c r="B2855" t="s">
        <v>351</v>
      </c>
      <c r="C2855" t="s">
        <v>105</v>
      </c>
      <c r="D2855" t="s">
        <v>882</v>
      </c>
      <c r="E2855" t="s">
        <v>1668</v>
      </c>
      <c r="F2855" t="s">
        <v>1669</v>
      </c>
      <c r="G2855">
        <v>1.6508</v>
      </c>
      <c r="H2855">
        <v>10.267899999999999</v>
      </c>
      <c r="I2855" t="s">
        <v>62</v>
      </c>
      <c r="J2855">
        <v>48667</v>
      </c>
      <c r="K2855" s="1">
        <v>44481</v>
      </c>
      <c r="L2855" t="s">
        <v>63</v>
      </c>
      <c r="M2855" t="s">
        <v>9674</v>
      </c>
      <c r="N2855" t="s">
        <v>9675</v>
      </c>
      <c r="O2855" t="s">
        <v>2072</v>
      </c>
      <c r="P2855" t="s">
        <v>2073</v>
      </c>
      <c r="Q2855" t="s">
        <v>169</v>
      </c>
      <c r="R2855" t="s">
        <v>2074</v>
      </c>
      <c r="S2855" t="s">
        <v>52</v>
      </c>
      <c r="T2855" t="s">
        <v>2075</v>
      </c>
      <c r="U2855" t="s">
        <v>2076</v>
      </c>
      <c r="V2855" t="s">
        <v>7340</v>
      </c>
      <c r="W2855" t="s">
        <v>7341</v>
      </c>
    </row>
    <row r="2856" spans="1:23" x14ac:dyDescent="0.3">
      <c r="A2856">
        <v>1632474913460040</v>
      </c>
      <c r="B2856" t="s">
        <v>1803</v>
      </c>
      <c r="C2856" t="s">
        <v>91</v>
      </c>
      <c r="D2856" t="s">
        <v>1570</v>
      </c>
      <c r="E2856" t="s">
        <v>1584</v>
      </c>
      <c r="F2856" t="s">
        <v>1585</v>
      </c>
      <c r="G2856">
        <v>37.090200000000003</v>
      </c>
      <c r="H2856">
        <v>-95.712900000000005</v>
      </c>
      <c r="I2856" t="s">
        <v>78</v>
      </c>
      <c r="J2856">
        <v>39614</v>
      </c>
      <c r="K2856" s="1">
        <v>44711</v>
      </c>
      <c r="L2856" t="s">
        <v>123</v>
      </c>
      <c r="M2856" t="s">
        <v>9676</v>
      </c>
      <c r="N2856" t="s">
        <v>9677</v>
      </c>
      <c r="O2856" t="s">
        <v>560</v>
      </c>
      <c r="P2856" t="s">
        <v>585</v>
      </c>
      <c r="Q2856" t="s">
        <v>169</v>
      </c>
      <c r="R2856" t="s">
        <v>3125</v>
      </c>
      <c r="S2856" t="s">
        <v>255</v>
      </c>
      <c r="T2856" t="s">
        <v>3126</v>
      </c>
      <c r="U2856" t="s">
        <v>3127</v>
      </c>
      <c r="V2856" t="s">
        <v>3784</v>
      </c>
      <c r="W2856" t="s">
        <v>3785</v>
      </c>
    </row>
    <row r="2857" spans="1:23" x14ac:dyDescent="0.3">
      <c r="A2857">
        <v>1932722458366390</v>
      </c>
      <c r="B2857" t="s">
        <v>567</v>
      </c>
      <c r="C2857" t="s">
        <v>105</v>
      </c>
      <c r="D2857" t="s">
        <v>3055</v>
      </c>
      <c r="E2857" t="s">
        <v>504</v>
      </c>
      <c r="F2857" t="s">
        <v>505</v>
      </c>
      <c r="G2857">
        <v>21.473500000000001</v>
      </c>
      <c r="H2857">
        <v>55.9754</v>
      </c>
      <c r="I2857" t="s">
        <v>138</v>
      </c>
      <c r="J2857">
        <v>51058</v>
      </c>
      <c r="K2857" s="1">
        <v>45179</v>
      </c>
      <c r="L2857" t="s">
        <v>123</v>
      </c>
      <c r="M2857" t="s">
        <v>9678</v>
      </c>
      <c r="N2857" t="s">
        <v>9679</v>
      </c>
      <c r="O2857" t="s">
        <v>1979</v>
      </c>
      <c r="P2857" t="s">
        <v>2111</v>
      </c>
      <c r="Q2857" t="s">
        <v>321</v>
      </c>
      <c r="R2857" t="s">
        <v>3837</v>
      </c>
      <c r="S2857" t="s">
        <v>69</v>
      </c>
      <c r="T2857" t="s">
        <v>3838</v>
      </c>
      <c r="U2857" t="s">
        <v>3839</v>
      </c>
      <c r="V2857" t="s">
        <v>4520</v>
      </c>
      <c r="W2857" t="s">
        <v>4521</v>
      </c>
    </row>
    <row r="2858" spans="1:23" x14ac:dyDescent="0.3">
      <c r="A2858">
        <v>2046728695033240</v>
      </c>
      <c r="B2858" t="s">
        <v>272</v>
      </c>
      <c r="C2858" t="s">
        <v>42</v>
      </c>
      <c r="D2858" t="s">
        <v>106</v>
      </c>
      <c r="E2858" t="s">
        <v>4315</v>
      </c>
      <c r="F2858" t="s">
        <v>4316</v>
      </c>
      <c r="G2858">
        <v>-0.52280000000000004</v>
      </c>
      <c r="H2858">
        <v>166.9315</v>
      </c>
      <c r="I2858" t="s">
        <v>206</v>
      </c>
      <c r="J2858">
        <v>127105</v>
      </c>
      <c r="K2858" s="1">
        <v>44579</v>
      </c>
      <c r="L2858" t="s">
        <v>29</v>
      </c>
      <c r="M2858" t="s">
        <v>9680</v>
      </c>
      <c r="N2858" t="s">
        <v>9681</v>
      </c>
      <c r="O2858" t="s">
        <v>237</v>
      </c>
      <c r="P2858" t="s">
        <v>1797</v>
      </c>
      <c r="Q2858" t="s">
        <v>50</v>
      </c>
      <c r="R2858" t="s">
        <v>1798</v>
      </c>
      <c r="S2858" t="s">
        <v>36</v>
      </c>
      <c r="T2858" t="s">
        <v>1799</v>
      </c>
      <c r="U2858" t="s">
        <v>1800</v>
      </c>
      <c r="V2858" t="s">
        <v>4075</v>
      </c>
      <c r="W2858" t="s">
        <v>4076</v>
      </c>
    </row>
    <row r="2859" spans="1:23" x14ac:dyDescent="0.3">
      <c r="A2859">
        <v>1253447428058520</v>
      </c>
      <c r="B2859" t="s">
        <v>175</v>
      </c>
      <c r="C2859" t="s">
        <v>273</v>
      </c>
      <c r="D2859" t="s">
        <v>1550</v>
      </c>
      <c r="E2859" t="s">
        <v>761</v>
      </c>
      <c r="F2859" t="s">
        <v>762</v>
      </c>
      <c r="G2859">
        <v>20.593699999999998</v>
      </c>
      <c r="H2859">
        <v>78.962900000000005</v>
      </c>
      <c r="I2859" t="s">
        <v>78</v>
      </c>
      <c r="J2859">
        <v>86789</v>
      </c>
      <c r="K2859" s="1">
        <v>44791</v>
      </c>
      <c r="L2859" t="s">
        <v>123</v>
      </c>
      <c r="M2859" t="s">
        <v>9682</v>
      </c>
      <c r="N2859" t="s">
        <v>9683</v>
      </c>
      <c r="O2859" t="s">
        <v>474</v>
      </c>
      <c r="P2859" t="s">
        <v>1651</v>
      </c>
      <c r="Q2859" t="s">
        <v>50</v>
      </c>
      <c r="R2859" t="s">
        <v>1652</v>
      </c>
      <c r="S2859" t="s">
        <v>114</v>
      </c>
      <c r="T2859" t="s">
        <v>1653</v>
      </c>
      <c r="U2859" t="s">
        <v>1654</v>
      </c>
      <c r="V2859" t="s">
        <v>3367</v>
      </c>
      <c r="W2859" t="s">
        <v>3368</v>
      </c>
    </row>
    <row r="2860" spans="1:23" x14ac:dyDescent="0.3">
      <c r="A2860">
        <v>2774857768792140</v>
      </c>
      <c r="B2860" t="s">
        <v>467</v>
      </c>
      <c r="C2860" t="s">
        <v>273</v>
      </c>
      <c r="D2860" t="s">
        <v>997</v>
      </c>
      <c r="E2860" t="s">
        <v>3080</v>
      </c>
      <c r="F2860" t="s">
        <v>3081</v>
      </c>
      <c r="G2860">
        <v>12.169600000000001</v>
      </c>
      <c r="H2860">
        <v>-68.989999999999995</v>
      </c>
      <c r="I2860" t="s">
        <v>62</v>
      </c>
      <c r="J2860">
        <v>81657</v>
      </c>
      <c r="K2860" s="1">
        <v>45095</v>
      </c>
      <c r="L2860" t="s">
        <v>123</v>
      </c>
      <c r="M2860" t="s">
        <v>9684</v>
      </c>
      <c r="N2860" t="s">
        <v>9685</v>
      </c>
      <c r="O2860" t="s">
        <v>2122</v>
      </c>
      <c r="P2860" t="s">
        <v>2123</v>
      </c>
      <c r="Q2860" t="s">
        <v>169</v>
      </c>
      <c r="R2860" t="s">
        <v>2124</v>
      </c>
      <c r="S2860" t="s">
        <v>198</v>
      </c>
      <c r="T2860" t="s">
        <v>2125</v>
      </c>
      <c r="U2860" t="s">
        <v>2126</v>
      </c>
      <c r="V2860" t="s">
        <v>3215</v>
      </c>
      <c r="W2860" t="s">
        <v>3216</v>
      </c>
    </row>
    <row r="2861" spans="1:23" x14ac:dyDescent="0.3">
      <c r="A2861">
        <v>116103501469104</v>
      </c>
      <c r="B2861" t="s">
        <v>119</v>
      </c>
      <c r="C2861" t="s">
        <v>151</v>
      </c>
      <c r="D2861" t="s">
        <v>3753</v>
      </c>
      <c r="E2861" t="s">
        <v>3607</v>
      </c>
      <c r="F2861" t="s">
        <v>3608</v>
      </c>
      <c r="G2861">
        <v>39.074199999999998</v>
      </c>
      <c r="H2861">
        <v>21.824300000000001</v>
      </c>
      <c r="I2861" t="s">
        <v>206</v>
      </c>
      <c r="J2861">
        <v>65175</v>
      </c>
      <c r="K2861" s="1">
        <v>44787</v>
      </c>
      <c r="L2861" t="s">
        <v>63</v>
      </c>
      <c r="M2861" t="s">
        <v>9686</v>
      </c>
      <c r="N2861" t="s">
        <v>9687</v>
      </c>
      <c r="O2861" t="s">
        <v>2417</v>
      </c>
      <c r="P2861" t="s">
        <v>2418</v>
      </c>
      <c r="Q2861" t="s">
        <v>67</v>
      </c>
      <c r="R2861" t="s">
        <v>2419</v>
      </c>
      <c r="S2861" t="s">
        <v>212</v>
      </c>
      <c r="T2861" t="s">
        <v>2420</v>
      </c>
      <c r="U2861" t="s">
        <v>2421</v>
      </c>
      <c r="V2861" t="s">
        <v>6660</v>
      </c>
      <c r="W2861" t="s">
        <v>6661</v>
      </c>
    </row>
    <row r="2862" spans="1:23" x14ac:dyDescent="0.3">
      <c r="A2862">
        <v>898121508215805</v>
      </c>
      <c r="B2862" t="s">
        <v>231</v>
      </c>
      <c r="C2862" t="s">
        <v>24</v>
      </c>
      <c r="D2862" t="s">
        <v>274</v>
      </c>
      <c r="E2862" t="s">
        <v>1555</v>
      </c>
      <c r="F2862" t="s">
        <v>1556</v>
      </c>
      <c r="G2862">
        <v>49.817500000000003</v>
      </c>
      <c r="H2862">
        <v>15.473000000000001</v>
      </c>
      <c r="I2862" t="s">
        <v>28</v>
      </c>
      <c r="J2862">
        <v>95246</v>
      </c>
      <c r="K2862" s="1">
        <v>44662</v>
      </c>
      <c r="L2862" t="s">
        <v>63</v>
      </c>
      <c r="M2862" t="s">
        <v>9688</v>
      </c>
      <c r="N2862" t="s">
        <v>9689</v>
      </c>
      <c r="O2862" t="s">
        <v>320</v>
      </c>
      <c r="P2862" t="s">
        <v>319</v>
      </c>
      <c r="Q2862" t="s">
        <v>321</v>
      </c>
      <c r="R2862" t="s">
        <v>6101</v>
      </c>
      <c r="S2862" t="s">
        <v>85</v>
      </c>
      <c r="T2862" t="s">
        <v>6102</v>
      </c>
      <c r="U2862" t="s">
        <v>6103</v>
      </c>
      <c r="V2862" t="s">
        <v>8379</v>
      </c>
      <c r="W2862" t="s">
        <v>8380</v>
      </c>
    </row>
    <row r="2863" spans="1:23" x14ac:dyDescent="0.3">
      <c r="A2863">
        <v>1554658281288680</v>
      </c>
      <c r="B2863" t="s">
        <v>430</v>
      </c>
      <c r="C2863" t="s">
        <v>189</v>
      </c>
      <c r="D2863" t="s">
        <v>7783</v>
      </c>
      <c r="E2863" t="s">
        <v>947</v>
      </c>
      <c r="F2863" t="s">
        <v>948</v>
      </c>
      <c r="G2863">
        <v>28.3949</v>
      </c>
      <c r="H2863">
        <v>84.123999999999995</v>
      </c>
      <c r="I2863" t="s">
        <v>28</v>
      </c>
      <c r="J2863">
        <v>50258</v>
      </c>
      <c r="K2863" s="1">
        <v>44505</v>
      </c>
      <c r="L2863" t="s">
        <v>63</v>
      </c>
      <c r="M2863" t="s">
        <v>9690</v>
      </c>
      <c r="N2863" t="s">
        <v>9691</v>
      </c>
      <c r="O2863" t="s">
        <v>237</v>
      </c>
      <c r="P2863" t="s">
        <v>1797</v>
      </c>
      <c r="Q2863" t="s">
        <v>67</v>
      </c>
      <c r="R2863" t="s">
        <v>1798</v>
      </c>
      <c r="S2863" t="s">
        <v>114</v>
      </c>
      <c r="T2863" t="s">
        <v>1799</v>
      </c>
      <c r="U2863" t="s">
        <v>1800</v>
      </c>
      <c r="V2863" t="s">
        <v>1801</v>
      </c>
      <c r="W2863" t="s">
        <v>1802</v>
      </c>
    </row>
    <row r="2864" spans="1:23" x14ac:dyDescent="0.3">
      <c r="A2864">
        <v>937634059572058</v>
      </c>
      <c r="B2864" t="s">
        <v>133</v>
      </c>
      <c r="C2864" t="s">
        <v>105</v>
      </c>
      <c r="D2864" t="s">
        <v>4121</v>
      </c>
      <c r="E2864" t="s">
        <v>2727</v>
      </c>
      <c r="F2864" t="s">
        <v>2728</v>
      </c>
      <c r="G2864">
        <v>17.357800000000001</v>
      </c>
      <c r="H2864">
        <v>-62.782899999999998</v>
      </c>
      <c r="I2864" t="s">
        <v>78</v>
      </c>
      <c r="J2864">
        <v>69504</v>
      </c>
      <c r="K2864" s="1">
        <v>44733</v>
      </c>
      <c r="L2864" t="s">
        <v>29</v>
      </c>
      <c r="M2864" t="s">
        <v>9692</v>
      </c>
      <c r="N2864" t="s">
        <v>9693</v>
      </c>
      <c r="O2864" t="s">
        <v>126</v>
      </c>
      <c r="P2864" t="s">
        <v>127</v>
      </c>
      <c r="Q2864" t="s">
        <v>83</v>
      </c>
      <c r="R2864" t="s">
        <v>128</v>
      </c>
      <c r="S2864" t="s">
        <v>198</v>
      </c>
      <c r="T2864" t="s">
        <v>129</v>
      </c>
      <c r="U2864" t="s">
        <v>130</v>
      </c>
      <c r="V2864" t="s">
        <v>2340</v>
      </c>
      <c r="W2864" t="s">
        <v>2341</v>
      </c>
    </row>
    <row r="2865" spans="1:23" x14ac:dyDescent="0.3">
      <c r="A2865">
        <v>1608297049191910</v>
      </c>
      <c r="B2865" t="s">
        <v>582</v>
      </c>
      <c r="C2865" t="s">
        <v>151</v>
      </c>
      <c r="D2865" t="s">
        <v>5474</v>
      </c>
      <c r="E2865" t="s">
        <v>1473</v>
      </c>
      <c r="F2865" t="s">
        <v>1474</v>
      </c>
      <c r="G2865">
        <v>-14.234999999999999</v>
      </c>
      <c r="H2865">
        <v>-51.9253</v>
      </c>
      <c r="I2865" t="s">
        <v>28</v>
      </c>
      <c r="J2865">
        <v>96013</v>
      </c>
      <c r="K2865" s="1">
        <v>44606</v>
      </c>
      <c r="L2865" t="s">
        <v>123</v>
      </c>
      <c r="M2865" t="s">
        <v>9694</v>
      </c>
      <c r="N2865" t="s">
        <v>9695</v>
      </c>
      <c r="O2865" t="s">
        <v>48</v>
      </c>
      <c r="P2865" t="s">
        <v>49</v>
      </c>
      <c r="Q2865" t="s">
        <v>83</v>
      </c>
      <c r="R2865" t="s">
        <v>51</v>
      </c>
      <c r="S2865" t="s">
        <v>85</v>
      </c>
      <c r="T2865" t="s">
        <v>53</v>
      </c>
      <c r="U2865" t="s">
        <v>54</v>
      </c>
      <c r="V2865" t="s">
        <v>7054</v>
      </c>
      <c r="W2865" t="s">
        <v>7055</v>
      </c>
    </row>
    <row r="2866" spans="1:23" x14ac:dyDescent="0.3">
      <c r="A2866">
        <v>1654929138619320</v>
      </c>
      <c r="B2866" t="s">
        <v>1683</v>
      </c>
      <c r="C2866" t="s">
        <v>42</v>
      </c>
      <c r="D2866" t="s">
        <v>1064</v>
      </c>
      <c r="E2866" t="s">
        <v>915</v>
      </c>
      <c r="F2866" t="s">
        <v>916</v>
      </c>
      <c r="G2866">
        <v>18.070799999999998</v>
      </c>
      <c r="H2866">
        <v>-63.0501</v>
      </c>
      <c r="I2866" t="s">
        <v>206</v>
      </c>
      <c r="J2866">
        <v>48894</v>
      </c>
      <c r="K2866" s="1">
        <v>44813</v>
      </c>
      <c r="L2866" t="s">
        <v>63</v>
      </c>
      <c r="M2866" t="s">
        <v>9696</v>
      </c>
      <c r="N2866" t="s">
        <v>9697</v>
      </c>
      <c r="O2866" t="s">
        <v>1466</v>
      </c>
      <c r="P2866" t="s">
        <v>4746</v>
      </c>
      <c r="Q2866" t="s">
        <v>34</v>
      </c>
      <c r="R2866" t="s">
        <v>4747</v>
      </c>
      <c r="S2866" t="s">
        <v>52</v>
      </c>
      <c r="T2866" t="s">
        <v>4748</v>
      </c>
      <c r="U2866" t="s">
        <v>4749</v>
      </c>
      <c r="V2866" t="s">
        <v>5043</v>
      </c>
      <c r="W2866" t="s">
        <v>5044</v>
      </c>
    </row>
    <row r="2867" spans="1:23" x14ac:dyDescent="0.3">
      <c r="A2867">
        <v>2834189566060930</v>
      </c>
      <c r="B2867" t="s">
        <v>104</v>
      </c>
      <c r="C2867" t="s">
        <v>273</v>
      </c>
      <c r="D2867" t="s">
        <v>6862</v>
      </c>
      <c r="E2867" t="s">
        <v>2691</v>
      </c>
      <c r="F2867" t="s">
        <v>2692</v>
      </c>
      <c r="G2867">
        <v>26.820599999999999</v>
      </c>
      <c r="H2867">
        <v>30.802499999999998</v>
      </c>
      <c r="I2867" t="s">
        <v>78</v>
      </c>
      <c r="J2867">
        <v>41462</v>
      </c>
      <c r="K2867" s="1">
        <v>44804</v>
      </c>
      <c r="L2867" t="s">
        <v>29</v>
      </c>
      <c r="M2867" t="s">
        <v>9698</v>
      </c>
      <c r="N2867" t="s">
        <v>9699</v>
      </c>
      <c r="O2867" t="s">
        <v>141</v>
      </c>
      <c r="P2867" t="s">
        <v>3092</v>
      </c>
      <c r="Q2867" t="s">
        <v>253</v>
      </c>
      <c r="R2867" t="s">
        <v>3093</v>
      </c>
      <c r="S2867" t="s">
        <v>145</v>
      </c>
      <c r="T2867" t="s">
        <v>3094</v>
      </c>
      <c r="U2867" t="s">
        <v>3095</v>
      </c>
      <c r="V2867" t="s">
        <v>1119</v>
      </c>
      <c r="W2867" t="s">
        <v>1120</v>
      </c>
    </row>
    <row r="2868" spans="1:23" x14ac:dyDescent="0.3">
      <c r="A2868">
        <v>2186585235958870</v>
      </c>
      <c r="B2868" t="s">
        <v>1008</v>
      </c>
      <c r="C2868" t="s">
        <v>273</v>
      </c>
      <c r="D2868" t="s">
        <v>2964</v>
      </c>
      <c r="E2868" t="s">
        <v>2296</v>
      </c>
      <c r="F2868" t="s">
        <v>2297</v>
      </c>
      <c r="G2868">
        <v>21.9162</v>
      </c>
      <c r="H2868">
        <v>95.956000000000003</v>
      </c>
      <c r="I2868" t="s">
        <v>28</v>
      </c>
      <c r="J2868">
        <v>106225</v>
      </c>
      <c r="K2868" s="1">
        <v>44645</v>
      </c>
      <c r="L2868" t="s">
        <v>123</v>
      </c>
      <c r="M2868" t="s">
        <v>9700</v>
      </c>
      <c r="N2868" t="s">
        <v>9701</v>
      </c>
      <c r="O2868" t="s">
        <v>32</v>
      </c>
      <c r="P2868" t="s">
        <v>1169</v>
      </c>
      <c r="Q2868" t="s">
        <v>358</v>
      </c>
      <c r="R2868" t="s">
        <v>1170</v>
      </c>
      <c r="S2868" t="s">
        <v>145</v>
      </c>
      <c r="T2868" t="s">
        <v>1171</v>
      </c>
      <c r="U2868" t="s">
        <v>1172</v>
      </c>
      <c r="V2868" t="s">
        <v>4520</v>
      </c>
      <c r="W2868" t="s">
        <v>4521</v>
      </c>
    </row>
    <row r="2869" spans="1:23" x14ac:dyDescent="0.3">
      <c r="A2869">
        <v>335961589593184</v>
      </c>
      <c r="B2869" t="s">
        <v>417</v>
      </c>
      <c r="C2869" t="s">
        <v>218</v>
      </c>
      <c r="D2869" t="s">
        <v>1287</v>
      </c>
      <c r="E2869" t="s">
        <v>2083</v>
      </c>
      <c r="F2869" t="s">
        <v>2084</v>
      </c>
      <c r="G2869">
        <v>-8.8742000000000001</v>
      </c>
      <c r="H2869">
        <v>125.72750000000001</v>
      </c>
      <c r="I2869" t="s">
        <v>138</v>
      </c>
      <c r="J2869">
        <v>69085</v>
      </c>
      <c r="K2869" s="1">
        <v>44586</v>
      </c>
      <c r="L2869" t="s">
        <v>29</v>
      </c>
      <c r="M2869" t="s">
        <v>9702</v>
      </c>
      <c r="N2869" t="s">
        <v>9703</v>
      </c>
      <c r="O2869" t="s">
        <v>2231</v>
      </c>
      <c r="P2869" t="s">
        <v>5037</v>
      </c>
      <c r="Q2869" t="s">
        <v>674</v>
      </c>
      <c r="R2869" t="s">
        <v>5038</v>
      </c>
      <c r="S2869" t="s">
        <v>85</v>
      </c>
      <c r="T2869" t="s">
        <v>5039</v>
      </c>
      <c r="U2869" t="s">
        <v>5040</v>
      </c>
      <c r="V2869" t="s">
        <v>5105</v>
      </c>
      <c r="W2869" t="s">
        <v>5106</v>
      </c>
    </row>
    <row r="2870" spans="1:23" x14ac:dyDescent="0.3">
      <c r="A2870">
        <v>2082486327557140</v>
      </c>
      <c r="B2870" t="s">
        <v>430</v>
      </c>
      <c r="C2870" t="s">
        <v>218</v>
      </c>
      <c r="D2870" t="s">
        <v>5407</v>
      </c>
      <c r="E2870" t="s">
        <v>975</v>
      </c>
      <c r="F2870" t="s">
        <v>976</v>
      </c>
      <c r="G2870">
        <v>7.8731</v>
      </c>
      <c r="H2870">
        <v>80.771799999999999</v>
      </c>
      <c r="I2870" t="s">
        <v>78</v>
      </c>
      <c r="J2870">
        <v>21541</v>
      </c>
      <c r="K2870" s="1">
        <v>44726</v>
      </c>
      <c r="L2870" t="s">
        <v>29</v>
      </c>
      <c r="M2870" t="s">
        <v>9704</v>
      </c>
      <c r="N2870" t="s">
        <v>9705</v>
      </c>
      <c r="O2870" t="s">
        <v>1979</v>
      </c>
      <c r="P2870" t="s">
        <v>4672</v>
      </c>
      <c r="Q2870" t="s">
        <v>50</v>
      </c>
      <c r="R2870" t="s">
        <v>4673</v>
      </c>
      <c r="S2870" t="s">
        <v>52</v>
      </c>
      <c r="T2870" t="s">
        <v>4674</v>
      </c>
      <c r="U2870" t="s">
        <v>4675</v>
      </c>
      <c r="V2870" t="s">
        <v>9706</v>
      </c>
      <c r="W2870" t="s">
        <v>9707</v>
      </c>
    </row>
    <row r="2871" spans="1:23" x14ac:dyDescent="0.3">
      <c r="A2871">
        <v>1666036350332550</v>
      </c>
      <c r="B2871" t="s">
        <v>1249</v>
      </c>
      <c r="C2871" t="s">
        <v>134</v>
      </c>
      <c r="D2871" t="s">
        <v>5470</v>
      </c>
      <c r="E2871" t="s">
        <v>4059</v>
      </c>
      <c r="F2871" t="s">
        <v>4060</v>
      </c>
      <c r="G2871">
        <v>44.016500000000001</v>
      </c>
      <c r="H2871">
        <v>21.0059</v>
      </c>
      <c r="I2871" t="s">
        <v>28</v>
      </c>
      <c r="J2871">
        <v>121023</v>
      </c>
      <c r="K2871" s="1">
        <v>44622</v>
      </c>
      <c r="L2871" t="s">
        <v>29</v>
      </c>
      <c r="M2871" t="s">
        <v>9708</v>
      </c>
      <c r="N2871" t="s">
        <v>9709</v>
      </c>
      <c r="O2871" t="s">
        <v>1543</v>
      </c>
      <c r="P2871" t="s">
        <v>4551</v>
      </c>
      <c r="Q2871" t="s">
        <v>321</v>
      </c>
      <c r="R2871" t="s">
        <v>4552</v>
      </c>
      <c r="S2871" t="s">
        <v>255</v>
      </c>
      <c r="T2871" t="s">
        <v>4553</v>
      </c>
      <c r="U2871" t="s">
        <v>4554</v>
      </c>
      <c r="V2871" t="s">
        <v>7123</v>
      </c>
      <c r="W2871" t="s">
        <v>7124</v>
      </c>
    </row>
    <row r="2872" spans="1:23" x14ac:dyDescent="0.3">
      <c r="A2872">
        <v>2165985710368810</v>
      </c>
      <c r="B2872" t="s">
        <v>286</v>
      </c>
      <c r="C2872" t="s">
        <v>218</v>
      </c>
      <c r="D2872" t="s">
        <v>3529</v>
      </c>
      <c r="E2872" t="s">
        <v>1327</v>
      </c>
      <c r="F2872" t="s">
        <v>1328</v>
      </c>
      <c r="G2872">
        <v>-6.3149930000000003</v>
      </c>
      <c r="H2872">
        <v>143.95554999999999</v>
      </c>
      <c r="I2872" t="s">
        <v>28</v>
      </c>
      <c r="J2872">
        <v>94026</v>
      </c>
      <c r="K2872" s="1">
        <v>44949</v>
      </c>
      <c r="L2872" t="s">
        <v>63</v>
      </c>
      <c r="M2872" t="s">
        <v>9710</v>
      </c>
      <c r="N2872" t="s">
        <v>9711</v>
      </c>
      <c r="O2872" t="s">
        <v>224</v>
      </c>
      <c r="P2872" t="s">
        <v>560</v>
      </c>
      <c r="Q2872" t="s">
        <v>169</v>
      </c>
      <c r="R2872" t="s">
        <v>1477</v>
      </c>
      <c r="S2872" t="s">
        <v>241</v>
      </c>
      <c r="T2872" t="s">
        <v>1478</v>
      </c>
      <c r="U2872" t="s">
        <v>1479</v>
      </c>
      <c r="V2872" t="s">
        <v>8599</v>
      </c>
      <c r="W2872" t="s">
        <v>8600</v>
      </c>
    </row>
    <row r="2873" spans="1:23" x14ac:dyDescent="0.3">
      <c r="A2873">
        <v>1315693368549910</v>
      </c>
      <c r="B2873" t="s">
        <v>1249</v>
      </c>
      <c r="C2873" t="s">
        <v>151</v>
      </c>
      <c r="D2873" t="s">
        <v>592</v>
      </c>
      <c r="E2873" t="s">
        <v>469</v>
      </c>
      <c r="F2873" t="s">
        <v>470</v>
      </c>
      <c r="G2873">
        <v>26.335100000000001</v>
      </c>
      <c r="H2873">
        <v>17.228300000000001</v>
      </c>
      <c r="I2873" t="s">
        <v>206</v>
      </c>
      <c r="J2873">
        <v>103971</v>
      </c>
      <c r="K2873" s="1">
        <v>44560</v>
      </c>
      <c r="L2873" t="s">
        <v>29</v>
      </c>
      <c r="M2873" t="s">
        <v>9712</v>
      </c>
      <c r="N2873" t="s">
        <v>9713</v>
      </c>
      <c r="O2873" t="s">
        <v>693</v>
      </c>
      <c r="P2873" t="s">
        <v>1394</v>
      </c>
      <c r="Q2873" t="s">
        <v>294</v>
      </c>
      <c r="R2873" t="s">
        <v>1395</v>
      </c>
      <c r="S2873" t="s">
        <v>145</v>
      </c>
      <c r="T2873" t="s">
        <v>1396</v>
      </c>
      <c r="U2873" t="s">
        <v>1397</v>
      </c>
      <c r="V2873" t="s">
        <v>2806</v>
      </c>
      <c r="W2873" t="s">
        <v>2807</v>
      </c>
    </row>
    <row r="2874" spans="1:23" x14ac:dyDescent="0.3">
      <c r="A2874">
        <v>2601780522935740</v>
      </c>
      <c r="B2874" t="s">
        <v>217</v>
      </c>
      <c r="C2874" t="s">
        <v>105</v>
      </c>
      <c r="D2874" t="s">
        <v>4214</v>
      </c>
      <c r="E2874" t="s">
        <v>576</v>
      </c>
      <c r="F2874" t="s">
        <v>577</v>
      </c>
      <c r="G2874">
        <v>7.3696999999999999</v>
      </c>
      <c r="H2874">
        <v>12.354699999999999</v>
      </c>
      <c r="I2874" t="s">
        <v>62</v>
      </c>
      <c r="J2874">
        <v>24990</v>
      </c>
      <c r="K2874" s="1">
        <v>44750</v>
      </c>
      <c r="L2874" t="s">
        <v>63</v>
      </c>
      <c r="M2874" t="s">
        <v>9714</v>
      </c>
      <c r="N2874">
        <v>7616478057</v>
      </c>
      <c r="O2874" t="s">
        <v>65</v>
      </c>
      <c r="P2874" t="s">
        <v>2036</v>
      </c>
      <c r="Q2874" t="s">
        <v>183</v>
      </c>
      <c r="R2874" t="s">
        <v>2037</v>
      </c>
      <c r="S2874" t="s">
        <v>52</v>
      </c>
      <c r="T2874" t="s">
        <v>2038</v>
      </c>
      <c r="U2874" t="s">
        <v>2039</v>
      </c>
      <c r="V2874" t="s">
        <v>6949</v>
      </c>
      <c r="W2874" t="s">
        <v>6950</v>
      </c>
    </row>
    <row r="2875" spans="1:23" x14ac:dyDescent="0.3">
      <c r="A2875">
        <v>17870996129806</v>
      </c>
      <c r="B2875" t="s">
        <v>396</v>
      </c>
      <c r="C2875" t="s">
        <v>105</v>
      </c>
      <c r="D2875" t="s">
        <v>190</v>
      </c>
      <c r="E2875" t="s">
        <v>3964</v>
      </c>
      <c r="F2875" t="s">
        <v>3965</v>
      </c>
      <c r="G2875">
        <v>42.315399999999997</v>
      </c>
      <c r="H2875">
        <v>43.356900000000003</v>
      </c>
      <c r="I2875" t="s">
        <v>138</v>
      </c>
      <c r="J2875">
        <v>51285</v>
      </c>
      <c r="K2875" s="1">
        <v>45135</v>
      </c>
      <c r="L2875" t="s">
        <v>123</v>
      </c>
      <c r="M2875" t="s">
        <v>9715</v>
      </c>
      <c r="N2875" t="s">
        <v>9716</v>
      </c>
      <c r="O2875" t="s">
        <v>2983</v>
      </c>
      <c r="P2875" t="s">
        <v>7636</v>
      </c>
      <c r="Q2875" t="s">
        <v>294</v>
      </c>
      <c r="R2875" t="s">
        <v>7637</v>
      </c>
      <c r="S2875" t="s">
        <v>69</v>
      </c>
      <c r="T2875" t="s">
        <v>7638</v>
      </c>
      <c r="U2875" t="s">
        <v>7639</v>
      </c>
      <c r="V2875" t="s">
        <v>5844</v>
      </c>
      <c r="W2875" t="s">
        <v>5845</v>
      </c>
    </row>
    <row r="2876" spans="1:23" x14ac:dyDescent="0.3">
      <c r="A2876">
        <v>1653948078576230</v>
      </c>
      <c r="B2876" t="s">
        <v>351</v>
      </c>
      <c r="C2876" t="s">
        <v>189</v>
      </c>
      <c r="D2876" t="s">
        <v>6510</v>
      </c>
      <c r="E2876" t="s">
        <v>3641</v>
      </c>
      <c r="F2876" t="s">
        <v>3642</v>
      </c>
      <c r="G2876">
        <v>12.521100000000001</v>
      </c>
      <c r="H2876">
        <v>-69.968299999999999</v>
      </c>
      <c r="I2876" t="s">
        <v>78</v>
      </c>
      <c r="J2876">
        <v>88283</v>
      </c>
      <c r="K2876" s="1">
        <v>44823</v>
      </c>
      <c r="L2876" t="s">
        <v>63</v>
      </c>
      <c r="M2876" t="s">
        <v>9717</v>
      </c>
      <c r="N2876" t="s">
        <v>9718</v>
      </c>
      <c r="O2876" t="s">
        <v>1823</v>
      </c>
      <c r="P2876" t="s">
        <v>1915</v>
      </c>
      <c r="Q2876" t="s">
        <v>321</v>
      </c>
      <c r="R2876" t="s">
        <v>1916</v>
      </c>
      <c r="S2876" t="s">
        <v>198</v>
      </c>
      <c r="T2876" t="s">
        <v>1917</v>
      </c>
      <c r="U2876" t="s">
        <v>1918</v>
      </c>
      <c r="V2876" t="s">
        <v>837</v>
      </c>
      <c r="W2876" t="s">
        <v>838</v>
      </c>
    </row>
    <row r="2877" spans="1:23" x14ac:dyDescent="0.3">
      <c r="A2877">
        <v>1465062794199710</v>
      </c>
      <c r="B2877" t="s">
        <v>119</v>
      </c>
      <c r="C2877" t="s">
        <v>134</v>
      </c>
      <c r="D2877" t="s">
        <v>5918</v>
      </c>
      <c r="E2877" t="s">
        <v>3138</v>
      </c>
      <c r="F2877" t="s">
        <v>3139</v>
      </c>
      <c r="G2877">
        <v>33.886899999999997</v>
      </c>
      <c r="H2877">
        <v>9.5374999999999996</v>
      </c>
      <c r="I2877" t="s">
        <v>28</v>
      </c>
      <c r="J2877">
        <v>105025</v>
      </c>
      <c r="K2877" s="1">
        <v>44482</v>
      </c>
      <c r="L2877" t="s">
        <v>123</v>
      </c>
      <c r="M2877" t="s">
        <v>9719</v>
      </c>
      <c r="N2877" t="s">
        <v>9720</v>
      </c>
      <c r="O2877" t="s">
        <v>33</v>
      </c>
      <c r="P2877" t="s">
        <v>1558</v>
      </c>
      <c r="Q2877" t="s">
        <v>83</v>
      </c>
      <c r="R2877" t="s">
        <v>1559</v>
      </c>
      <c r="S2877" t="s">
        <v>198</v>
      </c>
      <c r="T2877" t="s">
        <v>1560</v>
      </c>
      <c r="U2877" t="s">
        <v>1561</v>
      </c>
      <c r="V2877" t="s">
        <v>5925</v>
      </c>
      <c r="W2877" t="s">
        <v>5926</v>
      </c>
    </row>
    <row r="2878" spans="1:23" x14ac:dyDescent="0.3">
      <c r="A2878">
        <v>2305002470647260</v>
      </c>
      <c r="B2878" t="s">
        <v>686</v>
      </c>
      <c r="C2878" t="s">
        <v>91</v>
      </c>
      <c r="D2878" t="s">
        <v>2119</v>
      </c>
      <c r="E2878" t="s">
        <v>76</v>
      </c>
      <c r="F2878" t="s">
        <v>77</v>
      </c>
      <c r="G2878">
        <v>9.3077000000000005</v>
      </c>
      <c r="H2878">
        <v>2.3157999999999999</v>
      </c>
      <c r="I2878" t="s">
        <v>78</v>
      </c>
      <c r="J2878">
        <v>119680</v>
      </c>
      <c r="K2878" s="1">
        <v>44574</v>
      </c>
      <c r="L2878" t="s">
        <v>63</v>
      </c>
      <c r="M2878" t="s">
        <v>9721</v>
      </c>
      <c r="N2878" t="s">
        <v>9722</v>
      </c>
      <c r="O2878" t="s">
        <v>2583</v>
      </c>
      <c r="P2878" t="s">
        <v>5143</v>
      </c>
      <c r="Q2878" t="s">
        <v>169</v>
      </c>
      <c r="R2878" t="s">
        <v>5144</v>
      </c>
      <c r="S2878" t="s">
        <v>69</v>
      </c>
      <c r="T2878" t="s">
        <v>5145</v>
      </c>
      <c r="U2878" t="s">
        <v>5146</v>
      </c>
      <c r="V2878" t="s">
        <v>3921</v>
      </c>
      <c r="W2878" t="s">
        <v>3922</v>
      </c>
    </row>
    <row r="2879" spans="1:23" x14ac:dyDescent="0.3">
      <c r="A2879">
        <v>1794783198821880</v>
      </c>
      <c r="B2879" t="s">
        <v>325</v>
      </c>
      <c r="C2879" t="s">
        <v>42</v>
      </c>
      <c r="D2879" t="s">
        <v>4412</v>
      </c>
      <c r="E2879" t="s">
        <v>3138</v>
      </c>
      <c r="F2879" t="s">
        <v>3139</v>
      </c>
      <c r="G2879">
        <v>33.886899999999997</v>
      </c>
      <c r="H2879">
        <v>9.5374999999999996</v>
      </c>
      <c r="I2879" t="s">
        <v>78</v>
      </c>
      <c r="J2879">
        <v>33053</v>
      </c>
      <c r="K2879" s="1">
        <v>44521</v>
      </c>
      <c r="L2879" t="s">
        <v>63</v>
      </c>
      <c r="M2879" t="s">
        <v>9723</v>
      </c>
      <c r="N2879">
        <v>7546362209</v>
      </c>
      <c r="O2879" t="s">
        <v>3431</v>
      </c>
      <c r="P2879" t="s">
        <v>7005</v>
      </c>
      <c r="Q2879" t="s">
        <v>239</v>
      </c>
      <c r="R2879" t="s">
        <v>7006</v>
      </c>
      <c r="S2879" t="s">
        <v>212</v>
      </c>
      <c r="T2879" t="s">
        <v>7007</v>
      </c>
      <c r="U2879" t="s">
        <v>7008</v>
      </c>
      <c r="V2879" t="s">
        <v>7944</v>
      </c>
      <c r="W2879" t="s">
        <v>7945</v>
      </c>
    </row>
    <row r="2880" spans="1:23" x14ac:dyDescent="0.3">
      <c r="A2880">
        <v>2572989945232710</v>
      </c>
      <c r="B2880" t="s">
        <v>839</v>
      </c>
      <c r="C2880" t="s">
        <v>134</v>
      </c>
      <c r="D2880" t="s">
        <v>1159</v>
      </c>
      <c r="E2880" t="s">
        <v>925</v>
      </c>
      <c r="F2880" t="s">
        <v>926</v>
      </c>
      <c r="G2880">
        <v>23.885899999999999</v>
      </c>
      <c r="H2880">
        <v>45.0792</v>
      </c>
      <c r="I2880" t="s">
        <v>138</v>
      </c>
      <c r="J2880">
        <v>73978</v>
      </c>
      <c r="K2880" s="1">
        <v>44610</v>
      </c>
      <c r="L2880" t="s">
        <v>123</v>
      </c>
      <c r="M2880" t="s">
        <v>9724</v>
      </c>
      <c r="N2880" t="s">
        <v>9725</v>
      </c>
      <c r="O2880" t="s">
        <v>1493</v>
      </c>
      <c r="P2880" t="s">
        <v>2315</v>
      </c>
      <c r="Q2880" t="s">
        <v>67</v>
      </c>
      <c r="R2880" t="s">
        <v>2316</v>
      </c>
      <c r="S2880" t="s">
        <v>69</v>
      </c>
      <c r="T2880" t="s">
        <v>2317</v>
      </c>
      <c r="U2880" t="s">
        <v>2318</v>
      </c>
      <c r="V2880" t="s">
        <v>5844</v>
      </c>
      <c r="W2880" t="s">
        <v>5845</v>
      </c>
    </row>
    <row r="2881" spans="1:23" x14ac:dyDescent="0.3">
      <c r="A2881">
        <v>683031785693956</v>
      </c>
      <c r="B2881" t="s">
        <v>1008</v>
      </c>
      <c r="C2881" t="s">
        <v>105</v>
      </c>
      <c r="D2881" t="s">
        <v>5792</v>
      </c>
      <c r="E2881" t="s">
        <v>2061</v>
      </c>
      <c r="F2881" t="s">
        <v>2062</v>
      </c>
      <c r="G2881">
        <v>21.007899999999999</v>
      </c>
      <c r="H2881">
        <v>-10.940799999999999</v>
      </c>
      <c r="I2881" t="s">
        <v>138</v>
      </c>
      <c r="J2881">
        <v>69387</v>
      </c>
      <c r="K2881" s="1">
        <v>44898</v>
      </c>
      <c r="L2881" t="s">
        <v>29</v>
      </c>
      <c r="M2881" t="s">
        <v>9726</v>
      </c>
      <c r="N2881" t="s">
        <v>9727</v>
      </c>
      <c r="O2881" t="s">
        <v>423</v>
      </c>
      <c r="P2881" t="s">
        <v>424</v>
      </c>
      <c r="Q2881" t="s">
        <v>169</v>
      </c>
      <c r="R2881" t="s">
        <v>425</v>
      </c>
      <c r="S2881" t="s">
        <v>69</v>
      </c>
      <c r="T2881" t="s">
        <v>426</v>
      </c>
      <c r="U2881" t="s">
        <v>427</v>
      </c>
      <c r="V2881" t="s">
        <v>5714</v>
      </c>
      <c r="W2881" t="s">
        <v>5715</v>
      </c>
    </row>
    <row r="2882" spans="1:23" x14ac:dyDescent="0.3">
      <c r="A2882">
        <v>1406249590290670</v>
      </c>
      <c r="B2882" t="s">
        <v>325</v>
      </c>
      <c r="C2882" t="s">
        <v>151</v>
      </c>
      <c r="D2882" t="s">
        <v>780</v>
      </c>
      <c r="E2882" t="s">
        <v>2094</v>
      </c>
      <c r="F2882" t="s">
        <v>2095</v>
      </c>
      <c r="G2882">
        <v>-14.271000000000001</v>
      </c>
      <c r="H2882">
        <v>-170.13220000000001</v>
      </c>
      <c r="I2882" t="s">
        <v>78</v>
      </c>
      <c r="J2882">
        <v>24578</v>
      </c>
      <c r="K2882" s="1">
        <v>44827</v>
      </c>
      <c r="L2882" t="s">
        <v>63</v>
      </c>
      <c r="M2882" t="s">
        <v>9728</v>
      </c>
      <c r="N2882" t="s">
        <v>9729</v>
      </c>
      <c r="O2882" t="s">
        <v>2027</v>
      </c>
      <c r="P2882" t="s">
        <v>2028</v>
      </c>
      <c r="Q2882" t="s">
        <v>34</v>
      </c>
      <c r="R2882" t="s">
        <v>2029</v>
      </c>
      <c r="S2882" t="s">
        <v>145</v>
      </c>
      <c r="T2882" t="s">
        <v>2030</v>
      </c>
      <c r="U2882" t="s">
        <v>2031</v>
      </c>
      <c r="V2882" t="s">
        <v>4651</v>
      </c>
      <c r="W2882" t="s">
        <v>4652</v>
      </c>
    </row>
    <row r="2883" spans="1:23" x14ac:dyDescent="0.3">
      <c r="A2883">
        <v>1525121082368500</v>
      </c>
      <c r="B2883" t="s">
        <v>480</v>
      </c>
      <c r="C2883" t="s">
        <v>24</v>
      </c>
      <c r="D2883" t="s">
        <v>4363</v>
      </c>
      <c r="E2883" t="s">
        <v>1210</v>
      </c>
      <c r="F2883" t="s">
        <v>1211</v>
      </c>
      <c r="G2883">
        <v>18.220800000000001</v>
      </c>
      <c r="H2883">
        <v>-66.590100000000007</v>
      </c>
      <c r="I2883" t="s">
        <v>62</v>
      </c>
      <c r="J2883">
        <v>59553</v>
      </c>
      <c r="K2883" s="1">
        <v>44578</v>
      </c>
      <c r="L2883" t="s">
        <v>123</v>
      </c>
      <c r="M2883" t="s">
        <v>9730</v>
      </c>
      <c r="N2883" t="s">
        <v>9731</v>
      </c>
      <c r="O2883" t="s">
        <v>1429</v>
      </c>
      <c r="P2883" t="s">
        <v>4198</v>
      </c>
      <c r="Q2883" t="s">
        <v>67</v>
      </c>
      <c r="R2883" t="s">
        <v>4199</v>
      </c>
      <c r="S2883" t="s">
        <v>36</v>
      </c>
      <c r="T2883" t="s">
        <v>4200</v>
      </c>
      <c r="U2883" t="s">
        <v>4201</v>
      </c>
      <c r="V2883" t="s">
        <v>7355</v>
      </c>
      <c r="W2883" t="s">
        <v>7356</v>
      </c>
    </row>
    <row r="2884" spans="1:23" x14ac:dyDescent="0.3">
      <c r="A2884">
        <v>1646463978061350</v>
      </c>
      <c r="B2884" t="s">
        <v>272</v>
      </c>
      <c r="C2884" t="s">
        <v>273</v>
      </c>
      <c r="D2884" t="s">
        <v>997</v>
      </c>
      <c r="E2884" t="s">
        <v>5061</v>
      </c>
      <c r="F2884" t="s">
        <v>5062</v>
      </c>
      <c r="G2884">
        <v>48.379399999999997</v>
      </c>
      <c r="H2884">
        <v>31.165600000000001</v>
      </c>
      <c r="I2884" t="s">
        <v>206</v>
      </c>
      <c r="J2884">
        <v>87749</v>
      </c>
      <c r="K2884" s="1">
        <v>44844</v>
      </c>
      <c r="L2884" t="s">
        <v>123</v>
      </c>
      <c r="M2884" t="s">
        <v>5185</v>
      </c>
      <c r="N2884">
        <f>1-530-233-1267</f>
        <v>-2029</v>
      </c>
      <c r="O2884" t="s">
        <v>2275</v>
      </c>
      <c r="P2884" t="s">
        <v>2276</v>
      </c>
      <c r="Q2884" t="s">
        <v>169</v>
      </c>
      <c r="R2884" t="s">
        <v>2277</v>
      </c>
      <c r="S2884" t="s">
        <v>212</v>
      </c>
      <c r="T2884" t="s">
        <v>2278</v>
      </c>
      <c r="U2884" t="s">
        <v>2279</v>
      </c>
      <c r="V2884" t="s">
        <v>5191</v>
      </c>
      <c r="W2884" t="s">
        <v>5192</v>
      </c>
    </row>
    <row r="2885" spans="1:23" x14ac:dyDescent="0.3">
      <c r="A2885">
        <v>760381094693358</v>
      </c>
      <c r="B2885" t="s">
        <v>686</v>
      </c>
      <c r="C2885" t="s">
        <v>105</v>
      </c>
      <c r="D2885" t="s">
        <v>4328</v>
      </c>
      <c r="E2885" t="s">
        <v>925</v>
      </c>
      <c r="F2885" t="s">
        <v>926</v>
      </c>
      <c r="G2885">
        <v>23.885899999999999</v>
      </c>
      <c r="H2885">
        <v>45.0792</v>
      </c>
      <c r="I2885" t="s">
        <v>138</v>
      </c>
      <c r="J2885">
        <v>52104</v>
      </c>
      <c r="K2885" s="1">
        <v>44803</v>
      </c>
      <c r="L2885" t="s">
        <v>29</v>
      </c>
      <c r="M2885" t="s">
        <v>9732</v>
      </c>
      <c r="N2885" t="s">
        <v>9733</v>
      </c>
      <c r="O2885" t="s">
        <v>3926</v>
      </c>
      <c r="P2885" t="s">
        <v>3927</v>
      </c>
      <c r="Q2885" t="s">
        <v>50</v>
      </c>
      <c r="R2885" t="s">
        <v>3928</v>
      </c>
      <c r="S2885" t="s">
        <v>85</v>
      </c>
      <c r="T2885" t="s">
        <v>3929</v>
      </c>
      <c r="U2885" t="s">
        <v>3930</v>
      </c>
      <c r="V2885" t="s">
        <v>3910</v>
      </c>
      <c r="W2885" t="s">
        <v>3911</v>
      </c>
    </row>
    <row r="2886" spans="1:23" x14ac:dyDescent="0.3">
      <c r="A2886">
        <v>1519640198947870</v>
      </c>
      <c r="B2886" t="s">
        <v>175</v>
      </c>
      <c r="C2886" t="s">
        <v>105</v>
      </c>
      <c r="D2886" t="s">
        <v>4768</v>
      </c>
      <c r="E2886" t="s">
        <v>556</v>
      </c>
      <c r="F2886" t="s">
        <v>557</v>
      </c>
      <c r="G2886">
        <v>-1.8311999999999999</v>
      </c>
      <c r="H2886">
        <v>-78.183400000000006</v>
      </c>
      <c r="I2886" t="s">
        <v>206</v>
      </c>
      <c r="J2886">
        <v>112595</v>
      </c>
      <c r="K2886" s="1">
        <v>44811</v>
      </c>
      <c r="L2886" t="s">
        <v>29</v>
      </c>
      <c r="M2886" t="s">
        <v>9734</v>
      </c>
      <c r="N2886" t="s">
        <v>9735</v>
      </c>
      <c r="O2886" t="s">
        <v>306</v>
      </c>
      <c r="P2886" t="s">
        <v>307</v>
      </c>
      <c r="Q2886" t="s">
        <v>674</v>
      </c>
      <c r="R2886" t="s">
        <v>308</v>
      </c>
      <c r="S2886" t="s">
        <v>36</v>
      </c>
      <c r="T2886" t="s">
        <v>309</v>
      </c>
      <c r="U2886" t="s">
        <v>310</v>
      </c>
      <c r="V2886" t="s">
        <v>4684</v>
      </c>
      <c r="W2886" t="s">
        <v>4685</v>
      </c>
    </row>
    <row r="2887" spans="1:23" x14ac:dyDescent="0.3">
      <c r="A2887">
        <v>893008838755718</v>
      </c>
      <c r="B2887" t="s">
        <v>217</v>
      </c>
      <c r="C2887" t="s">
        <v>273</v>
      </c>
      <c r="D2887" t="s">
        <v>5400</v>
      </c>
      <c r="E2887" t="s">
        <v>3022</v>
      </c>
      <c r="F2887" t="s">
        <v>3023</v>
      </c>
      <c r="G2887">
        <v>64.963099999999997</v>
      </c>
      <c r="H2887">
        <v>-19.020800000000001</v>
      </c>
      <c r="I2887" t="s">
        <v>28</v>
      </c>
      <c r="J2887">
        <v>130324</v>
      </c>
      <c r="K2887" s="1">
        <v>45164</v>
      </c>
      <c r="L2887" t="s">
        <v>63</v>
      </c>
      <c r="M2887" t="s">
        <v>9736</v>
      </c>
      <c r="N2887" t="s">
        <v>9737</v>
      </c>
      <c r="O2887" t="s">
        <v>1979</v>
      </c>
      <c r="P2887" t="s">
        <v>4672</v>
      </c>
      <c r="Q2887" t="s">
        <v>67</v>
      </c>
      <c r="R2887" t="s">
        <v>4673</v>
      </c>
      <c r="S2887" t="s">
        <v>212</v>
      </c>
      <c r="T2887" t="s">
        <v>4674</v>
      </c>
      <c r="U2887" t="s">
        <v>4675</v>
      </c>
      <c r="V2887" t="s">
        <v>6326</v>
      </c>
      <c r="W2887" t="s">
        <v>6327</v>
      </c>
    </row>
    <row r="2888" spans="1:23" x14ac:dyDescent="0.3">
      <c r="A2888">
        <v>247793129789651</v>
      </c>
      <c r="B2888" t="s">
        <v>57</v>
      </c>
      <c r="C2888" t="s">
        <v>189</v>
      </c>
      <c r="D2888" t="s">
        <v>4663</v>
      </c>
      <c r="E2888" t="s">
        <v>3730</v>
      </c>
      <c r="F2888" t="s">
        <v>3731</v>
      </c>
      <c r="G2888">
        <v>55.169400000000003</v>
      </c>
      <c r="H2888">
        <v>23.8813</v>
      </c>
      <c r="I2888" t="s">
        <v>138</v>
      </c>
      <c r="J2888">
        <v>63744</v>
      </c>
      <c r="K2888" s="1">
        <v>45165</v>
      </c>
      <c r="L2888" t="s">
        <v>29</v>
      </c>
      <c r="M2888" t="s">
        <v>9738</v>
      </c>
      <c r="N2888">
        <f>1-373-447-3327</f>
        <v>-4146</v>
      </c>
      <c r="O2888" t="s">
        <v>909</v>
      </c>
      <c r="P2888" t="s">
        <v>548</v>
      </c>
      <c r="Q2888" t="s">
        <v>67</v>
      </c>
      <c r="R2888" t="s">
        <v>1187</v>
      </c>
      <c r="S2888" t="s">
        <v>69</v>
      </c>
      <c r="T2888" t="s">
        <v>1188</v>
      </c>
      <c r="U2888" t="s">
        <v>1189</v>
      </c>
      <c r="V2888" t="s">
        <v>6619</v>
      </c>
      <c r="W2888" t="s">
        <v>6620</v>
      </c>
    </row>
    <row r="2889" spans="1:23" x14ac:dyDescent="0.3">
      <c r="A2889">
        <v>719674873149304</v>
      </c>
      <c r="B2889" t="s">
        <v>454</v>
      </c>
      <c r="C2889" t="s">
        <v>42</v>
      </c>
      <c r="D2889" t="s">
        <v>2460</v>
      </c>
      <c r="E2889" t="s">
        <v>2825</v>
      </c>
      <c r="F2889" t="s">
        <v>2826</v>
      </c>
      <c r="G2889">
        <v>8.4605999999999995</v>
      </c>
      <c r="H2889">
        <v>-11.7799</v>
      </c>
      <c r="I2889" t="s">
        <v>28</v>
      </c>
      <c r="J2889">
        <v>119058</v>
      </c>
      <c r="K2889" s="1">
        <v>44918</v>
      </c>
      <c r="L2889" t="s">
        <v>29</v>
      </c>
      <c r="M2889" t="s">
        <v>9739</v>
      </c>
      <c r="N2889" t="s">
        <v>9740</v>
      </c>
      <c r="O2889" t="s">
        <v>1260</v>
      </c>
      <c r="P2889" t="s">
        <v>6313</v>
      </c>
      <c r="Q2889" t="s">
        <v>332</v>
      </c>
      <c r="R2889" t="s">
        <v>6314</v>
      </c>
      <c r="S2889" t="s">
        <v>69</v>
      </c>
      <c r="T2889" t="s">
        <v>6315</v>
      </c>
      <c r="U2889" t="s">
        <v>6316</v>
      </c>
      <c r="V2889" t="s">
        <v>8206</v>
      </c>
      <c r="W2889" t="s">
        <v>8207</v>
      </c>
    </row>
    <row r="2890" spans="1:23" x14ac:dyDescent="0.3">
      <c r="A2890">
        <v>1777167746804110</v>
      </c>
      <c r="B2890" t="s">
        <v>1803</v>
      </c>
      <c r="C2890" t="s">
        <v>189</v>
      </c>
      <c r="D2890" t="s">
        <v>4366</v>
      </c>
      <c r="E2890" t="s">
        <v>3498</v>
      </c>
      <c r="F2890" t="s">
        <v>3499</v>
      </c>
      <c r="G2890">
        <v>-3.3731</v>
      </c>
      <c r="H2890">
        <v>29.918900000000001</v>
      </c>
      <c r="I2890" t="s">
        <v>138</v>
      </c>
      <c r="J2890">
        <v>59140</v>
      </c>
      <c r="K2890" s="1">
        <v>44861</v>
      </c>
      <c r="L2890" t="s">
        <v>29</v>
      </c>
      <c r="M2890" t="s">
        <v>9741</v>
      </c>
      <c r="N2890" t="s">
        <v>9742</v>
      </c>
      <c r="O2890" t="s">
        <v>2470</v>
      </c>
      <c r="P2890" t="s">
        <v>3071</v>
      </c>
      <c r="Q2890" t="s">
        <v>239</v>
      </c>
      <c r="R2890" t="s">
        <v>3072</v>
      </c>
      <c r="S2890" t="s">
        <v>69</v>
      </c>
      <c r="T2890" t="s">
        <v>3073</v>
      </c>
      <c r="U2890" t="s">
        <v>3074</v>
      </c>
      <c r="V2890" t="s">
        <v>857</v>
      </c>
      <c r="W2890" t="s">
        <v>858</v>
      </c>
    </row>
    <row r="2891" spans="1:23" x14ac:dyDescent="0.3">
      <c r="A2891">
        <v>72610769513991</v>
      </c>
      <c r="B2891" t="s">
        <v>582</v>
      </c>
      <c r="C2891" t="s">
        <v>105</v>
      </c>
      <c r="D2891" t="s">
        <v>687</v>
      </c>
      <c r="E2891" t="s">
        <v>2591</v>
      </c>
      <c r="F2891" t="s">
        <v>2592</v>
      </c>
      <c r="G2891">
        <v>31.046099999999999</v>
      </c>
      <c r="H2891">
        <v>34.851599999999998</v>
      </c>
      <c r="I2891" t="s">
        <v>138</v>
      </c>
      <c r="J2891">
        <v>20776</v>
      </c>
      <c r="K2891" s="1">
        <v>44520</v>
      </c>
      <c r="L2891" t="s">
        <v>63</v>
      </c>
      <c r="M2891" t="s">
        <v>9743</v>
      </c>
      <c r="N2891">
        <v>5535710536</v>
      </c>
      <c r="O2891" t="s">
        <v>1513</v>
      </c>
      <c r="P2891" t="s">
        <v>3565</v>
      </c>
      <c r="Q2891" t="s">
        <v>143</v>
      </c>
      <c r="R2891" t="s">
        <v>3566</v>
      </c>
      <c r="S2891" t="s">
        <v>69</v>
      </c>
      <c r="T2891" t="s">
        <v>3567</v>
      </c>
      <c r="U2891" t="s">
        <v>3568</v>
      </c>
      <c r="V2891" t="s">
        <v>5893</v>
      </c>
      <c r="W2891" t="s">
        <v>5894</v>
      </c>
    </row>
    <row r="2892" spans="1:23" x14ac:dyDescent="0.3">
      <c r="A2892">
        <v>2398077959049510</v>
      </c>
      <c r="B2892" t="s">
        <v>921</v>
      </c>
      <c r="C2892" t="s">
        <v>58</v>
      </c>
      <c r="D2892" t="s">
        <v>882</v>
      </c>
      <c r="E2892" t="s">
        <v>893</v>
      </c>
      <c r="F2892" t="s">
        <v>894</v>
      </c>
      <c r="G2892">
        <v>-30.5595</v>
      </c>
      <c r="H2892">
        <v>22.9375</v>
      </c>
      <c r="I2892" t="s">
        <v>138</v>
      </c>
      <c r="J2892">
        <v>64366</v>
      </c>
      <c r="K2892" s="1">
        <v>44594</v>
      </c>
      <c r="L2892" t="s">
        <v>29</v>
      </c>
      <c r="M2892" t="s">
        <v>9744</v>
      </c>
      <c r="N2892" t="s">
        <v>9745</v>
      </c>
      <c r="O2892" t="s">
        <v>2583</v>
      </c>
      <c r="P2892" t="s">
        <v>2584</v>
      </c>
      <c r="Q2892" t="s">
        <v>83</v>
      </c>
      <c r="R2892" t="s">
        <v>2585</v>
      </c>
      <c r="S2892" t="s">
        <v>114</v>
      </c>
      <c r="T2892" t="s">
        <v>2586</v>
      </c>
      <c r="U2892" t="s">
        <v>2587</v>
      </c>
      <c r="V2892" t="s">
        <v>1265</v>
      </c>
      <c r="W2892" t="s">
        <v>1266</v>
      </c>
    </row>
    <row r="2893" spans="1:23" x14ac:dyDescent="0.3">
      <c r="A2893">
        <v>1755152436721890</v>
      </c>
      <c r="B2893" t="s">
        <v>417</v>
      </c>
      <c r="C2893" t="s">
        <v>42</v>
      </c>
      <c r="D2893" t="s">
        <v>481</v>
      </c>
      <c r="E2893" t="s">
        <v>1010</v>
      </c>
      <c r="F2893" t="s">
        <v>1011</v>
      </c>
      <c r="G2893">
        <v>15.7835</v>
      </c>
      <c r="H2893">
        <v>-90.230800000000002</v>
      </c>
      <c r="I2893" t="s">
        <v>28</v>
      </c>
      <c r="J2893">
        <v>115018</v>
      </c>
      <c r="K2893" s="1">
        <v>44459</v>
      </c>
      <c r="L2893" t="s">
        <v>123</v>
      </c>
      <c r="M2893" t="s">
        <v>9746</v>
      </c>
      <c r="N2893" t="s">
        <v>9747</v>
      </c>
      <c r="O2893" t="s">
        <v>561</v>
      </c>
      <c r="P2893" t="s">
        <v>3816</v>
      </c>
      <c r="Q2893" t="s">
        <v>34</v>
      </c>
      <c r="R2893" t="s">
        <v>3817</v>
      </c>
      <c r="S2893" t="s">
        <v>114</v>
      </c>
      <c r="T2893" t="s">
        <v>3818</v>
      </c>
      <c r="U2893" t="s">
        <v>3819</v>
      </c>
      <c r="V2893" t="s">
        <v>7481</v>
      </c>
      <c r="W2893" t="s">
        <v>7482</v>
      </c>
    </row>
    <row r="2894" spans="1:23" x14ac:dyDescent="0.3">
      <c r="A2894">
        <v>232301961342300</v>
      </c>
      <c r="B2894" t="s">
        <v>1683</v>
      </c>
      <c r="C2894" t="s">
        <v>58</v>
      </c>
      <c r="D2894" t="s">
        <v>5016</v>
      </c>
      <c r="E2894" t="s">
        <v>3961</v>
      </c>
      <c r="F2894" t="s">
        <v>3962</v>
      </c>
      <c r="G2894">
        <v>-18.665700000000001</v>
      </c>
      <c r="H2894">
        <v>35.529600000000002</v>
      </c>
      <c r="I2894" t="s">
        <v>62</v>
      </c>
      <c r="J2894">
        <v>133732</v>
      </c>
      <c r="K2894" s="1">
        <v>44987</v>
      </c>
      <c r="L2894" t="s">
        <v>63</v>
      </c>
      <c r="M2894" t="s">
        <v>9748</v>
      </c>
      <c r="N2894" t="s">
        <v>9749</v>
      </c>
      <c r="O2894" t="s">
        <v>2174</v>
      </c>
      <c r="P2894" t="s">
        <v>251</v>
      </c>
      <c r="Q2894" t="s">
        <v>67</v>
      </c>
      <c r="R2894" t="s">
        <v>2175</v>
      </c>
      <c r="S2894" t="s">
        <v>145</v>
      </c>
      <c r="T2894" t="s">
        <v>2176</v>
      </c>
      <c r="U2894" t="s">
        <v>2177</v>
      </c>
      <c r="V2894" t="s">
        <v>8530</v>
      </c>
      <c r="W2894" t="s">
        <v>8531</v>
      </c>
    </row>
    <row r="2895" spans="1:23" x14ac:dyDescent="0.3">
      <c r="A2895">
        <v>1124192286700660</v>
      </c>
      <c r="B2895" t="s">
        <v>150</v>
      </c>
      <c r="C2895" t="s">
        <v>151</v>
      </c>
      <c r="D2895" t="s">
        <v>3972</v>
      </c>
      <c r="E2895" t="s">
        <v>841</v>
      </c>
      <c r="F2895" t="s">
        <v>842</v>
      </c>
      <c r="G2895">
        <v>55.378100000000003</v>
      </c>
      <c r="H2895">
        <v>-3.4359999999999999</v>
      </c>
      <c r="I2895" t="s">
        <v>28</v>
      </c>
      <c r="J2895">
        <v>124764</v>
      </c>
      <c r="K2895" s="1">
        <v>44601</v>
      </c>
      <c r="L2895" t="s">
        <v>29</v>
      </c>
      <c r="M2895" t="s">
        <v>535</v>
      </c>
      <c r="N2895" t="s">
        <v>9750</v>
      </c>
      <c r="O2895" t="s">
        <v>2883</v>
      </c>
      <c r="P2895" t="s">
        <v>2275</v>
      </c>
      <c r="Q2895" t="s">
        <v>332</v>
      </c>
      <c r="R2895" t="s">
        <v>3654</v>
      </c>
      <c r="S2895" t="s">
        <v>198</v>
      </c>
      <c r="T2895" t="s">
        <v>3655</v>
      </c>
      <c r="U2895" t="s">
        <v>3656</v>
      </c>
      <c r="V2895" t="s">
        <v>5228</v>
      </c>
      <c r="W2895" t="s">
        <v>5229</v>
      </c>
    </row>
    <row r="2896" spans="1:23" x14ac:dyDescent="0.3">
      <c r="A2896">
        <v>1017832117726840</v>
      </c>
      <c r="B2896" t="s">
        <v>313</v>
      </c>
      <c r="C2896" t="s">
        <v>218</v>
      </c>
      <c r="D2896" t="s">
        <v>2186</v>
      </c>
      <c r="E2896" t="s">
        <v>353</v>
      </c>
      <c r="F2896" t="s">
        <v>354</v>
      </c>
      <c r="G2896">
        <v>15.199</v>
      </c>
      <c r="H2896">
        <v>-86.241900000000001</v>
      </c>
      <c r="I2896" t="s">
        <v>206</v>
      </c>
      <c r="J2896">
        <v>72126</v>
      </c>
      <c r="K2896" s="1">
        <v>44817</v>
      </c>
      <c r="L2896" t="s">
        <v>29</v>
      </c>
      <c r="M2896" t="s">
        <v>9751</v>
      </c>
      <c r="N2896" t="s">
        <v>9752</v>
      </c>
      <c r="O2896" t="s">
        <v>1884</v>
      </c>
      <c r="P2896" t="s">
        <v>2499</v>
      </c>
      <c r="Q2896" t="s">
        <v>294</v>
      </c>
      <c r="R2896" t="s">
        <v>2500</v>
      </c>
      <c r="S2896" t="s">
        <v>145</v>
      </c>
      <c r="T2896" t="s">
        <v>2501</v>
      </c>
      <c r="U2896" t="s">
        <v>2502</v>
      </c>
      <c r="V2896" t="s">
        <v>565</v>
      </c>
      <c r="W2896" t="s">
        <v>566</v>
      </c>
    </row>
    <row r="2897" spans="1:23" x14ac:dyDescent="0.3">
      <c r="A2897">
        <v>1789954960836730</v>
      </c>
      <c r="B2897" t="s">
        <v>480</v>
      </c>
      <c r="C2897" t="s">
        <v>58</v>
      </c>
      <c r="D2897" t="s">
        <v>635</v>
      </c>
      <c r="E2897" t="s">
        <v>2915</v>
      </c>
      <c r="F2897" t="s">
        <v>2916</v>
      </c>
      <c r="G2897">
        <v>-0.80369999999999997</v>
      </c>
      <c r="H2897">
        <v>11.609400000000001</v>
      </c>
      <c r="I2897" t="s">
        <v>78</v>
      </c>
      <c r="J2897">
        <v>132227</v>
      </c>
      <c r="K2897" s="1">
        <v>44869</v>
      </c>
      <c r="L2897" t="s">
        <v>63</v>
      </c>
      <c r="M2897" t="s">
        <v>9753</v>
      </c>
      <c r="N2897" t="s">
        <v>9754</v>
      </c>
      <c r="O2897" t="s">
        <v>618</v>
      </c>
      <c r="P2897" t="s">
        <v>4726</v>
      </c>
      <c r="Q2897" t="s">
        <v>321</v>
      </c>
      <c r="R2897" t="s">
        <v>4727</v>
      </c>
      <c r="S2897" t="s">
        <v>212</v>
      </c>
      <c r="T2897" t="s">
        <v>4728</v>
      </c>
      <c r="U2897" t="s">
        <v>4729</v>
      </c>
      <c r="V2897" t="s">
        <v>9755</v>
      </c>
      <c r="W2897" t="s">
        <v>9756</v>
      </c>
    </row>
    <row r="2898" spans="1:23" x14ac:dyDescent="0.3">
      <c r="A2898">
        <v>473376198208332</v>
      </c>
      <c r="B2898" t="s">
        <v>150</v>
      </c>
      <c r="C2898" t="s">
        <v>189</v>
      </c>
      <c r="D2898" t="s">
        <v>960</v>
      </c>
      <c r="E2898" t="s">
        <v>2915</v>
      </c>
      <c r="F2898" t="s">
        <v>2916</v>
      </c>
      <c r="G2898">
        <v>-0.80369999999999997</v>
      </c>
      <c r="H2898">
        <v>11.609400000000001</v>
      </c>
      <c r="I2898" t="s">
        <v>28</v>
      </c>
      <c r="J2898">
        <v>61499</v>
      </c>
      <c r="K2898" s="1">
        <v>44882</v>
      </c>
      <c r="L2898" t="s">
        <v>63</v>
      </c>
      <c r="M2898" t="s">
        <v>9757</v>
      </c>
      <c r="N2898" t="s">
        <v>9758</v>
      </c>
      <c r="O2898" t="s">
        <v>400</v>
      </c>
      <c r="P2898" t="s">
        <v>401</v>
      </c>
      <c r="Q2898" t="s">
        <v>239</v>
      </c>
      <c r="R2898" t="s">
        <v>402</v>
      </c>
      <c r="S2898" t="s">
        <v>334</v>
      </c>
      <c r="T2898" t="s">
        <v>403</v>
      </c>
      <c r="U2898" t="s">
        <v>404</v>
      </c>
      <c r="V2898" t="s">
        <v>1357</v>
      </c>
      <c r="W2898" t="s">
        <v>1358</v>
      </c>
    </row>
    <row r="2899" spans="1:23" x14ac:dyDescent="0.3">
      <c r="A2899">
        <v>2427060292429130</v>
      </c>
      <c r="B2899" t="s">
        <v>74</v>
      </c>
      <c r="C2899" t="s">
        <v>189</v>
      </c>
      <c r="D2899" t="s">
        <v>397</v>
      </c>
      <c r="E2899" t="s">
        <v>794</v>
      </c>
      <c r="F2899" t="s">
        <v>795</v>
      </c>
      <c r="G2899">
        <v>4.5353000000000003</v>
      </c>
      <c r="H2899">
        <v>114.7277</v>
      </c>
      <c r="I2899" t="s">
        <v>62</v>
      </c>
      <c r="J2899">
        <v>129282</v>
      </c>
      <c r="K2899" s="1">
        <v>44478</v>
      </c>
      <c r="L2899" t="s">
        <v>63</v>
      </c>
      <c r="M2899" t="s">
        <v>9759</v>
      </c>
      <c r="N2899" t="s">
        <v>9760</v>
      </c>
      <c r="O2899" t="s">
        <v>126</v>
      </c>
      <c r="P2899" t="s">
        <v>1938</v>
      </c>
      <c r="Q2899" t="s">
        <v>1047</v>
      </c>
      <c r="R2899" t="s">
        <v>1939</v>
      </c>
      <c r="S2899" t="s">
        <v>85</v>
      </c>
      <c r="T2899" t="s">
        <v>1940</v>
      </c>
      <c r="U2899" t="s">
        <v>1941</v>
      </c>
      <c r="V2899" t="s">
        <v>6619</v>
      </c>
      <c r="W2899" t="s">
        <v>6620</v>
      </c>
    </row>
    <row r="2900" spans="1:23" x14ac:dyDescent="0.3">
      <c r="A2900">
        <v>1338767421677540</v>
      </c>
      <c r="B2900" t="s">
        <v>217</v>
      </c>
      <c r="C2900" t="s">
        <v>218</v>
      </c>
      <c r="D2900" t="s">
        <v>1083</v>
      </c>
      <c r="E2900" t="s">
        <v>191</v>
      </c>
      <c r="F2900" t="s">
        <v>192</v>
      </c>
      <c r="G2900">
        <v>32.3078</v>
      </c>
      <c r="H2900">
        <v>-64.750500000000002</v>
      </c>
      <c r="I2900" t="s">
        <v>28</v>
      </c>
      <c r="J2900">
        <v>56209</v>
      </c>
      <c r="K2900" s="1">
        <v>44897</v>
      </c>
      <c r="L2900" t="s">
        <v>63</v>
      </c>
      <c r="M2900" t="s">
        <v>9761</v>
      </c>
      <c r="N2900" t="s">
        <v>9762</v>
      </c>
      <c r="O2900" t="s">
        <v>2675</v>
      </c>
      <c r="P2900" t="s">
        <v>6117</v>
      </c>
      <c r="Q2900" t="s">
        <v>34</v>
      </c>
      <c r="R2900" t="s">
        <v>6118</v>
      </c>
      <c r="S2900" t="s">
        <v>145</v>
      </c>
      <c r="T2900" t="s">
        <v>6119</v>
      </c>
      <c r="U2900" t="s">
        <v>6120</v>
      </c>
      <c r="V2900" t="s">
        <v>5750</v>
      </c>
      <c r="W2900" t="s">
        <v>5751</v>
      </c>
    </row>
    <row r="2901" spans="1:23" x14ac:dyDescent="0.3">
      <c r="A2901">
        <v>2021626762711470</v>
      </c>
      <c r="B2901" t="s">
        <v>150</v>
      </c>
      <c r="C2901" t="s">
        <v>42</v>
      </c>
      <c r="D2901" t="s">
        <v>3137</v>
      </c>
      <c r="E2901" t="s">
        <v>5030</v>
      </c>
      <c r="F2901" t="s">
        <v>5031</v>
      </c>
      <c r="G2901">
        <v>60.1282</v>
      </c>
      <c r="H2901">
        <v>18.6435</v>
      </c>
      <c r="I2901" t="s">
        <v>62</v>
      </c>
      <c r="J2901">
        <v>131325</v>
      </c>
      <c r="K2901" s="1">
        <v>44990</v>
      </c>
      <c r="L2901" t="s">
        <v>63</v>
      </c>
      <c r="M2901" t="s">
        <v>9763</v>
      </c>
      <c r="N2901" t="s">
        <v>9764</v>
      </c>
      <c r="O2901" t="s">
        <v>1745</v>
      </c>
      <c r="P2901" t="s">
        <v>1746</v>
      </c>
      <c r="Q2901" t="s">
        <v>1047</v>
      </c>
      <c r="R2901" t="s">
        <v>1747</v>
      </c>
      <c r="S2901" t="s">
        <v>145</v>
      </c>
      <c r="T2901" t="s">
        <v>1748</v>
      </c>
      <c r="U2901" t="s">
        <v>1749</v>
      </c>
      <c r="V2901" t="s">
        <v>1853</v>
      </c>
      <c r="W2901" t="s">
        <v>1854</v>
      </c>
    </row>
    <row r="2902" spans="1:23" x14ac:dyDescent="0.3">
      <c r="A2902">
        <v>1015650471175150</v>
      </c>
      <c r="B2902" t="s">
        <v>582</v>
      </c>
      <c r="C2902" t="s">
        <v>189</v>
      </c>
      <c r="D2902" t="s">
        <v>4980</v>
      </c>
      <c r="E2902" t="s">
        <v>163</v>
      </c>
      <c r="F2902" t="s">
        <v>164</v>
      </c>
      <c r="G2902">
        <v>17.0608</v>
      </c>
      <c r="H2902">
        <v>-61.796399999999998</v>
      </c>
      <c r="I2902" t="s">
        <v>138</v>
      </c>
      <c r="J2902">
        <v>34757</v>
      </c>
      <c r="K2902" s="1">
        <v>44596</v>
      </c>
      <c r="L2902" t="s">
        <v>29</v>
      </c>
      <c r="M2902" t="s">
        <v>9765</v>
      </c>
      <c r="N2902" t="s">
        <v>9766</v>
      </c>
      <c r="O2902" t="s">
        <v>423</v>
      </c>
      <c r="P2902" t="s">
        <v>141</v>
      </c>
      <c r="Q2902" t="s">
        <v>253</v>
      </c>
      <c r="R2902" t="s">
        <v>3058</v>
      </c>
      <c r="S2902" t="s">
        <v>36</v>
      </c>
      <c r="T2902" t="s">
        <v>3059</v>
      </c>
      <c r="U2902" t="s">
        <v>3060</v>
      </c>
      <c r="V2902" t="s">
        <v>5368</v>
      </c>
      <c r="W2902" t="s">
        <v>5369</v>
      </c>
    </row>
    <row r="2903" spans="1:23" x14ac:dyDescent="0.3">
      <c r="A2903">
        <v>2459451473627160</v>
      </c>
      <c r="B2903" t="s">
        <v>973</v>
      </c>
      <c r="C2903" t="s">
        <v>151</v>
      </c>
      <c r="D2903" t="s">
        <v>4980</v>
      </c>
      <c r="E2903" t="s">
        <v>1178</v>
      </c>
      <c r="F2903" t="s">
        <v>1179</v>
      </c>
      <c r="G2903">
        <v>19.856300000000001</v>
      </c>
      <c r="H2903">
        <v>102.49550000000001</v>
      </c>
      <c r="I2903" t="s">
        <v>206</v>
      </c>
      <c r="J2903">
        <v>53075</v>
      </c>
      <c r="K2903" s="1">
        <v>44766</v>
      </c>
      <c r="L2903" t="s">
        <v>123</v>
      </c>
      <c r="M2903" t="s">
        <v>9767</v>
      </c>
      <c r="N2903" t="s">
        <v>9768</v>
      </c>
      <c r="O2903" t="s">
        <v>265</v>
      </c>
      <c r="P2903" t="s">
        <v>2528</v>
      </c>
      <c r="Q2903" t="s">
        <v>294</v>
      </c>
      <c r="R2903" t="s">
        <v>2529</v>
      </c>
      <c r="S2903" t="s">
        <v>69</v>
      </c>
      <c r="T2903" t="s">
        <v>2530</v>
      </c>
      <c r="U2903" t="s">
        <v>2531</v>
      </c>
      <c r="V2903" t="s">
        <v>6675</v>
      </c>
      <c r="W2903" t="s">
        <v>6676</v>
      </c>
    </row>
    <row r="2904" spans="1:23" x14ac:dyDescent="0.3">
      <c r="A2904">
        <v>2772249371909110</v>
      </c>
      <c r="B2904" t="s">
        <v>74</v>
      </c>
      <c r="C2904" t="s">
        <v>134</v>
      </c>
      <c r="D2904" t="s">
        <v>4328</v>
      </c>
      <c r="E2904" t="s">
        <v>1327</v>
      </c>
      <c r="F2904" t="s">
        <v>1328</v>
      </c>
      <c r="G2904">
        <v>-6.3149930000000003</v>
      </c>
      <c r="H2904">
        <v>143.95554999999999</v>
      </c>
      <c r="I2904" t="s">
        <v>206</v>
      </c>
      <c r="J2904">
        <v>105594</v>
      </c>
      <c r="K2904" s="1">
        <v>44869</v>
      </c>
      <c r="L2904" t="s">
        <v>29</v>
      </c>
      <c r="M2904" t="s">
        <v>9769</v>
      </c>
      <c r="N2904" t="s">
        <v>9770</v>
      </c>
      <c r="O2904" t="s">
        <v>81</v>
      </c>
      <c r="P2904" t="s">
        <v>224</v>
      </c>
      <c r="Q2904" t="s">
        <v>83</v>
      </c>
      <c r="R2904" t="s">
        <v>2259</v>
      </c>
      <c r="S2904" t="s">
        <v>52</v>
      </c>
      <c r="T2904" t="s">
        <v>2260</v>
      </c>
      <c r="U2904" t="s">
        <v>2261</v>
      </c>
      <c r="V2904" t="s">
        <v>4572</v>
      </c>
      <c r="W2904" t="s">
        <v>4573</v>
      </c>
    </row>
    <row r="2905" spans="1:23" x14ac:dyDescent="0.3">
      <c r="A2905">
        <v>1444989308966450</v>
      </c>
      <c r="B2905" t="s">
        <v>792</v>
      </c>
      <c r="C2905" t="s">
        <v>91</v>
      </c>
      <c r="D2905" t="s">
        <v>203</v>
      </c>
      <c r="E2905" t="s">
        <v>861</v>
      </c>
      <c r="F2905" t="s">
        <v>862</v>
      </c>
      <c r="G2905">
        <v>46.862499999999997</v>
      </c>
      <c r="H2905">
        <v>103.8467</v>
      </c>
      <c r="I2905" t="s">
        <v>28</v>
      </c>
      <c r="J2905">
        <v>73037</v>
      </c>
      <c r="K2905" s="1">
        <v>44708</v>
      </c>
      <c r="L2905" t="s">
        <v>123</v>
      </c>
      <c r="M2905" t="s">
        <v>9771</v>
      </c>
      <c r="N2905" t="s">
        <v>9772</v>
      </c>
      <c r="O2905" t="s">
        <v>307</v>
      </c>
      <c r="P2905" t="s">
        <v>1235</v>
      </c>
      <c r="Q2905" t="s">
        <v>358</v>
      </c>
      <c r="R2905" t="s">
        <v>1236</v>
      </c>
      <c r="S2905" t="s">
        <v>52</v>
      </c>
      <c r="T2905" t="s">
        <v>1237</v>
      </c>
      <c r="U2905" t="s">
        <v>1238</v>
      </c>
      <c r="V2905" t="s">
        <v>490</v>
      </c>
      <c r="W2905" t="s">
        <v>491</v>
      </c>
    </row>
    <row r="2906" spans="1:23" x14ac:dyDescent="0.3">
      <c r="A2906">
        <v>638958702569471</v>
      </c>
      <c r="B2906" t="s">
        <v>1249</v>
      </c>
      <c r="C2906" t="s">
        <v>24</v>
      </c>
      <c r="D2906" t="s">
        <v>4691</v>
      </c>
      <c r="E2906" t="s">
        <v>3859</v>
      </c>
      <c r="F2906" t="s">
        <v>3860</v>
      </c>
      <c r="G2906">
        <v>33.854700000000001</v>
      </c>
      <c r="H2906">
        <v>35.862299999999998</v>
      </c>
      <c r="I2906" t="s">
        <v>28</v>
      </c>
      <c r="J2906">
        <v>23675</v>
      </c>
      <c r="K2906" s="1">
        <v>44783</v>
      </c>
      <c r="L2906" t="s">
        <v>63</v>
      </c>
      <c r="M2906" t="s">
        <v>5979</v>
      </c>
      <c r="N2906" t="s">
        <v>9773</v>
      </c>
      <c r="O2906" t="s">
        <v>32</v>
      </c>
      <c r="P2906" t="s">
        <v>1169</v>
      </c>
      <c r="Q2906" t="s">
        <v>50</v>
      </c>
      <c r="R2906" t="s">
        <v>1170</v>
      </c>
      <c r="S2906" t="s">
        <v>114</v>
      </c>
      <c r="T2906" t="s">
        <v>1171</v>
      </c>
      <c r="U2906" t="s">
        <v>1172</v>
      </c>
      <c r="V2906" t="s">
        <v>8887</v>
      </c>
      <c r="W2906" t="s">
        <v>8888</v>
      </c>
    </row>
    <row r="2907" spans="1:23" x14ac:dyDescent="0.3">
      <c r="A2907">
        <v>2253628028510550</v>
      </c>
      <c r="B2907" t="s">
        <v>443</v>
      </c>
      <c r="C2907" t="s">
        <v>58</v>
      </c>
      <c r="D2907" t="s">
        <v>5972</v>
      </c>
      <c r="E2907" t="s">
        <v>1165</v>
      </c>
      <c r="F2907" t="s">
        <v>1166</v>
      </c>
      <c r="G2907">
        <v>6.8769999999999998</v>
      </c>
      <c r="H2907">
        <v>31.306999999999999</v>
      </c>
      <c r="I2907" t="s">
        <v>138</v>
      </c>
      <c r="J2907">
        <v>88997</v>
      </c>
      <c r="K2907" s="1">
        <v>45167</v>
      </c>
      <c r="L2907" t="s">
        <v>29</v>
      </c>
      <c r="M2907" t="s">
        <v>9774</v>
      </c>
      <c r="N2907" t="s">
        <v>9775</v>
      </c>
      <c r="O2907" t="s">
        <v>195</v>
      </c>
      <c r="P2907" t="s">
        <v>2155</v>
      </c>
      <c r="Q2907" t="s">
        <v>294</v>
      </c>
      <c r="R2907" t="s">
        <v>2156</v>
      </c>
      <c r="S2907" t="s">
        <v>85</v>
      </c>
      <c r="T2907" t="s">
        <v>2157</v>
      </c>
      <c r="U2907" t="s">
        <v>2158</v>
      </c>
      <c r="V2907" t="s">
        <v>1793</v>
      </c>
      <c r="W2907" t="s">
        <v>1794</v>
      </c>
    </row>
    <row r="2908" spans="1:23" x14ac:dyDescent="0.3">
      <c r="A2908">
        <v>1770943028457260</v>
      </c>
      <c r="B2908" t="s">
        <v>286</v>
      </c>
      <c r="C2908" t="s">
        <v>24</v>
      </c>
      <c r="D2908" t="s">
        <v>3055</v>
      </c>
      <c r="E2908" t="s">
        <v>2394</v>
      </c>
      <c r="F2908" t="s">
        <v>2395</v>
      </c>
      <c r="G2908">
        <v>12.865399999999999</v>
      </c>
      <c r="H2908">
        <v>-85.2072</v>
      </c>
      <c r="I2908" t="s">
        <v>28</v>
      </c>
      <c r="J2908">
        <v>119033</v>
      </c>
      <c r="K2908" s="1">
        <v>44734</v>
      </c>
      <c r="L2908" t="s">
        <v>29</v>
      </c>
      <c r="M2908" t="s">
        <v>5256</v>
      </c>
      <c r="N2908">
        <f>1-828-237-2778</f>
        <v>-3842</v>
      </c>
      <c r="O2908" t="s">
        <v>548</v>
      </c>
      <c r="P2908" t="s">
        <v>2541</v>
      </c>
      <c r="Q2908" t="s">
        <v>169</v>
      </c>
      <c r="R2908" t="s">
        <v>2542</v>
      </c>
      <c r="S2908" t="s">
        <v>145</v>
      </c>
      <c r="T2908" t="s">
        <v>2543</v>
      </c>
      <c r="U2908" t="s">
        <v>2544</v>
      </c>
      <c r="V2908" t="s">
        <v>2798</v>
      </c>
      <c r="W2908" t="s">
        <v>2799</v>
      </c>
    </row>
    <row r="2909" spans="1:23" x14ac:dyDescent="0.3">
      <c r="A2909">
        <v>1457867490527420</v>
      </c>
      <c r="B2909" t="s">
        <v>57</v>
      </c>
      <c r="C2909" t="s">
        <v>42</v>
      </c>
      <c r="D2909" t="s">
        <v>3294</v>
      </c>
      <c r="E2909" t="s">
        <v>1414</v>
      </c>
      <c r="F2909" t="s">
        <v>1415</v>
      </c>
      <c r="G2909">
        <v>29.311699999999998</v>
      </c>
      <c r="H2909">
        <v>47.4818</v>
      </c>
      <c r="I2909" t="s">
        <v>28</v>
      </c>
      <c r="J2909">
        <v>81450</v>
      </c>
      <c r="K2909" s="1">
        <v>44672</v>
      </c>
      <c r="L2909" t="s">
        <v>29</v>
      </c>
      <c r="M2909" t="s">
        <v>9776</v>
      </c>
      <c r="N2909" t="s">
        <v>9777</v>
      </c>
      <c r="O2909" t="s">
        <v>1823</v>
      </c>
      <c r="P2909" t="s">
        <v>1915</v>
      </c>
      <c r="Q2909" t="s">
        <v>50</v>
      </c>
      <c r="R2909" t="s">
        <v>1916</v>
      </c>
      <c r="S2909" t="s">
        <v>212</v>
      </c>
      <c r="T2909" t="s">
        <v>1917</v>
      </c>
      <c r="U2909" t="s">
        <v>1918</v>
      </c>
      <c r="V2909" t="s">
        <v>2684</v>
      </c>
      <c r="W2909" t="s">
        <v>2685</v>
      </c>
    </row>
    <row r="2910" spans="1:23" x14ac:dyDescent="0.3">
      <c r="A2910">
        <v>2998691104982940</v>
      </c>
      <c r="B2910" t="s">
        <v>286</v>
      </c>
      <c r="C2910" t="s">
        <v>42</v>
      </c>
      <c r="D2910" t="s">
        <v>7642</v>
      </c>
      <c r="E2910" t="s">
        <v>5030</v>
      </c>
      <c r="F2910" t="s">
        <v>5031</v>
      </c>
      <c r="G2910">
        <v>60.1282</v>
      </c>
      <c r="H2910">
        <v>18.6435</v>
      </c>
      <c r="I2910" t="s">
        <v>206</v>
      </c>
      <c r="J2910">
        <v>63349</v>
      </c>
      <c r="K2910" s="1">
        <v>45088</v>
      </c>
      <c r="L2910" t="s">
        <v>123</v>
      </c>
      <c r="M2910" t="s">
        <v>5575</v>
      </c>
      <c r="N2910" t="s">
        <v>9778</v>
      </c>
      <c r="O2910" t="s">
        <v>344</v>
      </c>
      <c r="P2910" t="s">
        <v>4900</v>
      </c>
      <c r="Q2910" t="s">
        <v>67</v>
      </c>
      <c r="R2910" t="s">
        <v>4901</v>
      </c>
      <c r="S2910" t="s">
        <v>334</v>
      </c>
      <c r="T2910" t="s">
        <v>4902</v>
      </c>
      <c r="U2910" t="s">
        <v>4903</v>
      </c>
      <c r="V2910" t="s">
        <v>1062</v>
      </c>
      <c r="W2910" t="s">
        <v>1063</v>
      </c>
    </row>
    <row r="2911" spans="1:23" x14ac:dyDescent="0.3">
      <c r="A2911">
        <v>2445556168243570</v>
      </c>
      <c r="B2911" t="s">
        <v>839</v>
      </c>
      <c r="C2911" t="s">
        <v>24</v>
      </c>
      <c r="D2911" t="s">
        <v>3218</v>
      </c>
      <c r="E2911" t="s">
        <v>63</v>
      </c>
      <c r="F2911" t="s">
        <v>152</v>
      </c>
      <c r="G2911">
        <v>3.2027999999999999</v>
      </c>
      <c r="H2911">
        <v>73.220699999999994</v>
      </c>
      <c r="I2911" t="s">
        <v>78</v>
      </c>
      <c r="J2911">
        <v>37847</v>
      </c>
      <c r="K2911" s="1">
        <v>44641</v>
      </c>
      <c r="L2911" t="s">
        <v>123</v>
      </c>
      <c r="M2911" t="s">
        <v>9779</v>
      </c>
      <c r="N2911" t="s">
        <v>9780</v>
      </c>
      <c r="O2911" t="s">
        <v>897</v>
      </c>
      <c r="P2911" t="s">
        <v>2000</v>
      </c>
      <c r="Q2911" t="s">
        <v>83</v>
      </c>
      <c r="R2911" t="s">
        <v>2001</v>
      </c>
      <c r="S2911" t="s">
        <v>36</v>
      </c>
      <c r="T2911" t="s">
        <v>2002</v>
      </c>
      <c r="U2911" t="s">
        <v>2003</v>
      </c>
      <c r="V2911" t="s">
        <v>4374</v>
      </c>
      <c r="W2911" t="s">
        <v>4375</v>
      </c>
    </row>
    <row r="2912" spans="1:23" x14ac:dyDescent="0.3">
      <c r="A2912">
        <v>690205971401759</v>
      </c>
      <c r="B2912" t="s">
        <v>430</v>
      </c>
      <c r="C2912" t="s">
        <v>273</v>
      </c>
      <c r="D2912" t="s">
        <v>647</v>
      </c>
      <c r="E2912" t="s">
        <v>4406</v>
      </c>
      <c r="F2912" t="s">
        <v>4407</v>
      </c>
      <c r="G2912">
        <v>42.7087</v>
      </c>
      <c r="H2912">
        <v>19.374400000000001</v>
      </c>
      <c r="I2912" t="s">
        <v>138</v>
      </c>
      <c r="J2912">
        <v>13134</v>
      </c>
      <c r="K2912" s="1">
        <v>45158</v>
      </c>
      <c r="L2912" t="s">
        <v>29</v>
      </c>
      <c r="M2912" t="s">
        <v>9781</v>
      </c>
      <c r="N2912" t="s">
        <v>9782</v>
      </c>
      <c r="O2912" t="s">
        <v>1115</v>
      </c>
      <c r="P2912" t="s">
        <v>811</v>
      </c>
      <c r="Q2912" t="s">
        <v>253</v>
      </c>
      <c r="R2912" t="s">
        <v>1116</v>
      </c>
      <c r="S2912" t="s">
        <v>334</v>
      </c>
      <c r="T2912" t="s">
        <v>1117</v>
      </c>
      <c r="U2912" t="s">
        <v>1118</v>
      </c>
      <c r="V2912" t="s">
        <v>1131</v>
      </c>
      <c r="W2912" t="s">
        <v>1132</v>
      </c>
    </row>
    <row r="2913" spans="1:23" x14ac:dyDescent="0.3">
      <c r="A2913">
        <v>1722940337574960</v>
      </c>
      <c r="B2913" t="s">
        <v>678</v>
      </c>
      <c r="C2913" t="s">
        <v>24</v>
      </c>
      <c r="D2913" t="s">
        <v>2697</v>
      </c>
      <c r="E2913" t="s">
        <v>556</v>
      </c>
      <c r="F2913" t="s">
        <v>557</v>
      </c>
      <c r="G2913">
        <v>-1.8311999999999999</v>
      </c>
      <c r="H2913">
        <v>-78.183400000000006</v>
      </c>
      <c r="I2913" t="s">
        <v>62</v>
      </c>
      <c r="J2913">
        <v>64040</v>
      </c>
      <c r="K2913" s="1">
        <v>45140</v>
      </c>
      <c r="L2913" t="s">
        <v>63</v>
      </c>
      <c r="M2913" t="s">
        <v>9783</v>
      </c>
      <c r="N2913" t="s">
        <v>9784</v>
      </c>
      <c r="O2913" t="s">
        <v>2675</v>
      </c>
      <c r="P2913" t="s">
        <v>785</v>
      </c>
      <c r="Q2913" t="s">
        <v>358</v>
      </c>
      <c r="R2913" t="s">
        <v>4209</v>
      </c>
      <c r="S2913" t="s">
        <v>36</v>
      </c>
      <c r="T2913" t="s">
        <v>4210</v>
      </c>
      <c r="U2913" t="s">
        <v>4211</v>
      </c>
      <c r="V2913" t="s">
        <v>1847</v>
      </c>
      <c r="W2913" t="s">
        <v>1848</v>
      </c>
    </row>
    <row r="2914" spans="1:23" x14ac:dyDescent="0.3">
      <c r="A2914">
        <v>1480928512752520</v>
      </c>
      <c r="B2914" t="s">
        <v>217</v>
      </c>
      <c r="C2914" t="s">
        <v>58</v>
      </c>
      <c r="D2914" t="s">
        <v>2769</v>
      </c>
      <c r="E2914" t="s">
        <v>819</v>
      </c>
      <c r="F2914" t="s">
        <v>820</v>
      </c>
      <c r="G2914">
        <v>15.414899999999999</v>
      </c>
      <c r="H2914">
        <v>-61.3705</v>
      </c>
      <c r="I2914" t="s">
        <v>62</v>
      </c>
      <c r="J2914">
        <v>107081</v>
      </c>
      <c r="K2914" s="1">
        <v>44649</v>
      </c>
      <c r="L2914" t="s">
        <v>123</v>
      </c>
      <c r="M2914" t="s">
        <v>9785</v>
      </c>
      <c r="N2914" t="s">
        <v>9786</v>
      </c>
      <c r="O2914" t="s">
        <v>370</v>
      </c>
      <c r="P2914" t="s">
        <v>929</v>
      </c>
      <c r="Q2914" t="s">
        <v>321</v>
      </c>
      <c r="R2914" t="s">
        <v>930</v>
      </c>
      <c r="S2914" t="s">
        <v>212</v>
      </c>
      <c r="T2914" t="s">
        <v>931</v>
      </c>
      <c r="U2914" t="s">
        <v>932</v>
      </c>
      <c r="V2914" t="s">
        <v>7687</v>
      </c>
      <c r="W2914" t="s">
        <v>7688</v>
      </c>
    </row>
    <row r="2915" spans="1:23" x14ac:dyDescent="0.3">
      <c r="A2915">
        <v>1471355330112230</v>
      </c>
      <c r="B2915" t="s">
        <v>351</v>
      </c>
      <c r="C2915" t="s">
        <v>24</v>
      </c>
      <c r="D2915" t="s">
        <v>7218</v>
      </c>
      <c r="E2915" t="s">
        <v>2296</v>
      </c>
      <c r="F2915" t="s">
        <v>2297</v>
      </c>
      <c r="G2915">
        <v>21.9162</v>
      </c>
      <c r="H2915">
        <v>95.956000000000003</v>
      </c>
      <c r="I2915" t="s">
        <v>206</v>
      </c>
      <c r="J2915">
        <v>27085</v>
      </c>
      <c r="K2915" s="1">
        <v>44723</v>
      </c>
      <c r="L2915" t="s">
        <v>63</v>
      </c>
      <c r="M2915" t="s">
        <v>9787</v>
      </c>
      <c r="N2915" t="s">
        <v>9788</v>
      </c>
      <c r="O2915" t="s">
        <v>560</v>
      </c>
      <c r="P2915" t="s">
        <v>585</v>
      </c>
      <c r="Q2915" t="s">
        <v>34</v>
      </c>
      <c r="R2915" t="s">
        <v>3125</v>
      </c>
      <c r="S2915" t="s">
        <v>212</v>
      </c>
      <c r="T2915" t="s">
        <v>3126</v>
      </c>
      <c r="U2915" t="s">
        <v>3127</v>
      </c>
      <c r="V2915" t="s">
        <v>7023</v>
      </c>
      <c r="W2915" t="s">
        <v>7024</v>
      </c>
    </row>
    <row r="2916" spans="1:23" x14ac:dyDescent="0.3">
      <c r="A2916">
        <v>1557534858569980</v>
      </c>
      <c r="B2916" t="s">
        <v>839</v>
      </c>
      <c r="C2916" t="s">
        <v>273</v>
      </c>
      <c r="D2916" t="s">
        <v>1971</v>
      </c>
      <c r="E2916" t="s">
        <v>1231</v>
      </c>
      <c r="F2916" t="s">
        <v>1232</v>
      </c>
      <c r="G2916">
        <v>-16.290199999999999</v>
      </c>
      <c r="H2916">
        <v>-63.588700000000003</v>
      </c>
      <c r="I2916" t="s">
        <v>78</v>
      </c>
      <c r="J2916">
        <v>98816</v>
      </c>
      <c r="K2916" s="1">
        <v>44843</v>
      </c>
      <c r="L2916" t="s">
        <v>63</v>
      </c>
      <c r="M2916" t="s">
        <v>9789</v>
      </c>
      <c r="N2916" t="s">
        <v>9790</v>
      </c>
      <c r="O2916" t="s">
        <v>2554</v>
      </c>
      <c r="P2916" t="s">
        <v>2555</v>
      </c>
      <c r="Q2916" t="s">
        <v>239</v>
      </c>
      <c r="R2916" t="s">
        <v>2556</v>
      </c>
      <c r="S2916" t="s">
        <v>212</v>
      </c>
      <c r="T2916" t="s">
        <v>2557</v>
      </c>
      <c r="U2916" t="s">
        <v>2558</v>
      </c>
      <c r="V2916" t="s">
        <v>5808</v>
      </c>
      <c r="W2916" t="s">
        <v>5809</v>
      </c>
    </row>
    <row r="2917" spans="1:23" x14ac:dyDescent="0.3">
      <c r="A2917">
        <v>1982992975641780</v>
      </c>
      <c r="B2917" t="s">
        <v>161</v>
      </c>
      <c r="C2917" t="s">
        <v>58</v>
      </c>
      <c r="D2917" t="s">
        <v>4750</v>
      </c>
      <c r="E2917" t="s">
        <v>2430</v>
      </c>
      <c r="F2917" t="s">
        <v>2431</v>
      </c>
      <c r="G2917">
        <v>51.919400000000003</v>
      </c>
      <c r="H2917">
        <v>19.145099999999999</v>
      </c>
      <c r="I2917" t="s">
        <v>62</v>
      </c>
      <c r="J2917">
        <v>128266</v>
      </c>
      <c r="K2917" s="1">
        <v>44591</v>
      </c>
      <c r="L2917" t="s">
        <v>63</v>
      </c>
      <c r="M2917" t="s">
        <v>9791</v>
      </c>
      <c r="N2917">
        <v>4472129655</v>
      </c>
      <c r="O2917" t="s">
        <v>344</v>
      </c>
      <c r="P2917" t="s">
        <v>4900</v>
      </c>
      <c r="Q2917" t="s">
        <v>183</v>
      </c>
      <c r="R2917" t="s">
        <v>4901</v>
      </c>
      <c r="S2917" t="s">
        <v>241</v>
      </c>
      <c r="T2917" t="s">
        <v>4902</v>
      </c>
      <c r="U2917" t="s">
        <v>4903</v>
      </c>
      <c r="V2917" t="s">
        <v>513</v>
      </c>
      <c r="W2917" t="s">
        <v>514</v>
      </c>
    </row>
    <row r="2918" spans="1:23" x14ac:dyDescent="0.3">
      <c r="A2918">
        <v>2081321085880070</v>
      </c>
      <c r="B2918" t="s">
        <v>686</v>
      </c>
      <c r="C2918" t="s">
        <v>273</v>
      </c>
      <c r="D2918" t="s">
        <v>25</v>
      </c>
      <c r="E2918" t="s">
        <v>3008</v>
      </c>
      <c r="F2918" t="s">
        <v>3009</v>
      </c>
      <c r="G2918">
        <v>42.733899999999998</v>
      </c>
      <c r="H2918">
        <v>25.485800000000001</v>
      </c>
      <c r="I2918" t="s">
        <v>28</v>
      </c>
      <c r="J2918">
        <v>102243</v>
      </c>
      <c r="K2918" s="1">
        <v>44665</v>
      </c>
      <c r="L2918" t="s">
        <v>123</v>
      </c>
      <c r="M2918" t="s">
        <v>9792</v>
      </c>
      <c r="N2918" t="s">
        <v>9793</v>
      </c>
      <c r="O2918" t="s">
        <v>423</v>
      </c>
      <c r="P2918" t="s">
        <v>424</v>
      </c>
      <c r="Q2918" t="s">
        <v>143</v>
      </c>
      <c r="R2918" t="s">
        <v>425</v>
      </c>
      <c r="S2918" t="s">
        <v>334</v>
      </c>
      <c r="T2918" t="s">
        <v>426</v>
      </c>
      <c r="U2918" t="s">
        <v>427</v>
      </c>
      <c r="V2918" t="s">
        <v>4081</v>
      </c>
      <c r="W2918" t="s">
        <v>4082</v>
      </c>
    </row>
    <row r="2919" spans="1:23" x14ac:dyDescent="0.3">
      <c r="A2919">
        <v>1737721725356430</v>
      </c>
      <c r="B2919" t="s">
        <v>859</v>
      </c>
      <c r="C2919" t="s">
        <v>134</v>
      </c>
      <c r="D2919" t="s">
        <v>5547</v>
      </c>
      <c r="E2919" t="s">
        <v>1077</v>
      </c>
      <c r="F2919" t="s">
        <v>1078</v>
      </c>
      <c r="G2919">
        <v>3.9192999999999998</v>
      </c>
      <c r="H2919">
        <v>-56.027799999999999</v>
      </c>
      <c r="I2919" t="s">
        <v>62</v>
      </c>
      <c r="J2919">
        <v>134315</v>
      </c>
      <c r="K2919" s="1">
        <v>44619</v>
      </c>
      <c r="L2919" t="s">
        <v>63</v>
      </c>
      <c r="M2919" t="s">
        <v>9794</v>
      </c>
      <c r="N2919" t="s">
        <v>9795</v>
      </c>
      <c r="O2919" t="s">
        <v>3926</v>
      </c>
      <c r="P2919" t="s">
        <v>7628</v>
      </c>
      <c r="Q2919" t="s">
        <v>321</v>
      </c>
      <c r="R2919" t="s">
        <v>7629</v>
      </c>
      <c r="S2919" t="s">
        <v>114</v>
      </c>
      <c r="T2919" t="s">
        <v>7630</v>
      </c>
      <c r="U2919" t="s">
        <v>7631</v>
      </c>
      <c r="V2919" t="s">
        <v>7481</v>
      </c>
      <c r="W2919" t="s">
        <v>7482</v>
      </c>
    </row>
    <row r="2920" spans="1:23" x14ac:dyDescent="0.3">
      <c r="A2920">
        <v>2676737626004820</v>
      </c>
      <c r="B2920" t="s">
        <v>23</v>
      </c>
      <c r="C2920" t="s">
        <v>151</v>
      </c>
      <c r="D2920" t="s">
        <v>2672</v>
      </c>
      <c r="E2920" t="s">
        <v>1053</v>
      </c>
      <c r="F2920" t="s">
        <v>1054</v>
      </c>
      <c r="G2920">
        <v>51.165700000000001</v>
      </c>
      <c r="H2920">
        <v>10.451499999999999</v>
      </c>
      <c r="I2920" t="s">
        <v>62</v>
      </c>
      <c r="J2920">
        <v>55354</v>
      </c>
      <c r="K2920" s="1">
        <v>44912</v>
      </c>
      <c r="L2920" t="s">
        <v>29</v>
      </c>
      <c r="M2920" t="s">
        <v>9796</v>
      </c>
      <c r="N2920" t="s">
        <v>9797</v>
      </c>
      <c r="O2920" t="s">
        <v>251</v>
      </c>
      <c r="P2920" t="s">
        <v>252</v>
      </c>
      <c r="Q2920" t="s">
        <v>169</v>
      </c>
      <c r="R2920" t="s">
        <v>254</v>
      </c>
      <c r="S2920" t="s">
        <v>334</v>
      </c>
      <c r="T2920" t="s">
        <v>256</v>
      </c>
      <c r="U2920" t="s">
        <v>257</v>
      </c>
      <c r="V2920" t="s">
        <v>3877</v>
      </c>
      <c r="W2920" t="s">
        <v>3878</v>
      </c>
    </row>
    <row r="2921" spans="1:23" x14ac:dyDescent="0.3">
      <c r="A2921">
        <v>1075379980172410</v>
      </c>
      <c r="B2921" t="s">
        <v>667</v>
      </c>
      <c r="C2921" t="s">
        <v>273</v>
      </c>
      <c r="D2921" t="s">
        <v>592</v>
      </c>
      <c r="E2921" t="s">
        <v>63</v>
      </c>
      <c r="F2921" t="s">
        <v>152</v>
      </c>
      <c r="G2921">
        <v>3.2027999999999999</v>
      </c>
      <c r="H2921">
        <v>73.220699999999994</v>
      </c>
      <c r="I2921" t="s">
        <v>138</v>
      </c>
      <c r="J2921">
        <v>34823</v>
      </c>
      <c r="K2921" s="1">
        <v>44686</v>
      </c>
      <c r="L2921" t="s">
        <v>123</v>
      </c>
      <c r="M2921" t="s">
        <v>9798</v>
      </c>
      <c r="N2921">
        <f>1-311-735-5627</f>
        <v>-6672</v>
      </c>
      <c r="O2921" t="s">
        <v>1454</v>
      </c>
      <c r="P2921" t="s">
        <v>965</v>
      </c>
      <c r="Q2921" t="s">
        <v>358</v>
      </c>
      <c r="R2921" t="s">
        <v>4026</v>
      </c>
      <c r="S2921" t="s">
        <v>114</v>
      </c>
      <c r="T2921" t="s">
        <v>4027</v>
      </c>
      <c r="U2921" t="s">
        <v>4028</v>
      </c>
      <c r="V2921" t="s">
        <v>9799</v>
      </c>
      <c r="W2921" t="s">
        <v>9800</v>
      </c>
    </row>
    <row r="2922" spans="1:23" x14ac:dyDescent="0.3">
      <c r="A2922">
        <v>1918081952641500</v>
      </c>
      <c r="B2922" t="s">
        <v>678</v>
      </c>
      <c r="C2922" t="s">
        <v>273</v>
      </c>
      <c r="D2922" t="s">
        <v>455</v>
      </c>
      <c r="E2922" t="s">
        <v>1405</v>
      </c>
      <c r="F2922" t="s">
        <v>1406</v>
      </c>
      <c r="G2922">
        <v>56.2639</v>
      </c>
      <c r="H2922">
        <v>9.5017999999999994</v>
      </c>
      <c r="I2922" t="s">
        <v>78</v>
      </c>
      <c r="J2922">
        <v>131789</v>
      </c>
      <c r="K2922" s="1">
        <v>44896</v>
      </c>
      <c r="L2922" t="s">
        <v>29</v>
      </c>
      <c r="M2922" t="s">
        <v>9801</v>
      </c>
      <c r="N2922" t="s">
        <v>9802</v>
      </c>
      <c r="O2922" t="s">
        <v>1466</v>
      </c>
      <c r="P2922" t="s">
        <v>1467</v>
      </c>
      <c r="Q2922" t="s">
        <v>183</v>
      </c>
      <c r="R2922" t="s">
        <v>1468</v>
      </c>
      <c r="S2922" t="s">
        <v>114</v>
      </c>
      <c r="T2922" t="s">
        <v>1469</v>
      </c>
      <c r="U2922" t="s">
        <v>1470</v>
      </c>
      <c r="V2922" t="s">
        <v>2091</v>
      </c>
      <c r="W2922" t="s">
        <v>2092</v>
      </c>
    </row>
    <row r="2923" spans="1:23" x14ac:dyDescent="0.3">
      <c r="A2923">
        <v>2951999431408790</v>
      </c>
      <c r="B2923" t="s">
        <v>779</v>
      </c>
      <c r="C2923" t="s">
        <v>189</v>
      </c>
      <c r="D2923" t="s">
        <v>2067</v>
      </c>
      <c r="E2923" t="s">
        <v>2691</v>
      </c>
      <c r="F2923" t="s">
        <v>2692</v>
      </c>
      <c r="G2923">
        <v>26.820599999999999</v>
      </c>
      <c r="H2923">
        <v>30.802499999999998</v>
      </c>
      <c r="I2923" t="s">
        <v>78</v>
      </c>
      <c r="J2923">
        <v>86861</v>
      </c>
      <c r="K2923" s="1">
        <v>44723</v>
      </c>
      <c r="L2923" t="s">
        <v>123</v>
      </c>
      <c r="M2923" t="s">
        <v>9803</v>
      </c>
      <c r="N2923" t="s">
        <v>9804</v>
      </c>
      <c r="O2923" t="s">
        <v>2174</v>
      </c>
      <c r="P2923" t="s">
        <v>2782</v>
      </c>
      <c r="Q2923" t="s">
        <v>1047</v>
      </c>
      <c r="R2923" t="s">
        <v>2783</v>
      </c>
      <c r="S2923" t="s">
        <v>212</v>
      </c>
      <c r="T2923" t="s">
        <v>2784</v>
      </c>
      <c r="U2923" t="s">
        <v>2785</v>
      </c>
      <c r="V2923" t="s">
        <v>3677</v>
      </c>
      <c r="W2923" t="s">
        <v>3678</v>
      </c>
    </row>
    <row r="2924" spans="1:23" x14ac:dyDescent="0.3">
      <c r="A2924">
        <v>302943328384885</v>
      </c>
      <c r="B2924" t="s">
        <v>710</v>
      </c>
      <c r="C2924" t="s">
        <v>24</v>
      </c>
      <c r="D2924" t="s">
        <v>679</v>
      </c>
      <c r="E2924" t="s">
        <v>2094</v>
      </c>
      <c r="F2924" t="s">
        <v>2095</v>
      </c>
      <c r="G2924">
        <v>-14.271000000000001</v>
      </c>
      <c r="H2924">
        <v>-170.13220000000001</v>
      </c>
      <c r="I2924" t="s">
        <v>78</v>
      </c>
      <c r="J2924">
        <v>48099</v>
      </c>
      <c r="K2924" s="1">
        <v>44653</v>
      </c>
      <c r="L2924" t="s">
        <v>29</v>
      </c>
      <c r="M2924" t="s">
        <v>9805</v>
      </c>
      <c r="N2924" t="s">
        <v>9806</v>
      </c>
      <c r="O2924" t="s">
        <v>1308</v>
      </c>
      <c r="P2924" t="s">
        <v>1309</v>
      </c>
      <c r="Q2924" t="s">
        <v>34</v>
      </c>
      <c r="R2924" t="s">
        <v>1310</v>
      </c>
      <c r="S2924" t="s">
        <v>255</v>
      </c>
      <c r="T2924" t="s">
        <v>1311</v>
      </c>
      <c r="U2924" t="s">
        <v>1312</v>
      </c>
      <c r="V2924" t="s">
        <v>7488</v>
      </c>
      <c r="W2924" t="s">
        <v>7489</v>
      </c>
    </row>
    <row r="2925" spans="1:23" x14ac:dyDescent="0.3">
      <c r="A2925">
        <v>748076897226686</v>
      </c>
      <c r="B2925" t="s">
        <v>1249</v>
      </c>
      <c r="C2925" t="s">
        <v>273</v>
      </c>
      <c r="D2925" t="s">
        <v>5665</v>
      </c>
      <c r="E2925" t="s">
        <v>1084</v>
      </c>
      <c r="F2925" t="s">
        <v>1085</v>
      </c>
      <c r="G2925">
        <v>-20.348400000000002</v>
      </c>
      <c r="H2925">
        <v>57.552199999999999</v>
      </c>
      <c r="I2925" t="s">
        <v>62</v>
      </c>
      <c r="J2925">
        <v>15038</v>
      </c>
      <c r="K2925" s="1">
        <v>45028</v>
      </c>
      <c r="L2925" t="s">
        <v>123</v>
      </c>
      <c r="M2925" t="s">
        <v>9807</v>
      </c>
      <c r="N2925" t="s">
        <v>9808</v>
      </c>
      <c r="O2925" t="s">
        <v>1057</v>
      </c>
      <c r="P2925" t="s">
        <v>2223</v>
      </c>
      <c r="Q2925" t="s">
        <v>294</v>
      </c>
      <c r="R2925" t="s">
        <v>2224</v>
      </c>
      <c r="S2925" t="s">
        <v>212</v>
      </c>
      <c r="T2925" t="s">
        <v>2225</v>
      </c>
      <c r="U2925" t="s">
        <v>2226</v>
      </c>
      <c r="V2925" t="s">
        <v>2246</v>
      </c>
      <c r="W2925" t="s">
        <v>2247</v>
      </c>
    </row>
    <row r="2926" spans="1:23" x14ac:dyDescent="0.3">
      <c r="A2926">
        <v>2054198448221760</v>
      </c>
      <c r="B2926" t="s">
        <v>859</v>
      </c>
      <c r="C2926" t="s">
        <v>58</v>
      </c>
      <c r="D2926" t="s">
        <v>3663</v>
      </c>
      <c r="E2926" t="s">
        <v>2061</v>
      </c>
      <c r="F2926" t="s">
        <v>2062</v>
      </c>
      <c r="G2926">
        <v>21.007899999999999</v>
      </c>
      <c r="H2926">
        <v>-10.940799999999999</v>
      </c>
      <c r="I2926" t="s">
        <v>62</v>
      </c>
      <c r="J2926">
        <v>88260</v>
      </c>
      <c r="K2926" s="1">
        <v>45004</v>
      </c>
      <c r="L2926" t="s">
        <v>123</v>
      </c>
      <c r="M2926" t="s">
        <v>9809</v>
      </c>
      <c r="N2926" t="s">
        <v>9810</v>
      </c>
      <c r="O2926" t="s">
        <v>292</v>
      </c>
      <c r="P2926" t="s">
        <v>3773</v>
      </c>
      <c r="Q2926" t="s">
        <v>169</v>
      </c>
      <c r="R2926" t="s">
        <v>3774</v>
      </c>
      <c r="S2926" t="s">
        <v>85</v>
      </c>
      <c r="T2926" t="s">
        <v>3775</v>
      </c>
      <c r="U2926" t="s">
        <v>3776</v>
      </c>
      <c r="V2926" t="s">
        <v>2579</v>
      </c>
      <c r="W2926" t="s">
        <v>2580</v>
      </c>
    </row>
    <row r="2927" spans="1:23" x14ac:dyDescent="0.3">
      <c r="A2927">
        <v>2810319485775940</v>
      </c>
      <c r="B2927" t="s">
        <v>567</v>
      </c>
      <c r="C2927" t="s">
        <v>134</v>
      </c>
      <c r="D2927" t="s">
        <v>2764</v>
      </c>
      <c r="E2927" t="s">
        <v>1911</v>
      </c>
      <c r="F2927" t="s">
        <v>1912</v>
      </c>
      <c r="G2927">
        <v>7.5148999999999999</v>
      </c>
      <c r="H2927">
        <v>134.58250000000001</v>
      </c>
      <c r="I2927" t="s">
        <v>138</v>
      </c>
      <c r="J2927">
        <v>119026</v>
      </c>
      <c r="K2927" s="1">
        <v>44777</v>
      </c>
      <c r="L2927" t="s">
        <v>123</v>
      </c>
      <c r="M2927" t="s">
        <v>9811</v>
      </c>
      <c r="N2927">
        <f>1-634-902-1161</f>
        <v>-2696</v>
      </c>
      <c r="O2927" t="s">
        <v>2242</v>
      </c>
      <c r="P2927" t="s">
        <v>8060</v>
      </c>
      <c r="Q2927" t="s">
        <v>294</v>
      </c>
      <c r="R2927" t="s">
        <v>8061</v>
      </c>
      <c r="S2927" t="s">
        <v>334</v>
      </c>
      <c r="T2927" t="s">
        <v>8062</v>
      </c>
      <c r="U2927" t="s">
        <v>8063</v>
      </c>
      <c r="V2927" t="s">
        <v>4925</v>
      </c>
      <c r="W2927" t="s">
        <v>4926</v>
      </c>
    </row>
    <row r="2928" spans="1:23" x14ac:dyDescent="0.3">
      <c r="A2928">
        <v>2524846199199500</v>
      </c>
      <c r="B2928" t="s">
        <v>480</v>
      </c>
      <c r="C2928" t="s">
        <v>218</v>
      </c>
      <c r="D2928" t="s">
        <v>3843</v>
      </c>
      <c r="E2928" t="s">
        <v>925</v>
      </c>
      <c r="F2928" t="s">
        <v>926</v>
      </c>
      <c r="G2928">
        <v>23.885899999999999</v>
      </c>
      <c r="H2928">
        <v>45.0792</v>
      </c>
      <c r="I2928" t="s">
        <v>78</v>
      </c>
      <c r="J2928">
        <v>42930</v>
      </c>
      <c r="K2928" s="1">
        <v>45015</v>
      </c>
      <c r="L2928" t="s">
        <v>63</v>
      </c>
      <c r="M2928" t="s">
        <v>9812</v>
      </c>
      <c r="N2928">
        <v>7174754609</v>
      </c>
      <c r="O2928" t="s">
        <v>692</v>
      </c>
      <c r="P2928" t="s">
        <v>5491</v>
      </c>
      <c r="Q2928" t="s">
        <v>143</v>
      </c>
      <c r="R2928" t="s">
        <v>5492</v>
      </c>
      <c r="S2928" t="s">
        <v>241</v>
      </c>
      <c r="T2928" t="s">
        <v>5493</v>
      </c>
      <c r="U2928" t="s">
        <v>5494</v>
      </c>
      <c r="V2928" t="s">
        <v>4562</v>
      </c>
      <c r="W2928" t="s">
        <v>4563</v>
      </c>
    </row>
    <row r="2929" spans="1:23" x14ac:dyDescent="0.3">
      <c r="A2929">
        <v>1675992679811830</v>
      </c>
      <c r="B2929" t="s">
        <v>859</v>
      </c>
      <c r="C2929" t="s">
        <v>218</v>
      </c>
      <c r="D2929" t="s">
        <v>4328</v>
      </c>
      <c r="E2929" t="s">
        <v>1584</v>
      </c>
      <c r="F2929" t="s">
        <v>1585</v>
      </c>
      <c r="G2929">
        <v>37.090200000000003</v>
      </c>
      <c r="H2929">
        <v>-95.712900000000005</v>
      </c>
      <c r="I2929" t="s">
        <v>138</v>
      </c>
      <c r="J2929">
        <v>47942</v>
      </c>
      <c r="K2929" s="1">
        <v>44763</v>
      </c>
      <c r="L2929" t="s">
        <v>29</v>
      </c>
      <c r="M2929" t="s">
        <v>9813</v>
      </c>
      <c r="N2929" t="s">
        <v>9814</v>
      </c>
      <c r="O2929" t="s">
        <v>460</v>
      </c>
      <c r="P2929" t="s">
        <v>1046</v>
      </c>
      <c r="Q2929" t="s">
        <v>239</v>
      </c>
      <c r="R2929" t="s">
        <v>1048</v>
      </c>
      <c r="S2929" t="s">
        <v>212</v>
      </c>
      <c r="T2929" t="s">
        <v>1049</v>
      </c>
      <c r="U2929" t="s">
        <v>1050</v>
      </c>
      <c r="V2929" t="s">
        <v>4423</v>
      </c>
      <c r="W2929" t="s">
        <v>4424</v>
      </c>
    </row>
    <row r="2930" spans="1:23" x14ac:dyDescent="0.3">
      <c r="A2930">
        <v>2962462652498330</v>
      </c>
      <c r="B2930" t="s">
        <v>555</v>
      </c>
      <c r="C2930" t="s">
        <v>58</v>
      </c>
      <c r="D2930" t="s">
        <v>1076</v>
      </c>
      <c r="E2930" t="s">
        <v>1414</v>
      </c>
      <c r="F2930" t="s">
        <v>1415</v>
      </c>
      <c r="G2930">
        <v>29.311699999999998</v>
      </c>
      <c r="H2930">
        <v>47.4818</v>
      </c>
      <c r="I2930" t="s">
        <v>28</v>
      </c>
      <c r="J2930">
        <v>69143</v>
      </c>
      <c r="K2930" s="1">
        <v>44851</v>
      </c>
      <c r="L2930" t="s">
        <v>63</v>
      </c>
      <c r="M2930" t="s">
        <v>9815</v>
      </c>
      <c r="N2930" t="s">
        <v>9816</v>
      </c>
      <c r="O2930" t="s">
        <v>3926</v>
      </c>
      <c r="P2930" t="s">
        <v>3927</v>
      </c>
      <c r="Q2930" t="s">
        <v>332</v>
      </c>
      <c r="R2930" t="s">
        <v>3928</v>
      </c>
      <c r="S2930" t="s">
        <v>255</v>
      </c>
      <c r="T2930" t="s">
        <v>3929</v>
      </c>
      <c r="U2930" t="s">
        <v>3930</v>
      </c>
      <c r="V2930" t="s">
        <v>7347</v>
      </c>
      <c r="W2930" t="s">
        <v>7348</v>
      </c>
    </row>
    <row r="2931" spans="1:23" x14ac:dyDescent="0.3">
      <c r="A2931">
        <v>37985338080514</v>
      </c>
      <c r="B2931" t="s">
        <v>104</v>
      </c>
      <c r="C2931" t="s">
        <v>273</v>
      </c>
      <c r="D2931" t="s">
        <v>985</v>
      </c>
      <c r="E2931" t="s">
        <v>3596</v>
      </c>
      <c r="F2931" t="s">
        <v>3597</v>
      </c>
      <c r="G2931">
        <v>17.607800000000001</v>
      </c>
      <c r="H2931">
        <v>8.0816999999999997</v>
      </c>
      <c r="I2931" t="s">
        <v>206</v>
      </c>
      <c r="J2931">
        <v>28464</v>
      </c>
      <c r="K2931" s="1">
        <v>44925</v>
      </c>
      <c r="L2931" t="s">
        <v>29</v>
      </c>
      <c r="M2931" t="s">
        <v>9817</v>
      </c>
      <c r="N2931" t="s">
        <v>9818</v>
      </c>
      <c r="O2931" t="s">
        <v>141</v>
      </c>
      <c r="P2931" t="s">
        <v>155</v>
      </c>
      <c r="Q2931" t="s">
        <v>143</v>
      </c>
      <c r="R2931" t="s">
        <v>156</v>
      </c>
      <c r="S2931" t="s">
        <v>198</v>
      </c>
      <c r="T2931" t="s">
        <v>157</v>
      </c>
      <c r="U2931" t="s">
        <v>158</v>
      </c>
      <c r="V2931" t="s">
        <v>5321</v>
      </c>
      <c r="W2931" t="s">
        <v>5322</v>
      </c>
    </row>
    <row r="2932" spans="1:23" x14ac:dyDescent="0.3">
      <c r="A2932">
        <v>667639998951901</v>
      </c>
      <c r="B2932" t="s">
        <v>23</v>
      </c>
      <c r="C2932" t="s">
        <v>218</v>
      </c>
      <c r="D2932" t="s">
        <v>3840</v>
      </c>
      <c r="E2932" t="s">
        <v>3625</v>
      </c>
      <c r="F2932" t="s">
        <v>3626</v>
      </c>
      <c r="G2932">
        <v>-11.2027</v>
      </c>
      <c r="H2932">
        <v>17.873899999999999</v>
      </c>
      <c r="I2932" t="s">
        <v>78</v>
      </c>
      <c r="J2932">
        <v>104429</v>
      </c>
      <c r="K2932" s="1">
        <v>44762</v>
      </c>
      <c r="L2932" t="s">
        <v>123</v>
      </c>
      <c r="M2932" t="s">
        <v>9819</v>
      </c>
      <c r="N2932" t="s">
        <v>9820</v>
      </c>
      <c r="O2932" t="s">
        <v>141</v>
      </c>
      <c r="P2932" t="s">
        <v>155</v>
      </c>
      <c r="Q2932" t="s">
        <v>321</v>
      </c>
      <c r="R2932" t="s">
        <v>156</v>
      </c>
      <c r="S2932" t="s">
        <v>52</v>
      </c>
      <c r="T2932" t="s">
        <v>157</v>
      </c>
      <c r="U2932" t="s">
        <v>158</v>
      </c>
      <c r="V2932" t="s">
        <v>4495</v>
      </c>
      <c r="W2932" t="s">
        <v>4496</v>
      </c>
    </row>
    <row r="2933" spans="1:23" x14ac:dyDescent="0.3">
      <c r="A2933">
        <v>2267642071369110</v>
      </c>
      <c r="B2933" t="s">
        <v>1683</v>
      </c>
      <c r="C2933" t="s">
        <v>105</v>
      </c>
      <c r="D2933" t="s">
        <v>4314</v>
      </c>
      <c r="E2933" t="s">
        <v>5053</v>
      </c>
      <c r="F2933" t="s">
        <v>5054</v>
      </c>
      <c r="G2933">
        <v>47.516199999999998</v>
      </c>
      <c r="H2933">
        <v>14.5501</v>
      </c>
      <c r="I2933" t="s">
        <v>78</v>
      </c>
      <c r="J2933">
        <v>62904</v>
      </c>
      <c r="K2933" s="1">
        <v>44771</v>
      </c>
      <c r="L2933" t="s">
        <v>123</v>
      </c>
      <c r="M2933" t="s">
        <v>9821</v>
      </c>
      <c r="N2933" t="s">
        <v>9822</v>
      </c>
      <c r="O2933" t="s">
        <v>1057</v>
      </c>
      <c r="P2933" t="s">
        <v>2223</v>
      </c>
      <c r="Q2933" t="s">
        <v>50</v>
      </c>
      <c r="R2933" t="s">
        <v>2224</v>
      </c>
      <c r="S2933" t="s">
        <v>255</v>
      </c>
      <c r="T2933" t="s">
        <v>2225</v>
      </c>
      <c r="U2933" t="s">
        <v>2226</v>
      </c>
      <c r="V2933" t="s">
        <v>5321</v>
      </c>
      <c r="W2933" t="s">
        <v>5322</v>
      </c>
    </row>
    <row r="2934" spans="1:23" x14ac:dyDescent="0.3">
      <c r="A2934">
        <v>1800580046236850</v>
      </c>
      <c r="B2934" t="s">
        <v>104</v>
      </c>
      <c r="C2934" t="s">
        <v>24</v>
      </c>
      <c r="D2934" t="s">
        <v>2024</v>
      </c>
      <c r="E2934" t="s">
        <v>3591</v>
      </c>
      <c r="F2934" t="s">
        <v>3592</v>
      </c>
      <c r="G2934">
        <v>41.871899999999997</v>
      </c>
      <c r="H2934">
        <v>12.567399999999999</v>
      </c>
      <c r="I2934" t="s">
        <v>206</v>
      </c>
      <c r="J2934">
        <v>100952</v>
      </c>
      <c r="K2934" s="1">
        <v>44992</v>
      </c>
      <c r="L2934" t="s">
        <v>63</v>
      </c>
      <c r="M2934" t="s">
        <v>9823</v>
      </c>
      <c r="N2934" t="s">
        <v>9824</v>
      </c>
      <c r="O2934" t="s">
        <v>965</v>
      </c>
      <c r="P2934" t="s">
        <v>3901</v>
      </c>
      <c r="Q2934" t="s">
        <v>50</v>
      </c>
      <c r="R2934" t="s">
        <v>3902</v>
      </c>
      <c r="S2934" t="s">
        <v>212</v>
      </c>
      <c r="T2934" t="s">
        <v>3903</v>
      </c>
      <c r="U2934" t="s">
        <v>3904</v>
      </c>
      <c r="V2934" t="s">
        <v>5212</v>
      </c>
      <c r="W2934" t="s">
        <v>5213</v>
      </c>
    </row>
    <row r="2935" spans="1:23" x14ac:dyDescent="0.3">
      <c r="A2935">
        <v>3005532394731640</v>
      </c>
      <c r="B2935" t="s">
        <v>161</v>
      </c>
      <c r="C2935" t="s">
        <v>189</v>
      </c>
      <c r="D2935" t="s">
        <v>492</v>
      </c>
      <c r="E2935" t="s">
        <v>2094</v>
      </c>
      <c r="F2935" t="s">
        <v>2733</v>
      </c>
      <c r="G2935">
        <v>-13.759</v>
      </c>
      <c r="H2935">
        <v>-172.1046</v>
      </c>
      <c r="I2935" t="s">
        <v>62</v>
      </c>
      <c r="J2935">
        <v>117103</v>
      </c>
      <c r="K2935" s="1">
        <v>44615</v>
      </c>
      <c r="L2935" t="s">
        <v>123</v>
      </c>
      <c r="M2935" t="s">
        <v>9825</v>
      </c>
      <c r="N2935" t="s">
        <v>9826</v>
      </c>
      <c r="O2935" t="s">
        <v>423</v>
      </c>
      <c r="P2935" t="s">
        <v>141</v>
      </c>
      <c r="Q2935" t="s">
        <v>50</v>
      </c>
      <c r="R2935" t="s">
        <v>3058</v>
      </c>
      <c r="S2935" t="s">
        <v>334</v>
      </c>
      <c r="T2935" t="s">
        <v>3059</v>
      </c>
      <c r="U2935" t="s">
        <v>3060</v>
      </c>
      <c r="V2935" t="s">
        <v>2679</v>
      </c>
      <c r="W2935" t="s">
        <v>2680</v>
      </c>
    </row>
    <row r="2936" spans="1:23" x14ac:dyDescent="0.3">
      <c r="A2936">
        <v>1771954692784550</v>
      </c>
      <c r="B2936" t="s">
        <v>175</v>
      </c>
      <c r="C2936" t="s">
        <v>189</v>
      </c>
      <c r="D2936" t="s">
        <v>3779</v>
      </c>
      <c r="E2936" t="s">
        <v>2210</v>
      </c>
      <c r="F2936" t="s">
        <v>2211</v>
      </c>
      <c r="G2936">
        <v>4.5709</v>
      </c>
      <c r="H2936">
        <v>-74.297300000000007</v>
      </c>
      <c r="I2936" t="s">
        <v>138</v>
      </c>
      <c r="J2936">
        <v>98543</v>
      </c>
      <c r="K2936" s="1">
        <v>44987</v>
      </c>
      <c r="L2936" t="s">
        <v>29</v>
      </c>
      <c r="M2936" t="s">
        <v>9827</v>
      </c>
      <c r="N2936" t="s">
        <v>9828</v>
      </c>
      <c r="O2936" t="s">
        <v>279</v>
      </c>
      <c r="P2936" t="s">
        <v>280</v>
      </c>
      <c r="Q2936" t="s">
        <v>239</v>
      </c>
      <c r="R2936" t="s">
        <v>281</v>
      </c>
      <c r="S2936" t="s">
        <v>255</v>
      </c>
      <c r="T2936" t="s">
        <v>282</v>
      </c>
      <c r="U2936" t="s">
        <v>283</v>
      </c>
      <c r="V2936" t="s">
        <v>6513</v>
      </c>
      <c r="W2936" t="s">
        <v>6514</v>
      </c>
    </row>
    <row r="2937" spans="1:23" x14ac:dyDescent="0.3">
      <c r="A2937">
        <v>2339446302682050</v>
      </c>
      <c r="B2937" t="s">
        <v>300</v>
      </c>
      <c r="C2937" t="s">
        <v>273</v>
      </c>
      <c r="D2937" t="s">
        <v>3418</v>
      </c>
      <c r="E2937" t="s">
        <v>1870</v>
      </c>
      <c r="F2937" t="s">
        <v>1871</v>
      </c>
      <c r="G2937">
        <v>18.735700000000001</v>
      </c>
      <c r="H2937">
        <v>-70.162700000000001</v>
      </c>
      <c r="I2937" t="s">
        <v>62</v>
      </c>
      <c r="J2937">
        <v>68772</v>
      </c>
      <c r="K2937" s="1">
        <v>44688</v>
      </c>
      <c r="L2937" t="s">
        <v>123</v>
      </c>
      <c r="M2937" t="s">
        <v>9829</v>
      </c>
      <c r="N2937" t="s">
        <v>9830</v>
      </c>
      <c r="O2937" t="s">
        <v>1513</v>
      </c>
      <c r="P2937" t="s">
        <v>3565</v>
      </c>
      <c r="Q2937" t="s">
        <v>34</v>
      </c>
      <c r="R2937" t="s">
        <v>3566</v>
      </c>
      <c r="S2937" t="s">
        <v>212</v>
      </c>
      <c r="T2937" t="s">
        <v>3567</v>
      </c>
      <c r="U2937" t="s">
        <v>3568</v>
      </c>
      <c r="V2937" t="s">
        <v>5117</v>
      </c>
      <c r="W2937" t="s">
        <v>5118</v>
      </c>
    </row>
    <row r="2938" spans="1:23" x14ac:dyDescent="0.3">
      <c r="A2938">
        <v>889762835188502</v>
      </c>
      <c r="B2938" t="s">
        <v>175</v>
      </c>
      <c r="C2938" t="s">
        <v>105</v>
      </c>
      <c r="D2938" t="s">
        <v>1985</v>
      </c>
      <c r="E2938" t="s">
        <v>3715</v>
      </c>
      <c r="F2938" t="s">
        <v>3716</v>
      </c>
      <c r="G2938">
        <v>-3.3704000000000001</v>
      </c>
      <c r="H2938">
        <v>-168.73400000000001</v>
      </c>
      <c r="I2938" t="s">
        <v>138</v>
      </c>
      <c r="J2938">
        <v>81556</v>
      </c>
      <c r="K2938" s="1">
        <v>45178</v>
      </c>
      <c r="L2938" t="s">
        <v>123</v>
      </c>
      <c r="M2938" t="s">
        <v>9831</v>
      </c>
      <c r="N2938" t="s">
        <v>9832</v>
      </c>
      <c r="O2938" t="s">
        <v>560</v>
      </c>
      <c r="P2938" t="s">
        <v>585</v>
      </c>
      <c r="Q2938" t="s">
        <v>239</v>
      </c>
      <c r="R2938" t="s">
        <v>3125</v>
      </c>
      <c r="S2938" t="s">
        <v>255</v>
      </c>
      <c r="T2938" t="s">
        <v>3126</v>
      </c>
      <c r="U2938" t="s">
        <v>3127</v>
      </c>
      <c r="V2938" t="s">
        <v>4795</v>
      </c>
      <c r="W2938" t="s">
        <v>4796</v>
      </c>
    </row>
    <row r="2939" spans="1:23" x14ac:dyDescent="0.3">
      <c r="A2939">
        <v>1334643966500200</v>
      </c>
      <c r="B2939" t="s">
        <v>41</v>
      </c>
      <c r="C2939" t="s">
        <v>58</v>
      </c>
      <c r="D2939" t="s">
        <v>3079</v>
      </c>
      <c r="E2939" t="s">
        <v>220</v>
      </c>
      <c r="F2939" t="s">
        <v>221</v>
      </c>
      <c r="G2939">
        <v>13.443199999999999</v>
      </c>
      <c r="H2939">
        <v>-15.3101</v>
      </c>
      <c r="I2939" t="s">
        <v>62</v>
      </c>
      <c r="J2939">
        <v>60735</v>
      </c>
      <c r="K2939" s="1">
        <v>44756</v>
      </c>
      <c r="L2939" t="s">
        <v>123</v>
      </c>
      <c r="M2939" t="s">
        <v>9833</v>
      </c>
      <c r="N2939">
        <f>1-988-462-9172</f>
        <v>-10621</v>
      </c>
      <c r="O2939" t="s">
        <v>356</v>
      </c>
      <c r="P2939" t="s">
        <v>3310</v>
      </c>
      <c r="Q2939" t="s">
        <v>358</v>
      </c>
      <c r="R2939" t="s">
        <v>3311</v>
      </c>
      <c r="S2939" t="s">
        <v>198</v>
      </c>
      <c r="T2939" t="s">
        <v>3312</v>
      </c>
      <c r="U2939" t="s">
        <v>3313</v>
      </c>
      <c r="V2939" t="s">
        <v>6992</v>
      </c>
      <c r="W2939" t="s">
        <v>6993</v>
      </c>
    </row>
    <row r="2940" spans="1:23" x14ac:dyDescent="0.3">
      <c r="A2940">
        <v>1063373490242130</v>
      </c>
      <c r="B2940" t="s">
        <v>313</v>
      </c>
      <c r="C2940" t="s">
        <v>24</v>
      </c>
      <c r="D2940" t="s">
        <v>3401</v>
      </c>
      <c r="E2940" t="s">
        <v>1685</v>
      </c>
      <c r="F2940" t="s">
        <v>1686</v>
      </c>
      <c r="G2940">
        <v>6.4280999999999997</v>
      </c>
      <c r="H2940">
        <v>-9.4295000000000009</v>
      </c>
      <c r="I2940" t="s">
        <v>138</v>
      </c>
      <c r="J2940">
        <v>77955</v>
      </c>
      <c r="K2940" s="1">
        <v>45136</v>
      </c>
      <c r="L2940" t="s">
        <v>63</v>
      </c>
      <c r="M2940" t="s">
        <v>9834</v>
      </c>
      <c r="N2940" t="s">
        <v>9835</v>
      </c>
      <c r="O2940" t="s">
        <v>400</v>
      </c>
      <c r="P2940" t="s">
        <v>2566</v>
      </c>
      <c r="Q2940" t="s">
        <v>294</v>
      </c>
      <c r="R2940" t="s">
        <v>2567</v>
      </c>
      <c r="S2940" t="s">
        <v>241</v>
      </c>
      <c r="T2940" t="s">
        <v>2568</v>
      </c>
      <c r="U2940" t="s">
        <v>2569</v>
      </c>
      <c r="V2940" t="s">
        <v>8688</v>
      </c>
      <c r="W2940" t="s">
        <v>8689</v>
      </c>
    </row>
    <row r="2941" spans="1:23" x14ac:dyDescent="0.3">
      <c r="A2941">
        <v>2659893862937020</v>
      </c>
      <c r="B2941" t="s">
        <v>325</v>
      </c>
      <c r="C2941" t="s">
        <v>134</v>
      </c>
      <c r="D2941" t="s">
        <v>1164</v>
      </c>
      <c r="E2941" t="s">
        <v>1231</v>
      </c>
      <c r="F2941" t="s">
        <v>1232</v>
      </c>
      <c r="G2941">
        <v>-16.290199999999999</v>
      </c>
      <c r="H2941">
        <v>-63.588700000000003</v>
      </c>
      <c r="I2941" t="s">
        <v>138</v>
      </c>
      <c r="J2941">
        <v>95910</v>
      </c>
      <c r="K2941" s="1">
        <v>44454</v>
      </c>
      <c r="L2941" t="s">
        <v>123</v>
      </c>
      <c r="M2941" t="s">
        <v>9836</v>
      </c>
      <c r="N2941" t="s">
        <v>9837</v>
      </c>
      <c r="O2941" t="s">
        <v>2332</v>
      </c>
      <c r="P2941" t="s">
        <v>496</v>
      </c>
      <c r="Q2941" t="s">
        <v>358</v>
      </c>
      <c r="R2941" t="s">
        <v>2333</v>
      </c>
      <c r="S2941" t="s">
        <v>85</v>
      </c>
      <c r="T2941" t="s">
        <v>2334</v>
      </c>
      <c r="U2941" t="s">
        <v>2335</v>
      </c>
      <c r="V2941" t="s">
        <v>4742</v>
      </c>
      <c r="W2941" t="s">
        <v>4743</v>
      </c>
    </row>
    <row r="2942" spans="1:23" x14ac:dyDescent="0.3">
      <c r="A2942">
        <v>2054574278327120</v>
      </c>
      <c r="B2942" t="s">
        <v>1008</v>
      </c>
      <c r="C2942" t="s">
        <v>24</v>
      </c>
      <c r="D2942" t="s">
        <v>4058</v>
      </c>
      <c r="E2942" t="s">
        <v>2570</v>
      </c>
      <c r="F2942" t="s">
        <v>2571</v>
      </c>
      <c r="G2942">
        <v>6.4238</v>
      </c>
      <c r="H2942">
        <v>-66.589699999999993</v>
      </c>
      <c r="I2942" t="s">
        <v>138</v>
      </c>
      <c r="J2942">
        <v>128909</v>
      </c>
      <c r="K2942" s="1">
        <v>45161</v>
      </c>
      <c r="L2942" t="s">
        <v>29</v>
      </c>
      <c r="M2942" t="s">
        <v>9838</v>
      </c>
      <c r="N2942" t="s">
        <v>9839</v>
      </c>
      <c r="O2942" t="s">
        <v>2111</v>
      </c>
      <c r="P2942" t="s">
        <v>2132</v>
      </c>
      <c r="Q2942" t="s">
        <v>239</v>
      </c>
      <c r="R2942" t="s">
        <v>2133</v>
      </c>
      <c r="S2942" t="s">
        <v>212</v>
      </c>
      <c r="T2942" t="s">
        <v>2134</v>
      </c>
      <c r="U2942" t="s">
        <v>2135</v>
      </c>
      <c r="V2942" t="s">
        <v>6486</v>
      </c>
      <c r="W2942" t="s">
        <v>6487</v>
      </c>
    </row>
    <row r="2943" spans="1:23" x14ac:dyDescent="0.3">
      <c r="A2943">
        <v>2157607385572310</v>
      </c>
      <c r="B2943" t="s">
        <v>667</v>
      </c>
      <c r="C2943" t="s">
        <v>58</v>
      </c>
      <c r="D2943" t="s">
        <v>6374</v>
      </c>
      <c r="E2943" t="s">
        <v>1077</v>
      </c>
      <c r="F2943" t="s">
        <v>1078</v>
      </c>
      <c r="G2943">
        <v>3.9192999999999998</v>
      </c>
      <c r="H2943">
        <v>-56.027799999999999</v>
      </c>
      <c r="I2943" t="s">
        <v>138</v>
      </c>
      <c r="J2943">
        <v>62194</v>
      </c>
      <c r="K2943" s="1">
        <v>44538</v>
      </c>
      <c r="L2943" t="s">
        <v>123</v>
      </c>
      <c r="M2943" t="s">
        <v>9840</v>
      </c>
      <c r="N2943" t="s">
        <v>9841</v>
      </c>
      <c r="O2943" t="s">
        <v>2554</v>
      </c>
      <c r="P2943" t="s">
        <v>3166</v>
      </c>
      <c r="Q2943" t="s">
        <v>83</v>
      </c>
      <c r="R2943" t="s">
        <v>3167</v>
      </c>
      <c r="S2943" t="s">
        <v>198</v>
      </c>
      <c r="T2943" t="s">
        <v>3168</v>
      </c>
      <c r="U2943" t="s">
        <v>3169</v>
      </c>
      <c r="V2943" t="s">
        <v>2236</v>
      </c>
      <c r="W2943" t="s">
        <v>2237</v>
      </c>
    </row>
    <row r="2944" spans="1:23" x14ac:dyDescent="0.3">
      <c r="A2944">
        <v>1740416897119430</v>
      </c>
      <c r="B2944" t="s">
        <v>260</v>
      </c>
      <c r="C2944" t="s">
        <v>91</v>
      </c>
      <c r="D2944" t="s">
        <v>6011</v>
      </c>
      <c r="E2944" t="s">
        <v>385</v>
      </c>
      <c r="F2944" t="s">
        <v>386</v>
      </c>
      <c r="G2944">
        <v>47.162500000000001</v>
      </c>
      <c r="H2944">
        <v>19.503299999999999</v>
      </c>
      <c r="I2944" t="s">
        <v>78</v>
      </c>
      <c r="J2944">
        <v>74024</v>
      </c>
      <c r="K2944" s="1">
        <v>44566</v>
      </c>
      <c r="L2944" t="s">
        <v>29</v>
      </c>
      <c r="M2944" t="s">
        <v>9842</v>
      </c>
      <c r="N2944" t="s">
        <v>9843</v>
      </c>
      <c r="O2944" t="s">
        <v>990</v>
      </c>
      <c r="P2944" t="s">
        <v>991</v>
      </c>
      <c r="Q2944" t="s">
        <v>294</v>
      </c>
      <c r="R2944" t="s">
        <v>992</v>
      </c>
      <c r="S2944" t="s">
        <v>198</v>
      </c>
      <c r="T2944" t="s">
        <v>993</v>
      </c>
      <c r="U2944" t="s">
        <v>994</v>
      </c>
      <c r="V2944" t="s">
        <v>2997</v>
      </c>
      <c r="W2944" t="s">
        <v>2998</v>
      </c>
    </row>
    <row r="2945" spans="1:23" x14ac:dyDescent="0.3">
      <c r="A2945">
        <v>1736302751636980</v>
      </c>
      <c r="B2945" t="s">
        <v>300</v>
      </c>
      <c r="C2945" t="s">
        <v>218</v>
      </c>
      <c r="D2945" t="s">
        <v>742</v>
      </c>
      <c r="E2945" t="s">
        <v>1327</v>
      </c>
      <c r="F2945" t="s">
        <v>1328</v>
      </c>
      <c r="G2945">
        <v>-6.3149930000000003</v>
      </c>
      <c r="H2945">
        <v>143.95554999999999</v>
      </c>
      <c r="I2945" t="s">
        <v>28</v>
      </c>
      <c r="J2945">
        <v>125852</v>
      </c>
      <c r="K2945" s="1">
        <v>44956</v>
      </c>
      <c r="L2945" t="s">
        <v>123</v>
      </c>
      <c r="M2945" t="s">
        <v>9844</v>
      </c>
      <c r="N2945" t="s">
        <v>9845</v>
      </c>
      <c r="O2945" t="s">
        <v>660</v>
      </c>
      <c r="P2945" t="s">
        <v>703</v>
      </c>
      <c r="Q2945" t="s">
        <v>674</v>
      </c>
      <c r="R2945" t="s">
        <v>2049</v>
      </c>
      <c r="S2945" t="s">
        <v>36</v>
      </c>
      <c r="T2945" t="s">
        <v>2050</v>
      </c>
      <c r="U2945" t="s">
        <v>2051</v>
      </c>
      <c r="V2945" t="s">
        <v>7692</v>
      </c>
      <c r="W2945" t="s">
        <v>7693</v>
      </c>
    </row>
    <row r="2946" spans="1:23" x14ac:dyDescent="0.3">
      <c r="A2946">
        <v>1055383538765300</v>
      </c>
      <c r="B2946" t="s">
        <v>23</v>
      </c>
      <c r="C2946" t="s">
        <v>105</v>
      </c>
      <c r="D2946" t="s">
        <v>1192</v>
      </c>
      <c r="E2946" t="s">
        <v>432</v>
      </c>
      <c r="F2946" t="s">
        <v>433</v>
      </c>
      <c r="G2946">
        <v>30.5852</v>
      </c>
      <c r="H2946">
        <v>36.238399999999999</v>
      </c>
      <c r="I2946" t="s">
        <v>28</v>
      </c>
      <c r="J2946">
        <v>99643</v>
      </c>
      <c r="K2946" s="1">
        <v>44602</v>
      </c>
      <c r="L2946" t="s">
        <v>29</v>
      </c>
      <c r="M2946" t="s">
        <v>9846</v>
      </c>
      <c r="N2946" t="s">
        <v>9847</v>
      </c>
      <c r="O2946" t="s">
        <v>1513</v>
      </c>
      <c r="P2946" t="s">
        <v>1373</v>
      </c>
      <c r="Q2946" t="s">
        <v>83</v>
      </c>
      <c r="R2946" t="s">
        <v>1514</v>
      </c>
      <c r="S2946" t="s">
        <v>212</v>
      </c>
      <c r="T2946" t="s">
        <v>1515</v>
      </c>
      <c r="U2946" t="s">
        <v>1516</v>
      </c>
      <c r="V2946" t="s">
        <v>3346</v>
      </c>
      <c r="W2946" t="s">
        <v>3347</v>
      </c>
    </row>
    <row r="2947" spans="1:23" x14ac:dyDescent="0.3">
      <c r="A2947">
        <v>1482189859726200</v>
      </c>
      <c r="B2947" t="s">
        <v>678</v>
      </c>
      <c r="C2947" t="s">
        <v>105</v>
      </c>
      <c r="D2947" t="s">
        <v>6243</v>
      </c>
      <c r="E2947" t="s">
        <v>4849</v>
      </c>
      <c r="F2947" t="s">
        <v>4850</v>
      </c>
      <c r="G2947">
        <v>28.033899999999999</v>
      </c>
      <c r="H2947">
        <v>1.6596</v>
      </c>
      <c r="I2947" t="s">
        <v>28</v>
      </c>
      <c r="J2947">
        <v>67761</v>
      </c>
      <c r="K2947" s="1">
        <v>45039</v>
      </c>
      <c r="L2947" t="s">
        <v>63</v>
      </c>
      <c r="M2947" t="s">
        <v>9848</v>
      </c>
      <c r="N2947" t="s">
        <v>9849</v>
      </c>
      <c r="O2947" t="s">
        <v>320</v>
      </c>
      <c r="P2947" t="s">
        <v>7405</v>
      </c>
      <c r="Q2947" t="s">
        <v>1047</v>
      </c>
      <c r="R2947" t="s">
        <v>7406</v>
      </c>
      <c r="S2947" t="s">
        <v>255</v>
      </c>
      <c r="T2947" t="s">
        <v>7407</v>
      </c>
      <c r="U2947" t="s">
        <v>7408</v>
      </c>
      <c r="V2947" t="s">
        <v>6008</v>
      </c>
      <c r="W2947" t="s">
        <v>6009</v>
      </c>
    </row>
    <row r="2948" spans="1:23" x14ac:dyDescent="0.3">
      <c r="A2948">
        <v>426791574939828</v>
      </c>
      <c r="B2948" t="s">
        <v>582</v>
      </c>
      <c r="C2948" t="s">
        <v>218</v>
      </c>
      <c r="D2948" t="s">
        <v>384</v>
      </c>
      <c r="E2948" t="s">
        <v>5614</v>
      </c>
      <c r="F2948" t="s">
        <v>5615</v>
      </c>
      <c r="G2948">
        <v>38.963700000000003</v>
      </c>
      <c r="H2948">
        <v>35.243299999999998</v>
      </c>
      <c r="I2948" t="s">
        <v>138</v>
      </c>
      <c r="J2948">
        <v>58627</v>
      </c>
      <c r="K2948" s="1">
        <v>44609</v>
      </c>
      <c r="L2948" t="s">
        <v>123</v>
      </c>
      <c r="M2948" t="s">
        <v>9850</v>
      </c>
      <c r="N2948" t="s">
        <v>9851</v>
      </c>
      <c r="O2948" t="s">
        <v>597</v>
      </c>
      <c r="P2948" t="s">
        <v>5454</v>
      </c>
      <c r="Q2948" t="s">
        <v>50</v>
      </c>
      <c r="R2948" t="s">
        <v>5455</v>
      </c>
      <c r="S2948" t="s">
        <v>85</v>
      </c>
      <c r="T2948" t="s">
        <v>5456</v>
      </c>
      <c r="U2948" t="s">
        <v>5457</v>
      </c>
      <c r="V2948" t="s">
        <v>8592</v>
      </c>
      <c r="W2948" t="s">
        <v>8593</v>
      </c>
    </row>
    <row r="2949" spans="1:23" x14ac:dyDescent="0.3">
      <c r="A2949">
        <v>832505069628274</v>
      </c>
      <c r="B2949" t="s">
        <v>161</v>
      </c>
      <c r="C2949" t="s">
        <v>189</v>
      </c>
      <c r="D2949" t="s">
        <v>4156</v>
      </c>
      <c r="E2949" t="s">
        <v>275</v>
      </c>
      <c r="F2949" t="s">
        <v>276</v>
      </c>
      <c r="G2949">
        <v>-17.6797</v>
      </c>
      <c r="H2949">
        <v>-149.4068</v>
      </c>
      <c r="I2949" t="s">
        <v>206</v>
      </c>
      <c r="J2949">
        <v>118023</v>
      </c>
      <c r="K2949" s="1">
        <v>44565</v>
      </c>
      <c r="L2949" t="s">
        <v>29</v>
      </c>
      <c r="M2949" t="s">
        <v>9852</v>
      </c>
      <c r="N2949" t="s">
        <v>9853</v>
      </c>
      <c r="O2949" t="s">
        <v>2575</v>
      </c>
      <c r="P2949" t="s">
        <v>3279</v>
      </c>
      <c r="Q2949" t="s">
        <v>321</v>
      </c>
      <c r="R2949" t="s">
        <v>3280</v>
      </c>
      <c r="S2949" t="s">
        <v>69</v>
      </c>
      <c r="T2949" t="s">
        <v>3281</v>
      </c>
      <c r="U2949" t="s">
        <v>3282</v>
      </c>
      <c r="V2949" t="s">
        <v>3600</v>
      </c>
      <c r="W2949" t="s">
        <v>3601</v>
      </c>
    </row>
    <row r="2950" spans="1:23" x14ac:dyDescent="0.3">
      <c r="A2950">
        <v>3027461953320290</v>
      </c>
      <c r="B2950" t="s">
        <v>260</v>
      </c>
      <c r="C2950" t="s">
        <v>134</v>
      </c>
      <c r="D2950" t="s">
        <v>974</v>
      </c>
      <c r="E2950" t="s">
        <v>2430</v>
      </c>
      <c r="F2950" t="s">
        <v>2431</v>
      </c>
      <c r="G2950">
        <v>51.919400000000003</v>
      </c>
      <c r="H2950">
        <v>19.145099999999999</v>
      </c>
      <c r="I2950" t="s">
        <v>28</v>
      </c>
      <c r="J2950">
        <v>92357</v>
      </c>
      <c r="K2950" s="1">
        <v>44812</v>
      </c>
      <c r="L2950" t="s">
        <v>63</v>
      </c>
      <c r="M2950" t="s">
        <v>9854</v>
      </c>
      <c r="N2950" t="s">
        <v>9855</v>
      </c>
      <c r="O2950" t="s">
        <v>2653</v>
      </c>
      <c r="P2950" t="s">
        <v>3619</v>
      </c>
      <c r="Q2950" t="s">
        <v>253</v>
      </c>
      <c r="R2950" t="s">
        <v>3620</v>
      </c>
      <c r="S2950" t="s">
        <v>52</v>
      </c>
      <c r="T2950" t="s">
        <v>3621</v>
      </c>
      <c r="U2950" t="s">
        <v>3622</v>
      </c>
      <c r="V2950" t="s">
        <v>2762</v>
      </c>
      <c r="W2950" t="s">
        <v>2763</v>
      </c>
    </row>
    <row r="2951" spans="1:23" x14ac:dyDescent="0.3">
      <c r="A2951">
        <v>2190334677208180</v>
      </c>
      <c r="B2951" t="s">
        <v>454</v>
      </c>
      <c r="C2951" t="s">
        <v>151</v>
      </c>
      <c r="D2951" t="s">
        <v>4306</v>
      </c>
      <c r="E2951" t="s">
        <v>5862</v>
      </c>
      <c r="F2951" t="s">
        <v>5863</v>
      </c>
      <c r="G2951">
        <v>46.151200000000003</v>
      </c>
      <c r="H2951">
        <v>14.9955</v>
      </c>
      <c r="I2951" t="s">
        <v>62</v>
      </c>
      <c r="J2951">
        <v>110715</v>
      </c>
      <c r="K2951" s="1">
        <v>45080</v>
      </c>
      <c r="L2951" t="s">
        <v>123</v>
      </c>
      <c r="M2951" t="s">
        <v>9856</v>
      </c>
      <c r="N2951" t="s">
        <v>9857</v>
      </c>
      <c r="O2951" t="s">
        <v>2470</v>
      </c>
      <c r="P2951" t="s">
        <v>3071</v>
      </c>
      <c r="Q2951" t="s">
        <v>83</v>
      </c>
      <c r="R2951" t="s">
        <v>3072</v>
      </c>
      <c r="S2951" t="s">
        <v>334</v>
      </c>
      <c r="T2951" t="s">
        <v>3073</v>
      </c>
      <c r="U2951" t="s">
        <v>3074</v>
      </c>
      <c r="V2951" t="s">
        <v>1138</v>
      </c>
      <c r="W2951" t="s">
        <v>1139</v>
      </c>
    </row>
    <row r="2952" spans="1:23" x14ac:dyDescent="0.3">
      <c r="A2952">
        <v>1296713169841580</v>
      </c>
      <c r="B2952" t="s">
        <v>351</v>
      </c>
      <c r="C2952" t="s">
        <v>134</v>
      </c>
      <c r="D2952" t="s">
        <v>2404</v>
      </c>
      <c r="E2952" t="s">
        <v>1564</v>
      </c>
      <c r="F2952" t="s">
        <v>1565</v>
      </c>
      <c r="G2952">
        <v>6.6111000000000004</v>
      </c>
      <c r="H2952">
        <v>20.939399999999999</v>
      </c>
      <c r="I2952" t="s">
        <v>138</v>
      </c>
      <c r="J2952">
        <v>55919</v>
      </c>
      <c r="K2952" s="1">
        <v>44724</v>
      </c>
      <c r="L2952" t="s">
        <v>63</v>
      </c>
      <c r="M2952" t="s">
        <v>9858</v>
      </c>
      <c r="N2952" t="s">
        <v>9859</v>
      </c>
      <c r="O2952" t="s">
        <v>1100</v>
      </c>
      <c r="P2952" t="s">
        <v>1101</v>
      </c>
      <c r="Q2952" t="s">
        <v>358</v>
      </c>
      <c r="R2952" t="s">
        <v>1102</v>
      </c>
      <c r="S2952" t="s">
        <v>36</v>
      </c>
      <c r="T2952" t="s">
        <v>1103</v>
      </c>
      <c r="U2952" t="s">
        <v>1104</v>
      </c>
      <c r="V2952" t="s">
        <v>6455</v>
      </c>
      <c r="W2952" t="s">
        <v>6456</v>
      </c>
    </row>
    <row r="2953" spans="1:23" x14ac:dyDescent="0.3">
      <c r="A2953">
        <v>1852415178558440</v>
      </c>
      <c r="B2953" t="s">
        <v>582</v>
      </c>
      <c r="C2953" t="s">
        <v>105</v>
      </c>
      <c r="D2953" t="s">
        <v>7230</v>
      </c>
      <c r="E2953" t="s">
        <v>2532</v>
      </c>
      <c r="F2953" t="s">
        <v>2533</v>
      </c>
      <c r="G2953">
        <v>-6.3689999999999998</v>
      </c>
      <c r="H2953">
        <v>34.888800000000003</v>
      </c>
      <c r="I2953" t="s">
        <v>62</v>
      </c>
      <c r="J2953">
        <v>82008</v>
      </c>
      <c r="K2953" s="1">
        <v>45141</v>
      </c>
      <c r="L2953" t="s">
        <v>29</v>
      </c>
      <c r="M2953" t="s">
        <v>9860</v>
      </c>
      <c r="N2953" t="s">
        <v>9861</v>
      </c>
      <c r="O2953" t="s">
        <v>1126</v>
      </c>
      <c r="P2953" t="s">
        <v>4298</v>
      </c>
      <c r="Q2953" t="s">
        <v>67</v>
      </c>
      <c r="R2953" t="s">
        <v>4299</v>
      </c>
      <c r="S2953" t="s">
        <v>334</v>
      </c>
      <c r="T2953" t="s">
        <v>4300</v>
      </c>
      <c r="U2953" t="s">
        <v>4301</v>
      </c>
      <c r="V2953" t="s">
        <v>8846</v>
      </c>
      <c r="W2953" t="s">
        <v>8847</v>
      </c>
    </row>
    <row r="2954" spans="1:23" x14ac:dyDescent="0.3">
      <c r="A2954">
        <v>783281576116221</v>
      </c>
      <c r="B2954" t="s">
        <v>921</v>
      </c>
      <c r="C2954" t="s">
        <v>218</v>
      </c>
      <c r="D2954" t="s">
        <v>6143</v>
      </c>
      <c r="E2954" t="s">
        <v>819</v>
      </c>
      <c r="F2954" t="s">
        <v>820</v>
      </c>
      <c r="G2954">
        <v>15.414899999999999</v>
      </c>
      <c r="H2954">
        <v>-61.3705</v>
      </c>
      <c r="I2954" t="s">
        <v>78</v>
      </c>
      <c r="J2954">
        <v>131230</v>
      </c>
      <c r="K2954" s="1">
        <v>44515</v>
      </c>
      <c r="L2954" t="s">
        <v>29</v>
      </c>
      <c r="M2954" t="s">
        <v>9862</v>
      </c>
      <c r="N2954" t="s">
        <v>9863</v>
      </c>
      <c r="O2954" t="s">
        <v>356</v>
      </c>
      <c r="P2954" t="s">
        <v>357</v>
      </c>
      <c r="Q2954" t="s">
        <v>83</v>
      </c>
      <c r="R2954" t="s">
        <v>359</v>
      </c>
      <c r="S2954" t="s">
        <v>145</v>
      </c>
      <c r="T2954" t="s">
        <v>360</v>
      </c>
      <c r="U2954" t="s">
        <v>361</v>
      </c>
      <c r="V2954" t="s">
        <v>5311</v>
      </c>
      <c r="W2954" t="s">
        <v>5312</v>
      </c>
    </row>
    <row r="2955" spans="1:23" x14ac:dyDescent="0.3">
      <c r="A2955">
        <v>2885425976220060</v>
      </c>
      <c r="B2955" t="s">
        <v>396</v>
      </c>
      <c r="C2955" t="s">
        <v>42</v>
      </c>
      <c r="D2955" t="s">
        <v>1423</v>
      </c>
      <c r="E2955" t="s">
        <v>712</v>
      </c>
      <c r="F2955" t="s">
        <v>713</v>
      </c>
      <c r="G2955">
        <v>40.069099999999999</v>
      </c>
      <c r="H2955">
        <v>45.038200000000003</v>
      </c>
      <c r="I2955" t="s">
        <v>78</v>
      </c>
      <c r="J2955">
        <v>78293</v>
      </c>
      <c r="K2955" s="1">
        <v>45050</v>
      </c>
      <c r="L2955" t="s">
        <v>63</v>
      </c>
      <c r="M2955" t="s">
        <v>9864</v>
      </c>
      <c r="N2955">
        <v>6163902468</v>
      </c>
      <c r="O2955" t="s">
        <v>1126</v>
      </c>
      <c r="P2955" t="s">
        <v>4298</v>
      </c>
      <c r="Q2955" t="s">
        <v>253</v>
      </c>
      <c r="R2955" t="s">
        <v>4299</v>
      </c>
      <c r="S2955" t="s">
        <v>334</v>
      </c>
      <c r="T2955" t="s">
        <v>4300</v>
      </c>
      <c r="U2955" t="s">
        <v>4301</v>
      </c>
      <c r="V2955" t="s">
        <v>3108</v>
      </c>
      <c r="W2955" t="s">
        <v>3109</v>
      </c>
    </row>
    <row r="2956" spans="1:23" x14ac:dyDescent="0.3">
      <c r="A2956">
        <v>976923216788168</v>
      </c>
      <c r="B2956" t="s">
        <v>351</v>
      </c>
      <c r="C2956" t="s">
        <v>189</v>
      </c>
      <c r="D2956" t="s">
        <v>679</v>
      </c>
      <c r="E2956" t="s">
        <v>3442</v>
      </c>
      <c r="F2956" t="s">
        <v>3443</v>
      </c>
      <c r="G2956">
        <v>61.924100000000003</v>
      </c>
      <c r="H2956">
        <v>25.748200000000001</v>
      </c>
      <c r="I2956" t="s">
        <v>28</v>
      </c>
      <c r="J2956">
        <v>103820</v>
      </c>
      <c r="K2956" s="1">
        <v>44564</v>
      </c>
      <c r="L2956" t="s">
        <v>63</v>
      </c>
      <c r="M2956" t="s">
        <v>9865</v>
      </c>
      <c r="N2956" t="s">
        <v>9866</v>
      </c>
      <c r="O2956" t="s">
        <v>424</v>
      </c>
      <c r="P2956" t="s">
        <v>2453</v>
      </c>
      <c r="Q2956" t="s">
        <v>674</v>
      </c>
      <c r="R2956" t="s">
        <v>4108</v>
      </c>
      <c r="S2956" t="s">
        <v>52</v>
      </c>
      <c r="T2956" t="s">
        <v>4109</v>
      </c>
      <c r="U2956" t="s">
        <v>4110</v>
      </c>
      <c r="V2956" t="s">
        <v>8636</v>
      </c>
      <c r="W2956" t="s">
        <v>8637</v>
      </c>
    </row>
    <row r="2957" spans="1:23" x14ac:dyDescent="0.3">
      <c r="A2957">
        <v>2687202892557910</v>
      </c>
      <c r="B2957" t="s">
        <v>119</v>
      </c>
      <c r="C2957" t="s">
        <v>24</v>
      </c>
      <c r="D2957" t="s">
        <v>960</v>
      </c>
      <c r="E2957" t="s">
        <v>5023</v>
      </c>
      <c r="F2957" t="s">
        <v>5024</v>
      </c>
      <c r="G2957">
        <v>25.034300000000002</v>
      </c>
      <c r="H2957">
        <v>-77.396299999999997</v>
      </c>
      <c r="I2957" t="s">
        <v>28</v>
      </c>
      <c r="J2957">
        <v>105954</v>
      </c>
      <c r="K2957" s="1">
        <v>44563</v>
      </c>
      <c r="L2957" t="s">
        <v>63</v>
      </c>
      <c r="M2957" t="s">
        <v>9867</v>
      </c>
      <c r="N2957" t="s">
        <v>9868</v>
      </c>
      <c r="O2957" t="s">
        <v>526</v>
      </c>
      <c r="P2957" t="s">
        <v>629</v>
      </c>
      <c r="Q2957" t="s">
        <v>1047</v>
      </c>
      <c r="R2957" t="s">
        <v>630</v>
      </c>
      <c r="S2957" t="s">
        <v>36</v>
      </c>
      <c r="T2957" t="s">
        <v>631</v>
      </c>
      <c r="U2957" t="s">
        <v>632</v>
      </c>
      <c r="V2957" t="s">
        <v>6909</v>
      </c>
      <c r="W2957" t="s">
        <v>6910</v>
      </c>
    </row>
    <row r="2958" spans="1:23" x14ac:dyDescent="0.3">
      <c r="A2958">
        <v>1537763789071190</v>
      </c>
      <c r="B2958" t="s">
        <v>74</v>
      </c>
      <c r="C2958" t="s">
        <v>134</v>
      </c>
      <c r="D2958" t="s">
        <v>3883</v>
      </c>
      <c r="E2958" t="s">
        <v>593</v>
      </c>
      <c r="F2958" t="s">
        <v>594</v>
      </c>
      <c r="G2958">
        <v>-11.6455</v>
      </c>
      <c r="H2958">
        <v>43.333300000000001</v>
      </c>
      <c r="I2958" t="s">
        <v>62</v>
      </c>
      <c r="J2958">
        <v>62808</v>
      </c>
      <c r="K2958" s="1">
        <v>45077</v>
      </c>
      <c r="L2958" t="s">
        <v>29</v>
      </c>
      <c r="M2958" t="s">
        <v>9869</v>
      </c>
      <c r="N2958" t="s">
        <v>9870</v>
      </c>
      <c r="O2958" t="s">
        <v>2583</v>
      </c>
      <c r="P2958" t="s">
        <v>5553</v>
      </c>
      <c r="Q2958" t="s">
        <v>1047</v>
      </c>
      <c r="R2958" t="s">
        <v>5554</v>
      </c>
      <c r="S2958" t="s">
        <v>114</v>
      </c>
      <c r="T2958" t="s">
        <v>5555</v>
      </c>
      <c r="U2958" t="s">
        <v>5556</v>
      </c>
      <c r="V2958" t="s">
        <v>258</v>
      </c>
      <c r="W2958" t="s">
        <v>259</v>
      </c>
    </row>
    <row r="2959" spans="1:23" x14ac:dyDescent="0.3">
      <c r="A2959">
        <v>2997257266626630</v>
      </c>
      <c r="B2959" t="s">
        <v>325</v>
      </c>
      <c r="C2959" t="s">
        <v>273</v>
      </c>
      <c r="D2959" t="s">
        <v>3360</v>
      </c>
      <c r="E2959" t="s">
        <v>3498</v>
      </c>
      <c r="F2959" t="s">
        <v>3499</v>
      </c>
      <c r="G2959">
        <v>-3.3731</v>
      </c>
      <c r="H2959">
        <v>29.918900000000001</v>
      </c>
      <c r="I2959" t="s">
        <v>78</v>
      </c>
      <c r="J2959">
        <v>130734</v>
      </c>
      <c r="K2959" s="1">
        <v>44740</v>
      </c>
      <c r="L2959" t="s">
        <v>63</v>
      </c>
      <c r="M2959" t="s">
        <v>9871</v>
      </c>
      <c r="N2959" t="s">
        <v>9872</v>
      </c>
      <c r="O2959" t="s">
        <v>2027</v>
      </c>
      <c r="P2959" t="s">
        <v>5661</v>
      </c>
      <c r="Q2959" t="s">
        <v>83</v>
      </c>
      <c r="R2959" t="s">
        <v>5662</v>
      </c>
      <c r="S2959" t="s">
        <v>36</v>
      </c>
      <c r="T2959" t="s">
        <v>5663</v>
      </c>
      <c r="U2959" t="s">
        <v>5664</v>
      </c>
      <c r="V2959" t="s">
        <v>2004</v>
      </c>
      <c r="W2959" t="s">
        <v>2005</v>
      </c>
    </row>
    <row r="2960" spans="1:23" x14ac:dyDescent="0.3">
      <c r="A2960">
        <v>2688124839535560</v>
      </c>
      <c r="B2960" t="s">
        <v>231</v>
      </c>
      <c r="C2960" t="s">
        <v>189</v>
      </c>
      <c r="D2960" t="s">
        <v>5323</v>
      </c>
      <c r="E2960" t="s">
        <v>340</v>
      </c>
      <c r="F2960" t="s">
        <v>341</v>
      </c>
      <c r="G2960">
        <v>15.179399999999999</v>
      </c>
      <c r="H2960">
        <v>39.782299999999999</v>
      </c>
      <c r="I2960" t="s">
        <v>138</v>
      </c>
      <c r="J2960">
        <v>30862</v>
      </c>
      <c r="K2960" s="1">
        <v>44764</v>
      </c>
      <c r="L2960" t="s">
        <v>29</v>
      </c>
      <c r="M2960" t="s">
        <v>9873</v>
      </c>
      <c r="N2960" t="s">
        <v>9874</v>
      </c>
      <c r="O2960" t="s">
        <v>736</v>
      </c>
      <c r="P2960" t="s">
        <v>4262</v>
      </c>
      <c r="Q2960" t="s">
        <v>83</v>
      </c>
      <c r="R2960" t="s">
        <v>4263</v>
      </c>
      <c r="S2960" t="s">
        <v>198</v>
      </c>
      <c r="T2960" t="s">
        <v>4264</v>
      </c>
      <c r="U2960" t="s">
        <v>4265</v>
      </c>
      <c r="V2960" t="s">
        <v>7206</v>
      </c>
      <c r="W2960" t="s">
        <v>7207</v>
      </c>
    </row>
    <row r="2961" spans="1:23" x14ac:dyDescent="0.3">
      <c r="A2961">
        <v>2508639160580630</v>
      </c>
      <c r="B2961" t="s">
        <v>119</v>
      </c>
      <c r="C2961" t="s">
        <v>91</v>
      </c>
      <c r="D2961" t="s">
        <v>8377</v>
      </c>
      <c r="E2961" t="s">
        <v>3607</v>
      </c>
      <c r="F2961" t="s">
        <v>3608</v>
      </c>
      <c r="G2961">
        <v>39.074199999999998</v>
      </c>
      <c r="H2961">
        <v>21.824300000000001</v>
      </c>
      <c r="I2961" t="s">
        <v>206</v>
      </c>
      <c r="J2961">
        <v>94162</v>
      </c>
      <c r="K2961" s="1">
        <v>44531</v>
      </c>
      <c r="L2961" t="s">
        <v>123</v>
      </c>
      <c r="M2961" t="s">
        <v>9875</v>
      </c>
      <c r="N2961" t="s">
        <v>9876</v>
      </c>
      <c r="O2961" t="s">
        <v>508</v>
      </c>
      <c r="P2961" t="s">
        <v>886</v>
      </c>
      <c r="Q2961" t="s">
        <v>321</v>
      </c>
      <c r="R2961" t="s">
        <v>887</v>
      </c>
      <c r="S2961" t="s">
        <v>69</v>
      </c>
      <c r="T2961" t="s">
        <v>888</v>
      </c>
      <c r="U2961" t="s">
        <v>889</v>
      </c>
      <c r="V2961" t="s">
        <v>5981</v>
      </c>
      <c r="W2961" t="s">
        <v>5982</v>
      </c>
    </row>
    <row r="2962" spans="1:23" x14ac:dyDescent="0.3">
      <c r="A2962">
        <v>199734565463447</v>
      </c>
      <c r="B2962" t="s">
        <v>300</v>
      </c>
      <c r="C2962" t="s">
        <v>218</v>
      </c>
      <c r="D2962" t="s">
        <v>1641</v>
      </c>
      <c r="E2962" t="s">
        <v>1760</v>
      </c>
      <c r="F2962" t="s">
        <v>1761</v>
      </c>
      <c r="G2962">
        <v>13.193899999999999</v>
      </c>
      <c r="H2962">
        <v>-59.543199999999999</v>
      </c>
      <c r="I2962" t="s">
        <v>78</v>
      </c>
      <c r="J2962">
        <v>112240</v>
      </c>
      <c r="K2962" s="1">
        <v>44600</v>
      </c>
      <c r="L2962" t="s">
        <v>29</v>
      </c>
      <c r="M2962" t="s">
        <v>9877</v>
      </c>
      <c r="N2962" t="s">
        <v>9878</v>
      </c>
      <c r="O2962" t="s">
        <v>3099</v>
      </c>
      <c r="P2962" t="s">
        <v>3100</v>
      </c>
      <c r="Q2962" t="s">
        <v>169</v>
      </c>
      <c r="R2962" t="s">
        <v>3101</v>
      </c>
      <c r="S2962" t="s">
        <v>85</v>
      </c>
      <c r="T2962" t="s">
        <v>3102</v>
      </c>
      <c r="U2962" t="s">
        <v>3103</v>
      </c>
      <c r="V2962" t="s">
        <v>7488</v>
      </c>
      <c r="W2962" t="s">
        <v>7489</v>
      </c>
    </row>
    <row r="2963" spans="1:23" x14ac:dyDescent="0.3">
      <c r="A2963">
        <v>2088945847964890</v>
      </c>
      <c r="B2963" t="s">
        <v>1249</v>
      </c>
      <c r="C2963" t="s">
        <v>42</v>
      </c>
      <c r="D2963" t="s">
        <v>4248</v>
      </c>
      <c r="E2963" t="s">
        <v>731</v>
      </c>
      <c r="F2963" t="s">
        <v>732</v>
      </c>
      <c r="G2963">
        <v>13.9094</v>
      </c>
      <c r="H2963">
        <v>-60.978900000000003</v>
      </c>
      <c r="I2963" t="s">
        <v>78</v>
      </c>
      <c r="J2963">
        <v>124618</v>
      </c>
      <c r="K2963" s="1">
        <v>44966</v>
      </c>
      <c r="L2963" t="s">
        <v>29</v>
      </c>
      <c r="M2963" t="s">
        <v>9243</v>
      </c>
      <c r="N2963">
        <v>2429592793</v>
      </c>
      <c r="O2963" t="s">
        <v>650</v>
      </c>
      <c r="P2963" t="s">
        <v>1408</v>
      </c>
      <c r="Q2963" t="s">
        <v>143</v>
      </c>
      <c r="R2963" t="s">
        <v>1409</v>
      </c>
      <c r="S2963" t="s">
        <v>114</v>
      </c>
      <c r="T2963" t="s">
        <v>1410</v>
      </c>
      <c r="U2963" t="s">
        <v>1411</v>
      </c>
      <c r="V2963" t="s">
        <v>3605</v>
      </c>
      <c r="W2963" t="s">
        <v>3606</v>
      </c>
    </row>
    <row r="2964" spans="1:23" x14ac:dyDescent="0.3">
      <c r="A2964">
        <v>746189090177076</v>
      </c>
      <c r="B2964" t="s">
        <v>313</v>
      </c>
      <c r="C2964" t="s">
        <v>24</v>
      </c>
      <c r="D2964" t="s">
        <v>5970</v>
      </c>
      <c r="E2964" t="s">
        <v>5204</v>
      </c>
      <c r="F2964" t="s">
        <v>5205</v>
      </c>
      <c r="G2964">
        <v>41.153300000000002</v>
      </c>
      <c r="H2964">
        <v>20.168299999999999</v>
      </c>
      <c r="I2964" t="s">
        <v>138</v>
      </c>
      <c r="J2964">
        <v>67631</v>
      </c>
      <c r="K2964" s="1">
        <v>45179</v>
      </c>
      <c r="L2964" t="s">
        <v>63</v>
      </c>
      <c r="M2964" t="s">
        <v>9879</v>
      </c>
      <c r="N2964" t="s">
        <v>9880</v>
      </c>
      <c r="O2964" t="s">
        <v>508</v>
      </c>
      <c r="P2964" t="s">
        <v>886</v>
      </c>
      <c r="Q2964" t="s">
        <v>67</v>
      </c>
      <c r="R2964" t="s">
        <v>887</v>
      </c>
      <c r="S2964" t="s">
        <v>255</v>
      </c>
      <c r="T2964" t="s">
        <v>888</v>
      </c>
      <c r="U2964" t="s">
        <v>889</v>
      </c>
      <c r="V2964" t="s">
        <v>148</v>
      </c>
      <c r="W2964" t="s">
        <v>149</v>
      </c>
    </row>
    <row r="2965" spans="1:23" x14ac:dyDescent="0.3">
      <c r="A2965">
        <v>1980602791367530</v>
      </c>
      <c r="B2965" t="s">
        <v>839</v>
      </c>
      <c r="C2965" t="s">
        <v>24</v>
      </c>
      <c r="D2965" t="s">
        <v>2936</v>
      </c>
      <c r="E2965" t="s">
        <v>688</v>
      </c>
      <c r="F2965" t="s">
        <v>689</v>
      </c>
      <c r="G2965">
        <v>12.5657</v>
      </c>
      <c r="H2965">
        <v>104.9909</v>
      </c>
      <c r="I2965" t="s">
        <v>28</v>
      </c>
      <c r="J2965">
        <v>113983</v>
      </c>
      <c r="K2965" s="1">
        <v>45097</v>
      </c>
      <c r="L2965" t="s">
        <v>63</v>
      </c>
      <c r="M2965" t="s">
        <v>9881</v>
      </c>
      <c r="N2965" t="s">
        <v>9882</v>
      </c>
      <c r="O2965" t="s">
        <v>81</v>
      </c>
      <c r="P2965" t="s">
        <v>1036</v>
      </c>
      <c r="Q2965" t="s">
        <v>50</v>
      </c>
      <c r="R2965" t="s">
        <v>1037</v>
      </c>
      <c r="S2965" t="s">
        <v>334</v>
      </c>
      <c r="T2965" t="s">
        <v>1038</v>
      </c>
      <c r="U2965" t="s">
        <v>1039</v>
      </c>
      <c r="V2965" t="s">
        <v>8407</v>
      </c>
      <c r="W2965" t="s">
        <v>8408</v>
      </c>
    </row>
    <row r="2966" spans="1:23" x14ac:dyDescent="0.3">
      <c r="A2966">
        <v>2631776024643650</v>
      </c>
      <c r="B2966" t="s">
        <v>582</v>
      </c>
      <c r="C2966" t="s">
        <v>151</v>
      </c>
      <c r="D2966" t="s">
        <v>4390</v>
      </c>
      <c r="E2966" t="s">
        <v>5053</v>
      </c>
      <c r="F2966" t="s">
        <v>5054</v>
      </c>
      <c r="G2966">
        <v>47.516199999999998</v>
      </c>
      <c r="H2966">
        <v>14.5501</v>
      </c>
      <c r="I2966" t="s">
        <v>78</v>
      </c>
      <c r="J2966">
        <v>115642</v>
      </c>
      <c r="K2966" s="1">
        <v>44713</v>
      </c>
      <c r="L2966" t="s">
        <v>63</v>
      </c>
      <c r="M2966" t="s">
        <v>9883</v>
      </c>
      <c r="N2966" t="s">
        <v>9884</v>
      </c>
      <c r="O2966" t="s">
        <v>279</v>
      </c>
      <c r="P2966" t="s">
        <v>280</v>
      </c>
      <c r="Q2966" t="s">
        <v>67</v>
      </c>
      <c r="R2966" t="s">
        <v>281</v>
      </c>
      <c r="S2966" t="s">
        <v>114</v>
      </c>
      <c r="T2966" t="s">
        <v>282</v>
      </c>
      <c r="U2966" t="s">
        <v>283</v>
      </c>
      <c r="V2966" t="s">
        <v>8016</v>
      </c>
      <c r="W2966" t="s">
        <v>8017</v>
      </c>
    </row>
    <row r="2967" spans="1:23" x14ac:dyDescent="0.3">
      <c r="A2967">
        <v>1380651886315750</v>
      </c>
      <c r="B2967" t="s">
        <v>417</v>
      </c>
      <c r="C2967" t="s">
        <v>151</v>
      </c>
      <c r="D2967" t="s">
        <v>1674</v>
      </c>
      <c r="E2967" t="s">
        <v>1165</v>
      </c>
      <c r="F2967" t="s">
        <v>1166</v>
      </c>
      <c r="G2967">
        <v>6.8769999999999998</v>
      </c>
      <c r="H2967">
        <v>31.306999999999999</v>
      </c>
      <c r="I2967" t="s">
        <v>206</v>
      </c>
      <c r="J2967">
        <v>32430</v>
      </c>
      <c r="K2967" s="1">
        <v>44547</v>
      </c>
      <c r="L2967" t="s">
        <v>29</v>
      </c>
      <c r="M2967" t="s">
        <v>9885</v>
      </c>
      <c r="N2967" t="s">
        <v>9886</v>
      </c>
      <c r="O2967" t="s">
        <v>460</v>
      </c>
      <c r="P2967" t="s">
        <v>4666</v>
      </c>
      <c r="Q2967" t="s">
        <v>183</v>
      </c>
      <c r="R2967" t="s">
        <v>4667</v>
      </c>
      <c r="S2967" t="s">
        <v>69</v>
      </c>
      <c r="T2967" t="s">
        <v>4668</v>
      </c>
      <c r="U2967" t="s">
        <v>4669</v>
      </c>
      <c r="V2967" t="s">
        <v>6471</v>
      </c>
      <c r="W2967" t="s">
        <v>6472</v>
      </c>
    </row>
    <row r="2968" spans="1:23" x14ac:dyDescent="0.3">
      <c r="A2968">
        <v>1267824862978040</v>
      </c>
      <c r="B2968" t="s">
        <v>1249</v>
      </c>
      <c r="C2968" t="s">
        <v>91</v>
      </c>
      <c r="D2968" t="s">
        <v>3007</v>
      </c>
      <c r="E2968" t="s">
        <v>504</v>
      </c>
      <c r="F2968" t="s">
        <v>505</v>
      </c>
      <c r="G2968">
        <v>21.473500000000001</v>
      </c>
      <c r="H2968">
        <v>55.9754</v>
      </c>
      <c r="I2968" t="s">
        <v>28</v>
      </c>
      <c r="J2968">
        <v>79678</v>
      </c>
      <c r="K2968" s="1">
        <v>44651</v>
      </c>
      <c r="L2968" t="s">
        <v>29</v>
      </c>
      <c r="M2968" t="s">
        <v>9887</v>
      </c>
      <c r="N2968" t="s">
        <v>9888</v>
      </c>
      <c r="O2968" t="s">
        <v>3636</v>
      </c>
      <c r="P2968" t="s">
        <v>5772</v>
      </c>
      <c r="Q2968" t="s">
        <v>674</v>
      </c>
      <c r="R2968" t="s">
        <v>5773</v>
      </c>
      <c r="S2968" t="s">
        <v>334</v>
      </c>
      <c r="T2968" t="s">
        <v>5774</v>
      </c>
      <c r="U2968" t="s">
        <v>5775</v>
      </c>
      <c r="V2968" t="s">
        <v>2189</v>
      </c>
      <c r="W2968" t="s">
        <v>2190</v>
      </c>
    </row>
    <row r="2969" spans="1:23" x14ac:dyDescent="0.3">
      <c r="A2969">
        <v>2744618989125960</v>
      </c>
      <c r="B2969" t="s">
        <v>839</v>
      </c>
      <c r="C2969" t="s">
        <v>151</v>
      </c>
      <c r="D2969" t="s">
        <v>301</v>
      </c>
      <c r="E2969" t="s">
        <v>1555</v>
      </c>
      <c r="F2969" t="s">
        <v>1556</v>
      </c>
      <c r="G2969">
        <v>49.817500000000003</v>
      </c>
      <c r="H2969">
        <v>15.473000000000001</v>
      </c>
      <c r="I2969" t="s">
        <v>62</v>
      </c>
      <c r="J2969">
        <v>83545</v>
      </c>
      <c r="K2969" s="1">
        <v>44612</v>
      </c>
      <c r="L2969" t="s">
        <v>123</v>
      </c>
      <c r="M2969" t="s">
        <v>9889</v>
      </c>
      <c r="N2969" t="s">
        <v>9890</v>
      </c>
      <c r="O2969" t="s">
        <v>1823</v>
      </c>
      <c r="P2969" t="s">
        <v>909</v>
      </c>
      <c r="Q2969" t="s">
        <v>50</v>
      </c>
      <c r="R2969" t="s">
        <v>2143</v>
      </c>
      <c r="S2969" t="s">
        <v>145</v>
      </c>
      <c r="T2969" t="s">
        <v>2144</v>
      </c>
      <c r="U2969" t="s">
        <v>2145</v>
      </c>
      <c r="V2969" t="s">
        <v>1207</v>
      </c>
      <c r="W2969" t="s">
        <v>1208</v>
      </c>
    </row>
    <row r="2970" spans="1:23" x14ac:dyDescent="0.3">
      <c r="A2970">
        <v>1290440448898280</v>
      </c>
      <c r="B2970" t="s">
        <v>161</v>
      </c>
      <c r="C2970" t="s">
        <v>134</v>
      </c>
      <c r="D2970" t="s">
        <v>3235</v>
      </c>
      <c r="E2970" t="s">
        <v>3707</v>
      </c>
      <c r="F2970" t="s">
        <v>3708</v>
      </c>
      <c r="G2970">
        <v>12.1165</v>
      </c>
      <c r="H2970">
        <v>-61.679000000000002</v>
      </c>
      <c r="I2970" t="s">
        <v>206</v>
      </c>
      <c r="J2970">
        <v>104059</v>
      </c>
      <c r="K2970" s="1">
        <v>44588</v>
      </c>
      <c r="L2970" t="s">
        <v>63</v>
      </c>
      <c r="M2970" t="s">
        <v>9891</v>
      </c>
      <c r="N2970" t="s">
        <v>9892</v>
      </c>
      <c r="O2970" t="s">
        <v>585</v>
      </c>
      <c r="P2970" t="s">
        <v>2837</v>
      </c>
      <c r="Q2970" t="s">
        <v>253</v>
      </c>
      <c r="R2970" t="s">
        <v>2838</v>
      </c>
      <c r="S2970" t="s">
        <v>145</v>
      </c>
      <c r="T2970" t="s">
        <v>2839</v>
      </c>
      <c r="U2970" t="s">
        <v>2840</v>
      </c>
      <c r="V2970" t="s">
        <v>441</v>
      </c>
      <c r="W2970" t="s">
        <v>442</v>
      </c>
    </row>
    <row r="2971" spans="1:23" x14ac:dyDescent="0.3">
      <c r="A2971">
        <v>1468492446729550</v>
      </c>
      <c r="B2971" t="s">
        <v>104</v>
      </c>
      <c r="C2971" t="s">
        <v>151</v>
      </c>
      <c r="D2971" t="s">
        <v>5358</v>
      </c>
      <c r="E2971" t="s">
        <v>1584</v>
      </c>
      <c r="F2971" t="s">
        <v>1585</v>
      </c>
      <c r="G2971">
        <v>37.090200000000003</v>
      </c>
      <c r="H2971">
        <v>-95.712900000000005</v>
      </c>
      <c r="I2971" t="s">
        <v>62</v>
      </c>
      <c r="J2971">
        <v>48548</v>
      </c>
      <c r="K2971" s="1">
        <v>44647</v>
      </c>
      <c r="L2971" t="s">
        <v>123</v>
      </c>
      <c r="M2971" t="s">
        <v>9893</v>
      </c>
      <c r="N2971" t="s">
        <v>9894</v>
      </c>
      <c r="O2971" t="s">
        <v>548</v>
      </c>
      <c r="P2971" t="s">
        <v>549</v>
      </c>
      <c r="Q2971" t="s">
        <v>50</v>
      </c>
      <c r="R2971" t="s">
        <v>550</v>
      </c>
      <c r="S2971" t="s">
        <v>52</v>
      </c>
      <c r="T2971" t="s">
        <v>551</v>
      </c>
      <c r="U2971" t="s">
        <v>552</v>
      </c>
      <c r="V2971" t="s">
        <v>6471</v>
      </c>
      <c r="W2971" t="s">
        <v>6472</v>
      </c>
    </row>
    <row r="2972" spans="1:23" x14ac:dyDescent="0.3">
      <c r="A2972">
        <v>1271732651962880</v>
      </c>
      <c r="B2972" t="s">
        <v>555</v>
      </c>
      <c r="C2972" t="s">
        <v>42</v>
      </c>
      <c r="D2972" t="s">
        <v>2551</v>
      </c>
      <c r="E2972" t="s">
        <v>136</v>
      </c>
      <c r="F2972" t="s">
        <v>137</v>
      </c>
      <c r="G2972">
        <v>0.18640000000000001</v>
      </c>
      <c r="H2972">
        <v>6.6131000000000002</v>
      </c>
      <c r="I2972" t="s">
        <v>206</v>
      </c>
      <c r="J2972">
        <v>84771</v>
      </c>
      <c r="K2972" s="1">
        <v>45088</v>
      </c>
      <c r="L2972" t="s">
        <v>29</v>
      </c>
      <c r="M2972" t="s">
        <v>9895</v>
      </c>
      <c r="N2972" t="s">
        <v>9896</v>
      </c>
      <c r="O2972" t="s">
        <v>2111</v>
      </c>
      <c r="P2972" t="s">
        <v>2132</v>
      </c>
      <c r="Q2972" t="s">
        <v>67</v>
      </c>
      <c r="R2972" t="s">
        <v>2133</v>
      </c>
      <c r="S2972" t="s">
        <v>69</v>
      </c>
      <c r="T2972" t="s">
        <v>2134</v>
      </c>
      <c r="U2972" t="s">
        <v>2135</v>
      </c>
      <c r="V2972" t="s">
        <v>9897</v>
      </c>
      <c r="W2972" t="s">
        <v>9898</v>
      </c>
    </row>
    <row r="2973" spans="1:23" x14ac:dyDescent="0.3">
      <c r="A2973">
        <v>931831084768523</v>
      </c>
      <c r="B2973" t="s">
        <v>217</v>
      </c>
      <c r="C2973" t="s">
        <v>91</v>
      </c>
      <c r="D2973" t="s">
        <v>4336</v>
      </c>
      <c r="E2973" t="s">
        <v>1584</v>
      </c>
      <c r="F2973" t="s">
        <v>1585</v>
      </c>
      <c r="G2973">
        <v>37.090200000000003</v>
      </c>
      <c r="H2973">
        <v>-95.712900000000005</v>
      </c>
      <c r="I2973" t="s">
        <v>78</v>
      </c>
      <c r="J2973">
        <v>14317</v>
      </c>
      <c r="K2973" s="1">
        <v>44822</v>
      </c>
      <c r="L2973" t="s">
        <v>123</v>
      </c>
      <c r="M2973" t="s">
        <v>9899</v>
      </c>
      <c r="N2973" t="s">
        <v>9900</v>
      </c>
      <c r="O2973" t="s">
        <v>965</v>
      </c>
      <c r="P2973" t="s">
        <v>2266</v>
      </c>
      <c r="Q2973" t="s">
        <v>169</v>
      </c>
      <c r="R2973" t="s">
        <v>2267</v>
      </c>
      <c r="S2973" t="s">
        <v>36</v>
      </c>
      <c r="T2973" t="s">
        <v>2268</v>
      </c>
      <c r="U2973" t="s">
        <v>2269</v>
      </c>
      <c r="V2973" t="s">
        <v>1634</v>
      </c>
      <c r="W2973" t="s">
        <v>1635</v>
      </c>
    </row>
    <row r="2974" spans="1:23" x14ac:dyDescent="0.3">
      <c r="A2974">
        <v>2668058365509260</v>
      </c>
      <c r="B2974" t="s">
        <v>364</v>
      </c>
      <c r="C2974" t="s">
        <v>105</v>
      </c>
      <c r="D2974" t="s">
        <v>8549</v>
      </c>
      <c r="E2974" t="s">
        <v>419</v>
      </c>
      <c r="F2974" t="s">
        <v>420</v>
      </c>
      <c r="G2974">
        <v>-23.442502999999999</v>
      </c>
      <c r="H2974">
        <v>-58.443832</v>
      </c>
      <c r="I2974" t="s">
        <v>28</v>
      </c>
      <c r="J2974">
        <v>25358</v>
      </c>
      <c r="K2974" s="1">
        <v>44825</v>
      </c>
      <c r="L2974" t="s">
        <v>123</v>
      </c>
      <c r="M2974" t="s">
        <v>821</v>
      </c>
      <c r="N2974" t="s">
        <v>9901</v>
      </c>
      <c r="O2974" t="s">
        <v>473</v>
      </c>
      <c r="P2974" t="s">
        <v>4476</v>
      </c>
      <c r="Q2974" t="s">
        <v>239</v>
      </c>
      <c r="R2974" t="s">
        <v>4477</v>
      </c>
      <c r="S2974" t="s">
        <v>145</v>
      </c>
      <c r="T2974" t="s">
        <v>4478</v>
      </c>
      <c r="U2974" t="s">
        <v>4479</v>
      </c>
      <c r="V2974" t="s">
        <v>3244</v>
      </c>
      <c r="W2974" t="s">
        <v>3245</v>
      </c>
    </row>
    <row r="2975" spans="1:23" x14ac:dyDescent="0.3">
      <c r="A2975">
        <v>301270444048817</v>
      </c>
      <c r="B2975" t="s">
        <v>23</v>
      </c>
      <c r="C2975" t="s">
        <v>151</v>
      </c>
      <c r="D2975" t="s">
        <v>455</v>
      </c>
      <c r="E2975" t="s">
        <v>3700</v>
      </c>
      <c r="F2975" t="s">
        <v>3701</v>
      </c>
      <c r="G2975">
        <v>58.595300000000002</v>
      </c>
      <c r="H2975">
        <v>25.0136</v>
      </c>
      <c r="I2975" t="s">
        <v>206</v>
      </c>
      <c r="J2975">
        <v>96151</v>
      </c>
      <c r="K2975" s="1">
        <v>44585</v>
      </c>
      <c r="L2975" t="s">
        <v>123</v>
      </c>
      <c r="M2975" t="s">
        <v>9902</v>
      </c>
      <c r="N2975" t="s">
        <v>9903</v>
      </c>
      <c r="O2975" t="s">
        <v>496</v>
      </c>
      <c r="P2975" t="s">
        <v>497</v>
      </c>
      <c r="Q2975" t="s">
        <v>34</v>
      </c>
      <c r="R2975" t="s">
        <v>498</v>
      </c>
      <c r="S2975" t="s">
        <v>52</v>
      </c>
      <c r="T2975" t="s">
        <v>499</v>
      </c>
      <c r="U2975" t="s">
        <v>500</v>
      </c>
      <c r="V2975" t="s">
        <v>6949</v>
      </c>
      <c r="W2975" t="s">
        <v>6950</v>
      </c>
    </row>
    <row r="2976" spans="1:23" x14ac:dyDescent="0.3">
      <c r="A2976">
        <v>1793904453128050</v>
      </c>
      <c r="B2976" t="s">
        <v>364</v>
      </c>
      <c r="C2976" t="s">
        <v>218</v>
      </c>
      <c r="D2976" t="s">
        <v>2740</v>
      </c>
      <c r="E2976" t="s">
        <v>947</v>
      </c>
      <c r="F2976" t="s">
        <v>948</v>
      </c>
      <c r="G2976">
        <v>28.3949</v>
      </c>
      <c r="H2976">
        <v>84.123999999999995</v>
      </c>
      <c r="I2976" t="s">
        <v>206</v>
      </c>
      <c r="J2976">
        <v>113953</v>
      </c>
      <c r="K2976" s="1">
        <v>45094</v>
      </c>
      <c r="L2976" t="s">
        <v>123</v>
      </c>
      <c r="M2976" t="s">
        <v>9904</v>
      </c>
      <c r="N2976" t="s">
        <v>9905</v>
      </c>
      <c r="O2976" t="s">
        <v>1493</v>
      </c>
      <c r="P2976" t="s">
        <v>2315</v>
      </c>
      <c r="Q2976" t="s">
        <v>34</v>
      </c>
      <c r="R2976" t="s">
        <v>2316</v>
      </c>
      <c r="S2976" t="s">
        <v>69</v>
      </c>
      <c r="T2976" t="s">
        <v>2317</v>
      </c>
      <c r="U2976" t="s">
        <v>2318</v>
      </c>
      <c r="V2976" t="s">
        <v>7882</v>
      </c>
      <c r="W2976" t="s">
        <v>7883</v>
      </c>
    </row>
    <row r="2977" spans="1:23" x14ac:dyDescent="0.3">
      <c r="A2977">
        <v>1953677285325250</v>
      </c>
      <c r="B2977" t="s">
        <v>175</v>
      </c>
      <c r="C2977" t="s">
        <v>58</v>
      </c>
      <c r="D2977" t="s">
        <v>7642</v>
      </c>
      <c r="E2977" t="s">
        <v>2080</v>
      </c>
      <c r="F2977" t="s">
        <v>2081</v>
      </c>
      <c r="G2977">
        <v>46.603354000000003</v>
      </c>
      <c r="H2977">
        <v>1.888334</v>
      </c>
      <c r="I2977" t="s">
        <v>206</v>
      </c>
      <c r="J2977">
        <v>130743</v>
      </c>
      <c r="K2977" s="1">
        <v>44589</v>
      </c>
      <c r="L2977" t="s">
        <v>123</v>
      </c>
      <c r="M2977" t="s">
        <v>9906</v>
      </c>
      <c r="N2977" t="s">
        <v>9907</v>
      </c>
      <c r="O2977" t="s">
        <v>735</v>
      </c>
      <c r="P2977" t="s">
        <v>736</v>
      </c>
      <c r="Q2977" t="s">
        <v>169</v>
      </c>
      <c r="R2977" t="s">
        <v>737</v>
      </c>
      <c r="S2977" t="s">
        <v>114</v>
      </c>
      <c r="T2977" t="s">
        <v>738</v>
      </c>
      <c r="U2977" t="s">
        <v>739</v>
      </c>
      <c r="V2977" t="s">
        <v>6263</v>
      </c>
      <c r="W2977" t="s">
        <v>6264</v>
      </c>
    </row>
    <row r="2978" spans="1:23" x14ac:dyDescent="0.3">
      <c r="A2978">
        <v>1997602923250770</v>
      </c>
      <c r="B2978" t="s">
        <v>792</v>
      </c>
      <c r="C2978" t="s">
        <v>58</v>
      </c>
      <c r="D2978" t="s">
        <v>6473</v>
      </c>
      <c r="E2978" t="s">
        <v>3138</v>
      </c>
      <c r="F2978" t="s">
        <v>3139</v>
      </c>
      <c r="G2978">
        <v>33.886899999999997</v>
      </c>
      <c r="H2978">
        <v>9.5374999999999996</v>
      </c>
      <c r="I2978" t="s">
        <v>206</v>
      </c>
      <c r="J2978">
        <v>90479</v>
      </c>
      <c r="K2978" s="1">
        <v>44485</v>
      </c>
      <c r="L2978" t="s">
        <v>123</v>
      </c>
      <c r="M2978" t="s">
        <v>9908</v>
      </c>
      <c r="N2978" t="s">
        <v>9909</v>
      </c>
      <c r="O2978" t="s">
        <v>126</v>
      </c>
      <c r="P2978" t="s">
        <v>7438</v>
      </c>
      <c r="Q2978" t="s">
        <v>169</v>
      </c>
      <c r="R2978" t="s">
        <v>7439</v>
      </c>
      <c r="S2978" t="s">
        <v>241</v>
      </c>
      <c r="T2978" t="s">
        <v>7440</v>
      </c>
      <c r="U2978" t="s">
        <v>7441</v>
      </c>
      <c r="V2978" t="s">
        <v>2364</v>
      </c>
      <c r="W2978" t="s">
        <v>2365</v>
      </c>
    </row>
    <row r="2979" spans="1:23" x14ac:dyDescent="0.3">
      <c r="A2979">
        <v>498154259741076</v>
      </c>
      <c r="B2979" t="s">
        <v>119</v>
      </c>
      <c r="C2979" t="s">
        <v>58</v>
      </c>
      <c r="D2979" t="s">
        <v>162</v>
      </c>
      <c r="E2979" t="s">
        <v>1949</v>
      </c>
      <c r="F2979" t="s">
        <v>1950</v>
      </c>
      <c r="G2979">
        <v>-4.6795999999999998</v>
      </c>
      <c r="H2979">
        <v>55.491999999999997</v>
      </c>
      <c r="I2979" t="s">
        <v>206</v>
      </c>
      <c r="J2979">
        <v>108117</v>
      </c>
      <c r="K2979" s="1">
        <v>45155</v>
      </c>
      <c r="L2979" t="s">
        <v>63</v>
      </c>
      <c r="M2979" t="s">
        <v>9910</v>
      </c>
      <c r="N2979" t="s">
        <v>9911</v>
      </c>
      <c r="O2979" t="s">
        <v>509</v>
      </c>
      <c r="P2979" t="s">
        <v>1227</v>
      </c>
      <c r="Q2979" t="s">
        <v>83</v>
      </c>
      <c r="R2979" t="s">
        <v>1228</v>
      </c>
      <c r="S2979" t="s">
        <v>36</v>
      </c>
      <c r="T2979" t="s">
        <v>1229</v>
      </c>
      <c r="U2979" t="s">
        <v>1230</v>
      </c>
      <c r="V2979" t="s">
        <v>5944</v>
      </c>
      <c r="W2979" t="s">
        <v>5945</v>
      </c>
    </row>
    <row r="2980" spans="1:23" x14ac:dyDescent="0.3">
      <c r="A2980">
        <v>770260383587368</v>
      </c>
      <c r="B2980" t="s">
        <v>792</v>
      </c>
      <c r="C2980" t="s">
        <v>58</v>
      </c>
      <c r="D2980" t="s">
        <v>5029</v>
      </c>
      <c r="E2980" t="s">
        <v>136</v>
      </c>
      <c r="F2980" t="s">
        <v>137</v>
      </c>
      <c r="G2980">
        <v>0.18640000000000001</v>
      </c>
      <c r="H2980">
        <v>6.6131000000000002</v>
      </c>
      <c r="I2980" t="s">
        <v>62</v>
      </c>
      <c r="J2980">
        <v>129261</v>
      </c>
      <c r="K2980" s="1">
        <v>44668</v>
      </c>
      <c r="L2980" t="s">
        <v>123</v>
      </c>
      <c r="M2980" t="s">
        <v>9912</v>
      </c>
      <c r="N2980" t="s">
        <v>9913</v>
      </c>
      <c r="O2980" t="s">
        <v>1576</v>
      </c>
      <c r="P2980" t="s">
        <v>1577</v>
      </c>
      <c r="Q2980" t="s">
        <v>253</v>
      </c>
      <c r="R2980" t="s">
        <v>1578</v>
      </c>
      <c r="S2980" t="s">
        <v>212</v>
      </c>
      <c r="T2980" t="s">
        <v>1579</v>
      </c>
      <c r="U2980" t="s">
        <v>1580</v>
      </c>
      <c r="V2980" t="s">
        <v>9100</v>
      </c>
      <c r="W2980" t="s">
        <v>9101</v>
      </c>
    </row>
    <row r="2981" spans="1:23" x14ac:dyDescent="0.3">
      <c r="A2981">
        <v>2435032111727530</v>
      </c>
      <c r="B2981" t="s">
        <v>396</v>
      </c>
      <c r="C2981" t="s">
        <v>273</v>
      </c>
      <c r="D2981" t="s">
        <v>914</v>
      </c>
      <c r="E2981" t="s">
        <v>1134</v>
      </c>
      <c r="F2981" t="s">
        <v>1135</v>
      </c>
      <c r="G2981">
        <v>-0.7893</v>
      </c>
      <c r="H2981">
        <v>113.9213</v>
      </c>
      <c r="I2981" t="s">
        <v>62</v>
      </c>
      <c r="J2981">
        <v>13802</v>
      </c>
      <c r="K2981" s="1">
        <v>45126</v>
      </c>
      <c r="L2981" t="s">
        <v>63</v>
      </c>
      <c r="M2981" t="s">
        <v>9914</v>
      </c>
      <c r="N2981" t="s">
        <v>9915</v>
      </c>
      <c r="O2981" t="s">
        <v>692</v>
      </c>
      <c r="P2981" t="s">
        <v>5491</v>
      </c>
      <c r="Q2981" t="s">
        <v>169</v>
      </c>
      <c r="R2981" t="s">
        <v>5492</v>
      </c>
      <c r="S2981" t="s">
        <v>69</v>
      </c>
      <c r="T2981" t="s">
        <v>5493</v>
      </c>
      <c r="U2981" t="s">
        <v>5494</v>
      </c>
      <c r="V2981" t="s">
        <v>7389</v>
      </c>
      <c r="W2981" t="s">
        <v>7390</v>
      </c>
    </row>
    <row r="2982" spans="1:23" x14ac:dyDescent="0.3">
      <c r="A2982">
        <v>1593825782546270</v>
      </c>
      <c r="B2982" t="s">
        <v>396</v>
      </c>
      <c r="C2982" t="s">
        <v>134</v>
      </c>
      <c r="D2982" t="s">
        <v>1795</v>
      </c>
      <c r="E2982" t="s">
        <v>1870</v>
      </c>
      <c r="F2982" t="s">
        <v>1871</v>
      </c>
      <c r="G2982">
        <v>18.735700000000001</v>
      </c>
      <c r="H2982">
        <v>-70.162700000000001</v>
      </c>
      <c r="I2982" t="s">
        <v>28</v>
      </c>
      <c r="J2982">
        <v>118218</v>
      </c>
      <c r="K2982" s="1">
        <v>44529</v>
      </c>
      <c r="L2982" t="s">
        <v>63</v>
      </c>
      <c r="M2982" t="s">
        <v>9916</v>
      </c>
      <c r="N2982" t="s">
        <v>9917</v>
      </c>
      <c r="O2982" t="s">
        <v>112</v>
      </c>
      <c r="P2982" t="s">
        <v>1774</v>
      </c>
      <c r="Q2982" t="s">
        <v>34</v>
      </c>
      <c r="R2982" t="s">
        <v>1775</v>
      </c>
      <c r="S2982" t="s">
        <v>36</v>
      </c>
      <c r="T2982" t="s">
        <v>1776</v>
      </c>
      <c r="U2982" t="s">
        <v>1777</v>
      </c>
      <c r="V2982" t="s">
        <v>5240</v>
      </c>
      <c r="W2982" t="s">
        <v>5241</v>
      </c>
    </row>
    <row r="2983" spans="1:23" x14ac:dyDescent="0.3">
      <c r="A2983">
        <v>661474752347561</v>
      </c>
      <c r="B2983" t="s">
        <v>567</v>
      </c>
      <c r="C2983" t="s">
        <v>134</v>
      </c>
      <c r="D2983" t="s">
        <v>1519</v>
      </c>
      <c r="E2983" t="s">
        <v>4011</v>
      </c>
      <c r="F2983" t="s">
        <v>4012</v>
      </c>
      <c r="G2983">
        <v>38.860999999999997</v>
      </c>
      <c r="H2983">
        <v>71.2761</v>
      </c>
      <c r="I2983" t="s">
        <v>62</v>
      </c>
      <c r="J2983">
        <v>134168</v>
      </c>
      <c r="K2983" s="1">
        <v>44576</v>
      </c>
      <c r="L2983" t="s">
        <v>29</v>
      </c>
      <c r="M2983" t="s">
        <v>9918</v>
      </c>
      <c r="N2983">
        <f>1-227-849-4789</f>
        <v>-5864</v>
      </c>
      <c r="O2983" t="s">
        <v>735</v>
      </c>
      <c r="P2983" t="s">
        <v>736</v>
      </c>
      <c r="Q2983" t="s">
        <v>83</v>
      </c>
      <c r="R2983" t="s">
        <v>737</v>
      </c>
      <c r="S2983" t="s">
        <v>212</v>
      </c>
      <c r="T2983" t="s">
        <v>738</v>
      </c>
      <c r="U2983" t="s">
        <v>739</v>
      </c>
      <c r="V2983" t="s">
        <v>9919</v>
      </c>
      <c r="W2983" t="s">
        <v>9920</v>
      </c>
    </row>
    <row r="2984" spans="1:23" x14ac:dyDescent="0.3">
      <c r="A2984">
        <v>1227203308876420</v>
      </c>
      <c r="B2984" t="s">
        <v>1140</v>
      </c>
      <c r="C2984" t="s">
        <v>42</v>
      </c>
      <c r="D2984" t="s">
        <v>4640</v>
      </c>
      <c r="E2984" t="s">
        <v>724</v>
      </c>
      <c r="F2984" t="s">
        <v>725</v>
      </c>
      <c r="G2984">
        <v>13.4443</v>
      </c>
      <c r="H2984">
        <v>144.7937</v>
      </c>
      <c r="I2984" t="s">
        <v>62</v>
      </c>
      <c r="J2984">
        <v>121205</v>
      </c>
      <c r="K2984" s="1">
        <v>44561</v>
      </c>
      <c r="L2984" t="s">
        <v>123</v>
      </c>
      <c r="M2984" t="s">
        <v>9921</v>
      </c>
      <c r="N2984" t="s">
        <v>9922</v>
      </c>
      <c r="O2984" t="s">
        <v>1260</v>
      </c>
      <c r="P2984" t="s">
        <v>1261</v>
      </c>
      <c r="Q2984" t="s">
        <v>674</v>
      </c>
      <c r="R2984" t="s">
        <v>1262</v>
      </c>
      <c r="S2984" t="s">
        <v>85</v>
      </c>
      <c r="T2984" t="s">
        <v>1263</v>
      </c>
      <c r="U2984" t="s">
        <v>1264</v>
      </c>
      <c r="V2984" t="s">
        <v>4119</v>
      </c>
      <c r="W2984" t="s">
        <v>4120</v>
      </c>
    </row>
    <row r="2985" spans="1:23" x14ac:dyDescent="0.3">
      <c r="A2985">
        <v>2216015820484850</v>
      </c>
      <c r="B2985" t="s">
        <v>533</v>
      </c>
      <c r="C2985" t="s">
        <v>273</v>
      </c>
      <c r="D2985" t="s">
        <v>4980</v>
      </c>
      <c r="E2985" t="s">
        <v>3591</v>
      </c>
      <c r="F2985" t="s">
        <v>3592</v>
      </c>
      <c r="G2985">
        <v>41.871899999999997</v>
      </c>
      <c r="H2985">
        <v>12.567399999999999</v>
      </c>
      <c r="I2985" t="s">
        <v>28</v>
      </c>
      <c r="J2985">
        <v>28703</v>
      </c>
      <c r="K2985" s="1">
        <v>44977</v>
      </c>
      <c r="L2985" t="s">
        <v>63</v>
      </c>
      <c r="M2985" t="s">
        <v>9923</v>
      </c>
      <c r="N2985">
        <v>9433677706</v>
      </c>
      <c r="O2985" t="s">
        <v>965</v>
      </c>
      <c r="P2985" t="s">
        <v>966</v>
      </c>
      <c r="Q2985" t="s">
        <v>239</v>
      </c>
      <c r="R2985" t="s">
        <v>968</v>
      </c>
      <c r="S2985" t="s">
        <v>334</v>
      </c>
      <c r="T2985" t="s">
        <v>969</v>
      </c>
      <c r="U2985" t="s">
        <v>970</v>
      </c>
      <c r="V2985" t="s">
        <v>2208</v>
      </c>
      <c r="W2985" t="s">
        <v>2209</v>
      </c>
    </row>
    <row r="2986" spans="1:23" x14ac:dyDescent="0.3">
      <c r="A2986">
        <v>1028227807473040</v>
      </c>
      <c r="B2986" t="s">
        <v>555</v>
      </c>
      <c r="C2986" t="s">
        <v>273</v>
      </c>
      <c r="D2986" t="s">
        <v>3128</v>
      </c>
      <c r="E2986" t="s">
        <v>2644</v>
      </c>
      <c r="F2986" t="s">
        <v>2645</v>
      </c>
      <c r="G2986">
        <v>-19.0154</v>
      </c>
      <c r="H2986">
        <v>29.154900000000001</v>
      </c>
      <c r="I2986" t="s">
        <v>78</v>
      </c>
      <c r="J2986">
        <v>19444</v>
      </c>
      <c r="K2986" s="1">
        <v>44873</v>
      </c>
      <c r="L2986" t="s">
        <v>123</v>
      </c>
      <c r="M2986" t="s">
        <v>9924</v>
      </c>
      <c r="N2986" t="s">
        <v>9925</v>
      </c>
      <c r="O2986" t="s">
        <v>785</v>
      </c>
      <c r="P2986" t="s">
        <v>1785</v>
      </c>
      <c r="Q2986" t="s">
        <v>50</v>
      </c>
      <c r="R2986" t="s">
        <v>1786</v>
      </c>
      <c r="S2986" t="s">
        <v>69</v>
      </c>
      <c r="T2986" t="s">
        <v>1787</v>
      </c>
      <c r="U2986" t="s">
        <v>1788</v>
      </c>
      <c r="V2986" t="s">
        <v>513</v>
      </c>
      <c r="W2986" t="s">
        <v>514</v>
      </c>
    </row>
    <row r="2987" spans="1:23" x14ac:dyDescent="0.3">
      <c r="A2987">
        <v>1664789975273550</v>
      </c>
      <c r="B2987" t="s">
        <v>23</v>
      </c>
      <c r="C2987" t="s">
        <v>218</v>
      </c>
      <c r="D2987" t="s">
        <v>5140</v>
      </c>
      <c r="E2987" t="s">
        <v>1360</v>
      </c>
      <c r="F2987" t="s">
        <v>1361</v>
      </c>
      <c r="G2987">
        <v>60.472000000000001</v>
      </c>
      <c r="H2987">
        <v>8.4688999999999997</v>
      </c>
      <c r="I2987" t="s">
        <v>78</v>
      </c>
      <c r="J2987">
        <v>25909</v>
      </c>
      <c r="K2987" s="1">
        <v>44754</v>
      </c>
      <c r="L2987" t="s">
        <v>123</v>
      </c>
      <c r="M2987" t="s">
        <v>9926</v>
      </c>
      <c r="N2987" t="s">
        <v>9927</v>
      </c>
      <c r="O2987" t="s">
        <v>3431</v>
      </c>
      <c r="P2987" t="s">
        <v>3432</v>
      </c>
      <c r="Q2987" t="s">
        <v>34</v>
      </c>
      <c r="R2987" t="s">
        <v>3433</v>
      </c>
      <c r="S2987" t="s">
        <v>36</v>
      </c>
      <c r="T2987" t="s">
        <v>3434</v>
      </c>
      <c r="U2987" t="s">
        <v>3435</v>
      </c>
      <c r="V2987" t="s">
        <v>5808</v>
      </c>
      <c r="W2987" t="s">
        <v>5809</v>
      </c>
    </row>
    <row r="2988" spans="1:23" x14ac:dyDescent="0.3">
      <c r="A2988">
        <v>863928983719176</v>
      </c>
      <c r="B2988" t="s">
        <v>667</v>
      </c>
      <c r="C2988" t="s">
        <v>58</v>
      </c>
      <c r="D2988" t="s">
        <v>7855</v>
      </c>
      <c r="E2988" t="s">
        <v>191</v>
      </c>
      <c r="F2988" t="s">
        <v>192</v>
      </c>
      <c r="G2988">
        <v>32.3078</v>
      </c>
      <c r="H2988">
        <v>-64.750500000000002</v>
      </c>
      <c r="I2988" t="s">
        <v>206</v>
      </c>
      <c r="J2988">
        <v>20903</v>
      </c>
      <c r="K2988" s="1">
        <v>44727</v>
      </c>
      <c r="L2988" t="s">
        <v>29</v>
      </c>
      <c r="M2988" t="s">
        <v>9928</v>
      </c>
      <c r="N2988" t="s">
        <v>9929</v>
      </c>
      <c r="O2988" t="s">
        <v>4051</v>
      </c>
      <c r="P2988" t="s">
        <v>4052</v>
      </c>
      <c r="Q2988" t="s">
        <v>967</v>
      </c>
      <c r="R2988" t="s">
        <v>4053</v>
      </c>
      <c r="S2988" t="s">
        <v>212</v>
      </c>
      <c r="T2988" t="s">
        <v>4054</v>
      </c>
      <c r="U2988" t="s">
        <v>4055</v>
      </c>
      <c r="V2988" t="s">
        <v>2667</v>
      </c>
      <c r="W2988" t="s">
        <v>2668</v>
      </c>
    </row>
    <row r="2989" spans="1:23" x14ac:dyDescent="0.3">
      <c r="A2989">
        <v>698306234455592</v>
      </c>
      <c r="B2989" t="s">
        <v>351</v>
      </c>
      <c r="C2989" t="s">
        <v>42</v>
      </c>
      <c r="D2989" t="s">
        <v>5047</v>
      </c>
      <c r="E2989" t="s">
        <v>4059</v>
      </c>
      <c r="F2989" t="s">
        <v>4060</v>
      </c>
      <c r="G2989">
        <v>44.016500000000001</v>
      </c>
      <c r="H2989">
        <v>21.0059</v>
      </c>
      <c r="I2989" t="s">
        <v>138</v>
      </c>
      <c r="J2989">
        <v>15633</v>
      </c>
      <c r="K2989" s="1">
        <v>44844</v>
      </c>
      <c r="L2989" t="s">
        <v>123</v>
      </c>
      <c r="M2989" t="s">
        <v>9930</v>
      </c>
      <c r="N2989" t="s">
        <v>9931</v>
      </c>
      <c r="O2989" t="s">
        <v>1543</v>
      </c>
      <c r="P2989" t="s">
        <v>1544</v>
      </c>
      <c r="Q2989" t="s">
        <v>321</v>
      </c>
      <c r="R2989" t="s">
        <v>1545</v>
      </c>
      <c r="S2989" t="s">
        <v>198</v>
      </c>
      <c r="T2989" t="s">
        <v>1546</v>
      </c>
      <c r="U2989" t="s">
        <v>1547</v>
      </c>
      <c r="V2989" t="s">
        <v>4081</v>
      </c>
      <c r="W2989" t="s">
        <v>4082</v>
      </c>
    </row>
    <row r="2990" spans="1:23" x14ac:dyDescent="0.3">
      <c r="A2990">
        <v>733636364505635</v>
      </c>
      <c r="B2990" t="s">
        <v>779</v>
      </c>
      <c r="C2990" t="s">
        <v>24</v>
      </c>
      <c r="D2990" t="s">
        <v>8043</v>
      </c>
      <c r="E2990" t="s">
        <v>2644</v>
      </c>
      <c r="F2990" t="s">
        <v>2645</v>
      </c>
      <c r="G2990">
        <v>-19.0154</v>
      </c>
      <c r="H2990">
        <v>29.154900000000001</v>
      </c>
      <c r="I2990" t="s">
        <v>28</v>
      </c>
      <c r="J2990">
        <v>84254</v>
      </c>
      <c r="K2990" s="1">
        <v>44758</v>
      </c>
      <c r="L2990" t="s">
        <v>29</v>
      </c>
      <c r="M2990" t="s">
        <v>9932</v>
      </c>
      <c r="N2990" t="s">
        <v>9933</v>
      </c>
      <c r="O2990" t="s">
        <v>1832</v>
      </c>
      <c r="P2990" t="s">
        <v>1833</v>
      </c>
      <c r="Q2990" t="s">
        <v>321</v>
      </c>
      <c r="R2990" t="s">
        <v>1834</v>
      </c>
      <c r="S2990" t="s">
        <v>241</v>
      </c>
      <c r="T2990" t="s">
        <v>1835</v>
      </c>
      <c r="U2990" t="s">
        <v>1836</v>
      </c>
      <c r="V2990" t="s">
        <v>7375</v>
      </c>
      <c r="W2990" t="s">
        <v>7376</v>
      </c>
    </row>
    <row r="2991" spans="1:23" x14ac:dyDescent="0.3">
      <c r="A2991">
        <v>2242752494002280</v>
      </c>
      <c r="B2991" t="s">
        <v>57</v>
      </c>
      <c r="C2991" t="s">
        <v>218</v>
      </c>
      <c r="D2991" t="s">
        <v>3558</v>
      </c>
      <c r="E2991" t="s">
        <v>925</v>
      </c>
      <c r="F2991" t="s">
        <v>926</v>
      </c>
      <c r="G2991">
        <v>23.885899999999999</v>
      </c>
      <c r="H2991">
        <v>45.0792</v>
      </c>
      <c r="I2991" t="s">
        <v>206</v>
      </c>
      <c r="J2991">
        <v>40883</v>
      </c>
      <c r="K2991" s="1">
        <v>44880</v>
      </c>
      <c r="L2991" t="s">
        <v>63</v>
      </c>
      <c r="M2991" t="s">
        <v>9934</v>
      </c>
      <c r="N2991" t="s">
        <v>9935</v>
      </c>
      <c r="O2991" t="s">
        <v>1513</v>
      </c>
      <c r="P2991" t="s">
        <v>1373</v>
      </c>
      <c r="Q2991" t="s">
        <v>321</v>
      </c>
      <c r="R2991" t="s">
        <v>1514</v>
      </c>
      <c r="S2991" t="s">
        <v>334</v>
      </c>
      <c r="T2991" t="s">
        <v>1515</v>
      </c>
      <c r="U2991" t="s">
        <v>1516</v>
      </c>
      <c r="V2991" t="s">
        <v>2184</v>
      </c>
      <c r="W2991" t="s">
        <v>2185</v>
      </c>
    </row>
    <row r="2992" spans="1:23" x14ac:dyDescent="0.3">
      <c r="A2992">
        <v>820141609085921</v>
      </c>
      <c r="B2992" t="s">
        <v>567</v>
      </c>
      <c r="C2992" t="s">
        <v>218</v>
      </c>
      <c r="D2992" t="s">
        <v>3834</v>
      </c>
      <c r="E2992" t="s">
        <v>2374</v>
      </c>
      <c r="F2992" t="s">
        <v>2375</v>
      </c>
      <c r="G2992">
        <v>48.019599999999997</v>
      </c>
      <c r="H2992">
        <v>66.923699999999997</v>
      </c>
      <c r="I2992" t="s">
        <v>206</v>
      </c>
      <c r="J2992">
        <v>58066</v>
      </c>
      <c r="K2992" s="1">
        <v>44525</v>
      </c>
      <c r="L2992" t="s">
        <v>123</v>
      </c>
      <c r="M2992" t="s">
        <v>9936</v>
      </c>
      <c r="N2992" t="s">
        <v>9937</v>
      </c>
      <c r="O2992" t="s">
        <v>1726</v>
      </c>
      <c r="P2992" t="s">
        <v>4500</v>
      </c>
      <c r="Q2992" t="s">
        <v>332</v>
      </c>
      <c r="R2992" t="s">
        <v>4501</v>
      </c>
      <c r="S2992" t="s">
        <v>255</v>
      </c>
      <c r="T2992" t="s">
        <v>4502</v>
      </c>
      <c r="U2992" t="s">
        <v>4503</v>
      </c>
      <c r="V2992" t="s">
        <v>6782</v>
      </c>
      <c r="W2992" t="s">
        <v>6783</v>
      </c>
    </row>
    <row r="2993" spans="1:23" x14ac:dyDescent="0.3">
      <c r="A2993">
        <v>3028508915242380</v>
      </c>
      <c r="B2993" t="s">
        <v>286</v>
      </c>
      <c r="C2993" t="s">
        <v>91</v>
      </c>
      <c r="D2993" t="s">
        <v>5075</v>
      </c>
      <c r="E2993" t="s">
        <v>947</v>
      </c>
      <c r="F2993" t="s">
        <v>948</v>
      </c>
      <c r="G2993">
        <v>28.3949</v>
      </c>
      <c r="H2993">
        <v>84.123999999999995</v>
      </c>
      <c r="I2993" t="s">
        <v>62</v>
      </c>
      <c r="J2993">
        <v>18835</v>
      </c>
      <c r="K2993" s="1">
        <v>45066</v>
      </c>
      <c r="L2993" t="s">
        <v>29</v>
      </c>
      <c r="M2993" t="s">
        <v>9938</v>
      </c>
      <c r="N2993" t="s">
        <v>9939</v>
      </c>
      <c r="O2993" t="s">
        <v>548</v>
      </c>
      <c r="P2993" t="s">
        <v>549</v>
      </c>
      <c r="Q2993" t="s">
        <v>169</v>
      </c>
      <c r="R2993" t="s">
        <v>550</v>
      </c>
      <c r="S2993" t="s">
        <v>85</v>
      </c>
      <c r="T2993" t="s">
        <v>551</v>
      </c>
      <c r="U2993" t="s">
        <v>552</v>
      </c>
      <c r="V2993" t="s">
        <v>4587</v>
      </c>
      <c r="W2993" t="s">
        <v>4588</v>
      </c>
    </row>
    <row r="2994" spans="1:23" x14ac:dyDescent="0.3">
      <c r="A2994">
        <v>1025169479198670</v>
      </c>
      <c r="B2994" t="s">
        <v>1008</v>
      </c>
      <c r="C2994" t="s">
        <v>24</v>
      </c>
      <c r="D2994" t="s">
        <v>1076</v>
      </c>
      <c r="E2994" t="s">
        <v>4202</v>
      </c>
      <c r="F2994" t="s">
        <v>4203</v>
      </c>
      <c r="G2994">
        <v>-22.957599999999999</v>
      </c>
      <c r="H2994">
        <v>18.490400000000001</v>
      </c>
      <c r="I2994" t="s">
        <v>206</v>
      </c>
      <c r="J2994">
        <v>51791</v>
      </c>
      <c r="K2994" s="1">
        <v>44530</v>
      </c>
      <c r="L2994" t="s">
        <v>123</v>
      </c>
      <c r="M2994" t="s">
        <v>9940</v>
      </c>
      <c r="N2994" t="s">
        <v>9941</v>
      </c>
      <c r="O2994" t="s">
        <v>2290</v>
      </c>
      <c r="P2994" t="s">
        <v>4161</v>
      </c>
      <c r="Q2994" t="s">
        <v>321</v>
      </c>
      <c r="R2994" t="s">
        <v>4162</v>
      </c>
      <c r="S2994" t="s">
        <v>334</v>
      </c>
      <c r="T2994" t="s">
        <v>4163</v>
      </c>
      <c r="U2994" t="s">
        <v>4164</v>
      </c>
      <c r="V2994" t="s">
        <v>531</v>
      </c>
      <c r="W2994" t="s">
        <v>532</v>
      </c>
    </row>
    <row r="2995" spans="1:23" x14ac:dyDescent="0.3">
      <c r="A2995">
        <v>1896545062773040</v>
      </c>
      <c r="B2995" t="s">
        <v>74</v>
      </c>
      <c r="C2995" t="s">
        <v>218</v>
      </c>
      <c r="D2995" t="s">
        <v>59</v>
      </c>
      <c r="E2995" t="s">
        <v>262</v>
      </c>
      <c r="F2995" t="s">
        <v>262</v>
      </c>
      <c r="G2995">
        <v>43.942399999999999</v>
      </c>
      <c r="H2995">
        <v>12.457800000000001</v>
      </c>
      <c r="I2995" t="s">
        <v>138</v>
      </c>
      <c r="J2995">
        <v>39906</v>
      </c>
      <c r="K2995" s="1">
        <v>44744</v>
      </c>
      <c r="L2995" t="s">
        <v>63</v>
      </c>
      <c r="M2995" t="s">
        <v>9942</v>
      </c>
      <c r="N2995" t="s">
        <v>9943</v>
      </c>
      <c r="O2995" t="s">
        <v>2241</v>
      </c>
      <c r="P2995" t="s">
        <v>3001</v>
      </c>
      <c r="Q2995" t="s">
        <v>34</v>
      </c>
      <c r="R2995" t="s">
        <v>3002</v>
      </c>
      <c r="S2995" t="s">
        <v>212</v>
      </c>
      <c r="T2995" t="s">
        <v>3003</v>
      </c>
      <c r="U2995" t="s">
        <v>3004</v>
      </c>
      <c r="V2995" t="s">
        <v>2382</v>
      </c>
      <c r="W2995" t="s">
        <v>2383</v>
      </c>
    </row>
    <row r="2996" spans="1:23" x14ac:dyDescent="0.3">
      <c r="A2996">
        <v>2084127188219070</v>
      </c>
      <c r="B2996" t="s">
        <v>779</v>
      </c>
      <c r="C2996" t="s">
        <v>58</v>
      </c>
      <c r="D2996" t="s">
        <v>2936</v>
      </c>
      <c r="E2996" t="s">
        <v>177</v>
      </c>
      <c r="F2996" t="s">
        <v>178</v>
      </c>
      <c r="G2996">
        <v>26.066700000000001</v>
      </c>
      <c r="H2996">
        <v>50.557699999999997</v>
      </c>
      <c r="I2996" t="s">
        <v>78</v>
      </c>
      <c r="J2996">
        <v>109134</v>
      </c>
      <c r="K2996" s="1">
        <v>45063</v>
      </c>
      <c r="L2996" t="s">
        <v>63</v>
      </c>
      <c r="M2996" t="s">
        <v>9944</v>
      </c>
      <c r="N2996" t="s">
        <v>9945</v>
      </c>
      <c r="O2996" t="s">
        <v>548</v>
      </c>
      <c r="P2996" t="s">
        <v>1144</v>
      </c>
      <c r="Q2996" t="s">
        <v>294</v>
      </c>
      <c r="R2996" t="s">
        <v>1145</v>
      </c>
      <c r="S2996" t="s">
        <v>69</v>
      </c>
      <c r="T2996" t="s">
        <v>1146</v>
      </c>
      <c r="U2996" t="s">
        <v>1147</v>
      </c>
      <c r="V2996" t="s">
        <v>117</v>
      </c>
      <c r="W2996" t="s">
        <v>118</v>
      </c>
    </row>
    <row r="2997" spans="1:23" x14ac:dyDescent="0.3">
      <c r="A2997">
        <v>921304042547551</v>
      </c>
      <c r="B2997" t="s">
        <v>859</v>
      </c>
      <c r="C2997" t="s">
        <v>134</v>
      </c>
      <c r="D2997" t="s">
        <v>2643</v>
      </c>
      <c r="E2997" t="s">
        <v>2094</v>
      </c>
      <c r="F2997" t="s">
        <v>2095</v>
      </c>
      <c r="G2997">
        <v>-14.271000000000001</v>
      </c>
      <c r="H2997">
        <v>-170.13220000000001</v>
      </c>
      <c r="I2997" t="s">
        <v>62</v>
      </c>
      <c r="J2997">
        <v>90102</v>
      </c>
      <c r="K2997" s="1">
        <v>44951</v>
      </c>
      <c r="L2997" t="s">
        <v>123</v>
      </c>
      <c r="M2997" t="s">
        <v>9946</v>
      </c>
      <c r="N2997" t="s">
        <v>9947</v>
      </c>
      <c r="O2997" t="s">
        <v>33</v>
      </c>
      <c r="P2997" t="s">
        <v>1558</v>
      </c>
      <c r="Q2997" t="s">
        <v>1047</v>
      </c>
      <c r="R2997" t="s">
        <v>1559</v>
      </c>
      <c r="S2997" t="s">
        <v>334</v>
      </c>
      <c r="T2997" t="s">
        <v>1560</v>
      </c>
      <c r="U2997" t="s">
        <v>1561</v>
      </c>
      <c r="V2997" t="s">
        <v>2253</v>
      </c>
      <c r="W2997" t="s">
        <v>2254</v>
      </c>
    </row>
    <row r="2998" spans="1:23" x14ac:dyDescent="0.3">
      <c r="A2998">
        <v>239579210823292</v>
      </c>
      <c r="B2998" t="s">
        <v>710</v>
      </c>
      <c r="C2998" t="s">
        <v>134</v>
      </c>
      <c r="D2998" t="s">
        <v>5851</v>
      </c>
      <c r="E2998" t="s">
        <v>556</v>
      </c>
      <c r="F2998" t="s">
        <v>557</v>
      </c>
      <c r="G2998">
        <v>-1.8311999999999999</v>
      </c>
      <c r="H2998">
        <v>-78.183400000000006</v>
      </c>
      <c r="I2998" t="s">
        <v>206</v>
      </c>
      <c r="J2998">
        <v>66726</v>
      </c>
      <c r="K2998" s="1">
        <v>44731</v>
      </c>
      <c r="L2998" t="s">
        <v>63</v>
      </c>
      <c r="M2998" t="s">
        <v>9948</v>
      </c>
      <c r="N2998" t="s">
        <v>9949</v>
      </c>
      <c r="O2998" t="s">
        <v>597</v>
      </c>
      <c r="P2998" t="s">
        <v>1493</v>
      </c>
      <c r="Q2998" t="s">
        <v>83</v>
      </c>
      <c r="R2998" t="s">
        <v>1755</v>
      </c>
      <c r="S2998" t="s">
        <v>36</v>
      </c>
      <c r="T2998" t="s">
        <v>1756</v>
      </c>
      <c r="U2998" t="s">
        <v>1757</v>
      </c>
      <c r="V2998" t="s">
        <v>6798</v>
      </c>
      <c r="W2998" t="s">
        <v>6799</v>
      </c>
    </row>
    <row r="2999" spans="1:23" x14ac:dyDescent="0.3">
      <c r="A2999">
        <v>2898304742302600</v>
      </c>
      <c r="B2999" t="s">
        <v>104</v>
      </c>
      <c r="C2999" t="s">
        <v>189</v>
      </c>
      <c r="D2999" t="s">
        <v>4243</v>
      </c>
      <c r="E2999" t="s">
        <v>986</v>
      </c>
      <c r="F2999" t="s">
        <v>987</v>
      </c>
      <c r="G2999">
        <v>23.634499999999999</v>
      </c>
      <c r="H2999">
        <v>-102.5528</v>
      </c>
      <c r="I2999" t="s">
        <v>206</v>
      </c>
      <c r="J2999">
        <v>130312</v>
      </c>
      <c r="K2999" s="1">
        <v>44601</v>
      </c>
      <c r="L2999" t="s">
        <v>123</v>
      </c>
      <c r="M2999" t="s">
        <v>9950</v>
      </c>
      <c r="N2999" t="s">
        <v>9951</v>
      </c>
      <c r="O2999" t="s">
        <v>1858</v>
      </c>
      <c r="P2999" t="s">
        <v>2378</v>
      </c>
      <c r="Q2999" t="s">
        <v>183</v>
      </c>
      <c r="R2999" t="s">
        <v>2379</v>
      </c>
      <c r="S2999" t="s">
        <v>212</v>
      </c>
      <c r="T2999" t="s">
        <v>2380</v>
      </c>
      <c r="U2999" t="s">
        <v>2381</v>
      </c>
      <c r="V2999" t="s">
        <v>4562</v>
      </c>
      <c r="W2999" t="s">
        <v>4563</v>
      </c>
    </row>
    <row r="3000" spans="1:23" x14ac:dyDescent="0.3">
      <c r="A3000">
        <v>717380497613448</v>
      </c>
      <c r="B3000" t="s">
        <v>260</v>
      </c>
      <c r="C3000" t="s">
        <v>189</v>
      </c>
      <c r="D3000" t="s">
        <v>444</v>
      </c>
      <c r="E3000" t="s">
        <v>204</v>
      </c>
      <c r="F3000" t="s">
        <v>205</v>
      </c>
      <c r="G3000">
        <v>18.1096</v>
      </c>
      <c r="H3000">
        <v>-77.297499999999999</v>
      </c>
      <c r="I3000" t="s">
        <v>138</v>
      </c>
      <c r="J3000">
        <v>74345</v>
      </c>
      <c r="K3000" s="1">
        <v>44717</v>
      </c>
      <c r="L3000" t="s">
        <v>29</v>
      </c>
      <c r="M3000" t="s">
        <v>9952</v>
      </c>
      <c r="N3000" t="s">
        <v>9953</v>
      </c>
      <c r="O3000" t="s">
        <v>474</v>
      </c>
      <c r="P3000" t="s">
        <v>979</v>
      </c>
      <c r="Q3000" t="s">
        <v>674</v>
      </c>
      <c r="R3000" t="s">
        <v>980</v>
      </c>
      <c r="S3000" t="s">
        <v>69</v>
      </c>
      <c r="T3000" t="s">
        <v>981</v>
      </c>
      <c r="U3000" t="s">
        <v>982</v>
      </c>
      <c r="V3000" t="s">
        <v>1402</v>
      </c>
      <c r="W3000" t="s">
        <v>1403</v>
      </c>
    </row>
    <row r="3001" spans="1:23" x14ac:dyDescent="0.3">
      <c r="A3001">
        <v>86281498788969</v>
      </c>
      <c r="B3001" t="s">
        <v>1140</v>
      </c>
      <c r="C3001" t="s">
        <v>58</v>
      </c>
      <c r="D3001" t="s">
        <v>3170</v>
      </c>
      <c r="E3001" t="s">
        <v>861</v>
      </c>
      <c r="F3001" t="s">
        <v>862</v>
      </c>
      <c r="G3001">
        <v>46.862499999999997</v>
      </c>
      <c r="H3001">
        <v>103.8467</v>
      </c>
      <c r="I3001" t="s">
        <v>62</v>
      </c>
      <c r="J3001">
        <v>27854</v>
      </c>
      <c r="K3001" s="1">
        <v>44875</v>
      </c>
      <c r="L3001" t="s">
        <v>63</v>
      </c>
      <c r="M3001" t="s">
        <v>9954</v>
      </c>
      <c r="N3001" t="s">
        <v>9955</v>
      </c>
      <c r="O3001" t="s">
        <v>2332</v>
      </c>
      <c r="P3001" t="s">
        <v>496</v>
      </c>
      <c r="Q3001" t="s">
        <v>50</v>
      </c>
      <c r="R3001" t="s">
        <v>2333</v>
      </c>
      <c r="S3001" t="s">
        <v>241</v>
      </c>
      <c r="T3001" t="s">
        <v>2334</v>
      </c>
      <c r="U3001" t="s">
        <v>2335</v>
      </c>
      <c r="V3001" t="s">
        <v>159</v>
      </c>
      <c r="W3001" t="s">
        <v>160</v>
      </c>
    </row>
    <row r="3002" spans="1:23" x14ac:dyDescent="0.3">
      <c r="A3002">
        <v>1421380152520990</v>
      </c>
      <c r="B3002" t="s">
        <v>454</v>
      </c>
      <c r="C3002" t="s">
        <v>24</v>
      </c>
      <c r="D3002" t="s">
        <v>287</v>
      </c>
      <c r="E3002" t="s">
        <v>1160</v>
      </c>
      <c r="F3002" t="s">
        <v>1161</v>
      </c>
      <c r="G3002">
        <v>-1.9402999999999999</v>
      </c>
      <c r="H3002">
        <v>29.873899999999999</v>
      </c>
      <c r="I3002" t="s">
        <v>206</v>
      </c>
      <c r="J3002">
        <v>123029</v>
      </c>
      <c r="K3002" s="1">
        <v>44487</v>
      </c>
      <c r="L3002" t="s">
        <v>29</v>
      </c>
      <c r="M3002" t="s">
        <v>9956</v>
      </c>
      <c r="N3002">
        <f>1-667-492-896</f>
        <v>-2054</v>
      </c>
      <c r="O3002" t="s">
        <v>548</v>
      </c>
      <c r="P3002" t="s">
        <v>549</v>
      </c>
      <c r="Q3002" t="s">
        <v>50</v>
      </c>
      <c r="R3002" t="s">
        <v>550</v>
      </c>
      <c r="S3002" t="s">
        <v>334</v>
      </c>
      <c r="T3002" t="s">
        <v>551</v>
      </c>
      <c r="U3002" t="s">
        <v>552</v>
      </c>
      <c r="V3002" t="s">
        <v>1801</v>
      </c>
      <c r="W3002" t="s">
        <v>1802</v>
      </c>
    </row>
    <row r="3003" spans="1:23" x14ac:dyDescent="0.3">
      <c r="A3003">
        <v>66879792276918</v>
      </c>
      <c r="B3003" t="s">
        <v>217</v>
      </c>
      <c r="C3003" t="s">
        <v>189</v>
      </c>
      <c r="D3003" t="s">
        <v>492</v>
      </c>
      <c r="E3003" t="s">
        <v>3138</v>
      </c>
      <c r="F3003" t="s">
        <v>3139</v>
      </c>
      <c r="G3003">
        <v>33.886899999999997</v>
      </c>
      <c r="H3003">
        <v>9.5374999999999996</v>
      </c>
      <c r="I3003" t="s">
        <v>138</v>
      </c>
      <c r="J3003">
        <v>133792</v>
      </c>
      <c r="K3003" s="1">
        <v>44869</v>
      </c>
      <c r="L3003" t="s">
        <v>123</v>
      </c>
      <c r="M3003" t="s">
        <v>9957</v>
      </c>
      <c r="N3003" t="s">
        <v>9958</v>
      </c>
      <c r="O3003" t="s">
        <v>2174</v>
      </c>
      <c r="P3003" t="s">
        <v>2782</v>
      </c>
      <c r="Q3003" t="s">
        <v>239</v>
      </c>
      <c r="R3003" t="s">
        <v>2783</v>
      </c>
      <c r="S3003" t="s">
        <v>255</v>
      </c>
      <c r="T3003" t="s">
        <v>2784</v>
      </c>
      <c r="U3003" t="s">
        <v>2785</v>
      </c>
      <c r="V3003" t="s">
        <v>5901</v>
      </c>
      <c r="W3003" t="s">
        <v>5902</v>
      </c>
    </row>
    <row r="3004" spans="1:23" x14ac:dyDescent="0.3">
      <c r="A3004">
        <v>530316656277999</v>
      </c>
      <c r="B3004" t="s">
        <v>480</v>
      </c>
      <c r="C3004" t="s">
        <v>218</v>
      </c>
      <c r="D3004" t="s">
        <v>4750</v>
      </c>
      <c r="E3004" t="s">
        <v>2770</v>
      </c>
      <c r="F3004" t="s">
        <v>2771</v>
      </c>
      <c r="G3004">
        <v>12.8628</v>
      </c>
      <c r="H3004">
        <v>30.217600000000001</v>
      </c>
      <c r="I3004" t="s">
        <v>62</v>
      </c>
      <c r="J3004">
        <v>130405</v>
      </c>
      <c r="K3004" s="1">
        <v>45097</v>
      </c>
      <c r="L3004" t="s">
        <v>29</v>
      </c>
      <c r="M3004" t="s">
        <v>9959</v>
      </c>
      <c r="N3004" t="s">
        <v>9960</v>
      </c>
      <c r="O3004" t="s">
        <v>909</v>
      </c>
      <c r="P3004" t="s">
        <v>548</v>
      </c>
      <c r="Q3004" t="s">
        <v>294</v>
      </c>
      <c r="R3004" t="s">
        <v>1187</v>
      </c>
      <c r="S3004" t="s">
        <v>52</v>
      </c>
      <c r="T3004" t="s">
        <v>1188</v>
      </c>
      <c r="U3004" t="s">
        <v>1189</v>
      </c>
      <c r="V3004" t="s">
        <v>7115</v>
      </c>
      <c r="W3004" t="s">
        <v>7116</v>
      </c>
    </row>
    <row r="3005" spans="1:23" x14ac:dyDescent="0.3">
      <c r="A3005">
        <v>1261225234794020</v>
      </c>
      <c r="B3005" t="s">
        <v>859</v>
      </c>
      <c r="C3005" t="s">
        <v>151</v>
      </c>
      <c r="D3005" t="s">
        <v>4963</v>
      </c>
      <c r="E3005" t="s">
        <v>1414</v>
      </c>
      <c r="F3005" t="s">
        <v>1415</v>
      </c>
      <c r="G3005">
        <v>29.311699999999998</v>
      </c>
      <c r="H3005">
        <v>47.4818</v>
      </c>
      <c r="I3005" t="s">
        <v>78</v>
      </c>
      <c r="J3005">
        <v>122887</v>
      </c>
      <c r="K3005" s="1">
        <v>44633</v>
      </c>
      <c r="L3005" t="s">
        <v>123</v>
      </c>
      <c r="M3005" t="s">
        <v>9961</v>
      </c>
      <c r="N3005" t="s">
        <v>9962</v>
      </c>
      <c r="O3005" t="s">
        <v>1057</v>
      </c>
      <c r="P3005" t="s">
        <v>2223</v>
      </c>
      <c r="Q3005" t="s">
        <v>239</v>
      </c>
      <c r="R3005" t="s">
        <v>2224</v>
      </c>
      <c r="S3005" t="s">
        <v>114</v>
      </c>
      <c r="T3005" t="s">
        <v>2225</v>
      </c>
      <c r="U3005" t="s">
        <v>2226</v>
      </c>
      <c r="V3005" t="s">
        <v>2458</v>
      </c>
      <c r="W3005" t="s">
        <v>2459</v>
      </c>
    </row>
    <row r="3006" spans="1:23" x14ac:dyDescent="0.3">
      <c r="A3006">
        <v>1236003447637840</v>
      </c>
      <c r="B3006" t="s">
        <v>467</v>
      </c>
      <c r="C3006" t="s">
        <v>273</v>
      </c>
      <c r="D3006" t="s">
        <v>6847</v>
      </c>
      <c r="E3006" t="s">
        <v>925</v>
      </c>
      <c r="F3006" t="s">
        <v>926</v>
      </c>
      <c r="G3006">
        <v>23.885899999999999</v>
      </c>
      <c r="H3006">
        <v>45.0792</v>
      </c>
      <c r="I3006" t="s">
        <v>138</v>
      </c>
      <c r="J3006">
        <v>27105</v>
      </c>
      <c r="K3006" s="1">
        <v>45076</v>
      </c>
      <c r="L3006" t="s">
        <v>29</v>
      </c>
      <c r="M3006" t="s">
        <v>9963</v>
      </c>
      <c r="N3006" t="s">
        <v>9964</v>
      </c>
      <c r="O3006" t="s">
        <v>4051</v>
      </c>
      <c r="P3006" t="s">
        <v>4052</v>
      </c>
      <c r="Q3006" t="s">
        <v>183</v>
      </c>
      <c r="R3006" t="s">
        <v>4053</v>
      </c>
      <c r="S3006" t="s">
        <v>69</v>
      </c>
      <c r="T3006" t="s">
        <v>4054</v>
      </c>
      <c r="U3006" t="s">
        <v>4055</v>
      </c>
      <c r="V3006" t="s">
        <v>6112</v>
      </c>
      <c r="W3006" t="s">
        <v>6113</v>
      </c>
    </row>
    <row r="3007" spans="1:23" x14ac:dyDescent="0.3">
      <c r="A3007">
        <v>2818609504343590</v>
      </c>
      <c r="B3007" t="s">
        <v>286</v>
      </c>
      <c r="C3007" t="s">
        <v>105</v>
      </c>
      <c r="D3007" t="s">
        <v>5267</v>
      </c>
      <c r="E3007" t="s">
        <v>2094</v>
      </c>
      <c r="F3007" t="s">
        <v>2095</v>
      </c>
      <c r="G3007">
        <v>-14.271000000000001</v>
      </c>
      <c r="H3007">
        <v>-170.13220000000001</v>
      </c>
      <c r="I3007" t="s">
        <v>138</v>
      </c>
      <c r="J3007">
        <v>111225</v>
      </c>
      <c r="K3007" s="1">
        <v>44985</v>
      </c>
      <c r="L3007" t="s">
        <v>123</v>
      </c>
      <c r="M3007" t="s">
        <v>9965</v>
      </c>
      <c r="N3007" t="s">
        <v>9966</v>
      </c>
      <c r="O3007" t="s">
        <v>141</v>
      </c>
      <c r="P3007" t="s">
        <v>142</v>
      </c>
      <c r="Q3007" t="s">
        <v>67</v>
      </c>
      <c r="R3007" t="s">
        <v>144</v>
      </c>
      <c r="S3007" t="s">
        <v>241</v>
      </c>
      <c r="T3007" t="s">
        <v>146</v>
      </c>
      <c r="U3007" t="s">
        <v>147</v>
      </c>
      <c r="V3007" t="s">
        <v>3253</v>
      </c>
      <c r="W3007" t="s">
        <v>3254</v>
      </c>
    </row>
    <row r="3008" spans="1:23" x14ac:dyDescent="0.3">
      <c r="A3008">
        <v>1478769075802100</v>
      </c>
      <c r="B3008" t="s">
        <v>41</v>
      </c>
      <c r="C3008" t="s">
        <v>42</v>
      </c>
      <c r="D3008" t="s">
        <v>4016</v>
      </c>
      <c r="E3008" t="s">
        <v>915</v>
      </c>
      <c r="F3008" t="s">
        <v>916</v>
      </c>
      <c r="G3008">
        <v>18.070799999999998</v>
      </c>
      <c r="H3008">
        <v>-63.0501</v>
      </c>
      <c r="I3008" t="s">
        <v>62</v>
      </c>
      <c r="J3008">
        <v>107039</v>
      </c>
      <c r="K3008" s="1">
        <v>44839</v>
      </c>
      <c r="L3008" t="s">
        <v>63</v>
      </c>
      <c r="M3008" t="s">
        <v>9967</v>
      </c>
      <c r="N3008" t="s">
        <v>9968</v>
      </c>
      <c r="O3008" t="s">
        <v>319</v>
      </c>
      <c r="P3008" t="s">
        <v>3506</v>
      </c>
      <c r="Q3008" t="s">
        <v>967</v>
      </c>
      <c r="R3008" t="s">
        <v>3507</v>
      </c>
      <c r="S3008" t="s">
        <v>255</v>
      </c>
      <c r="T3008" t="s">
        <v>3508</v>
      </c>
      <c r="U3008" t="s">
        <v>3509</v>
      </c>
      <c r="V3008" t="s">
        <v>7556</v>
      </c>
      <c r="W3008" t="s">
        <v>7557</v>
      </c>
    </row>
    <row r="3009" spans="1:23" x14ac:dyDescent="0.3">
      <c r="A3009">
        <v>470553065714776</v>
      </c>
      <c r="B3009" t="s">
        <v>104</v>
      </c>
      <c r="C3009" t="s">
        <v>58</v>
      </c>
      <c r="D3009" t="s">
        <v>4447</v>
      </c>
      <c r="E3009" t="s">
        <v>2061</v>
      </c>
      <c r="F3009" t="s">
        <v>2062</v>
      </c>
      <c r="G3009">
        <v>21.007899999999999</v>
      </c>
      <c r="H3009">
        <v>-10.940799999999999</v>
      </c>
      <c r="I3009" t="s">
        <v>138</v>
      </c>
      <c r="J3009">
        <v>19694</v>
      </c>
      <c r="K3009" s="1">
        <v>44477</v>
      </c>
      <c r="L3009" t="s">
        <v>123</v>
      </c>
      <c r="M3009" t="s">
        <v>9969</v>
      </c>
      <c r="N3009" t="s">
        <v>9970</v>
      </c>
      <c r="O3009" t="s">
        <v>2290</v>
      </c>
      <c r="P3009" t="s">
        <v>4161</v>
      </c>
      <c r="Q3009" t="s">
        <v>50</v>
      </c>
      <c r="R3009" t="s">
        <v>4162</v>
      </c>
      <c r="S3009" t="s">
        <v>334</v>
      </c>
      <c r="T3009" t="s">
        <v>4163</v>
      </c>
      <c r="U3009" t="s">
        <v>4164</v>
      </c>
      <c r="V3009" t="s">
        <v>5977</v>
      </c>
      <c r="W3009" t="s">
        <v>5978</v>
      </c>
    </row>
    <row r="3010" spans="1:23" x14ac:dyDescent="0.3">
      <c r="A3010">
        <v>3043641941733820</v>
      </c>
      <c r="B3010" t="s">
        <v>175</v>
      </c>
      <c r="C3010" t="s">
        <v>218</v>
      </c>
      <c r="D3010" t="s">
        <v>924</v>
      </c>
      <c r="E3010" t="s">
        <v>385</v>
      </c>
      <c r="F3010" t="s">
        <v>386</v>
      </c>
      <c r="G3010">
        <v>47.162500000000001</v>
      </c>
      <c r="H3010">
        <v>19.503299999999999</v>
      </c>
      <c r="I3010" t="s">
        <v>28</v>
      </c>
      <c r="J3010">
        <v>53958</v>
      </c>
      <c r="K3010" s="1">
        <v>44885</v>
      </c>
      <c r="L3010" t="s">
        <v>29</v>
      </c>
      <c r="M3010" t="s">
        <v>9971</v>
      </c>
      <c r="N3010" t="s">
        <v>9972</v>
      </c>
      <c r="O3010" t="s">
        <v>237</v>
      </c>
      <c r="P3010" t="s">
        <v>1797</v>
      </c>
      <c r="Q3010" t="s">
        <v>239</v>
      </c>
      <c r="R3010" t="s">
        <v>1798</v>
      </c>
      <c r="S3010" t="s">
        <v>36</v>
      </c>
      <c r="T3010" t="s">
        <v>1799</v>
      </c>
      <c r="U3010" t="s">
        <v>1800</v>
      </c>
      <c r="V3010" t="s">
        <v>3472</v>
      </c>
      <c r="W3010" t="s">
        <v>3473</v>
      </c>
    </row>
    <row r="3011" spans="1:23" x14ac:dyDescent="0.3">
      <c r="A3011">
        <v>2664434184265720</v>
      </c>
      <c r="B3011" t="s">
        <v>272</v>
      </c>
      <c r="C3011" t="s">
        <v>134</v>
      </c>
      <c r="D3011" t="s">
        <v>6418</v>
      </c>
      <c r="E3011" t="s">
        <v>1360</v>
      </c>
      <c r="F3011" t="s">
        <v>1361</v>
      </c>
      <c r="G3011">
        <v>60.472000000000001</v>
      </c>
      <c r="H3011">
        <v>8.4688999999999997</v>
      </c>
      <c r="I3011" t="s">
        <v>138</v>
      </c>
      <c r="J3011">
        <v>63611</v>
      </c>
      <c r="K3011" s="1">
        <v>45129</v>
      </c>
      <c r="L3011" t="s">
        <v>29</v>
      </c>
      <c r="M3011" t="s">
        <v>9973</v>
      </c>
      <c r="N3011" t="s">
        <v>9974</v>
      </c>
      <c r="O3011" t="s">
        <v>1823</v>
      </c>
      <c r="P3011" t="s">
        <v>909</v>
      </c>
      <c r="Q3011" t="s">
        <v>674</v>
      </c>
      <c r="R3011" t="s">
        <v>2143</v>
      </c>
      <c r="S3011" t="s">
        <v>69</v>
      </c>
      <c r="T3011" t="s">
        <v>2144</v>
      </c>
      <c r="U3011" t="s">
        <v>2145</v>
      </c>
      <c r="V3011" t="s">
        <v>6291</v>
      </c>
      <c r="W3011" t="s">
        <v>6292</v>
      </c>
    </row>
    <row r="3012" spans="1:23" x14ac:dyDescent="0.3">
      <c r="A3012">
        <v>2530977428190700</v>
      </c>
      <c r="B3012" t="s">
        <v>417</v>
      </c>
      <c r="C3012" t="s">
        <v>105</v>
      </c>
      <c r="D3012" t="s">
        <v>4471</v>
      </c>
      <c r="E3012" t="s">
        <v>2915</v>
      </c>
      <c r="F3012" t="s">
        <v>2916</v>
      </c>
      <c r="G3012">
        <v>-0.80369999999999997</v>
      </c>
      <c r="H3012">
        <v>11.609400000000001</v>
      </c>
      <c r="I3012" t="s">
        <v>78</v>
      </c>
      <c r="J3012">
        <v>17671</v>
      </c>
      <c r="K3012" s="1">
        <v>44876</v>
      </c>
      <c r="L3012" t="s">
        <v>63</v>
      </c>
      <c r="M3012" t="s">
        <v>9975</v>
      </c>
      <c r="N3012" t="s">
        <v>9976</v>
      </c>
      <c r="O3012" t="s">
        <v>2602</v>
      </c>
      <c r="P3012" t="s">
        <v>5200</v>
      </c>
      <c r="Q3012" t="s">
        <v>294</v>
      </c>
      <c r="R3012" t="s">
        <v>5201</v>
      </c>
      <c r="S3012" t="s">
        <v>85</v>
      </c>
      <c r="T3012" t="s">
        <v>5202</v>
      </c>
      <c r="U3012" t="s">
        <v>5203</v>
      </c>
      <c r="V3012" t="s">
        <v>708</v>
      </c>
      <c r="W3012" t="s">
        <v>709</v>
      </c>
    </row>
    <row r="3013" spans="1:23" x14ac:dyDescent="0.3">
      <c r="A3013">
        <v>2743635315086860</v>
      </c>
      <c r="B3013" t="s">
        <v>104</v>
      </c>
      <c r="C3013" t="s">
        <v>151</v>
      </c>
      <c r="D3013" t="s">
        <v>1588</v>
      </c>
      <c r="E3013" t="s">
        <v>5614</v>
      </c>
      <c r="F3013" t="s">
        <v>5615</v>
      </c>
      <c r="G3013">
        <v>38.963700000000003</v>
      </c>
      <c r="H3013">
        <v>35.243299999999998</v>
      </c>
      <c r="I3013" t="s">
        <v>28</v>
      </c>
      <c r="J3013">
        <v>101420</v>
      </c>
      <c r="K3013" s="1">
        <v>45151</v>
      </c>
      <c r="L3013" t="s">
        <v>29</v>
      </c>
      <c r="M3013" t="s">
        <v>9977</v>
      </c>
      <c r="N3013">
        <v>3572807892</v>
      </c>
      <c r="O3013" t="s">
        <v>2554</v>
      </c>
      <c r="P3013" t="s">
        <v>3166</v>
      </c>
      <c r="Q3013" t="s">
        <v>169</v>
      </c>
      <c r="R3013" t="s">
        <v>3167</v>
      </c>
      <c r="S3013" t="s">
        <v>36</v>
      </c>
      <c r="T3013" t="s">
        <v>3168</v>
      </c>
      <c r="U3013" t="s">
        <v>3169</v>
      </c>
      <c r="V3013" t="s">
        <v>3910</v>
      </c>
      <c r="W3013" t="s">
        <v>3911</v>
      </c>
    </row>
    <row r="3014" spans="1:23" x14ac:dyDescent="0.3">
      <c r="A3014">
        <v>2767730587033580</v>
      </c>
      <c r="B3014" t="s">
        <v>467</v>
      </c>
      <c r="C3014" t="s">
        <v>58</v>
      </c>
      <c r="D3014" t="s">
        <v>1985</v>
      </c>
      <c r="E3014" t="s">
        <v>3948</v>
      </c>
      <c r="F3014" t="s">
        <v>3949</v>
      </c>
      <c r="G3014">
        <v>45.1</v>
      </c>
      <c r="H3014">
        <v>15.2</v>
      </c>
      <c r="I3014" t="s">
        <v>62</v>
      </c>
      <c r="J3014">
        <v>30376</v>
      </c>
      <c r="K3014" s="1">
        <v>45059</v>
      </c>
      <c r="L3014" t="s">
        <v>29</v>
      </c>
      <c r="M3014" t="s">
        <v>9978</v>
      </c>
      <c r="N3014" t="s">
        <v>9979</v>
      </c>
      <c r="O3014" t="s">
        <v>2653</v>
      </c>
      <c r="P3014" t="s">
        <v>4319</v>
      </c>
      <c r="Q3014" t="s">
        <v>674</v>
      </c>
      <c r="R3014" t="s">
        <v>4320</v>
      </c>
      <c r="S3014" t="s">
        <v>114</v>
      </c>
      <c r="T3014" t="s">
        <v>4321</v>
      </c>
      <c r="U3014" t="s">
        <v>4322</v>
      </c>
      <c r="V3014" t="s">
        <v>148</v>
      </c>
      <c r="W3014" t="s">
        <v>149</v>
      </c>
    </row>
    <row r="3015" spans="1:23" x14ac:dyDescent="0.3">
      <c r="A3015">
        <v>1462875398059000</v>
      </c>
      <c r="B3015" t="s">
        <v>686</v>
      </c>
      <c r="C3015" t="s">
        <v>58</v>
      </c>
      <c r="D3015" t="s">
        <v>9980</v>
      </c>
      <c r="E3015" t="s">
        <v>2204</v>
      </c>
      <c r="F3015" t="s">
        <v>2205</v>
      </c>
      <c r="G3015">
        <v>7.9465000000000003</v>
      </c>
      <c r="H3015">
        <v>-1.0232000000000001</v>
      </c>
      <c r="I3015" t="s">
        <v>28</v>
      </c>
      <c r="J3015">
        <v>95820</v>
      </c>
      <c r="K3015" s="1">
        <v>44492</v>
      </c>
      <c r="L3015" t="s">
        <v>63</v>
      </c>
      <c r="M3015" t="s">
        <v>9981</v>
      </c>
      <c r="N3015" t="s">
        <v>9982</v>
      </c>
      <c r="O3015" t="s">
        <v>811</v>
      </c>
      <c r="P3015" t="s">
        <v>2356</v>
      </c>
      <c r="Q3015" t="s">
        <v>321</v>
      </c>
      <c r="R3015" t="s">
        <v>2357</v>
      </c>
      <c r="S3015" t="s">
        <v>36</v>
      </c>
      <c r="T3015" t="s">
        <v>2358</v>
      </c>
      <c r="U3015" t="s">
        <v>2359</v>
      </c>
      <c r="V3015" t="s">
        <v>7412</v>
      </c>
      <c r="W3015" t="s">
        <v>7413</v>
      </c>
    </row>
    <row r="3016" spans="1:23" x14ac:dyDescent="0.3">
      <c r="A3016">
        <v>343688474741438</v>
      </c>
      <c r="B3016" t="s">
        <v>104</v>
      </c>
      <c r="C3016" t="s">
        <v>151</v>
      </c>
      <c r="D3016" t="s">
        <v>4750</v>
      </c>
      <c r="E3016" t="s">
        <v>2328</v>
      </c>
      <c r="F3016" t="s">
        <v>2329</v>
      </c>
      <c r="G3016">
        <v>12.238300000000001</v>
      </c>
      <c r="H3016">
        <v>-1.5616000000000001</v>
      </c>
      <c r="I3016" t="s">
        <v>138</v>
      </c>
      <c r="J3016">
        <v>118491</v>
      </c>
      <c r="K3016" s="1">
        <v>44817</v>
      </c>
      <c r="L3016" t="s">
        <v>29</v>
      </c>
      <c r="M3016" t="s">
        <v>9983</v>
      </c>
      <c r="N3016" t="s">
        <v>9984</v>
      </c>
      <c r="O3016" t="s">
        <v>2883</v>
      </c>
      <c r="P3016" t="s">
        <v>4657</v>
      </c>
      <c r="Q3016" t="s">
        <v>321</v>
      </c>
      <c r="R3016" t="s">
        <v>4658</v>
      </c>
      <c r="S3016" t="s">
        <v>255</v>
      </c>
      <c r="T3016" t="s">
        <v>4659</v>
      </c>
      <c r="U3016" t="s">
        <v>4660</v>
      </c>
      <c r="V3016" t="s">
        <v>8421</v>
      </c>
      <c r="W3016" t="s">
        <v>8422</v>
      </c>
    </row>
    <row r="3017" spans="1:23" x14ac:dyDescent="0.3">
      <c r="A3017">
        <v>2178595923263990</v>
      </c>
      <c r="B3017" t="s">
        <v>351</v>
      </c>
      <c r="C3017" t="s">
        <v>151</v>
      </c>
      <c r="D3017" t="s">
        <v>5182</v>
      </c>
      <c r="E3017" t="s">
        <v>5539</v>
      </c>
      <c r="F3017" t="s">
        <v>5540</v>
      </c>
      <c r="G3017">
        <v>14.058299999999999</v>
      </c>
      <c r="H3017">
        <v>108.27719999999999</v>
      </c>
      <c r="I3017" t="s">
        <v>62</v>
      </c>
      <c r="J3017">
        <v>124397</v>
      </c>
      <c r="K3017" s="1">
        <v>44829</v>
      </c>
      <c r="L3017" t="s">
        <v>29</v>
      </c>
      <c r="M3017" t="s">
        <v>9985</v>
      </c>
      <c r="N3017" t="s">
        <v>9986</v>
      </c>
      <c r="O3017" t="s">
        <v>1152</v>
      </c>
      <c r="P3017" t="s">
        <v>6685</v>
      </c>
      <c r="Q3017" t="s">
        <v>83</v>
      </c>
      <c r="R3017" t="s">
        <v>6686</v>
      </c>
      <c r="S3017" t="s">
        <v>52</v>
      </c>
      <c r="T3017" t="s">
        <v>6687</v>
      </c>
      <c r="U3017" t="s">
        <v>6688</v>
      </c>
      <c r="V3017" t="s">
        <v>3989</v>
      </c>
      <c r="W3017" t="s">
        <v>3990</v>
      </c>
    </row>
    <row r="3018" spans="1:23" x14ac:dyDescent="0.3">
      <c r="A3018">
        <v>335793942875228</v>
      </c>
      <c r="B3018" t="s">
        <v>150</v>
      </c>
      <c r="C3018" t="s">
        <v>24</v>
      </c>
      <c r="D3018" t="s">
        <v>1083</v>
      </c>
      <c r="E3018" t="s">
        <v>1509</v>
      </c>
      <c r="F3018" t="s">
        <v>1510</v>
      </c>
      <c r="G3018">
        <v>10.691800000000001</v>
      </c>
      <c r="H3018">
        <v>-61.222499999999997</v>
      </c>
      <c r="I3018" t="s">
        <v>62</v>
      </c>
      <c r="J3018">
        <v>113433</v>
      </c>
      <c r="K3018" s="1">
        <v>44583</v>
      </c>
      <c r="L3018" t="s">
        <v>63</v>
      </c>
      <c r="M3018" t="s">
        <v>9987</v>
      </c>
      <c r="N3018" t="s">
        <v>9988</v>
      </c>
      <c r="O3018" t="s">
        <v>692</v>
      </c>
      <c r="P3018" t="s">
        <v>5491</v>
      </c>
      <c r="Q3018" t="s">
        <v>50</v>
      </c>
      <c r="R3018" t="s">
        <v>5492</v>
      </c>
      <c r="S3018" t="s">
        <v>85</v>
      </c>
      <c r="T3018" t="s">
        <v>5493</v>
      </c>
      <c r="U3018" t="s">
        <v>5494</v>
      </c>
      <c r="V3018" t="s">
        <v>4889</v>
      </c>
      <c r="W3018" t="s">
        <v>4890</v>
      </c>
    </row>
    <row r="3019" spans="1:23" x14ac:dyDescent="0.3">
      <c r="A3019">
        <v>221802269643767</v>
      </c>
      <c r="B3019" t="s">
        <v>921</v>
      </c>
      <c r="C3019" t="s">
        <v>151</v>
      </c>
      <c r="D3019" t="s">
        <v>7680</v>
      </c>
      <c r="E3019" t="s">
        <v>469</v>
      </c>
      <c r="F3019" t="s">
        <v>470</v>
      </c>
      <c r="G3019">
        <v>26.335100000000001</v>
      </c>
      <c r="H3019">
        <v>17.228300000000001</v>
      </c>
      <c r="I3019" t="s">
        <v>138</v>
      </c>
      <c r="J3019">
        <v>116728</v>
      </c>
      <c r="K3019" s="1">
        <v>44468</v>
      </c>
      <c r="L3019" t="s">
        <v>63</v>
      </c>
      <c r="M3019" t="s">
        <v>1086</v>
      </c>
      <c r="N3019" t="s">
        <v>9989</v>
      </c>
      <c r="O3019" t="s">
        <v>265</v>
      </c>
      <c r="P3019" t="s">
        <v>2528</v>
      </c>
      <c r="Q3019" t="s">
        <v>169</v>
      </c>
      <c r="R3019" t="s">
        <v>2529</v>
      </c>
      <c r="S3019" t="s">
        <v>198</v>
      </c>
      <c r="T3019" t="s">
        <v>2530</v>
      </c>
      <c r="U3019" t="s">
        <v>2531</v>
      </c>
      <c r="V3019" t="s">
        <v>3495</v>
      </c>
      <c r="W3019" t="s">
        <v>3496</v>
      </c>
    </row>
    <row r="3020" spans="1:23" x14ac:dyDescent="0.3">
      <c r="A3020">
        <v>561188652509113</v>
      </c>
      <c r="B3020" t="s">
        <v>217</v>
      </c>
      <c r="C3020" t="s">
        <v>91</v>
      </c>
      <c r="D3020" t="s">
        <v>4670</v>
      </c>
      <c r="E3020" t="s">
        <v>4202</v>
      </c>
      <c r="F3020" t="s">
        <v>4203</v>
      </c>
      <c r="G3020">
        <v>-22.957599999999999</v>
      </c>
      <c r="H3020">
        <v>18.490400000000001</v>
      </c>
      <c r="I3020" t="s">
        <v>138</v>
      </c>
      <c r="J3020">
        <v>97786</v>
      </c>
      <c r="K3020" s="1">
        <v>44763</v>
      </c>
      <c r="L3020" t="s">
        <v>29</v>
      </c>
      <c r="M3020" t="s">
        <v>9990</v>
      </c>
      <c r="N3020" t="s">
        <v>9991</v>
      </c>
      <c r="O3020" t="s">
        <v>2453</v>
      </c>
      <c r="P3020" t="s">
        <v>6463</v>
      </c>
      <c r="Q3020" t="s">
        <v>239</v>
      </c>
      <c r="R3020" t="s">
        <v>6464</v>
      </c>
      <c r="S3020" t="s">
        <v>36</v>
      </c>
      <c r="T3020" t="s">
        <v>6465</v>
      </c>
      <c r="U3020" t="s">
        <v>6466</v>
      </c>
      <c r="V3020" t="s">
        <v>2127</v>
      </c>
      <c r="W3020" t="s">
        <v>2128</v>
      </c>
    </row>
    <row r="3021" spans="1:23" x14ac:dyDescent="0.3">
      <c r="A3021">
        <v>933825023035855</v>
      </c>
      <c r="B3021" t="s">
        <v>286</v>
      </c>
      <c r="C3021" t="s">
        <v>91</v>
      </c>
      <c r="D3021" t="s">
        <v>3294</v>
      </c>
      <c r="E3021" t="s">
        <v>3948</v>
      </c>
      <c r="F3021" t="s">
        <v>3949</v>
      </c>
      <c r="G3021">
        <v>45.1</v>
      </c>
      <c r="H3021">
        <v>15.2</v>
      </c>
      <c r="I3021" t="s">
        <v>62</v>
      </c>
      <c r="J3021">
        <v>69275</v>
      </c>
      <c r="K3021" s="1">
        <v>44890</v>
      </c>
      <c r="L3021" t="s">
        <v>123</v>
      </c>
      <c r="M3021" t="s">
        <v>9992</v>
      </c>
      <c r="N3021" t="s">
        <v>9993</v>
      </c>
      <c r="O3021" t="s">
        <v>703</v>
      </c>
      <c r="P3021" t="s">
        <v>704</v>
      </c>
      <c r="Q3021" t="s">
        <v>253</v>
      </c>
      <c r="R3021" t="s">
        <v>705</v>
      </c>
      <c r="S3021" t="s">
        <v>198</v>
      </c>
      <c r="T3021" t="s">
        <v>706</v>
      </c>
      <c r="U3021" t="s">
        <v>707</v>
      </c>
      <c r="V3021" t="s">
        <v>4966</v>
      </c>
      <c r="W3021" t="s">
        <v>4967</v>
      </c>
    </row>
    <row r="3022" spans="1:23" x14ac:dyDescent="0.3">
      <c r="A3022">
        <v>2058609583442180</v>
      </c>
      <c r="B3022" t="s">
        <v>1140</v>
      </c>
      <c r="C3022" t="s">
        <v>58</v>
      </c>
      <c r="D3022" t="s">
        <v>2482</v>
      </c>
      <c r="E3022" t="s">
        <v>432</v>
      </c>
      <c r="F3022" t="s">
        <v>433</v>
      </c>
      <c r="G3022">
        <v>30.5852</v>
      </c>
      <c r="H3022">
        <v>36.238399999999999</v>
      </c>
      <c r="I3022" t="s">
        <v>78</v>
      </c>
      <c r="J3022">
        <v>132770</v>
      </c>
      <c r="K3022" s="1">
        <v>45106</v>
      </c>
      <c r="L3022" t="s">
        <v>63</v>
      </c>
      <c r="M3022" t="s">
        <v>9994</v>
      </c>
      <c r="N3022">
        <f>1-613-259-5209</f>
        <v>-6080</v>
      </c>
      <c r="O3022" t="s">
        <v>693</v>
      </c>
      <c r="P3022" t="s">
        <v>5234</v>
      </c>
      <c r="Q3022" t="s">
        <v>253</v>
      </c>
      <c r="R3022" t="s">
        <v>5235</v>
      </c>
      <c r="S3022" t="s">
        <v>85</v>
      </c>
      <c r="T3022" t="s">
        <v>5236</v>
      </c>
      <c r="U3022" t="s">
        <v>5237</v>
      </c>
      <c r="V3022" t="s">
        <v>428</v>
      </c>
      <c r="W3022" t="s">
        <v>429</v>
      </c>
    </row>
    <row r="3023" spans="1:23" x14ac:dyDescent="0.3">
      <c r="A3023">
        <v>982093324113483</v>
      </c>
      <c r="B3023" t="s">
        <v>686</v>
      </c>
      <c r="C3023" t="s">
        <v>151</v>
      </c>
      <c r="D3023" t="s">
        <v>3241</v>
      </c>
      <c r="E3023" t="s">
        <v>1122</v>
      </c>
      <c r="F3023" t="s">
        <v>1123</v>
      </c>
      <c r="G3023">
        <v>9.7489000000000008</v>
      </c>
      <c r="H3023">
        <v>-83.753399999999999</v>
      </c>
      <c r="I3023" t="s">
        <v>62</v>
      </c>
      <c r="J3023">
        <v>27121</v>
      </c>
      <c r="K3023" s="1">
        <v>44543</v>
      </c>
      <c r="L3023" t="s">
        <v>123</v>
      </c>
      <c r="M3023" t="s">
        <v>9995</v>
      </c>
      <c r="N3023" t="s">
        <v>9996</v>
      </c>
      <c r="O3023" t="s">
        <v>292</v>
      </c>
      <c r="P3023" t="s">
        <v>293</v>
      </c>
      <c r="Q3023" t="s">
        <v>332</v>
      </c>
      <c r="R3023" t="s">
        <v>295</v>
      </c>
      <c r="S3023" t="s">
        <v>255</v>
      </c>
      <c r="T3023" t="s">
        <v>296</v>
      </c>
      <c r="U3023" t="s">
        <v>297</v>
      </c>
      <c r="V3023" t="s">
        <v>187</v>
      </c>
      <c r="W3023" t="s">
        <v>188</v>
      </c>
    </row>
    <row r="3024" spans="1:23" x14ac:dyDescent="0.3">
      <c r="A3024">
        <v>1830889804756320</v>
      </c>
      <c r="B3024" t="s">
        <v>41</v>
      </c>
      <c r="C3024" t="s">
        <v>218</v>
      </c>
      <c r="D3024" t="s">
        <v>3227</v>
      </c>
      <c r="E3024" t="s">
        <v>2309</v>
      </c>
      <c r="F3024" t="s">
        <v>2310</v>
      </c>
      <c r="G3024">
        <v>12.984299999999999</v>
      </c>
      <c r="H3024">
        <v>-61.287199999999999</v>
      </c>
      <c r="I3024" t="s">
        <v>28</v>
      </c>
      <c r="J3024">
        <v>78031</v>
      </c>
      <c r="K3024" s="1">
        <v>45027</v>
      </c>
      <c r="L3024" t="s">
        <v>29</v>
      </c>
      <c r="M3024" t="s">
        <v>9997</v>
      </c>
      <c r="N3024" t="s">
        <v>9998</v>
      </c>
      <c r="O3024" t="s">
        <v>1764</v>
      </c>
      <c r="P3024" t="s">
        <v>3270</v>
      </c>
      <c r="Q3024" t="s">
        <v>34</v>
      </c>
      <c r="R3024" t="s">
        <v>3271</v>
      </c>
      <c r="S3024" t="s">
        <v>114</v>
      </c>
      <c r="T3024" t="s">
        <v>3272</v>
      </c>
      <c r="U3024" t="s">
        <v>3273</v>
      </c>
      <c r="V3024" t="s">
        <v>4295</v>
      </c>
      <c r="W3024" t="s">
        <v>4296</v>
      </c>
    </row>
    <row r="3025" spans="1:23" x14ac:dyDescent="0.3">
      <c r="A3025">
        <v>2632206453922160</v>
      </c>
      <c r="B3025" t="s">
        <v>1140</v>
      </c>
      <c r="C3025" t="s">
        <v>91</v>
      </c>
      <c r="D3025" t="s">
        <v>4306</v>
      </c>
      <c r="E3025" t="s">
        <v>121</v>
      </c>
      <c r="F3025" t="s">
        <v>122</v>
      </c>
      <c r="G3025">
        <v>19.313300000000002</v>
      </c>
      <c r="H3025">
        <v>-81.254599999999996</v>
      </c>
      <c r="I3025" t="s">
        <v>206</v>
      </c>
      <c r="J3025">
        <v>115117</v>
      </c>
      <c r="K3025" s="1">
        <v>44997</v>
      </c>
      <c r="L3025" t="s">
        <v>123</v>
      </c>
      <c r="M3025" t="s">
        <v>9999</v>
      </c>
      <c r="N3025" t="s">
        <v>10000</v>
      </c>
      <c r="O3025" t="s">
        <v>460</v>
      </c>
      <c r="P3025" t="s">
        <v>4666</v>
      </c>
      <c r="Q3025" t="s">
        <v>967</v>
      </c>
      <c r="R3025" t="s">
        <v>4667</v>
      </c>
      <c r="S3025" t="s">
        <v>145</v>
      </c>
      <c r="T3025" t="s">
        <v>4668</v>
      </c>
      <c r="U3025" t="s">
        <v>4669</v>
      </c>
      <c r="V3025" t="s">
        <v>4467</v>
      </c>
      <c r="W3025" t="s">
        <v>4468</v>
      </c>
    </row>
    <row r="3026" spans="1:23" x14ac:dyDescent="0.3">
      <c r="A3026">
        <v>740634433620585</v>
      </c>
      <c r="B3026" t="s">
        <v>119</v>
      </c>
      <c r="C3026" t="s">
        <v>42</v>
      </c>
      <c r="D3026" t="s">
        <v>8377</v>
      </c>
      <c r="E3026" t="s">
        <v>353</v>
      </c>
      <c r="F3026" t="s">
        <v>354</v>
      </c>
      <c r="G3026">
        <v>15.199</v>
      </c>
      <c r="H3026">
        <v>-86.241900000000001</v>
      </c>
      <c r="I3026" t="s">
        <v>206</v>
      </c>
      <c r="J3026">
        <v>91248</v>
      </c>
      <c r="K3026" s="1">
        <v>45097</v>
      </c>
      <c r="L3026" t="s">
        <v>123</v>
      </c>
      <c r="M3026" t="s">
        <v>10001</v>
      </c>
      <c r="N3026" t="s">
        <v>10002</v>
      </c>
      <c r="O3026" t="s">
        <v>650</v>
      </c>
      <c r="P3026" t="s">
        <v>1281</v>
      </c>
      <c r="Q3026" t="s">
        <v>83</v>
      </c>
      <c r="R3026" t="s">
        <v>1282</v>
      </c>
      <c r="S3026" t="s">
        <v>85</v>
      </c>
      <c r="T3026" t="s">
        <v>1283</v>
      </c>
      <c r="U3026" t="s">
        <v>1284</v>
      </c>
      <c r="V3026" t="s">
        <v>3449</v>
      </c>
      <c r="W3026" t="s">
        <v>3450</v>
      </c>
    </row>
    <row r="3027" spans="1:23" x14ac:dyDescent="0.3">
      <c r="A3027">
        <v>562040991157648</v>
      </c>
      <c r="B3027" t="s">
        <v>792</v>
      </c>
      <c r="C3027" t="s">
        <v>273</v>
      </c>
      <c r="D3027" t="s">
        <v>6259</v>
      </c>
      <c r="E3027" t="s">
        <v>1010</v>
      </c>
      <c r="F3027" t="s">
        <v>1011</v>
      </c>
      <c r="G3027">
        <v>15.7835</v>
      </c>
      <c r="H3027">
        <v>-90.230800000000002</v>
      </c>
      <c r="I3027" t="s">
        <v>78</v>
      </c>
      <c r="J3027">
        <v>80197</v>
      </c>
      <c r="K3027" s="1">
        <v>45115</v>
      </c>
      <c r="L3027" t="s">
        <v>123</v>
      </c>
      <c r="M3027" t="s">
        <v>10003</v>
      </c>
      <c r="N3027" t="s">
        <v>10004</v>
      </c>
      <c r="O3027" t="s">
        <v>1100</v>
      </c>
      <c r="P3027" t="s">
        <v>3936</v>
      </c>
      <c r="Q3027" t="s">
        <v>50</v>
      </c>
      <c r="R3027" t="s">
        <v>3937</v>
      </c>
      <c r="S3027" t="s">
        <v>85</v>
      </c>
      <c r="T3027" t="s">
        <v>3938</v>
      </c>
      <c r="U3027" t="s">
        <v>3939</v>
      </c>
      <c r="V3027" t="s">
        <v>4357</v>
      </c>
      <c r="W3027" t="s">
        <v>4358</v>
      </c>
    </row>
    <row r="3028" spans="1:23" x14ac:dyDescent="0.3">
      <c r="A3028">
        <v>1896674012872610</v>
      </c>
      <c r="B3028" t="s">
        <v>480</v>
      </c>
      <c r="C3028" t="s">
        <v>189</v>
      </c>
      <c r="D3028" t="s">
        <v>2563</v>
      </c>
      <c r="E3028" t="s">
        <v>1685</v>
      </c>
      <c r="F3028" t="s">
        <v>1686</v>
      </c>
      <c r="G3028">
        <v>6.4280999999999997</v>
      </c>
      <c r="H3028">
        <v>-9.4295000000000009</v>
      </c>
      <c r="I3028" t="s">
        <v>78</v>
      </c>
      <c r="J3028">
        <v>78880</v>
      </c>
      <c r="K3028" s="1">
        <v>44982</v>
      </c>
      <c r="L3028" t="s">
        <v>29</v>
      </c>
      <c r="M3028" t="s">
        <v>10005</v>
      </c>
      <c r="N3028" t="s">
        <v>10006</v>
      </c>
      <c r="O3028" t="s">
        <v>3431</v>
      </c>
      <c r="P3028" t="s">
        <v>3432</v>
      </c>
      <c r="Q3028" t="s">
        <v>143</v>
      </c>
      <c r="R3028" t="s">
        <v>3433</v>
      </c>
      <c r="S3028" t="s">
        <v>52</v>
      </c>
      <c r="T3028" t="s">
        <v>3434</v>
      </c>
      <c r="U3028" t="s">
        <v>3435</v>
      </c>
      <c r="V3028" t="s">
        <v>6291</v>
      </c>
      <c r="W3028" t="s">
        <v>6292</v>
      </c>
    </row>
    <row r="3029" spans="1:23" x14ac:dyDescent="0.3">
      <c r="A3029">
        <v>2915505036423740</v>
      </c>
      <c r="B3029" t="s">
        <v>1636</v>
      </c>
      <c r="C3029" t="s">
        <v>91</v>
      </c>
      <c r="D3029" t="s">
        <v>5488</v>
      </c>
      <c r="E3029" t="s">
        <v>1077</v>
      </c>
      <c r="F3029" t="s">
        <v>1078</v>
      </c>
      <c r="G3029">
        <v>3.9192999999999998</v>
      </c>
      <c r="H3029">
        <v>-56.027799999999999</v>
      </c>
      <c r="I3029" t="s">
        <v>62</v>
      </c>
      <c r="J3029">
        <v>127297</v>
      </c>
      <c r="K3029" s="1">
        <v>44808</v>
      </c>
      <c r="L3029" t="s">
        <v>123</v>
      </c>
      <c r="M3029" t="s">
        <v>10007</v>
      </c>
      <c r="N3029" t="s">
        <v>10008</v>
      </c>
      <c r="O3029" t="s">
        <v>167</v>
      </c>
      <c r="P3029" t="s">
        <v>168</v>
      </c>
      <c r="Q3029" t="s">
        <v>67</v>
      </c>
      <c r="R3029" t="s">
        <v>170</v>
      </c>
      <c r="S3029" t="s">
        <v>36</v>
      </c>
      <c r="T3029" t="s">
        <v>171</v>
      </c>
      <c r="U3029" t="s">
        <v>172</v>
      </c>
      <c r="V3029" t="s">
        <v>2536</v>
      </c>
      <c r="W3029" t="s">
        <v>2537</v>
      </c>
    </row>
    <row r="3030" spans="1:23" x14ac:dyDescent="0.3">
      <c r="A3030">
        <v>1137670465649900</v>
      </c>
      <c r="B3030" t="s">
        <v>104</v>
      </c>
      <c r="C3030" t="s">
        <v>42</v>
      </c>
      <c r="D3030" t="s">
        <v>2191</v>
      </c>
      <c r="E3030" t="s">
        <v>1053</v>
      </c>
      <c r="F3030" t="s">
        <v>1054</v>
      </c>
      <c r="G3030">
        <v>51.165700000000001</v>
      </c>
      <c r="H3030">
        <v>10.451499999999999</v>
      </c>
      <c r="I3030" t="s">
        <v>138</v>
      </c>
      <c r="J3030">
        <v>78349</v>
      </c>
      <c r="K3030" s="1">
        <v>44658</v>
      </c>
      <c r="L3030" t="s">
        <v>63</v>
      </c>
      <c r="M3030" t="s">
        <v>10009</v>
      </c>
      <c r="N3030">
        <v>6145056610</v>
      </c>
      <c r="O3030" t="s">
        <v>265</v>
      </c>
      <c r="P3030" t="s">
        <v>2528</v>
      </c>
      <c r="Q3030" t="s">
        <v>34</v>
      </c>
      <c r="R3030" t="s">
        <v>2529</v>
      </c>
      <c r="S3030" t="s">
        <v>198</v>
      </c>
      <c r="T3030" t="s">
        <v>2530</v>
      </c>
      <c r="U3030" t="s">
        <v>2531</v>
      </c>
      <c r="V3030" t="s">
        <v>7914</v>
      </c>
      <c r="W3030" t="s">
        <v>7915</v>
      </c>
    </row>
    <row r="3031" spans="1:23" x14ac:dyDescent="0.3">
      <c r="A3031">
        <v>975917890882027</v>
      </c>
      <c r="B3031" t="s">
        <v>839</v>
      </c>
      <c r="C3031" t="s">
        <v>42</v>
      </c>
      <c r="D3031" t="s">
        <v>985</v>
      </c>
      <c r="E3031" t="s">
        <v>3730</v>
      </c>
      <c r="F3031" t="s">
        <v>3731</v>
      </c>
      <c r="G3031">
        <v>55.169400000000003</v>
      </c>
      <c r="H3031">
        <v>23.8813</v>
      </c>
      <c r="I3031" t="s">
        <v>78</v>
      </c>
      <c r="J3031">
        <v>14228</v>
      </c>
      <c r="K3031" s="1">
        <v>45165</v>
      </c>
      <c r="L3031" t="s">
        <v>29</v>
      </c>
      <c r="M3031" t="s">
        <v>10010</v>
      </c>
      <c r="N3031" t="s">
        <v>10011</v>
      </c>
      <c r="O3031" t="s">
        <v>3146</v>
      </c>
      <c r="P3031" t="s">
        <v>3723</v>
      </c>
      <c r="Q3031" t="s">
        <v>67</v>
      </c>
      <c r="R3031" t="s">
        <v>7090</v>
      </c>
      <c r="S3031" t="s">
        <v>212</v>
      </c>
      <c r="T3031" t="s">
        <v>7091</v>
      </c>
      <c r="U3031" t="s">
        <v>7092</v>
      </c>
      <c r="V3031" t="s">
        <v>3946</v>
      </c>
      <c r="W3031" t="s">
        <v>3947</v>
      </c>
    </row>
    <row r="3032" spans="1:23" x14ac:dyDescent="0.3">
      <c r="A3032">
        <v>3050147524821070</v>
      </c>
      <c r="B3032" t="s">
        <v>231</v>
      </c>
      <c r="C3032" t="s">
        <v>91</v>
      </c>
      <c r="D3032" t="s">
        <v>1570</v>
      </c>
      <c r="E3032" t="s">
        <v>2476</v>
      </c>
      <c r="F3032" t="s">
        <v>2477</v>
      </c>
      <c r="G3032">
        <v>26.522500000000001</v>
      </c>
      <c r="H3032">
        <v>31.465900000000001</v>
      </c>
      <c r="I3032" t="s">
        <v>78</v>
      </c>
      <c r="J3032">
        <v>124129</v>
      </c>
      <c r="K3032" s="1">
        <v>44957</v>
      </c>
      <c r="L3032" t="s">
        <v>63</v>
      </c>
      <c r="M3032" t="s">
        <v>10012</v>
      </c>
      <c r="N3032" t="s">
        <v>10013</v>
      </c>
      <c r="O3032" t="s">
        <v>237</v>
      </c>
      <c r="P3032" t="s">
        <v>238</v>
      </c>
      <c r="Q3032" t="s">
        <v>321</v>
      </c>
      <c r="R3032" t="s">
        <v>240</v>
      </c>
      <c r="S3032" t="s">
        <v>85</v>
      </c>
      <c r="T3032" t="s">
        <v>242</v>
      </c>
      <c r="U3032" t="s">
        <v>243</v>
      </c>
      <c r="V3032" t="s">
        <v>4172</v>
      </c>
      <c r="W3032" t="s">
        <v>4173</v>
      </c>
    </row>
    <row r="3033" spans="1:23" x14ac:dyDescent="0.3">
      <c r="A3033">
        <v>2699489003938110</v>
      </c>
      <c r="B3033" t="s">
        <v>567</v>
      </c>
      <c r="C3033" t="s">
        <v>273</v>
      </c>
      <c r="D3033" t="s">
        <v>9425</v>
      </c>
      <c r="E3033" t="s">
        <v>315</v>
      </c>
      <c r="F3033" t="s">
        <v>316</v>
      </c>
      <c r="G3033">
        <v>40.143099999999997</v>
      </c>
      <c r="H3033">
        <v>47.576900000000002</v>
      </c>
      <c r="I3033" t="s">
        <v>62</v>
      </c>
      <c r="J3033">
        <v>120912</v>
      </c>
      <c r="K3033" s="1">
        <v>45099</v>
      </c>
      <c r="L3033" t="s">
        <v>63</v>
      </c>
      <c r="M3033" t="s">
        <v>10014</v>
      </c>
      <c r="N3033" t="s">
        <v>10015</v>
      </c>
      <c r="O3033" t="s">
        <v>141</v>
      </c>
      <c r="P3033" t="s">
        <v>155</v>
      </c>
      <c r="Q3033" t="s">
        <v>67</v>
      </c>
      <c r="R3033" t="s">
        <v>156</v>
      </c>
      <c r="S3033" t="s">
        <v>212</v>
      </c>
      <c r="T3033" t="s">
        <v>157</v>
      </c>
      <c r="U3033" t="s">
        <v>158</v>
      </c>
      <c r="V3033" t="s">
        <v>5410</v>
      </c>
      <c r="W3033" t="s">
        <v>5411</v>
      </c>
    </row>
    <row r="3034" spans="1:23" x14ac:dyDescent="0.3">
      <c r="A3034">
        <v>1994082942772620</v>
      </c>
      <c r="B3034" t="s">
        <v>260</v>
      </c>
      <c r="C3034" t="s">
        <v>58</v>
      </c>
      <c r="D3034" t="s">
        <v>2514</v>
      </c>
      <c r="E3034" t="s">
        <v>3442</v>
      </c>
      <c r="F3034" t="s">
        <v>3443</v>
      </c>
      <c r="G3034">
        <v>61.924100000000003</v>
      </c>
      <c r="H3034">
        <v>25.748200000000001</v>
      </c>
      <c r="I3034" t="s">
        <v>62</v>
      </c>
      <c r="J3034">
        <v>30780</v>
      </c>
      <c r="K3034" s="1">
        <v>44755</v>
      </c>
      <c r="L3034" t="s">
        <v>123</v>
      </c>
      <c r="M3034" t="s">
        <v>10016</v>
      </c>
      <c r="N3034" t="s">
        <v>10017</v>
      </c>
      <c r="O3034" t="s">
        <v>48</v>
      </c>
      <c r="P3034" t="s">
        <v>4128</v>
      </c>
      <c r="Q3034" t="s">
        <v>50</v>
      </c>
      <c r="R3034" t="s">
        <v>4129</v>
      </c>
      <c r="S3034" t="s">
        <v>69</v>
      </c>
      <c r="T3034" t="s">
        <v>4130</v>
      </c>
      <c r="U3034" t="s">
        <v>4131</v>
      </c>
      <c r="V3034" t="s">
        <v>4579</v>
      </c>
      <c r="W3034" t="s">
        <v>4580</v>
      </c>
    </row>
    <row r="3035" spans="1:23" x14ac:dyDescent="0.3">
      <c r="A3035">
        <v>776207914644465</v>
      </c>
      <c r="B3035" t="s">
        <v>260</v>
      </c>
      <c r="C3035" t="s">
        <v>218</v>
      </c>
      <c r="D3035" t="s">
        <v>4306</v>
      </c>
      <c r="E3035" t="s">
        <v>3300</v>
      </c>
      <c r="F3035" t="s">
        <v>3301</v>
      </c>
      <c r="G3035">
        <v>7.4256000000000002</v>
      </c>
      <c r="H3035">
        <v>150.55080000000001</v>
      </c>
      <c r="I3035" t="s">
        <v>138</v>
      </c>
      <c r="J3035">
        <v>55250</v>
      </c>
      <c r="K3035" s="1">
        <v>44907</v>
      </c>
      <c r="L3035" t="s">
        <v>123</v>
      </c>
      <c r="M3035" t="s">
        <v>10018</v>
      </c>
      <c r="N3035" t="s">
        <v>10019</v>
      </c>
      <c r="O3035" t="s">
        <v>141</v>
      </c>
      <c r="P3035" t="s">
        <v>155</v>
      </c>
      <c r="Q3035" t="s">
        <v>50</v>
      </c>
      <c r="R3035" t="s">
        <v>156</v>
      </c>
      <c r="S3035" t="s">
        <v>36</v>
      </c>
      <c r="T3035" t="s">
        <v>157</v>
      </c>
      <c r="U3035" t="s">
        <v>158</v>
      </c>
      <c r="V3035" t="s">
        <v>148</v>
      </c>
      <c r="W3035" t="s">
        <v>149</v>
      </c>
    </row>
    <row r="3036" spans="1:23" x14ac:dyDescent="0.3">
      <c r="A3036">
        <v>1859209143877970</v>
      </c>
      <c r="B3036" t="s">
        <v>104</v>
      </c>
      <c r="C3036" t="s">
        <v>91</v>
      </c>
      <c r="D3036" t="s">
        <v>2525</v>
      </c>
      <c r="E3036" t="s">
        <v>5204</v>
      </c>
      <c r="F3036" t="s">
        <v>5205</v>
      </c>
      <c r="G3036">
        <v>41.153300000000002</v>
      </c>
      <c r="H3036">
        <v>20.168299999999999</v>
      </c>
      <c r="I3036" t="s">
        <v>206</v>
      </c>
      <c r="J3036">
        <v>82279</v>
      </c>
      <c r="K3036" s="1">
        <v>45176</v>
      </c>
      <c r="L3036" t="s">
        <v>63</v>
      </c>
      <c r="M3036" t="s">
        <v>10020</v>
      </c>
      <c r="N3036" t="s">
        <v>10021</v>
      </c>
      <c r="O3036" t="s">
        <v>526</v>
      </c>
      <c r="P3036" t="s">
        <v>527</v>
      </c>
      <c r="Q3036" t="s">
        <v>358</v>
      </c>
      <c r="R3036" t="s">
        <v>528</v>
      </c>
      <c r="S3036" t="s">
        <v>114</v>
      </c>
      <c r="T3036" t="s">
        <v>529</v>
      </c>
      <c r="U3036" t="s">
        <v>530</v>
      </c>
      <c r="V3036" t="s">
        <v>3810</v>
      </c>
      <c r="W3036" t="s">
        <v>3811</v>
      </c>
    </row>
    <row r="3037" spans="1:23" x14ac:dyDescent="0.3">
      <c r="A3037">
        <v>516200572705893</v>
      </c>
      <c r="B3037" t="s">
        <v>533</v>
      </c>
      <c r="C3037" t="s">
        <v>151</v>
      </c>
      <c r="D3037" t="s">
        <v>1216</v>
      </c>
      <c r="E3037" t="s">
        <v>76</v>
      </c>
      <c r="F3037" t="s">
        <v>77</v>
      </c>
      <c r="G3037">
        <v>9.3077000000000005</v>
      </c>
      <c r="H3037">
        <v>2.3157999999999999</v>
      </c>
      <c r="I3037" t="s">
        <v>78</v>
      </c>
      <c r="J3037">
        <v>127169</v>
      </c>
      <c r="K3037" s="1">
        <v>44474</v>
      </c>
      <c r="L3037" t="s">
        <v>29</v>
      </c>
      <c r="M3037" t="s">
        <v>10022</v>
      </c>
      <c r="N3037" t="s">
        <v>10023</v>
      </c>
      <c r="O3037" t="s">
        <v>811</v>
      </c>
      <c r="P3037" t="s">
        <v>812</v>
      </c>
      <c r="Q3037" t="s">
        <v>239</v>
      </c>
      <c r="R3037" t="s">
        <v>813</v>
      </c>
      <c r="S3037" t="s">
        <v>85</v>
      </c>
      <c r="T3037" t="s">
        <v>814</v>
      </c>
      <c r="U3037" t="s">
        <v>815</v>
      </c>
      <c r="V3037" t="s">
        <v>5394</v>
      </c>
      <c r="W3037" t="s">
        <v>5395</v>
      </c>
    </row>
    <row r="3038" spans="1:23" x14ac:dyDescent="0.3">
      <c r="A3038">
        <v>2797482963973930</v>
      </c>
      <c r="B3038" t="s">
        <v>260</v>
      </c>
      <c r="C3038" t="s">
        <v>134</v>
      </c>
      <c r="D3038" t="s">
        <v>1296</v>
      </c>
      <c r="E3038" t="s">
        <v>2061</v>
      </c>
      <c r="F3038" t="s">
        <v>2062</v>
      </c>
      <c r="G3038">
        <v>21.007899999999999</v>
      </c>
      <c r="H3038">
        <v>-10.940799999999999</v>
      </c>
      <c r="I3038" t="s">
        <v>78</v>
      </c>
      <c r="J3038">
        <v>28977</v>
      </c>
      <c r="K3038" s="1">
        <v>44568</v>
      </c>
      <c r="L3038" t="s">
        <v>123</v>
      </c>
      <c r="M3038" t="s">
        <v>10024</v>
      </c>
      <c r="N3038" t="s">
        <v>10025</v>
      </c>
      <c r="O3038" t="s">
        <v>1381</v>
      </c>
      <c r="P3038" t="s">
        <v>1382</v>
      </c>
      <c r="Q3038" t="s">
        <v>358</v>
      </c>
      <c r="R3038" t="s">
        <v>1383</v>
      </c>
      <c r="S3038" t="s">
        <v>255</v>
      </c>
      <c r="T3038" t="s">
        <v>1384</v>
      </c>
      <c r="U3038" t="s">
        <v>1385</v>
      </c>
      <c r="V3038" t="s">
        <v>6607</v>
      </c>
      <c r="W3038" t="s">
        <v>6608</v>
      </c>
    </row>
    <row r="3039" spans="1:23" x14ac:dyDescent="0.3">
      <c r="A3039">
        <v>2519148269303080</v>
      </c>
      <c r="B3039" t="s">
        <v>567</v>
      </c>
      <c r="C3039" t="s">
        <v>58</v>
      </c>
      <c r="D3039" t="s">
        <v>3396</v>
      </c>
      <c r="E3039" t="s">
        <v>2309</v>
      </c>
      <c r="F3039" t="s">
        <v>2310</v>
      </c>
      <c r="G3039">
        <v>12.984299999999999</v>
      </c>
      <c r="H3039">
        <v>-61.287199999999999</v>
      </c>
      <c r="I3039" t="s">
        <v>78</v>
      </c>
      <c r="J3039">
        <v>54036</v>
      </c>
      <c r="K3039" s="1">
        <v>44531</v>
      </c>
      <c r="L3039" t="s">
        <v>29</v>
      </c>
      <c r="M3039" t="s">
        <v>10026</v>
      </c>
      <c r="N3039" t="s">
        <v>10027</v>
      </c>
      <c r="O3039" t="s">
        <v>2602</v>
      </c>
      <c r="P3039" t="s">
        <v>5200</v>
      </c>
      <c r="Q3039" t="s">
        <v>50</v>
      </c>
      <c r="R3039" t="s">
        <v>5201</v>
      </c>
      <c r="S3039" t="s">
        <v>114</v>
      </c>
      <c r="T3039" t="s">
        <v>5202</v>
      </c>
      <c r="U3039" t="s">
        <v>5203</v>
      </c>
      <c r="V3039" t="s">
        <v>4846</v>
      </c>
      <c r="W3039" t="s">
        <v>4847</v>
      </c>
    </row>
    <row r="3040" spans="1:23" x14ac:dyDescent="0.3">
      <c r="A3040">
        <v>241259982389177</v>
      </c>
      <c r="B3040" t="s">
        <v>792</v>
      </c>
      <c r="C3040" t="s">
        <v>134</v>
      </c>
      <c r="D3040" t="s">
        <v>2764</v>
      </c>
      <c r="E3040" t="s">
        <v>516</v>
      </c>
      <c r="F3040" t="s">
        <v>517</v>
      </c>
      <c r="G3040">
        <v>31.952200000000001</v>
      </c>
      <c r="H3040">
        <v>35.233199999999997</v>
      </c>
      <c r="I3040" t="s">
        <v>62</v>
      </c>
      <c r="J3040">
        <v>52668</v>
      </c>
      <c r="K3040" s="1">
        <v>44532</v>
      </c>
      <c r="L3040" t="s">
        <v>29</v>
      </c>
      <c r="M3040" t="s">
        <v>10028</v>
      </c>
      <c r="N3040" t="s">
        <v>10029</v>
      </c>
      <c r="O3040" t="s">
        <v>423</v>
      </c>
      <c r="P3040" t="s">
        <v>141</v>
      </c>
      <c r="Q3040" t="s">
        <v>321</v>
      </c>
      <c r="R3040" t="s">
        <v>3058</v>
      </c>
      <c r="S3040" t="s">
        <v>334</v>
      </c>
      <c r="T3040" t="s">
        <v>3059</v>
      </c>
      <c r="U3040" t="s">
        <v>3060</v>
      </c>
      <c r="V3040" t="s">
        <v>5436</v>
      </c>
      <c r="W3040" t="s">
        <v>5437</v>
      </c>
    </row>
    <row r="3041" spans="1:23" x14ac:dyDescent="0.3">
      <c r="A3041">
        <v>452662706990463</v>
      </c>
      <c r="B3041" t="s">
        <v>667</v>
      </c>
      <c r="C3041" t="s">
        <v>218</v>
      </c>
      <c r="D3041" t="s">
        <v>3423</v>
      </c>
      <c r="E3041" t="s">
        <v>761</v>
      </c>
      <c r="F3041" t="s">
        <v>762</v>
      </c>
      <c r="G3041">
        <v>20.593699999999998</v>
      </c>
      <c r="H3041">
        <v>78.962900000000005</v>
      </c>
      <c r="I3041" t="s">
        <v>62</v>
      </c>
      <c r="J3041">
        <v>70038</v>
      </c>
      <c r="K3041" s="1">
        <v>45027</v>
      </c>
      <c r="L3041" t="s">
        <v>123</v>
      </c>
      <c r="M3041" t="s">
        <v>10030</v>
      </c>
      <c r="N3041" t="s">
        <v>10031</v>
      </c>
      <c r="O3041" t="s">
        <v>473</v>
      </c>
      <c r="P3041" t="s">
        <v>4476</v>
      </c>
      <c r="Q3041" t="s">
        <v>34</v>
      </c>
      <c r="R3041" t="s">
        <v>4477</v>
      </c>
      <c r="S3041" t="s">
        <v>36</v>
      </c>
      <c r="T3041" t="s">
        <v>4478</v>
      </c>
      <c r="U3041" t="s">
        <v>4479</v>
      </c>
      <c r="V3041" t="s">
        <v>5117</v>
      </c>
      <c r="W3041" t="s">
        <v>5118</v>
      </c>
    </row>
    <row r="3042" spans="1:23" x14ac:dyDescent="0.3">
      <c r="A3042">
        <v>991484868054997</v>
      </c>
      <c r="B3042" t="s">
        <v>467</v>
      </c>
      <c r="C3042" t="s">
        <v>151</v>
      </c>
      <c r="D3042" t="s">
        <v>4063</v>
      </c>
      <c r="E3042" t="s">
        <v>3607</v>
      </c>
      <c r="F3042" t="s">
        <v>3608</v>
      </c>
      <c r="G3042">
        <v>39.074199999999998</v>
      </c>
      <c r="H3042">
        <v>21.824300000000001</v>
      </c>
      <c r="I3042" t="s">
        <v>78</v>
      </c>
      <c r="J3042">
        <v>27981</v>
      </c>
      <c r="K3042" s="1">
        <v>44901</v>
      </c>
      <c r="L3042" t="s">
        <v>29</v>
      </c>
      <c r="M3042" t="s">
        <v>10032</v>
      </c>
      <c r="N3042" t="s">
        <v>10033</v>
      </c>
      <c r="O3042" t="s">
        <v>811</v>
      </c>
      <c r="P3042" t="s">
        <v>812</v>
      </c>
      <c r="Q3042" t="s">
        <v>239</v>
      </c>
      <c r="R3042" t="s">
        <v>813</v>
      </c>
      <c r="S3042" t="s">
        <v>334</v>
      </c>
      <c r="T3042" t="s">
        <v>814</v>
      </c>
      <c r="U3042" t="s">
        <v>815</v>
      </c>
      <c r="V3042" t="s">
        <v>258</v>
      </c>
      <c r="W3042" t="s">
        <v>259</v>
      </c>
    </row>
    <row r="3043" spans="1:23" x14ac:dyDescent="0.3">
      <c r="A3043">
        <v>2410001896115060</v>
      </c>
      <c r="B3043" t="s">
        <v>23</v>
      </c>
      <c r="C3043" t="s">
        <v>151</v>
      </c>
      <c r="D3043" t="s">
        <v>2248</v>
      </c>
      <c r="E3043" t="s">
        <v>3964</v>
      </c>
      <c r="F3043" t="s">
        <v>3965</v>
      </c>
      <c r="G3043">
        <v>42.315399999999997</v>
      </c>
      <c r="H3043">
        <v>43.356900000000003</v>
      </c>
      <c r="I3043" t="s">
        <v>78</v>
      </c>
      <c r="J3043">
        <v>68667</v>
      </c>
      <c r="K3043" s="1">
        <v>44533</v>
      </c>
      <c r="L3043" t="s">
        <v>63</v>
      </c>
      <c r="M3043" t="s">
        <v>10034</v>
      </c>
      <c r="N3043" t="s">
        <v>10035</v>
      </c>
      <c r="O3043" t="s">
        <v>1057</v>
      </c>
      <c r="P3043" t="s">
        <v>2223</v>
      </c>
      <c r="Q3043" t="s">
        <v>83</v>
      </c>
      <c r="R3043" t="s">
        <v>2224</v>
      </c>
      <c r="S3043" t="s">
        <v>145</v>
      </c>
      <c r="T3043" t="s">
        <v>2225</v>
      </c>
      <c r="U3043" t="s">
        <v>2226</v>
      </c>
      <c r="V3043" t="s">
        <v>3691</v>
      </c>
      <c r="W3043" t="s">
        <v>3692</v>
      </c>
    </row>
    <row r="3044" spans="1:23" x14ac:dyDescent="0.3">
      <c r="A3044">
        <v>1111404440566210</v>
      </c>
      <c r="B3044" t="s">
        <v>41</v>
      </c>
      <c r="C3044" t="s">
        <v>218</v>
      </c>
      <c r="D3044" t="s">
        <v>3960</v>
      </c>
      <c r="E3044" t="s">
        <v>626</v>
      </c>
      <c r="F3044" t="s">
        <v>627</v>
      </c>
      <c r="G3044">
        <v>35.9375</v>
      </c>
      <c r="H3044">
        <v>14.375400000000001</v>
      </c>
      <c r="I3044" t="s">
        <v>138</v>
      </c>
      <c r="J3044">
        <v>20050</v>
      </c>
      <c r="K3044" s="1">
        <v>45083</v>
      </c>
      <c r="L3044" t="s">
        <v>123</v>
      </c>
      <c r="M3044" t="s">
        <v>10036</v>
      </c>
      <c r="N3044" t="s">
        <v>10037</v>
      </c>
      <c r="O3044" t="s">
        <v>785</v>
      </c>
      <c r="P3044" t="s">
        <v>786</v>
      </c>
      <c r="Q3044" t="s">
        <v>169</v>
      </c>
      <c r="R3044" t="s">
        <v>787</v>
      </c>
      <c r="S3044" t="s">
        <v>334</v>
      </c>
      <c r="T3044" t="s">
        <v>788</v>
      </c>
      <c r="U3044" t="s">
        <v>789</v>
      </c>
      <c r="V3044" t="s">
        <v>7823</v>
      </c>
      <c r="W3044" t="s">
        <v>7824</v>
      </c>
    </row>
    <row r="3045" spans="1:23" x14ac:dyDescent="0.3">
      <c r="A3045">
        <v>1338798978478960</v>
      </c>
      <c r="B3045" t="s">
        <v>23</v>
      </c>
      <c r="C3045" t="s">
        <v>58</v>
      </c>
      <c r="D3045" t="s">
        <v>2429</v>
      </c>
      <c r="E3045" t="s">
        <v>5061</v>
      </c>
      <c r="F3045" t="s">
        <v>5062</v>
      </c>
      <c r="G3045">
        <v>48.379399999999997</v>
      </c>
      <c r="H3045">
        <v>31.165600000000001</v>
      </c>
      <c r="I3045" t="s">
        <v>138</v>
      </c>
      <c r="J3045">
        <v>41598</v>
      </c>
      <c r="K3045" s="1">
        <v>45081</v>
      </c>
      <c r="L3045" t="s">
        <v>29</v>
      </c>
      <c r="M3045" t="s">
        <v>10038</v>
      </c>
      <c r="N3045" t="s">
        <v>10039</v>
      </c>
      <c r="O3045" t="s">
        <v>692</v>
      </c>
      <c r="P3045" t="s">
        <v>693</v>
      </c>
      <c r="Q3045" t="s">
        <v>169</v>
      </c>
      <c r="R3045" t="s">
        <v>694</v>
      </c>
      <c r="S3045" t="s">
        <v>334</v>
      </c>
      <c r="T3045" t="s">
        <v>695</v>
      </c>
      <c r="U3045" t="s">
        <v>696</v>
      </c>
      <c r="V3045" t="s">
        <v>2262</v>
      </c>
      <c r="W3045" t="s">
        <v>2263</v>
      </c>
    </row>
    <row r="3046" spans="1:23" x14ac:dyDescent="0.3">
      <c r="A3046">
        <v>1875853069977240</v>
      </c>
      <c r="B3046" t="s">
        <v>582</v>
      </c>
      <c r="C3046" t="s">
        <v>134</v>
      </c>
      <c r="D3046" t="s">
        <v>4829</v>
      </c>
      <c r="E3046" t="s">
        <v>2061</v>
      </c>
      <c r="F3046" t="s">
        <v>2062</v>
      </c>
      <c r="G3046">
        <v>21.007899999999999</v>
      </c>
      <c r="H3046">
        <v>-10.940799999999999</v>
      </c>
      <c r="I3046" t="s">
        <v>206</v>
      </c>
      <c r="J3046">
        <v>47515</v>
      </c>
      <c r="K3046" s="1">
        <v>45117</v>
      </c>
      <c r="L3046" t="s">
        <v>29</v>
      </c>
      <c r="M3046" t="s">
        <v>10040</v>
      </c>
      <c r="N3046" t="s">
        <v>10041</v>
      </c>
      <c r="O3046" t="s">
        <v>560</v>
      </c>
      <c r="P3046" t="s">
        <v>585</v>
      </c>
      <c r="Q3046" t="s">
        <v>169</v>
      </c>
      <c r="R3046" t="s">
        <v>3125</v>
      </c>
      <c r="S3046" t="s">
        <v>52</v>
      </c>
      <c r="T3046" t="s">
        <v>3126</v>
      </c>
      <c r="U3046" t="s">
        <v>3127</v>
      </c>
      <c r="V3046" t="s">
        <v>4893</v>
      </c>
      <c r="W3046" t="s">
        <v>4894</v>
      </c>
    </row>
    <row r="3047" spans="1:23" x14ac:dyDescent="0.3">
      <c r="A3047">
        <v>2726777295951460</v>
      </c>
      <c r="B3047" t="s">
        <v>364</v>
      </c>
      <c r="C3047" t="s">
        <v>218</v>
      </c>
      <c r="D3047" t="s">
        <v>3289</v>
      </c>
      <c r="E3047" t="s">
        <v>1870</v>
      </c>
      <c r="F3047" t="s">
        <v>1871</v>
      </c>
      <c r="G3047">
        <v>18.735700000000001</v>
      </c>
      <c r="H3047">
        <v>-70.162700000000001</v>
      </c>
      <c r="I3047" t="s">
        <v>78</v>
      </c>
      <c r="J3047">
        <v>108527</v>
      </c>
      <c r="K3047" s="1">
        <v>44994</v>
      </c>
      <c r="L3047" t="s">
        <v>63</v>
      </c>
      <c r="M3047" t="s">
        <v>10042</v>
      </c>
      <c r="N3047" t="s">
        <v>10043</v>
      </c>
      <c r="O3047" t="s">
        <v>2027</v>
      </c>
      <c r="P3047" t="s">
        <v>2028</v>
      </c>
      <c r="Q3047" t="s">
        <v>83</v>
      </c>
      <c r="R3047" t="s">
        <v>2029</v>
      </c>
      <c r="S3047" t="s">
        <v>145</v>
      </c>
      <c r="T3047" t="s">
        <v>2030</v>
      </c>
      <c r="U3047" t="s">
        <v>2031</v>
      </c>
      <c r="V3047" t="s">
        <v>2307</v>
      </c>
      <c r="W3047" t="s">
        <v>2308</v>
      </c>
    </row>
    <row r="3048" spans="1:23" x14ac:dyDescent="0.3">
      <c r="A3048">
        <v>1652126913486810</v>
      </c>
      <c r="B3048" t="s">
        <v>467</v>
      </c>
      <c r="C3048" t="s">
        <v>58</v>
      </c>
      <c r="D3048" t="s">
        <v>5308</v>
      </c>
      <c r="E3048" t="s">
        <v>5614</v>
      </c>
      <c r="F3048" t="s">
        <v>5615</v>
      </c>
      <c r="G3048">
        <v>38.963700000000003</v>
      </c>
      <c r="H3048">
        <v>35.243299999999998</v>
      </c>
      <c r="I3048" t="s">
        <v>62</v>
      </c>
      <c r="J3048">
        <v>29008</v>
      </c>
      <c r="K3048" s="1">
        <v>44961</v>
      </c>
      <c r="L3048" t="s">
        <v>29</v>
      </c>
      <c r="M3048" t="s">
        <v>10044</v>
      </c>
      <c r="N3048" t="s">
        <v>10045</v>
      </c>
      <c r="O3048" t="s">
        <v>3636</v>
      </c>
      <c r="P3048" t="s">
        <v>3637</v>
      </c>
      <c r="Q3048" t="s">
        <v>321</v>
      </c>
      <c r="R3048" t="s">
        <v>3638</v>
      </c>
      <c r="S3048" t="s">
        <v>241</v>
      </c>
      <c r="T3048" t="s">
        <v>3639</v>
      </c>
      <c r="U3048" t="s">
        <v>3640</v>
      </c>
      <c r="V3048" t="s">
        <v>5276</v>
      </c>
      <c r="W3048" t="s">
        <v>5277</v>
      </c>
    </row>
    <row r="3049" spans="1:23" x14ac:dyDescent="0.3">
      <c r="A3049">
        <v>1674560603939420</v>
      </c>
      <c r="B3049" t="s">
        <v>1140</v>
      </c>
      <c r="C3049" t="s">
        <v>91</v>
      </c>
      <c r="D3049" t="s">
        <v>4016</v>
      </c>
      <c r="E3049" t="s">
        <v>954</v>
      </c>
      <c r="F3049" t="s">
        <v>955</v>
      </c>
      <c r="G3049">
        <v>4.2104999999999997</v>
      </c>
      <c r="H3049">
        <v>101.97580000000001</v>
      </c>
      <c r="I3049" t="s">
        <v>138</v>
      </c>
      <c r="J3049">
        <v>122135</v>
      </c>
      <c r="K3049" s="1">
        <v>44713</v>
      </c>
      <c r="L3049" t="s">
        <v>123</v>
      </c>
      <c r="M3049" t="s">
        <v>10046</v>
      </c>
      <c r="N3049">
        <v>2575858458</v>
      </c>
      <c r="O3049" t="s">
        <v>32</v>
      </c>
      <c r="P3049" t="s">
        <v>1169</v>
      </c>
      <c r="Q3049" t="s">
        <v>239</v>
      </c>
      <c r="R3049" t="s">
        <v>1170</v>
      </c>
      <c r="S3049" t="s">
        <v>334</v>
      </c>
      <c r="T3049" t="s">
        <v>1171</v>
      </c>
      <c r="U3049" t="s">
        <v>1172</v>
      </c>
      <c r="V3049" t="s">
        <v>4562</v>
      </c>
      <c r="W3049" t="s">
        <v>4563</v>
      </c>
    </row>
    <row r="3050" spans="1:23" x14ac:dyDescent="0.3">
      <c r="A3050">
        <v>1243592791894840</v>
      </c>
      <c r="B3050" t="s">
        <v>467</v>
      </c>
      <c r="C3050" t="s">
        <v>134</v>
      </c>
      <c r="D3050" t="s">
        <v>232</v>
      </c>
      <c r="E3050" t="s">
        <v>204</v>
      </c>
      <c r="F3050" t="s">
        <v>205</v>
      </c>
      <c r="G3050">
        <v>18.1096</v>
      </c>
      <c r="H3050">
        <v>-77.297499999999999</v>
      </c>
      <c r="I3050" t="s">
        <v>206</v>
      </c>
      <c r="J3050">
        <v>109392</v>
      </c>
      <c r="K3050" s="1">
        <v>45091</v>
      </c>
      <c r="L3050" t="s">
        <v>63</v>
      </c>
      <c r="M3050" t="s">
        <v>10047</v>
      </c>
      <c r="N3050" t="s">
        <v>10048</v>
      </c>
      <c r="O3050" t="s">
        <v>1746</v>
      </c>
      <c r="P3050" t="s">
        <v>6792</v>
      </c>
      <c r="Q3050" t="s">
        <v>169</v>
      </c>
      <c r="R3050" t="s">
        <v>6793</v>
      </c>
      <c r="S3050" t="s">
        <v>85</v>
      </c>
      <c r="T3050" t="s">
        <v>6794</v>
      </c>
      <c r="U3050" t="s">
        <v>6795</v>
      </c>
      <c r="V3050" t="s">
        <v>7014</v>
      </c>
      <c r="W3050" t="s">
        <v>7015</v>
      </c>
    </row>
    <row r="3051" spans="1:23" x14ac:dyDescent="0.3">
      <c r="A3051">
        <v>1659494572175040</v>
      </c>
      <c r="B3051" t="s">
        <v>480</v>
      </c>
      <c r="C3051" t="s">
        <v>273</v>
      </c>
      <c r="D3051" t="s">
        <v>418</v>
      </c>
      <c r="E3051" t="s">
        <v>1598</v>
      </c>
      <c r="F3051" t="s">
        <v>1599</v>
      </c>
      <c r="G3051">
        <v>-32.522799999999997</v>
      </c>
      <c r="H3051">
        <v>-55.765799999999999</v>
      </c>
      <c r="I3051" t="s">
        <v>138</v>
      </c>
      <c r="J3051">
        <v>45602</v>
      </c>
      <c r="K3051" s="1">
        <v>44953</v>
      </c>
      <c r="L3051" t="s">
        <v>63</v>
      </c>
      <c r="M3051" t="s">
        <v>10049</v>
      </c>
      <c r="N3051" t="s">
        <v>10050</v>
      </c>
      <c r="O3051" t="s">
        <v>141</v>
      </c>
      <c r="P3051" t="s">
        <v>3092</v>
      </c>
      <c r="Q3051" t="s">
        <v>50</v>
      </c>
      <c r="R3051" t="s">
        <v>3093</v>
      </c>
      <c r="S3051" t="s">
        <v>36</v>
      </c>
      <c r="T3051" t="s">
        <v>3094</v>
      </c>
      <c r="U3051" t="s">
        <v>3095</v>
      </c>
      <c r="V3051" t="s">
        <v>1750</v>
      </c>
      <c r="W3051" t="s">
        <v>1751</v>
      </c>
    </row>
    <row r="3052" spans="1:23" x14ac:dyDescent="0.3">
      <c r="A3052">
        <v>1724991832023460</v>
      </c>
      <c r="B3052" t="s">
        <v>272</v>
      </c>
      <c r="C3052" t="s">
        <v>58</v>
      </c>
      <c r="D3052" t="s">
        <v>3350</v>
      </c>
      <c r="E3052" t="s">
        <v>2649</v>
      </c>
      <c r="F3052" t="s">
        <v>2650</v>
      </c>
      <c r="G3052">
        <v>42.506300000000003</v>
      </c>
      <c r="H3052">
        <v>1.5218</v>
      </c>
      <c r="I3052" t="s">
        <v>62</v>
      </c>
      <c r="J3052">
        <v>119773</v>
      </c>
      <c r="K3052" s="1">
        <v>44487</v>
      </c>
      <c r="L3052" t="s">
        <v>123</v>
      </c>
      <c r="M3052" t="s">
        <v>10051</v>
      </c>
      <c r="N3052" t="s">
        <v>10052</v>
      </c>
      <c r="O3052" t="s">
        <v>447</v>
      </c>
      <c r="P3052" t="s">
        <v>167</v>
      </c>
      <c r="Q3052" t="s">
        <v>967</v>
      </c>
      <c r="R3052" t="s">
        <v>3571</v>
      </c>
      <c r="S3052" t="s">
        <v>145</v>
      </c>
      <c r="T3052" t="s">
        <v>3572</v>
      </c>
      <c r="U3052" t="s">
        <v>3573</v>
      </c>
      <c r="V3052" t="s">
        <v>7347</v>
      </c>
      <c r="W3052" t="s">
        <v>7348</v>
      </c>
    </row>
    <row r="3053" spans="1:23" x14ac:dyDescent="0.3">
      <c r="A3053">
        <v>2898408579668790</v>
      </c>
      <c r="B3053" t="s">
        <v>1803</v>
      </c>
      <c r="C3053" t="s">
        <v>58</v>
      </c>
      <c r="D3053" t="s">
        <v>3894</v>
      </c>
      <c r="E3053" t="s">
        <v>669</v>
      </c>
      <c r="F3053" t="s">
        <v>670</v>
      </c>
      <c r="G3053">
        <v>-0.22800000000000001</v>
      </c>
      <c r="H3053">
        <v>15.8277</v>
      </c>
      <c r="I3053" t="s">
        <v>62</v>
      </c>
      <c r="J3053">
        <v>29180</v>
      </c>
      <c r="K3053" s="1">
        <v>45074</v>
      </c>
      <c r="L3053" t="s">
        <v>63</v>
      </c>
      <c r="M3053" t="s">
        <v>10053</v>
      </c>
      <c r="N3053">
        <v>4763742280</v>
      </c>
      <c r="O3053" t="s">
        <v>1746</v>
      </c>
      <c r="P3053" t="s">
        <v>6792</v>
      </c>
      <c r="Q3053" t="s">
        <v>169</v>
      </c>
      <c r="R3053" t="s">
        <v>6793</v>
      </c>
      <c r="S3053" t="s">
        <v>255</v>
      </c>
      <c r="T3053" t="s">
        <v>6794</v>
      </c>
      <c r="U3053" t="s">
        <v>6795</v>
      </c>
      <c r="V3053" t="s">
        <v>4827</v>
      </c>
      <c r="W3053" t="s">
        <v>4828</v>
      </c>
    </row>
    <row r="3054" spans="1:23" x14ac:dyDescent="0.3">
      <c r="A3054">
        <v>1353108461243940</v>
      </c>
      <c r="B3054" t="s">
        <v>779</v>
      </c>
      <c r="C3054" t="s">
        <v>189</v>
      </c>
      <c r="D3054" t="s">
        <v>2079</v>
      </c>
      <c r="E3054" t="s">
        <v>2296</v>
      </c>
      <c r="F3054" t="s">
        <v>2297</v>
      </c>
      <c r="G3054">
        <v>21.9162</v>
      </c>
      <c r="H3054">
        <v>95.956000000000003</v>
      </c>
      <c r="I3054" t="s">
        <v>28</v>
      </c>
      <c r="J3054">
        <v>63975</v>
      </c>
      <c r="K3054" s="1">
        <v>45067</v>
      </c>
      <c r="L3054" t="s">
        <v>29</v>
      </c>
      <c r="M3054" t="s">
        <v>10054</v>
      </c>
      <c r="N3054" t="s">
        <v>10055</v>
      </c>
      <c r="O3054" t="s">
        <v>1858</v>
      </c>
      <c r="P3054" t="s">
        <v>6824</v>
      </c>
      <c r="Q3054" t="s">
        <v>34</v>
      </c>
      <c r="R3054" t="s">
        <v>6825</v>
      </c>
      <c r="S3054" t="s">
        <v>145</v>
      </c>
      <c r="T3054" t="s">
        <v>6826</v>
      </c>
      <c r="U3054" t="s">
        <v>6827</v>
      </c>
      <c r="V3054" t="s">
        <v>3084</v>
      </c>
      <c r="W3054" t="s">
        <v>3085</v>
      </c>
    </row>
    <row r="3055" spans="1:23" x14ac:dyDescent="0.3">
      <c r="A3055">
        <v>1534826420985310</v>
      </c>
      <c r="B3055" t="s">
        <v>104</v>
      </c>
      <c r="C3055" t="s">
        <v>24</v>
      </c>
      <c r="D3055" t="s">
        <v>2388</v>
      </c>
      <c r="E3055" t="s">
        <v>2296</v>
      </c>
      <c r="F3055" t="s">
        <v>2297</v>
      </c>
      <c r="G3055">
        <v>21.9162</v>
      </c>
      <c r="H3055">
        <v>95.956000000000003</v>
      </c>
      <c r="I3055" t="s">
        <v>62</v>
      </c>
      <c r="J3055">
        <v>57383</v>
      </c>
      <c r="K3055" s="1">
        <v>44478</v>
      </c>
      <c r="L3055" t="s">
        <v>63</v>
      </c>
      <c r="M3055" t="s">
        <v>10056</v>
      </c>
      <c r="N3055" t="s">
        <v>10057</v>
      </c>
      <c r="O3055" t="s">
        <v>319</v>
      </c>
      <c r="P3055" t="s">
        <v>1858</v>
      </c>
      <c r="Q3055" t="s">
        <v>169</v>
      </c>
      <c r="R3055" t="s">
        <v>1859</v>
      </c>
      <c r="S3055" t="s">
        <v>114</v>
      </c>
      <c r="T3055" t="s">
        <v>1860</v>
      </c>
      <c r="U3055" t="s">
        <v>1861</v>
      </c>
      <c r="V3055" t="s">
        <v>2004</v>
      </c>
      <c r="W3055" t="s">
        <v>2005</v>
      </c>
    </row>
    <row r="3056" spans="1:23" x14ac:dyDescent="0.3">
      <c r="A3056">
        <v>1715672915433730</v>
      </c>
      <c r="B3056" t="s">
        <v>1008</v>
      </c>
      <c r="C3056" t="s">
        <v>273</v>
      </c>
      <c r="D3056" t="s">
        <v>2060</v>
      </c>
      <c r="E3056" t="s">
        <v>5061</v>
      </c>
      <c r="F3056" t="s">
        <v>5062</v>
      </c>
      <c r="G3056">
        <v>48.379399999999997</v>
      </c>
      <c r="H3056">
        <v>31.165600000000001</v>
      </c>
      <c r="I3056" t="s">
        <v>28</v>
      </c>
      <c r="J3056">
        <v>86026</v>
      </c>
      <c r="K3056" s="1">
        <v>44560</v>
      </c>
      <c r="L3056" t="s">
        <v>123</v>
      </c>
      <c r="M3056" t="s">
        <v>10058</v>
      </c>
      <c r="N3056" t="s">
        <v>10059</v>
      </c>
      <c r="O3056" t="s">
        <v>1966</v>
      </c>
      <c r="P3056" t="s">
        <v>1967</v>
      </c>
      <c r="Q3056" t="s">
        <v>967</v>
      </c>
      <c r="R3056" t="s">
        <v>1968</v>
      </c>
      <c r="S3056" t="s">
        <v>145</v>
      </c>
      <c r="T3056" t="s">
        <v>1969</v>
      </c>
      <c r="U3056" t="s">
        <v>1970</v>
      </c>
      <c r="V3056" t="s">
        <v>3521</v>
      </c>
      <c r="W3056" t="s">
        <v>3522</v>
      </c>
    </row>
    <row r="3057" spans="1:23" x14ac:dyDescent="0.3">
      <c r="A3057">
        <v>2039141345650760</v>
      </c>
      <c r="B3057" t="s">
        <v>231</v>
      </c>
      <c r="C3057" t="s">
        <v>105</v>
      </c>
      <c r="D3057" t="s">
        <v>3372</v>
      </c>
      <c r="E3057" t="s">
        <v>925</v>
      </c>
      <c r="F3057" t="s">
        <v>926</v>
      </c>
      <c r="G3057">
        <v>23.885899999999999</v>
      </c>
      <c r="H3057">
        <v>45.0792</v>
      </c>
      <c r="I3057" t="s">
        <v>28</v>
      </c>
      <c r="J3057">
        <v>40019</v>
      </c>
      <c r="K3057" s="1">
        <v>44954</v>
      </c>
      <c r="L3057" t="s">
        <v>63</v>
      </c>
      <c r="M3057" t="s">
        <v>10060</v>
      </c>
      <c r="N3057" t="s">
        <v>10061</v>
      </c>
      <c r="O3057" t="s">
        <v>1698</v>
      </c>
      <c r="P3057" t="s">
        <v>4970</v>
      </c>
      <c r="Q3057" t="s">
        <v>239</v>
      </c>
      <c r="R3057" t="s">
        <v>4971</v>
      </c>
      <c r="S3057" t="s">
        <v>145</v>
      </c>
      <c r="T3057" t="s">
        <v>4972</v>
      </c>
      <c r="U3057" t="s">
        <v>4973</v>
      </c>
      <c r="V3057" t="s">
        <v>1182</v>
      </c>
      <c r="W3057" t="s">
        <v>1183</v>
      </c>
    </row>
    <row r="3058" spans="1:23" x14ac:dyDescent="0.3">
      <c r="A3058">
        <v>780521122025784</v>
      </c>
      <c r="B3058" t="s">
        <v>1249</v>
      </c>
      <c r="C3058" t="s">
        <v>91</v>
      </c>
      <c r="D3058" t="s">
        <v>1443</v>
      </c>
      <c r="E3058" t="s">
        <v>3008</v>
      </c>
      <c r="F3058" t="s">
        <v>3009</v>
      </c>
      <c r="G3058">
        <v>42.733899999999998</v>
      </c>
      <c r="H3058">
        <v>25.485800000000001</v>
      </c>
      <c r="I3058" t="s">
        <v>28</v>
      </c>
      <c r="J3058">
        <v>78438</v>
      </c>
      <c r="K3058" s="1">
        <v>44862</v>
      </c>
      <c r="L3058" t="s">
        <v>123</v>
      </c>
      <c r="M3058" t="s">
        <v>10062</v>
      </c>
      <c r="N3058" t="s">
        <v>10063</v>
      </c>
      <c r="O3058" t="s">
        <v>1832</v>
      </c>
      <c r="P3058" t="s">
        <v>1833</v>
      </c>
      <c r="Q3058" t="s">
        <v>321</v>
      </c>
      <c r="R3058" t="s">
        <v>1834</v>
      </c>
      <c r="S3058" t="s">
        <v>85</v>
      </c>
      <c r="T3058" t="s">
        <v>1835</v>
      </c>
      <c r="U3058" t="s">
        <v>1836</v>
      </c>
      <c r="V3058" t="s">
        <v>790</v>
      </c>
      <c r="W3058" t="s">
        <v>791</v>
      </c>
    </row>
    <row r="3059" spans="1:23" x14ac:dyDescent="0.3">
      <c r="A3059">
        <v>151507136019891</v>
      </c>
      <c r="B3059" t="s">
        <v>555</v>
      </c>
      <c r="C3059" t="s">
        <v>151</v>
      </c>
      <c r="D3059" t="s">
        <v>3068</v>
      </c>
      <c r="E3059" t="s">
        <v>121</v>
      </c>
      <c r="F3059" t="s">
        <v>122</v>
      </c>
      <c r="G3059">
        <v>19.313300000000002</v>
      </c>
      <c r="H3059">
        <v>-81.254599999999996</v>
      </c>
      <c r="I3059" t="s">
        <v>206</v>
      </c>
      <c r="J3059">
        <v>14379</v>
      </c>
      <c r="K3059" s="1">
        <v>44498</v>
      </c>
      <c r="L3059" t="s">
        <v>123</v>
      </c>
      <c r="M3059" t="s">
        <v>10064</v>
      </c>
      <c r="N3059" t="s">
        <v>10065</v>
      </c>
      <c r="O3059" t="s">
        <v>1746</v>
      </c>
      <c r="P3059" t="s">
        <v>6792</v>
      </c>
      <c r="Q3059" t="s">
        <v>50</v>
      </c>
      <c r="R3059" t="s">
        <v>6793</v>
      </c>
      <c r="S3059" t="s">
        <v>241</v>
      </c>
      <c r="T3059" t="s">
        <v>6794</v>
      </c>
      <c r="U3059" t="s">
        <v>6795</v>
      </c>
      <c r="V3059" t="s">
        <v>3449</v>
      </c>
      <c r="W3059" t="s">
        <v>3450</v>
      </c>
    </row>
    <row r="3060" spans="1:23" x14ac:dyDescent="0.3">
      <c r="A3060">
        <v>74905541389622</v>
      </c>
      <c r="B3060" t="s">
        <v>175</v>
      </c>
      <c r="C3060" t="s">
        <v>273</v>
      </c>
      <c r="D3060" t="s">
        <v>1287</v>
      </c>
      <c r="E3060" t="s">
        <v>204</v>
      </c>
      <c r="F3060" t="s">
        <v>205</v>
      </c>
      <c r="G3060">
        <v>18.1096</v>
      </c>
      <c r="H3060">
        <v>-77.297499999999999</v>
      </c>
      <c r="I3060" t="s">
        <v>78</v>
      </c>
      <c r="J3060">
        <v>90417</v>
      </c>
      <c r="K3060" s="1">
        <v>44719</v>
      </c>
      <c r="L3060" t="s">
        <v>29</v>
      </c>
      <c r="M3060" t="s">
        <v>10066</v>
      </c>
      <c r="N3060" t="s">
        <v>10067</v>
      </c>
      <c r="O3060" t="s">
        <v>3636</v>
      </c>
      <c r="P3060" t="s">
        <v>4873</v>
      </c>
      <c r="Q3060" t="s">
        <v>967</v>
      </c>
      <c r="R3060" t="s">
        <v>4874</v>
      </c>
      <c r="S3060" t="s">
        <v>85</v>
      </c>
      <c r="T3060" t="s">
        <v>4875</v>
      </c>
      <c r="U3060" t="s">
        <v>4876</v>
      </c>
      <c r="V3060" t="s">
        <v>10068</v>
      </c>
      <c r="W3060" t="s">
        <v>10069</v>
      </c>
    </row>
    <row r="3061" spans="1:23" x14ac:dyDescent="0.3">
      <c r="A3061">
        <v>1971172708402290</v>
      </c>
      <c r="B3061" t="s">
        <v>480</v>
      </c>
      <c r="C3061" t="s">
        <v>58</v>
      </c>
      <c r="D3061" t="s">
        <v>635</v>
      </c>
      <c r="E3061" t="s">
        <v>2436</v>
      </c>
      <c r="F3061" t="s">
        <v>2437</v>
      </c>
      <c r="G3061">
        <v>46.818199999999997</v>
      </c>
      <c r="H3061">
        <v>8.2274999999999991</v>
      </c>
      <c r="I3061" t="s">
        <v>206</v>
      </c>
      <c r="J3061">
        <v>86164</v>
      </c>
      <c r="K3061" s="1">
        <v>45144</v>
      </c>
      <c r="L3061" t="s">
        <v>63</v>
      </c>
      <c r="M3061" t="s">
        <v>10070</v>
      </c>
      <c r="N3061" t="s">
        <v>10071</v>
      </c>
      <c r="O3061" t="s">
        <v>265</v>
      </c>
      <c r="P3061" t="s">
        <v>266</v>
      </c>
      <c r="Q3061" t="s">
        <v>294</v>
      </c>
      <c r="R3061" t="s">
        <v>267</v>
      </c>
      <c r="S3061" t="s">
        <v>198</v>
      </c>
      <c r="T3061" t="s">
        <v>268</v>
      </c>
      <c r="U3061" t="s">
        <v>269</v>
      </c>
      <c r="V3061" t="s">
        <v>9755</v>
      </c>
      <c r="W3061" t="s">
        <v>9756</v>
      </c>
    </row>
    <row r="3062" spans="1:23" x14ac:dyDescent="0.3">
      <c r="A3062">
        <v>2554682411878010</v>
      </c>
      <c r="B3062" t="s">
        <v>430</v>
      </c>
      <c r="C3062" t="s">
        <v>151</v>
      </c>
      <c r="D3062" t="s">
        <v>4886</v>
      </c>
      <c r="E3062" t="s">
        <v>781</v>
      </c>
      <c r="F3062" t="s">
        <v>782</v>
      </c>
      <c r="G3062">
        <v>30.375299999999999</v>
      </c>
      <c r="H3062">
        <v>69.345100000000002</v>
      </c>
      <c r="I3062" t="s">
        <v>28</v>
      </c>
      <c r="J3062">
        <v>26694</v>
      </c>
      <c r="K3062" s="1">
        <v>44853</v>
      </c>
      <c r="L3062" t="s">
        <v>63</v>
      </c>
      <c r="M3062" t="s">
        <v>10072</v>
      </c>
      <c r="N3062" t="s">
        <v>10073</v>
      </c>
      <c r="O3062" t="s">
        <v>474</v>
      </c>
      <c r="P3062" t="s">
        <v>3611</v>
      </c>
      <c r="Q3062" t="s">
        <v>294</v>
      </c>
      <c r="R3062" t="s">
        <v>3612</v>
      </c>
      <c r="S3062" t="s">
        <v>198</v>
      </c>
      <c r="T3062" t="s">
        <v>3613</v>
      </c>
      <c r="U3062" t="s">
        <v>3614</v>
      </c>
      <c r="V3062" t="s">
        <v>4014</v>
      </c>
      <c r="W3062" t="s">
        <v>4015</v>
      </c>
    </row>
    <row r="3063" spans="1:23" x14ac:dyDescent="0.3">
      <c r="A3063">
        <v>1613203043891420</v>
      </c>
      <c r="B3063" t="s">
        <v>454</v>
      </c>
      <c r="C3063" t="s">
        <v>189</v>
      </c>
      <c r="D3063" t="s">
        <v>3894</v>
      </c>
      <c r="E3063" t="s">
        <v>163</v>
      </c>
      <c r="F3063" t="s">
        <v>164</v>
      </c>
      <c r="G3063">
        <v>17.0608</v>
      </c>
      <c r="H3063">
        <v>-61.796399999999998</v>
      </c>
      <c r="I3063" t="s">
        <v>206</v>
      </c>
      <c r="J3063">
        <v>120031</v>
      </c>
      <c r="K3063" s="1">
        <v>45011</v>
      </c>
      <c r="L3063" t="s">
        <v>63</v>
      </c>
      <c r="M3063" t="s">
        <v>10074</v>
      </c>
      <c r="N3063">
        <v>8856540668</v>
      </c>
      <c r="O3063" t="s">
        <v>224</v>
      </c>
      <c r="P3063" t="s">
        <v>81</v>
      </c>
      <c r="Q3063" t="s">
        <v>253</v>
      </c>
      <c r="R3063" t="s">
        <v>3756</v>
      </c>
      <c r="S3063" t="s">
        <v>36</v>
      </c>
      <c r="T3063" t="s">
        <v>3757</v>
      </c>
      <c r="U3063" t="s">
        <v>3758</v>
      </c>
      <c r="V3063" t="s">
        <v>6130</v>
      </c>
      <c r="W3063" t="s">
        <v>6131</v>
      </c>
    </row>
    <row r="3064" spans="1:23" x14ac:dyDescent="0.3">
      <c r="A3064">
        <v>1609811007564400</v>
      </c>
      <c r="B3064" t="s">
        <v>779</v>
      </c>
      <c r="C3064" t="s">
        <v>58</v>
      </c>
      <c r="D3064" t="s">
        <v>8575</v>
      </c>
      <c r="E3064" t="s">
        <v>1217</v>
      </c>
      <c r="F3064" t="s">
        <v>1218</v>
      </c>
      <c r="G3064">
        <v>36.204799999999999</v>
      </c>
      <c r="H3064">
        <v>138.25290000000001</v>
      </c>
      <c r="I3064" t="s">
        <v>62</v>
      </c>
      <c r="J3064">
        <v>38136</v>
      </c>
      <c r="K3064" s="1">
        <v>45128</v>
      </c>
      <c r="L3064" t="s">
        <v>29</v>
      </c>
      <c r="M3064" t="s">
        <v>10075</v>
      </c>
      <c r="N3064" t="s">
        <v>10076</v>
      </c>
      <c r="O3064" t="s">
        <v>331</v>
      </c>
      <c r="P3064" t="s">
        <v>5680</v>
      </c>
      <c r="Q3064" t="s">
        <v>239</v>
      </c>
      <c r="R3064" t="s">
        <v>5681</v>
      </c>
      <c r="S3064" t="s">
        <v>145</v>
      </c>
      <c r="T3064" t="s">
        <v>5682</v>
      </c>
      <c r="U3064" t="s">
        <v>5683</v>
      </c>
      <c r="V3064" t="s">
        <v>4703</v>
      </c>
      <c r="W3064" t="s">
        <v>4704</v>
      </c>
    </row>
    <row r="3065" spans="1:23" x14ac:dyDescent="0.3">
      <c r="A3065">
        <v>2193445684735620</v>
      </c>
      <c r="B3065" t="s">
        <v>779</v>
      </c>
      <c r="C3065" t="s">
        <v>189</v>
      </c>
      <c r="D3065" t="s">
        <v>3401</v>
      </c>
      <c r="E3065" t="s">
        <v>4011</v>
      </c>
      <c r="F3065" t="s">
        <v>4012</v>
      </c>
      <c r="G3065">
        <v>38.860999999999997</v>
      </c>
      <c r="H3065">
        <v>71.2761</v>
      </c>
      <c r="I3065" t="s">
        <v>28</v>
      </c>
      <c r="J3065">
        <v>34130</v>
      </c>
      <c r="K3065" s="1">
        <v>44737</v>
      </c>
      <c r="L3065" t="s">
        <v>63</v>
      </c>
      <c r="M3065" t="s">
        <v>10077</v>
      </c>
      <c r="N3065" t="s">
        <v>10078</v>
      </c>
      <c r="O3065" t="s">
        <v>423</v>
      </c>
      <c r="P3065" t="s">
        <v>424</v>
      </c>
      <c r="Q3065" t="s">
        <v>332</v>
      </c>
      <c r="R3065" t="s">
        <v>425</v>
      </c>
      <c r="S3065" t="s">
        <v>198</v>
      </c>
      <c r="T3065" t="s">
        <v>426</v>
      </c>
      <c r="U3065" t="s">
        <v>427</v>
      </c>
      <c r="V3065" t="s">
        <v>2193</v>
      </c>
      <c r="W3065" t="s">
        <v>2194</v>
      </c>
    </row>
    <row r="3066" spans="1:23" x14ac:dyDescent="0.3">
      <c r="A3066">
        <v>2267361165005610</v>
      </c>
      <c r="B3066" t="s">
        <v>231</v>
      </c>
      <c r="C3066" t="s">
        <v>58</v>
      </c>
      <c r="D3066" t="s">
        <v>1864</v>
      </c>
      <c r="E3066" t="s">
        <v>2249</v>
      </c>
      <c r="F3066" t="s">
        <v>2250</v>
      </c>
      <c r="G3066">
        <v>15.87</v>
      </c>
      <c r="H3066">
        <v>100.99250000000001</v>
      </c>
      <c r="I3066" t="s">
        <v>78</v>
      </c>
      <c r="J3066">
        <v>50397</v>
      </c>
      <c r="K3066" s="1">
        <v>44496</v>
      </c>
      <c r="L3066" t="s">
        <v>123</v>
      </c>
      <c r="M3066" t="s">
        <v>10079</v>
      </c>
      <c r="N3066" t="s">
        <v>10080</v>
      </c>
      <c r="O3066" t="s">
        <v>1429</v>
      </c>
      <c r="P3066" t="s">
        <v>4198</v>
      </c>
      <c r="Q3066" t="s">
        <v>253</v>
      </c>
      <c r="R3066" t="s">
        <v>4199</v>
      </c>
      <c r="S3066" t="s">
        <v>145</v>
      </c>
      <c r="T3066" t="s">
        <v>4200</v>
      </c>
      <c r="U3066" t="s">
        <v>4201</v>
      </c>
      <c r="V3066" t="s">
        <v>4572</v>
      </c>
      <c r="W3066" t="s">
        <v>4573</v>
      </c>
    </row>
    <row r="3067" spans="1:23" x14ac:dyDescent="0.3">
      <c r="A3067">
        <v>890520487456970</v>
      </c>
      <c r="B3067" t="s">
        <v>286</v>
      </c>
      <c r="C3067" t="s">
        <v>151</v>
      </c>
      <c r="D3067" t="s">
        <v>6011</v>
      </c>
      <c r="E3067" t="s">
        <v>493</v>
      </c>
      <c r="F3067" t="s">
        <v>494</v>
      </c>
      <c r="G3067">
        <v>-20.904299999999999</v>
      </c>
      <c r="H3067">
        <v>165.61799999999999</v>
      </c>
      <c r="I3067" t="s">
        <v>78</v>
      </c>
      <c r="J3067">
        <v>36921</v>
      </c>
      <c r="K3067" s="1">
        <v>44642</v>
      </c>
      <c r="L3067" t="s">
        <v>29</v>
      </c>
      <c r="M3067" t="s">
        <v>10081</v>
      </c>
      <c r="N3067">
        <v>9876729790</v>
      </c>
      <c r="O3067" t="s">
        <v>167</v>
      </c>
      <c r="P3067" t="s">
        <v>168</v>
      </c>
      <c r="Q3067" t="s">
        <v>321</v>
      </c>
      <c r="R3067" t="s">
        <v>170</v>
      </c>
      <c r="S3067" t="s">
        <v>198</v>
      </c>
      <c r="T3067" t="s">
        <v>171</v>
      </c>
      <c r="U3067" t="s">
        <v>172</v>
      </c>
      <c r="V3067" t="s">
        <v>2939</v>
      </c>
      <c r="W3067" t="s">
        <v>2940</v>
      </c>
    </row>
    <row r="3068" spans="1:23" x14ac:dyDescent="0.3">
      <c r="A3068">
        <v>3053677751316190</v>
      </c>
      <c r="B3068" t="s">
        <v>973</v>
      </c>
      <c r="C3068" t="s">
        <v>189</v>
      </c>
      <c r="D3068" t="s">
        <v>1277</v>
      </c>
      <c r="E3068" t="s">
        <v>456</v>
      </c>
      <c r="F3068" t="s">
        <v>457</v>
      </c>
      <c r="G3068">
        <v>9.0820000000000007</v>
      </c>
      <c r="H3068">
        <v>8.6753</v>
      </c>
      <c r="I3068" t="s">
        <v>206</v>
      </c>
      <c r="J3068">
        <v>102136</v>
      </c>
      <c r="K3068" s="1">
        <v>44496</v>
      </c>
      <c r="L3068" t="s">
        <v>123</v>
      </c>
      <c r="M3068" t="s">
        <v>10082</v>
      </c>
      <c r="N3068" t="s">
        <v>10083</v>
      </c>
      <c r="O3068" t="s">
        <v>1493</v>
      </c>
      <c r="P3068" t="s">
        <v>1494</v>
      </c>
      <c r="Q3068" t="s">
        <v>358</v>
      </c>
      <c r="R3068" t="s">
        <v>1495</v>
      </c>
      <c r="S3068" t="s">
        <v>69</v>
      </c>
      <c r="T3068" t="s">
        <v>1496</v>
      </c>
      <c r="U3068" t="s">
        <v>1497</v>
      </c>
      <c r="V3068" t="s">
        <v>5901</v>
      </c>
      <c r="W3068" t="s">
        <v>5902</v>
      </c>
    </row>
    <row r="3069" spans="1:23" x14ac:dyDescent="0.3">
      <c r="A3069">
        <v>1320074751103960</v>
      </c>
      <c r="B3069" t="s">
        <v>325</v>
      </c>
      <c r="C3069" t="s">
        <v>24</v>
      </c>
      <c r="D3069" t="s">
        <v>2751</v>
      </c>
      <c r="E3069" t="s">
        <v>986</v>
      </c>
      <c r="F3069" t="s">
        <v>987</v>
      </c>
      <c r="G3069">
        <v>23.634499999999999</v>
      </c>
      <c r="H3069">
        <v>-102.5528</v>
      </c>
      <c r="I3069" t="s">
        <v>138</v>
      </c>
      <c r="J3069">
        <v>21127</v>
      </c>
      <c r="K3069" s="1">
        <v>44497</v>
      </c>
      <c r="L3069" t="s">
        <v>123</v>
      </c>
      <c r="M3069" t="s">
        <v>10084</v>
      </c>
      <c r="N3069" t="s">
        <v>10085</v>
      </c>
      <c r="O3069" t="s">
        <v>1252</v>
      </c>
      <c r="P3069" t="s">
        <v>660</v>
      </c>
      <c r="Q3069" t="s">
        <v>50</v>
      </c>
      <c r="R3069" t="s">
        <v>3560</v>
      </c>
      <c r="S3069" t="s">
        <v>85</v>
      </c>
      <c r="T3069" t="s">
        <v>3561</v>
      </c>
      <c r="U3069" t="s">
        <v>3562</v>
      </c>
      <c r="V3069" t="s">
        <v>4460</v>
      </c>
      <c r="W3069" t="s">
        <v>4461</v>
      </c>
    </row>
    <row r="3070" spans="1:23" x14ac:dyDescent="0.3">
      <c r="A3070">
        <v>1106514104860170</v>
      </c>
      <c r="B3070" t="s">
        <v>396</v>
      </c>
      <c r="C3070" t="s">
        <v>105</v>
      </c>
      <c r="D3070" t="s">
        <v>4376</v>
      </c>
      <c r="E3070" t="s">
        <v>3211</v>
      </c>
      <c r="F3070" t="s">
        <v>3212</v>
      </c>
      <c r="G3070">
        <v>9.1449999999999996</v>
      </c>
      <c r="H3070">
        <v>40.489699999999999</v>
      </c>
      <c r="I3070" t="s">
        <v>206</v>
      </c>
      <c r="J3070">
        <v>70791</v>
      </c>
      <c r="K3070" s="1">
        <v>44928</v>
      </c>
      <c r="L3070" t="s">
        <v>63</v>
      </c>
      <c r="M3070" t="s">
        <v>10086</v>
      </c>
      <c r="N3070" t="s">
        <v>10087</v>
      </c>
      <c r="O3070" t="s">
        <v>496</v>
      </c>
      <c r="P3070" t="s">
        <v>497</v>
      </c>
      <c r="Q3070" t="s">
        <v>253</v>
      </c>
      <c r="R3070" t="s">
        <v>498</v>
      </c>
      <c r="S3070" t="s">
        <v>145</v>
      </c>
      <c r="T3070" t="s">
        <v>499</v>
      </c>
      <c r="U3070" t="s">
        <v>500</v>
      </c>
      <c r="V3070" t="s">
        <v>6188</v>
      </c>
      <c r="W3070" t="s">
        <v>6189</v>
      </c>
    </row>
    <row r="3071" spans="1:23" x14ac:dyDescent="0.3">
      <c r="A3071">
        <v>983034725376033</v>
      </c>
      <c r="B3071" t="s">
        <v>710</v>
      </c>
      <c r="C3071" t="s">
        <v>24</v>
      </c>
      <c r="D3071" t="s">
        <v>3173</v>
      </c>
      <c r="E3071" t="s">
        <v>2336</v>
      </c>
      <c r="F3071" t="s">
        <v>2337</v>
      </c>
      <c r="G3071">
        <v>61.892600000000002</v>
      </c>
      <c r="H3071">
        <v>-6.9118000000000004</v>
      </c>
      <c r="I3071" t="s">
        <v>62</v>
      </c>
      <c r="J3071">
        <v>114288</v>
      </c>
      <c r="K3071" s="1">
        <v>44492</v>
      </c>
      <c r="L3071" t="s">
        <v>123</v>
      </c>
      <c r="M3071" t="s">
        <v>10088</v>
      </c>
      <c r="N3071" t="s">
        <v>10089</v>
      </c>
      <c r="O3071" t="s">
        <v>2700</v>
      </c>
      <c r="P3071" t="s">
        <v>2701</v>
      </c>
      <c r="Q3071" t="s">
        <v>183</v>
      </c>
      <c r="R3071" t="s">
        <v>2702</v>
      </c>
      <c r="S3071" t="s">
        <v>198</v>
      </c>
      <c r="T3071" t="s">
        <v>2703</v>
      </c>
      <c r="U3071" t="s">
        <v>2704</v>
      </c>
      <c r="V3071" t="s">
        <v>2227</v>
      </c>
      <c r="W3071" t="s">
        <v>2228</v>
      </c>
    </row>
    <row r="3072" spans="1:23" x14ac:dyDescent="0.3">
      <c r="A3072">
        <v>1890415393553600</v>
      </c>
      <c r="B3072" t="s">
        <v>710</v>
      </c>
      <c r="C3072" t="s">
        <v>24</v>
      </c>
      <c r="D3072" t="s">
        <v>4019</v>
      </c>
      <c r="E3072" t="s">
        <v>469</v>
      </c>
      <c r="F3072" t="s">
        <v>470</v>
      </c>
      <c r="G3072">
        <v>26.335100000000001</v>
      </c>
      <c r="H3072">
        <v>17.228300000000001</v>
      </c>
      <c r="I3072" t="s">
        <v>138</v>
      </c>
      <c r="J3072">
        <v>65748</v>
      </c>
      <c r="K3072" s="1">
        <v>44701</v>
      </c>
      <c r="L3072" t="s">
        <v>123</v>
      </c>
      <c r="M3072" t="s">
        <v>10090</v>
      </c>
      <c r="N3072">
        <f>1-221-581-6950</f>
        <v>-7751</v>
      </c>
      <c r="O3072" t="s">
        <v>331</v>
      </c>
      <c r="P3072" t="s">
        <v>1353</v>
      </c>
      <c r="Q3072" t="s">
        <v>1047</v>
      </c>
      <c r="R3072" t="s">
        <v>1354</v>
      </c>
      <c r="S3072" t="s">
        <v>198</v>
      </c>
      <c r="T3072" t="s">
        <v>1355</v>
      </c>
      <c r="U3072" t="s">
        <v>1356</v>
      </c>
      <c r="V3072" t="s">
        <v>7556</v>
      </c>
      <c r="W3072" t="s">
        <v>7557</v>
      </c>
    </row>
    <row r="3073" spans="1:23" x14ac:dyDescent="0.3">
      <c r="A3073">
        <v>2874362346517750</v>
      </c>
      <c r="B3073" t="s">
        <v>678</v>
      </c>
      <c r="C3073" t="s">
        <v>42</v>
      </c>
      <c r="D3073" t="s">
        <v>1944</v>
      </c>
      <c r="E3073" t="s">
        <v>1551</v>
      </c>
      <c r="F3073" t="s">
        <v>1552</v>
      </c>
      <c r="G3073">
        <v>22.3964</v>
      </c>
      <c r="H3073">
        <v>114.1095</v>
      </c>
      <c r="I3073" t="s">
        <v>138</v>
      </c>
      <c r="J3073">
        <v>107462</v>
      </c>
      <c r="K3073" s="1">
        <v>44975</v>
      </c>
      <c r="L3073" t="s">
        <v>29</v>
      </c>
      <c r="M3073" t="s">
        <v>10091</v>
      </c>
      <c r="N3073" t="s">
        <v>10092</v>
      </c>
      <c r="O3073" t="s">
        <v>112</v>
      </c>
      <c r="P3073" t="s">
        <v>3864</v>
      </c>
      <c r="Q3073" t="s">
        <v>50</v>
      </c>
      <c r="R3073" t="s">
        <v>3865</v>
      </c>
      <c r="S3073" t="s">
        <v>52</v>
      </c>
      <c r="T3073" t="s">
        <v>3866</v>
      </c>
      <c r="U3073" t="s">
        <v>3867</v>
      </c>
      <c r="V3073" t="s">
        <v>39</v>
      </c>
      <c r="W3073" t="s">
        <v>40</v>
      </c>
    </row>
    <row r="3074" spans="1:23" x14ac:dyDescent="0.3">
      <c r="A3074">
        <v>1430568894513430</v>
      </c>
      <c r="B3074" t="s">
        <v>443</v>
      </c>
      <c r="C3074" t="s">
        <v>273</v>
      </c>
      <c r="D3074" t="s">
        <v>1583</v>
      </c>
      <c r="E3074" t="s">
        <v>107</v>
      </c>
      <c r="F3074" t="s">
        <v>108</v>
      </c>
      <c r="G3074">
        <v>50.503900000000002</v>
      </c>
      <c r="H3074">
        <v>4.4699</v>
      </c>
      <c r="I3074" t="s">
        <v>206</v>
      </c>
      <c r="J3074">
        <v>18047</v>
      </c>
      <c r="K3074" s="1">
        <v>44734</v>
      </c>
      <c r="L3074" t="s">
        <v>123</v>
      </c>
      <c r="M3074" t="s">
        <v>10093</v>
      </c>
      <c r="N3074" t="s">
        <v>10094</v>
      </c>
      <c r="O3074" t="s">
        <v>2574</v>
      </c>
      <c r="P3074" t="s">
        <v>4991</v>
      </c>
      <c r="Q3074" t="s">
        <v>183</v>
      </c>
      <c r="R3074" t="s">
        <v>4992</v>
      </c>
      <c r="S3074" t="s">
        <v>52</v>
      </c>
      <c r="T3074" t="s">
        <v>4993</v>
      </c>
      <c r="U3074" t="s">
        <v>4994</v>
      </c>
      <c r="V3074" t="s">
        <v>2169</v>
      </c>
      <c r="W3074" t="s">
        <v>2170</v>
      </c>
    </row>
    <row r="3075" spans="1:23" x14ac:dyDescent="0.3">
      <c r="A3075">
        <v>2844975016814650</v>
      </c>
      <c r="B3075" t="s">
        <v>582</v>
      </c>
      <c r="C3075" t="s">
        <v>24</v>
      </c>
      <c r="D3075" t="s">
        <v>2305</v>
      </c>
      <c r="E3075" t="s">
        <v>2083</v>
      </c>
      <c r="F3075" t="s">
        <v>2084</v>
      </c>
      <c r="G3075">
        <v>-8.8742000000000001</v>
      </c>
      <c r="H3075">
        <v>125.72750000000001</v>
      </c>
      <c r="I3075" t="s">
        <v>206</v>
      </c>
      <c r="J3075">
        <v>73473</v>
      </c>
      <c r="K3075" s="1">
        <v>44759</v>
      </c>
      <c r="L3075" t="s">
        <v>63</v>
      </c>
      <c r="M3075" t="s">
        <v>3953</v>
      </c>
      <c r="N3075">
        <v>4334069735</v>
      </c>
      <c r="O3075" t="s">
        <v>3146</v>
      </c>
      <c r="P3075" t="s">
        <v>6020</v>
      </c>
      <c r="Q3075" t="s">
        <v>967</v>
      </c>
      <c r="R3075" t="s">
        <v>6021</v>
      </c>
      <c r="S3075" t="s">
        <v>198</v>
      </c>
      <c r="T3075" t="s">
        <v>6022</v>
      </c>
      <c r="U3075" t="s">
        <v>6023</v>
      </c>
      <c r="V3075" t="s">
        <v>7031</v>
      </c>
      <c r="W3075" t="s">
        <v>7032</v>
      </c>
    </row>
    <row r="3076" spans="1:23" x14ac:dyDescent="0.3">
      <c r="A3076">
        <v>1303071308683880</v>
      </c>
      <c r="B3076" t="s">
        <v>667</v>
      </c>
      <c r="C3076" t="s">
        <v>273</v>
      </c>
      <c r="D3076" t="s">
        <v>2669</v>
      </c>
      <c r="E3076" t="s">
        <v>5204</v>
      </c>
      <c r="F3076" t="s">
        <v>5205</v>
      </c>
      <c r="G3076">
        <v>41.153300000000002</v>
      </c>
      <c r="H3076">
        <v>20.168299999999999</v>
      </c>
      <c r="I3076" t="s">
        <v>138</v>
      </c>
      <c r="J3076">
        <v>72888</v>
      </c>
      <c r="K3076" s="1">
        <v>44766</v>
      </c>
      <c r="L3076" t="s">
        <v>123</v>
      </c>
      <c r="M3076" t="s">
        <v>10095</v>
      </c>
      <c r="N3076" t="s">
        <v>10096</v>
      </c>
      <c r="O3076" t="s">
        <v>400</v>
      </c>
      <c r="P3076" t="s">
        <v>2566</v>
      </c>
      <c r="Q3076" t="s">
        <v>183</v>
      </c>
      <c r="R3076" t="s">
        <v>2567</v>
      </c>
      <c r="S3076" t="s">
        <v>145</v>
      </c>
      <c r="T3076" t="s">
        <v>2568</v>
      </c>
      <c r="U3076" t="s">
        <v>2569</v>
      </c>
      <c r="V3076" t="s">
        <v>4374</v>
      </c>
      <c r="W3076" t="s">
        <v>4375</v>
      </c>
    </row>
    <row r="3077" spans="1:23" x14ac:dyDescent="0.3">
      <c r="A3077">
        <v>2119392648076040</v>
      </c>
      <c r="B3077" t="s">
        <v>74</v>
      </c>
      <c r="C3077" t="s">
        <v>189</v>
      </c>
      <c r="D3077" t="s">
        <v>7663</v>
      </c>
      <c r="E3077" t="s">
        <v>1414</v>
      </c>
      <c r="F3077" t="s">
        <v>1415</v>
      </c>
      <c r="G3077">
        <v>29.311699999999998</v>
      </c>
      <c r="H3077">
        <v>47.4818</v>
      </c>
      <c r="I3077" t="s">
        <v>28</v>
      </c>
      <c r="J3077">
        <v>126812</v>
      </c>
      <c r="K3077" s="1">
        <v>44707</v>
      </c>
      <c r="L3077" t="s">
        <v>63</v>
      </c>
      <c r="M3077" t="s">
        <v>10097</v>
      </c>
      <c r="N3077" t="s">
        <v>10098</v>
      </c>
      <c r="O3077" t="s">
        <v>1629</v>
      </c>
      <c r="P3077" t="s">
        <v>3886</v>
      </c>
      <c r="Q3077" t="s">
        <v>967</v>
      </c>
      <c r="R3077" t="s">
        <v>3887</v>
      </c>
      <c r="S3077" t="s">
        <v>334</v>
      </c>
      <c r="T3077" t="s">
        <v>3888</v>
      </c>
      <c r="U3077" t="s">
        <v>3889</v>
      </c>
      <c r="V3077" t="s">
        <v>4676</v>
      </c>
      <c r="W3077" t="s">
        <v>4677</v>
      </c>
    </row>
    <row r="3078" spans="1:23" x14ac:dyDescent="0.3">
      <c r="A3078">
        <v>1580180435583540</v>
      </c>
      <c r="B3078" t="s">
        <v>555</v>
      </c>
      <c r="C3078" t="s">
        <v>24</v>
      </c>
      <c r="D3078" t="s">
        <v>3786</v>
      </c>
      <c r="E3078" t="s">
        <v>1084</v>
      </c>
      <c r="F3078" t="s">
        <v>1085</v>
      </c>
      <c r="G3078">
        <v>-20.348400000000002</v>
      </c>
      <c r="H3078">
        <v>57.552199999999999</v>
      </c>
      <c r="I3078" t="s">
        <v>78</v>
      </c>
      <c r="J3078">
        <v>88551</v>
      </c>
      <c r="K3078" s="1">
        <v>44960</v>
      </c>
      <c r="L3078" t="s">
        <v>63</v>
      </c>
      <c r="M3078" t="s">
        <v>10099</v>
      </c>
      <c r="N3078" t="s">
        <v>10100</v>
      </c>
      <c r="O3078" t="s">
        <v>640</v>
      </c>
      <c r="P3078" t="s">
        <v>1346</v>
      </c>
      <c r="Q3078" t="s">
        <v>183</v>
      </c>
      <c r="R3078" t="s">
        <v>1347</v>
      </c>
      <c r="S3078" t="s">
        <v>334</v>
      </c>
      <c r="T3078" t="s">
        <v>1348</v>
      </c>
      <c r="U3078" t="s">
        <v>1349</v>
      </c>
      <c r="V3078" t="s">
        <v>2127</v>
      </c>
      <c r="W3078" t="s">
        <v>2128</v>
      </c>
    </row>
    <row r="3079" spans="1:23" x14ac:dyDescent="0.3">
      <c r="A3079">
        <v>1497541241600180</v>
      </c>
      <c r="B3079" t="s">
        <v>1249</v>
      </c>
      <c r="C3079" t="s">
        <v>151</v>
      </c>
      <c r="D3079" t="s">
        <v>3122</v>
      </c>
      <c r="E3079" t="s">
        <v>1615</v>
      </c>
      <c r="F3079" t="s">
        <v>1616</v>
      </c>
      <c r="G3079">
        <v>-18.879200000000001</v>
      </c>
      <c r="H3079">
        <v>46.845100000000002</v>
      </c>
      <c r="I3079" t="s">
        <v>206</v>
      </c>
      <c r="J3079">
        <v>91383</v>
      </c>
      <c r="K3079" s="1">
        <v>45126</v>
      </c>
      <c r="L3079" t="s">
        <v>123</v>
      </c>
      <c r="M3079" t="s">
        <v>10101</v>
      </c>
      <c r="N3079" t="s">
        <v>10102</v>
      </c>
      <c r="O3079" t="s">
        <v>2983</v>
      </c>
      <c r="P3079" t="s">
        <v>2984</v>
      </c>
      <c r="Q3079" t="s">
        <v>253</v>
      </c>
      <c r="R3079" t="s">
        <v>2985</v>
      </c>
      <c r="S3079" t="s">
        <v>212</v>
      </c>
      <c r="T3079" t="s">
        <v>2986</v>
      </c>
      <c r="U3079" t="s">
        <v>2987</v>
      </c>
      <c r="V3079" t="s">
        <v>580</v>
      </c>
      <c r="W3079" t="s">
        <v>581</v>
      </c>
    </row>
    <row r="3080" spans="1:23" x14ac:dyDescent="0.3">
      <c r="A3080">
        <v>548020656940197</v>
      </c>
      <c r="B3080" t="s">
        <v>710</v>
      </c>
      <c r="C3080" t="s">
        <v>105</v>
      </c>
      <c r="D3080" t="s">
        <v>5752</v>
      </c>
      <c r="E3080" t="s">
        <v>247</v>
      </c>
      <c r="F3080" t="s">
        <v>248</v>
      </c>
      <c r="G3080">
        <v>15.5527</v>
      </c>
      <c r="H3080">
        <v>48.516399999999997</v>
      </c>
      <c r="I3080" t="s">
        <v>28</v>
      </c>
      <c r="J3080">
        <v>77759</v>
      </c>
      <c r="K3080" s="1">
        <v>44576</v>
      </c>
      <c r="L3080" t="s">
        <v>63</v>
      </c>
      <c r="M3080" t="s">
        <v>10103</v>
      </c>
      <c r="N3080" t="s">
        <v>10104</v>
      </c>
      <c r="O3080" t="s">
        <v>48</v>
      </c>
      <c r="P3080" t="s">
        <v>1807</v>
      </c>
      <c r="Q3080" t="s">
        <v>294</v>
      </c>
      <c r="R3080" t="s">
        <v>1808</v>
      </c>
      <c r="S3080" t="s">
        <v>241</v>
      </c>
      <c r="T3080" t="s">
        <v>1809</v>
      </c>
      <c r="U3080" t="s">
        <v>1810</v>
      </c>
      <c r="V3080" t="s">
        <v>513</v>
      </c>
      <c r="W3080" t="s">
        <v>514</v>
      </c>
    </row>
    <row r="3081" spans="1:23" x14ac:dyDescent="0.3">
      <c r="A3081">
        <v>1936647292426120</v>
      </c>
      <c r="B3081" t="s">
        <v>480</v>
      </c>
      <c r="C3081" t="s">
        <v>58</v>
      </c>
      <c r="D3081" t="s">
        <v>2686</v>
      </c>
      <c r="E3081" t="s">
        <v>136</v>
      </c>
      <c r="F3081" t="s">
        <v>137</v>
      </c>
      <c r="G3081">
        <v>0.18640000000000001</v>
      </c>
      <c r="H3081">
        <v>6.6131000000000002</v>
      </c>
      <c r="I3081" t="s">
        <v>62</v>
      </c>
      <c r="J3081">
        <v>66128</v>
      </c>
      <c r="K3081" s="1">
        <v>44994</v>
      </c>
      <c r="L3081" t="s">
        <v>63</v>
      </c>
      <c r="M3081" t="s">
        <v>10105</v>
      </c>
      <c r="N3081" t="s">
        <v>10106</v>
      </c>
      <c r="O3081" t="s">
        <v>448</v>
      </c>
      <c r="P3081" t="s">
        <v>447</v>
      </c>
      <c r="Q3081" t="s">
        <v>358</v>
      </c>
      <c r="R3081" t="s">
        <v>1331</v>
      </c>
      <c r="S3081" t="s">
        <v>198</v>
      </c>
      <c r="T3081" t="s">
        <v>1332</v>
      </c>
      <c r="U3081" t="s">
        <v>1333</v>
      </c>
      <c r="V3081" t="s">
        <v>10107</v>
      </c>
      <c r="W3081" t="s">
        <v>10108</v>
      </c>
    </row>
    <row r="3082" spans="1:23" x14ac:dyDescent="0.3">
      <c r="A3082">
        <v>824731658580325</v>
      </c>
      <c r="B3082" t="s">
        <v>443</v>
      </c>
      <c r="C3082" t="s">
        <v>189</v>
      </c>
      <c r="D3082" t="s">
        <v>4328</v>
      </c>
      <c r="E3082" t="s">
        <v>2873</v>
      </c>
      <c r="F3082" t="s">
        <v>2874</v>
      </c>
      <c r="G3082">
        <v>8.6195000000000004</v>
      </c>
      <c r="H3082">
        <v>0.82479999999999998</v>
      </c>
      <c r="I3082" t="s">
        <v>78</v>
      </c>
      <c r="J3082">
        <v>91333</v>
      </c>
      <c r="K3082" s="1">
        <v>44766</v>
      </c>
      <c r="L3082" t="s">
        <v>123</v>
      </c>
      <c r="M3082" t="s">
        <v>10109</v>
      </c>
      <c r="N3082" t="s">
        <v>10110</v>
      </c>
      <c r="O3082" t="s">
        <v>1057</v>
      </c>
      <c r="P3082" t="s">
        <v>2223</v>
      </c>
      <c r="Q3082" t="s">
        <v>50</v>
      </c>
      <c r="R3082" t="s">
        <v>2224</v>
      </c>
      <c r="S3082" t="s">
        <v>52</v>
      </c>
      <c r="T3082" t="s">
        <v>2225</v>
      </c>
      <c r="U3082" t="s">
        <v>2226</v>
      </c>
      <c r="V3082" t="s">
        <v>88</v>
      </c>
      <c r="W3082" t="s">
        <v>89</v>
      </c>
    </row>
    <row r="3083" spans="1:23" x14ac:dyDescent="0.3">
      <c r="A3083">
        <v>2980510274842850</v>
      </c>
      <c r="B3083" t="s">
        <v>567</v>
      </c>
      <c r="C3083" t="s">
        <v>24</v>
      </c>
      <c r="D3083" t="s">
        <v>3046</v>
      </c>
      <c r="E3083" t="s">
        <v>1042</v>
      </c>
      <c r="F3083" t="s">
        <v>1043</v>
      </c>
      <c r="G3083">
        <v>56.879600000000003</v>
      </c>
      <c r="H3083">
        <v>24.603200000000001</v>
      </c>
      <c r="I3083" t="s">
        <v>138</v>
      </c>
      <c r="J3083">
        <v>101228</v>
      </c>
      <c r="K3083" s="1">
        <v>44637</v>
      </c>
      <c r="L3083" t="s">
        <v>123</v>
      </c>
      <c r="M3083" t="s">
        <v>10111</v>
      </c>
      <c r="N3083">
        <f>1-667-975-7220</f>
        <v>-8861</v>
      </c>
      <c r="O3083" t="s">
        <v>2111</v>
      </c>
      <c r="P3083" t="s">
        <v>2675</v>
      </c>
      <c r="Q3083" t="s">
        <v>50</v>
      </c>
      <c r="R3083" t="s">
        <v>2676</v>
      </c>
      <c r="S3083" t="s">
        <v>241</v>
      </c>
      <c r="T3083" t="s">
        <v>2677</v>
      </c>
      <c r="U3083" t="s">
        <v>2678</v>
      </c>
      <c r="V3083" t="s">
        <v>6045</v>
      </c>
      <c r="W3083" t="s">
        <v>6046</v>
      </c>
    </row>
    <row r="3084" spans="1:23" x14ac:dyDescent="0.3">
      <c r="A3084">
        <v>1995877590149720</v>
      </c>
      <c r="B3084" t="s">
        <v>454</v>
      </c>
      <c r="C3084" t="s">
        <v>24</v>
      </c>
      <c r="D3084" t="s">
        <v>997</v>
      </c>
      <c r="E3084" t="s">
        <v>4077</v>
      </c>
      <c r="F3084" t="s">
        <v>4078</v>
      </c>
      <c r="G3084">
        <v>42.602600000000002</v>
      </c>
      <c r="H3084">
        <v>20.902999999999999</v>
      </c>
      <c r="I3084" t="s">
        <v>62</v>
      </c>
      <c r="J3084">
        <v>55768</v>
      </c>
      <c r="K3084" s="1">
        <v>44508</v>
      </c>
      <c r="L3084" t="s">
        <v>63</v>
      </c>
      <c r="M3084" t="s">
        <v>10112</v>
      </c>
      <c r="N3084" t="s">
        <v>10113</v>
      </c>
      <c r="O3084" t="s">
        <v>754</v>
      </c>
      <c r="P3084" t="s">
        <v>2490</v>
      </c>
      <c r="Q3084" t="s">
        <v>143</v>
      </c>
      <c r="R3084" t="s">
        <v>2491</v>
      </c>
      <c r="S3084" t="s">
        <v>212</v>
      </c>
      <c r="T3084" t="s">
        <v>2492</v>
      </c>
      <c r="U3084" t="s">
        <v>2493</v>
      </c>
      <c r="V3084" t="s">
        <v>3244</v>
      </c>
      <c r="W3084" t="s">
        <v>3245</v>
      </c>
    </row>
    <row r="3085" spans="1:23" x14ac:dyDescent="0.3">
      <c r="A3085">
        <v>1320646428484040</v>
      </c>
      <c r="B3085" t="s">
        <v>90</v>
      </c>
      <c r="C3085" t="s">
        <v>189</v>
      </c>
      <c r="D3085" t="s">
        <v>3858</v>
      </c>
      <c r="E3085" t="s">
        <v>1084</v>
      </c>
      <c r="F3085" t="s">
        <v>1085</v>
      </c>
      <c r="G3085">
        <v>-20.348400000000002</v>
      </c>
      <c r="H3085">
        <v>57.552199999999999</v>
      </c>
      <c r="I3085" t="s">
        <v>62</v>
      </c>
      <c r="J3085">
        <v>131028</v>
      </c>
      <c r="K3085" s="1">
        <v>44558</v>
      </c>
      <c r="L3085" t="s">
        <v>123</v>
      </c>
      <c r="M3085" t="s">
        <v>10114</v>
      </c>
      <c r="N3085" t="s">
        <v>10115</v>
      </c>
      <c r="O3085" t="s">
        <v>1884</v>
      </c>
      <c r="P3085" t="s">
        <v>1428</v>
      </c>
      <c r="Q3085" t="s">
        <v>294</v>
      </c>
      <c r="R3085" t="s">
        <v>2820</v>
      </c>
      <c r="S3085" t="s">
        <v>69</v>
      </c>
      <c r="T3085" t="s">
        <v>2821</v>
      </c>
      <c r="U3085" t="s">
        <v>2822</v>
      </c>
      <c r="V3085" t="s">
        <v>3191</v>
      </c>
      <c r="W3085" t="s">
        <v>3192</v>
      </c>
    </row>
    <row r="3086" spans="1:23" x14ac:dyDescent="0.3">
      <c r="A3086">
        <v>2661538239960190</v>
      </c>
      <c r="B3086" t="s">
        <v>396</v>
      </c>
      <c r="C3086" t="s">
        <v>189</v>
      </c>
      <c r="D3086" t="s">
        <v>4544</v>
      </c>
      <c r="E3086" t="s">
        <v>469</v>
      </c>
      <c r="F3086" t="s">
        <v>470</v>
      </c>
      <c r="G3086">
        <v>26.335100000000001</v>
      </c>
      <c r="H3086">
        <v>17.228300000000001</v>
      </c>
      <c r="I3086" t="s">
        <v>62</v>
      </c>
      <c r="J3086">
        <v>36336</v>
      </c>
      <c r="K3086" s="1">
        <v>45146</v>
      </c>
      <c r="L3086" t="s">
        <v>63</v>
      </c>
      <c r="M3086" t="s">
        <v>10116</v>
      </c>
      <c r="N3086">
        <f>1-941-735-4926</f>
        <v>-6601</v>
      </c>
      <c r="O3086" t="s">
        <v>141</v>
      </c>
      <c r="P3086" t="s">
        <v>155</v>
      </c>
      <c r="Q3086" t="s">
        <v>332</v>
      </c>
      <c r="R3086" t="s">
        <v>156</v>
      </c>
      <c r="S3086" t="s">
        <v>69</v>
      </c>
      <c r="T3086" t="s">
        <v>157</v>
      </c>
      <c r="U3086" t="s">
        <v>158</v>
      </c>
      <c r="V3086" t="s">
        <v>728</v>
      </c>
      <c r="W3086" t="s">
        <v>729</v>
      </c>
    </row>
    <row r="3087" spans="1:23" x14ac:dyDescent="0.3">
      <c r="A3087">
        <v>2757598646317110</v>
      </c>
      <c r="B3087" t="s">
        <v>779</v>
      </c>
      <c r="C3087" t="s">
        <v>42</v>
      </c>
      <c r="D3087" t="s">
        <v>5948</v>
      </c>
      <c r="E3087" t="s">
        <v>936</v>
      </c>
      <c r="F3087" t="s">
        <v>937</v>
      </c>
      <c r="G3087">
        <v>23.684999999999999</v>
      </c>
      <c r="H3087">
        <v>90.356300000000005</v>
      </c>
      <c r="I3087" t="s">
        <v>62</v>
      </c>
      <c r="J3087">
        <v>128052</v>
      </c>
      <c r="K3087" s="1">
        <v>44586</v>
      </c>
      <c r="L3087" t="s">
        <v>29</v>
      </c>
      <c r="M3087" t="s">
        <v>10117</v>
      </c>
      <c r="N3087" t="s">
        <v>10118</v>
      </c>
      <c r="O3087" t="s">
        <v>370</v>
      </c>
      <c r="P3087" t="s">
        <v>371</v>
      </c>
      <c r="Q3087" t="s">
        <v>253</v>
      </c>
      <c r="R3087" t="s">
        <v>372</v>
      </c>
      <c r="S3087" t="s">
        <v>255</v>
      </c>
      <c r="T3087" t="s">
        <v>373</v>
      </c>
      <c r="U3087" t="s">
        <v>374</v>
      </c>
      <c r="V3087" t="s">
        <v>5925</v>
      </c>
      <c r="W3087" t="s">
        <v>5926</v>
      </c>
    </row>
    <row r="3088" spans="1:23" x14ac:dyDescent="0.3">
      <c r="A3088">
        <v>2917765133861600</v>
      </c>
      <c r="B3088" t="s">
        <v>667</v>
      </c>
      <c r="C3088" t="s">
        <v>58</v>
      </c>
      <c r="D3088" t="s">
        <v>1177</v>
      </c>
      <c r="E3088" t="s">
        <v>1231</v>
      </c>
      <c r="F3088" t="s">
        <v>1232</v>
      </c>
      <c r="G3088">
        <v>-16.290199999999999</v>
      </c>
      <c r="H3088">
        <v>-63.588700000000003</v>
      </c>
      <c r="I3088" t="s">
        <v>28</v>
      </c>
      <c r="J3088">
        <v>48504</v>
      </c>
      <c r="K3088" s="1">
        <v>44630</v>
      </c>
      <c r="L3088" t="s">
        <v>123</v>
      </c>
      <c r="M3088" t="s">
        <v>10119</v>
      </c>
      <c r="N3088" t="s">
        <v>10120</v>
      </c>
      <c r="O3088" t="s">
        <v>2417</v>
      </c>
      <c r="P3088" t="s">
        <v>5569</v>
      </c>
      <c r="Q3088" t="s">
        <v>253</v>
      </c>
      <c r="R3088" t="s">
        <v>5570</v>
      </c>
      <c r="S3088" t="s">
        <v>85</v>
      </c>
      <c r="T3088" t="s">
        <v>5571</v>
      </c>
      <c r="U3088" t="s">
        <v>5572</v>
      </c>
      <c r="V3088" t="s">
        <v>5631</v>
      </c>
      <c r="W3088" t="s">
        <v>5632</v>
      </c>
    </row>
    <row r="3089" spans="1:23" x14ac:dyDescent="0.3">
      <c r="A3089">
        <v>1303871482973770</v>
      </c>
      <c r="B3089" t="s">
        <v>567</v>
      </c>
      <c r="C3089" t="s">
        <v>189</v>
      </c>
      <c r="D3089" t="s">
        <v>3369</v>
      </c>
      <c r="E3089" t="s">
        <v>366</v>
      </c>
      <c r="F3089" t="s">
        <v>367</v>
      </c>
      <c r="G3089">
        <v>18.4207</v>
      </c>
      <c r="H3089">
        <v>-64.639899999999997</v>
      </c>
      <c r="I3089" t="s">
        <v>138</v>
      </c>
      <c r="J3089">
        <v>107367</v>
      </c>
      <c r="K3089" s="1">
        <v>44950</v>
      </c>
      <c r="L3089" t="s">
        <v>29</v>
      </c>
      <c r="M3089" t="s">
        <v>10121</v>
      </c>
      <c r="N3089" t="s">
        <v>10122</v>
      </c>
      <c r="O3089" t="s">
        <v>111</v>
      </c>
      <c r="P3089" t="s">
        <v>537</v>
      </c>
      <c r="Q3089" t="s">
        <v>50</v>
      </c>
      <c r="R3089" t="s">
        <v>538</v>
      </c>
      <c r="S3089" t="s">
        <v>212</v>
      </c>
      <c r="T3089" t="s">
        <v>539</v>
      </c>
      <c r="U3089" t="s">
        <v>540</v>
      </c>
      <c r="V3089" t="s">
        <v>6782</v>
      </c>
      <c r="W3089" t="s">
        <v>6783</v>
      </c>
    </row>
    <row r="3090" spans="1:23" x14ac:dyDescent="0.3">
      <c r="A3090">
        <v>2385300951057290</v>
      </c>
      <c r="B3090" t="s">
        <v>1683</v>
      </c>
      <c r="C3090" t="s">
        <v>218</v>
      </c>
      <c r="D3090" t="s">
        <v>1443</v>
      </c>
      <c r="E3090" t="s">
        <v>4315</v>
      </c>
      <c r="F3090" t="s">
        <v>4316</v>
      </c>
      <c r="G3090">
        <v>-0.52280000000000004</v>
      </c>
      <c r="H3090">
        <v>166.9315</v>
      </c>
      <c r="I3090" t="s">
        <v>138</v>
      </c>
      <c r="J3090">
        <v>57579</v>
      </c>
      <c r="K3090" s="1">
        <v>45062</v>
      </c>
      <c r="L3090" t="s">
        <v>63</v>
      </c>
      <c r="M3090" t="s">
        <v>10123</v>
      </c>
      <c r="N3090" t="s">
        <v>10124</v>
      </c>
      <c r="O3090" t="s">
        <v>4415</v>
      </c>
      <c r="P3090" t="s">
        <v>4416</v>
      </c>
      <c r="Q3090" t="s">
        <v>169</v>
      </c>
      <c r="R3090" t="s">
        <v>4417</v>
      </c>
      <c r="S3090" t="s">
        <v>334</v>
      </c>
      <c r="T3090" t="s">
        <v>4418</v>
      </c>
      <c r="U3090" t="s">
        <v>4419</v>
      </c>
      <c r="V3090" t="s">
        <v>7107</v>
      </c>
      <c r="W3090" t="s">
        <v>7108</v>
      </c>
    </row>
    <row r="3091" spans="1:23" x14ac:dyDescent="0.3">
      <c r="A3091">
        <v>178693012349138</v>
      </c>
      <c r="B3091" t="s">
        <v>430</v>
      </c>
      <c r="C3091" t="s">
        <v>134</v>
      </c>
      <c r="D3091" t="s">
        <v>5918</v>
      </c>
      <c r="E3091" t="s">
        <v>731</v>
      </c>
      <c r="F3091" t="s">
        <v>732</v>
      </c>
      <c r="G3091">
        <v>13.9094</v>
      </c>
      <c r="H3091">
        <v>-60.978900000000003</v>
      </c>
      <c r="I3091" t="s">
        <v>62</v>
      </c>
      <c r="J3091">
        <v>104170</v>
      </c>
      <c r="K3091" s="1">
        <v>44456</v>
      </c>
      <c r="L3091" t="s">
        <v>29</v>
      </c>
      <c r="M3091" t="s">
        <v>10125</v>
      </c>
      <c r="N3091" t="s">
        <v>10126</v>
      </c>
      <c r="O3091" t="s">
        <v>1428</v>
      </c>
      <c r="P3091" t="s">
        <v>4089</v>
      </c>
      <c r="Q3091" t="s">
        <v>253</v>
      </c>
      <c r="R3091" t="s">
        <v>4090</v>
      </c>
      <c r="S3091" t="s">
        <v>334</v>
      </c>
      <c r="T3091" t="s">
        <v>4091</v>
      </c>
      <c r="U3091" t="s">
        <v>4092</v>
      </c>
      <c r="V3091" t="s">
        <v>3806</v>
      </c>
      <c r="W3091" t="s">
        <v>3807</v>
      </c>
    </row>
    <row r="3092" spans="1:23" x14ac:dyDescent="0.3">
      <c r="A3092">
        <v>514283458206619</v>
      </c>
      <c r="B3092" t="s">
        <v>1683</v>
      </c>
      <c r="C3092" t="s">
        <v>189</v>
      </c>
      <c r="D3092" t="s">
        <v>4753</v>
      </c>
      <c r="E3092" t="s">
        <v>2610</v>
      </c>
      <c r="F3092" t="s">
        <v>2611</v>
      </c>
      <c r="G3092">
        <v>27.514199999999999</v>
      </c>
      <c r="H3092">
        <v>90.433599999999998</v>
      </c>
      <c r="I3092" t="s">
        <v>28</v>
      </c>
      <c r="J3092">
        <v>128018</v>
      </c>
      <c r="K3092" s="1">
        <v>44490</v>
      </c>
      <c r="L3092" t="s">
        <v>63</v>
      </c>
      <c r="M3092" t="s">
        <v>10127</v>
      </c>
      <c r="N3092" t="s">
        <v>10128</v>
      </c>
      <c r="O3092" t="s">
        <v>2241</v>
      </c>
      <c r="P3092" t="s">
        <v>2242</v>
      </c>
      <c r="Q3092" t="s">
        <v>143</v>
      </c>
      <c r="R3092" t="s">
        <v>2243</v>
      </c>
      <c r="S3092" t="s">
        <v>85</v>
      </c>
      <c r="T3092" t="s">
        <v>2244</v>
      </c>
      <c r="U3092" t="s">
        <v>2245</v>
      </c>
      <c r="V3092" t="s">
        <v>8545</v>
      </c>
      <c r="W3092" t="s">
        <v>8546</v>
      </c>
    </row>
    <row r="3093" spans="1:23" x14ac:dyDescent="0.3">
      <c r="A3093">
        <v>39015373789916</v>
      </c>
      <c r="B3093" t="s">
        <v>417</v>
      </c>
      <c r="C3093" t="s">
        <v>105</v>
      </c>
      <c r="D3093" t="s">
        <v>1714</v>
      </c>
      <c r="E3093" t="s">
        <v>2816</v>
      </c>
      <c r="F3093" t="s">
        <v>2817</v>
      </c>
      <c r="G3093">
        <v>-40.900599999999997</v>
      </c>
      <c r="H3093">
        <v>174.886</v>
      </c>
      <c r="I3093" t="s">
        <v>62</v>
      </c>
      <c r="J3093">
        <v>45684</v>
      </c>
      <c r="K3093" s="1">
        <v>44707</v>
      </c>
      <c r="L3093" t="s">
        <v>29</v>
      </c>
      <c r="M3093" t="s">
        <v>10129</v>
      </c>
      <c r="N3093" t="s">
        <v>10130</v>
      </c>
      <c r="O3093" t="s">
        <v>3636</v>
      </c>
      <c r="P3093" t="s">
        <v>3637</v>
      </c>
      <c r="Q3093" t="s">
        <v>321</v>
      </c>
      <c r="R3093" t="s">
        <v>3638</v>
      </c>
      <c r="S3093" t="s">
        <v>212</v>
      </c>
      <c r="T3093" t="s">
        <v>3639</v>
      </c>
      <c r="U3093" t="s">
        <v>3640</v>
      </c>
      <c r="V3093" t="s">
        <v>10131</v>
      </c>
      <c r="W3093" t="s">
        <v>10132</v>
      </c>
    </row>
    <row r="3094" spans="1:23" x14ac:dyDescent="0.3">
      <c r="A3094">
        <v>2693955069930670</v>
      </c>
      <c r="B3094" t="s">
        <v>582</v>
      </c>
      <c r="C3094" t="s">
        <v>273</v>
      </c>
      <c r="D3094" t="s">
        <v>3267</v>
      </c>
      <c r="E3094" t="s">
        <v>3596</v>
      </c>
      <c r="F3094" t="s">
        <v>3597</v>
      </c>
      <c r="G3094">
        <v>17.607800000000001</v>
      </c>
      <c r="H3094">
        <v>8.0816999999999997</v>
      </c>
      <c r="I3094" t="s">
        <v>62</v>
      </c>
      <c r="J3094">
        <v>97962</v>
      </c>
      <c r="K3094" s="1">
        <v>45167</v>
      </c>
      <c r="L3094" t="s">
        <v>29</v>
      </c>
      <c r="M3094" t="s">
        <v>10133</v>
      </c>
      <c r="N3094" t="s">
        <v>10134</v>
      </c>
      <c r="O3094" t="s">
        <v>1454</v>
      </c>
      <c r="P3094" t="s">
        <v>965</v>
      </c>
      <c r="Q3094" t="s">
        <v>50</v>
      </c>
      <c r="R3094" t="s">
        <v>4026</v>
      </c>
      <c r="S3094" t="s">
        <v>212</v>
      </c>
      <c r="T3094" t="s">
        <v>4027</v>
      </c>
      <c r="U3094" t="s">
        <v>4028</v>
      </c>
      <c r="V3094" t="s">
        <v>501</v>
      </c>
      <c r="W3094" t="s">
        <v>502</v>
      </c>
    </row>
    <row r="3095" spans="1:23" x14ac:dyDescent="0.3">
      <c r="A3095">
        <v>1581049651636630</v>
      </c>
      <c r="B3095" t="s">
        <v>133</v>
      </c>
      <c r="C3095" t="s">
        <v>105</v>
      </c>
      <c r="D3095" t="s">
        <v>2305</v>
      </c>
      <c r="E3095" t="s">
        <v>2398</v>
      </c>
      <c r="F3095" t="s">
        <v>2399</v>
      </c>
      <c r="G3095">
        <v>35.861699999999999</v>
      </c>
      <c r="H3095">
        <v>104.19540000000001</v>
      </c>
      <c r="I3095" t="s">
        <v>206</v>
      </c>
      <c r="J3095">
        <v>39555</v>
      </c>
      <c r="K3095" s="1">
        <v>44554</v>
      </c>
      <c r="L3095" t="s">
        <v>29</v>
      </c>
      <c r="M3095" t="s">
        <v>10135</v>
      </c>
      <c r="N3095" t="s">
        <v>10136</v>
      </c>
      <c r="O3095" t="s">
        <v>141</v>
      </c>
      <c r="P3095" t="s">
        <v>142</v>
      </c>
      <c r="Q3095" t="s">
        <v>143</v>
      </c>
      <c r="R3095" t="s">
        <v>144</v>
      </c>
      <c r="S3095" t="s">
        <v>85</v>
      </c>
      <c r="T3095" t="s">
        <v>146</v>
      </c>
      <c r="U3095" t="s">
        <v>147</v>
      </c>
      <c r="V3095" t="s">
        <v>4323</v>
      </c>
      <c r="W3095" t="s">
        <v>4324</v>
      </c>
    </row>
    <row r="3096" spans="1:23" x14ac:dyDescent="0.3">
      <c r="A3096">
        <v>685482397434629</v>
      </c>
      <c r="B3096" t="s">
        <v>792</v>
      </c>
      <c r="C3096" t="s">
        <v>24</v>
      </c>
      <c r="D3096" t="s">
        <v>1906</v>
      </c>
      <c r="E3096" t="s">
        <v>1564</v>
      </c>
      <c r="F3096" t="s">
        <v>1565</v>
      </c>
      <c r="G3096">
        <v>6.6111000000000004</v>
      </c>
      <c r="H3096">
        <v>20.939399999999999</v>
      </c>
      <c r="I3096" t="s">
        <v>138</v>
      </c>
      <c r="J3096">
        <v>84767</v>
      </c>
      <c r="K3096" s="1">
        <v>45103</v>
      </c>
      <c r="L3096" t="s">
        <v>29</v>
      </c>
      <c r="M3096" t="s">
        <v>10137</v>
      </c>
      <c r="N3096">
        <v>8434862806</v>
      </c>
      <c r="O3096" t="s">
        <v>65</v>
      </c>
      <c r="P3096" t="s">
        <v>66</v>
      </c>
      <c r="Q3096" t="s">
        <v>253</v>
      </c>
      <c r="R3096" t="s">
        <v>68</v>
      </c>
      <c r="S3096" t="s">
        <v>241</v>
      </c>
      <c r="T3096" t="s">
        <v>70</v>
      </c>
      <c r="U3096" t="s">
        <v>71</v>
      </c>
      <c r="V3096" t="s">
        <v>4495</v>
      </c>
      <c r="W3096" t="s">
        <v>4496</v>
      </c>
    </row>
    <row r="3097" spans="1:23" x14ac:dyDescent="0.3">
      <c r="A3097">
        <v>826458553889710</v>
      </c>
      <c r="B3097" t="s">
        <v>582</v>
      </c>
      <c r="C3097" t="s">
        <v>105</v>
      </c>
      <c r="D3097" t="s">
        <v>2764</v>
      </c>
      <c r="E3097" t="s">
        <v>669</v>
      </c>
      <c r="F3097" t="s">
        <v>670</v>
      </c>
      <c r="G3097">
        <v>-0.22800000000000001</v>
      </c>
      <c r="H3097">
        <v>15.8277</v>
      </c>
      <c r="I3097" t="s">
        <v>78</v>
      </c>
      <c r="J3097">
        <v>62662</v>
      </c>
      <c r="K3097" s="1">
        <v>44978</v>
      </c>
      <c r="L3097" t="s">
        <v>63</v>
      </c>
      <c r="M3097" t="s">
        <v>10138</v>
      </c>
      <c r="N3097" t="s">
        <v>10139</v>
      </c>
      <c r="O3097" t="s">
        <v>509</v>
      </c>
      <c r="P3097" t="s">
        <v>508</v>
      </c>
      <c r="Q3097" t="s">
        <v>239</v>
      </c>
      <c r="R3097" t="s">
        <v>5819</v>
      </c>
      <c r="S3097" t="s">
        <v>52</v>
      </c>
      <c r="T3097" t="s">
        <v>5820</v>
      </c>
      <c r="U3097" t="s">
        <v>5821</v>
      </c>
      <c r="V3097" t="s">
        <v>7488</v>
      </c>
      <c r="W3097" t="s">
        <v>7489</v>
      </c>
    </row>
    <row r="3098" spans="1:23" x14ac:dyDescent="0.3">
      <c r="A3098">
        <v>1200288755176700</v>
      </c>
      <c r="B3098" t="s">
        <v>467</v>
      </c>
      <c r="C3098" t="s">
        <v>218</v>
      </c>
      <c r="D3098" t="s">
        <v>3840</v>
      </c>
      <c r="E3098" t="s">
        <v>26</v>
      </c>
      <c r="F3098" t="s">
        <v>27</v>
      </c>
      <c r="G3098">
        <v>54.2361</v>
      </c>
      <c r="H3098">
        <v>-4.5480999999999998</v>
      </c>
      <c r="I3098" t="s">
        <v>62</v>
      </c>
      <c r="J3098">
        <v>59086</v>
      </c>
      <c r="K3098" s="1">
        <v>44801</v>
      </c>
      <c r="L3098" t="s">
        <v>123</v>
      </c>
      <c r="M3098" t="s">
        <v>10140</v>
      </c>
      <c r="N3098">
        <v>9144127623</v>
      </c>
      <c r="O3098" t="s">
        <v>344</v>
      </c>
      <c r="P3098" t="s">
        <v>345</v>
      </c>
      <c r="Q3098" t="s">
        <v>253</v>
      </c>
      <c r="R3098" t="s">
        <v>346</v>
      </c>
      <c r="S3098" t="s">
        <v>69</v>
      </c>
      <c r="T3098" t="s">
        <v>347</v>
      </c>
      <c r="U3098" t="s">
        <v>348</v>
      </c>
      <c r="V3098" t="s">
        <v>5113</v>
      </c>
      <c r="W3098" t="s">
        <v>5114</v>
      </c>
    </row>
    <row r="3099" spans="1:23" x14ac:dyDescent="0.3">
      <c r="A3099">
        <v>975965074125422</v>
      </c>
      <c r="B3099" t="s">
        <v>792</v>
      </c>
      <c r="C3099" t="s">
        <v>105</v>
      </c>
      <c r="D3099" t="s">
        <v>2707</v>
      </c>
      <c r="E3099" t="s">
        <v>2080</v>
      </c>
      <c r="F3099" t="s">
        <v>2081</v>
      </c>
      <c r="G3099">
        <v>46.603354000000003</v>
      </c>
      <c r="H3099">
        <v>1.888334</v>
      </c>
      <c r="I3099" t="s">
        <v>28</v>
      </c>
      <c r="J3099">
        <v>57916</v>
      </c>
      <c r="K3099" s="1">
        <v>44592</v>
      </c>
      <c r="L3099" t="s">
        <v>123</v>
      </c>
      <c r="M3099" t="s">
        <v>10141</v>
      </c>
      <c r="N3099" t="s">
        <v>10142</v>
      </c>
      <c r="O3099" t="s">
        <v>389</v>
      </c>
      <c r="P3099" t="s">
        <v>7939</v>
      </c>
      <c r="Q3099" t="s">
        <v>321</v>
      </c>
      <c r="R3099" t="s">
        <v>7940</v>
      </c>
      <c r="S3099" t="s">
        <v>52</v>
      </c>
      <c r="T3099" t="s">
        <v>7941</v>
      </c>
      <c r="U3099" t="s">
        <v>7942</v>
      </c>
      <c r="V3099" t="s">
        <v>5153</v>
      </c>
      <c r="W3099" t="s">
        <v>5154</v>
      </c>
    </row>
    <row r="3100" spans="1:23" x14ac:dyDescent="0.3">
      <c r="A3100">
        <v>1966258553765120</v>
      </c>
      <c r="B3100" t="s">
        <v>555</v>
      </c>
      <c r="C3100" t="s">
        <v>134</v>
      </c>
      <c r="D3100" t="s">
        <v>6862</v>
      </c>
      <c r="E3100" t="s">
        <v>1077</v>
      </c>
      <c r="F3100" t="s">
        <v>1078</v>
      </c>
      <c r="G3100">
        <v>3.9192999999999998</v>
      </c>
      <c r="H3100">
        <v>-56.027799999999999</v>
      </c>
      <c r="I3100" t="s">
        <v>206</v>
      </c>
      <c r="J3100">
        <v>34916</v>
      </c>
      <c r="K3100" s="1">
        <v>45117</v>
      </c>
      <c r="L3100" t="s">
        <v>123</v>
      </c>
      <c r="M3100" t="s">
        <v>10143</v>
      </c>
      <c r="N3100" t="s">
        <v>10144</v>
      </c>
      <c r="O3100" t="s">
        <v>640</v>
      </c>
      <c r="P3100" t="s">
        <v>641</v>
      </c>
      <c r="Q3100" t="s">
        <v>239</v>
      </c>
      <c r="R3100" t="s">
        <v>642</v>
      </c>
      <c r="S3100" t="s">
        <v>241</v>
      </c>
      <c r="T3100" t="s">
        <v>643</v>
      </c>
      <c r="U3100" t="s">
        <v>644</v>
      </c>
      <c r="V3100" t="s">
        <v>3513</v>
      </c>
      <c r="W3100" t="s">
        <v>3514</v>
      </c>
    </row>
    <row r="3101" spans="1:23" x14ac:dyDescent="0.3">
      <c r="A3101">
        <v>779486079890867</v>
      </c>
      <c r="B3101" t="s">
        <v>921</v>
      </c>
      <c r="C3101" t="s">
        <v>134</v>
      </c>
      <c r="D3101" t="s">
        <v>2648</v>
      </c>
      <c r="E3101" t="s">
        <v>1615</v>
      </c>
      <c r="F3101" t="s">
        <v>1616</v>
      </c>
      <c r="G3101">
        <v>-18.879200000000001</v>
      </c>
      <c r="H3101">
        <v>46.845100000000002</v>
      </c>
      <c r="I3101" t="s">
        <v>138</v>
      </c>
      <c r="J3101">
        <v>105666</v>
      </c>
      <c r="K3101" s="1">
        <v>45013</v>
      </c>
      <c r="L3101" t="s">
        <v>63</v>
      </c>
      <c r="M3101" t="s">
        <v>10145</v>
      </c>
      <c r="N3101" t="s">
        <v>10146</v>
      </c>
      <c r="O3101" t="s">
        <v>561</v>
      </c>
      <c r="P3101" t="s">
        <v>745</v>
      </c>
      <c r="Q3101" t="s">
        <v>67</v>
      </c>
      <c r="R3101" t="s">
        <v>746</v>
      </c>
      <c r="S3101" t="s">
        <v>114</v>
      </c>
      <c r="T3101" t="s">
        <v>747</v>
      </c>
      <c r="U3101" t="s">
        <v>748</v>
      </c>
      <c r="V3101" t="s">
        <v>1062</v>
      </c>
      <c r="W3101" t="s">
        <v>1063</v>
      </c>
    </row>
    <row r="3102" spans="1:23" x14ac:dyDescent="0.3">
      <c r="A3102">
        <v>565022952770828</v>
      </c>
      <c r="B3102" t="s">
        <v>260</v>
      </c>
      <c r="C3102" t="s">
        <v>91</v>
      </c>
      <c r="D3102" t="s">
        <v>1159</v>
      </c>
      <c r="E3102" t="s">
        <v>456</v>
      </c>
      <c r="F3102" t="s">
        <v>457</v>
      </c>
      <c r="G3102">
        <v>9.0820000000000007</v>
      </c>
      <c r="H3102">
        <v>8.6753</v>
      </c>
      <c r="I3102" t="s">
        <v>206</v>
      </c>
      <c r="J3102">
        <v>26601</v>
      </c>
      <c r="K3102" s="1">
        <v>44974</v>
      </c>
      <c r="L3102" t="s">
        <v>63</v>
      </c>
      <c r="M3102" t="s">
        <v>10147</v>
      </c>
      <c r="N3102" t="s">
        <v>10148</v>
      </c>
      <c r="O3102" t="s">
        <v>81</v>
      </c>
      <c r="P3102" t="s">
        <v>82</v>
      </c>
      <c r="Q3102" t="s">
        <v>83</v>
      </c>
      <c r="R3102" t="s">
        <v>84</v>
      </c>
      <c r="S3102" t="s">
        <v>69</v>
      </c>
      <c r="T3102" t="s">
        <v>86</v>
      </c>
      <c r="U3102" t="s">
        <v>87</v>
      </c>
      <c r="V3102" t="s">
        <v>1619</v>
      </c>
      <c r="W3102" t="s">
        <v>1620</v>
      </c>
    </row>
    <row r="3103" spans="1:23" x14ac:dyDescent="0.3">
      <c r="A3103">
        <v>235585722522246</v>
      </c>
      <c r="B3103" t="s">
        <v>1803</v>
      </c>
      <c r="C3103" t="s">
        <v>151</v>
      </c>
      <c r="D3103" t="s">
        <v>4031</v>
      </c>
      <c r="E3103" t="s">
        <v>893</v>
      </c>
      <c r="F3103" t="s">
        <v>894</v>
      </c>
      <c r="G3103">
        <v>-30.5595</v>
      </c>
      <c r="H3103">
        <v>22.9375</v>
      </c>
      <c r="I3103" t="s">
        <v>28</v>
      </c>
      <c r="J3103">
        <v>15715</v>
      </c>
      <c r="K3103" s="1">
        <v>45076</v>
      </c>
      <c r="L3103" t="s">
        <v>63</v>
      </c>
      <c r="M3103" t="s">
        <v>10149</v>
      </c>
      <c r="N3103" t="s">
        <v>10150</v>
      </c>
      <c r="O3103" t="s">
        <v>33</v>
      </c>
      <c r="P3103" t="s">
        <v>1558</v>
      </c>
      <c r="Q3103" t="s">
        <v>967</v>
      </c>
      <c r="R3103" t="s">
        <v>1559</v>
      </c>
      <c r="S3103" t="s">
        <v>85</v>
      </c>
      <c r="T3103" t="s">
        <v>1560</v>
      </c>
      <c r="U3103" t="s">
        <v>1561</v>
      </c>
      <c r="V3103" t="s">
        <v>7389</v>
      </c>
      <c r="W3103" t="s">
        <v>7390</v>
      </c>
    </row>
    <row r="3104" spans="1:23" x14ac:dyDescent="0.3">
      <c r="A3104">
        <v>3043192482059260</v>
      </c>
      <c r="B3104" t="s">
        <v>533</v>
      </c>
      <c r="C3104" t="s">
        <v>151</v>
      </c>
      <c r="D3104" t="s">
        <v>5358</v>
      </c>
      <c r="E3104" t="s">
        <v>26</v>
      </c>
      <c r="F3104" t="s">
        <v>27</v>
      </c>
      <c r="G3104">
        <v>54.2361</v>
      </c>
      <c r="H3104">
        <v>-4.5480999999999998</v>
      </c>
      <c r="I3104" t="s">
        <v>28</v>
      </c>
      <c r="J3104">
        <v>73081</v>
      </c>
      <c r="K3104" s="1">
        <v>44582</v>
      </c>
      <c r="L3104" t="s">
        <v>29</v>
      </c>
      <c r="M3104" t="s">
        <v>10151</v>
      </c>
      <c r="N3104">
        <v>2239244829</v>
      </c>
      <c r="O3104" t="s">
        <v>1979</v>
      </c>
      <c r="P3104" t="s">
        <v>4672</v>
      </c>
      <c r="Q3104" t="s">
        <v>321</v>
      </c>
      <c r="R3104" t="s">
        <v>4673</v>
      </c>
      <c r="S3104" t="s">
        <v>198</v>
      </c>
      <c r="T3104" t="s">
        <v>4674</v>
      </c>
      <c r="U3104" t="s">
        <v>4675</v>
      </c>
      <c r="V3104" t="s">
        <v>3742</v>
      </c>
      <c r="W3104" t="s">
        <v>3743</v>
      </c>
    </row>
    <row r="3105" spans="1:23" x14ac:dyDescent="0.3">
      <c r="A3105">
        <v>1462953328461960</v>
      </c>
      <c r="B3105" t="s">
        <v>582</v>
      </c>
      <c r="C3105" t="s">
        <v>24</v>
      </c>
      <c r="D3105" t="s">
        <v>5272</v>
      </c>
      <c r="E3105" t="s">
        <v>4011</v>
      </c>
      <c r="F3105" t="s">
        <v>4012</v>
      </c>
      <c r="G3105">
        <v>38.860999999999997</v>
      </c>
      <c r="H3105">
        <v>71.2761</v>
      </c>
      <c r="I3105" t="s">
        <v>138</v>
      </c>
      <c r="J3105">
        <v>92946</v>
      </c>
      <c r="K3105" s="1">
        <v>45022</v>
      </c>
      <c r="L3105" t="s">
        <v>123</v>
      </c>
      <c r="M3105" t="s">
        <v>10152</v>
      </c>
      <c r="N3105" t="s">
        <v>10153</v>
      </c>
      <c r="O3105" t="s">
        <v>279</v>
      </c>
      <c r="P3105" t="s">
        <v>280</v>
      </c>
      <c r="Q3105" t="s">
        <v>183</v>
      </c>
      <c r="R3105" t="s">
        <v>281</v>
      </c>
      <c r="S3105" t="s">
        <v>36</v>
      </c>
      <c r="T3105" t="s">
        <v>282</v>
      </c>
      <c r="U3105" t="s">
        <v>283</v>
      </c>
      <c r="V3105" t="s">
        <v>3482</v>
      </c>
      <c r="W3105" t="s">
        <v>3483</v>
      </c>
    </row>
    <row r="3106" spans="1:23" x14ac:dyDescent="0.3">
      <c r="A3106">
        <v>2367184374657370</v>
      </c>
      <c r="B3106" t="s">
        <v>839</v>
      </c>
      <c r="C3106" t="s">
        <v>91</v>
      </c>
      <c r="D3106" t="s">
        <v>521</v>
      </c>
      <c r="E3106" t="s">
        <v>4329</v>
      </c>
      <c r="F3106" t="s">
        <v>4330</v>
      </c>
      <c r="G3106">
        <v>-13.254300000000001</v>
      </c>
      <c r="H3106">
        <v>34.301499999999997</v>
      </c>
      <c r="I3106" t="s">
        <v>28</v>
      </c>
      <c r="J3106">
        <v>40632</v>
      </c>
      <c r="K3106" s="1">
        <v>44490</v>
      </c>
      <c r="L3106" t="s">
        <v>63</v>
      </c>
      <c r="M3106" t="s">
        <v>9862</v>
      </c>
      <c r="N3106" t="s">
        <v>10154</v>
      </c>
      <c r="O3106" t="s">
        <v>692</v>
      </c>
      <c r="P3106" t="s">
        <v>5491</v>
      </c>
      <c r="Q3106" t="s">
        <v>967</v>
      </c>
      <c r="R3106" t="s">
        <v>5492</v>
      </c>
      <c r="S3106" t="s">
        <v>69</v>
      </c>
      <c r="T3106" t="s">
        <v>5493</v>
      </c>
      <c r="U3106" t="s">
        <v>5494</v>
      </c>
      <c r="V3106" t="s">
        <v>3691</v>
      </c>
      <c r="W3106" t="s">
        <v>3692</v>
      </c>
    </row>
    <row r="3107" spans="1:23" x14ac:dyDescent="0.3">
      <c r="A3107">
        <v>2648119046703310</v>
      </c>
      <c r="B3107" t="s">
        <v>533</v>
      </c>
      <c r="C3107" t="s">
        <v>42</v>
      </c>
      <c r="D3107" t="s">
        <v>6847</v>
      </c>
      <c r="E3107" t="s">
        <v>456</v>
      </c>
      <c r="F3107" t="s">
        <v>457</v>
      </c>
      <c r="G3107">
        <v>9.0820000000000007</v>
      </c>
      <c r="H3107">
        <v>8.6753</v>
      </c>
      <c r="I3107" t="s">
        <v>138</v>
      </c>
      <c r="J3107">
        <v>13733</v>
      </c>
      <c r="K3107" s="1">
        <v>44911</v>
      </c>
      <c r="L3107" t="s">
        <v>29</v>
      </c>
      <c r="M3107" t="s">
        <v>10155</v>
      </c>
      <c r="N3107" t="s">
        <v>10156</v>
      </c>
      <c r="O3107" t="s">
        <v>400</v>
      </c>
      <c r="P3107" t="s">
        <v>401</v>
      </c>
      <c r="Q3107" t="s">
        <v>294</v>
      </c>
      <c r="R3107" t="s">
        <v>402</v>
      </c>
      <c r="S3107" t="s">
        <v>114</v>
      </c>
      <c r="T3107" t="s">
        <v>403</v>
      </c>
      <c r="U3107" t="s">
        <v>404</v>
      </c>
      <c r="V3107" t="s">
        <v>1433</v>
      </c>
      <c r="W3107" t="s">
        <v>1434</v>
      </c>
    </row>
    <row r="3108" spans="1:23" x14ac:dyDescent="0.3">
      <c r="A3108">
        <v>1054973199635670</v>
      </c>
      <c r="B3108" t="s">
        <v>57</v>
      </c>
      <c r="C3108" t="s">
        <v>218</v>
      </c>
      <c r="D3108" t="s">
        <v>4058</v>
      </c>
      <c r="E3108" t="s">
        <v>5053</v>
      </c>
      <c r="F3108" t="s">
        <v>5054</v>
      </c>
      <c r="G3108">
        <v>47.516199999999998</v>
      </c>
      <c r="H3108">
        <v>14.5501</v>
      </c>
      <c r="I3108" t="s">
        <v>206</v>
      </c>
      <c r="J3108">
        <v>48204</v>
      </c>
      <c r="K3108" s="1">
        <v>44456</v>
      </c>
      <c r="L3108" t="s">
        <v>63</v>
      </c>
      <c r="M3108" t="s">
        <v>506</v>
      </c>
      <c r="N3108" t="s">
        <v>10157</v>
      </c>
      <c r="O3108" t="s">
        <v>3431</v>
      </c>
      <c r="P3108" t="s">
        <v>3432</v>
      </c>
      <c r="Q3108" t="s">
        <v>34</v>
      </c>
      <c r="R3108" t="s">
        <v>3433</v>
      </c>
      <c r="S3108" t="s">
        <v>85</v>
      </c>
      <c r="T3108" t="s">
        <v>3434</v>
      </c>
      <c r="U3108" t="s">
        <v>3435</v>
      </c>
      <c r="V3108" t="s">
        <v>298</v>
      </c>
      <c r="W3108" t="s">
        <v>299</v>
      </c>
    </row>
    <row r="3109" spans="1:23" x14ac:dyDescent="0.3">
      <c r="A3109">
        <v>748427174718466</v>
      </c>
      <c r="B3109" t="s">
        <v>272</v>
      </c>
      <c r="C3109" t="s">
        <v>134</v>
      </c>
      <c r="D3109" t="s">
        <v>2640</v>
      </c>
      <c r="E3109" t="s">
        <v>288</v>
      </c>
      <c r="F3109" t="s">
        <v>289</v>
      </c>
      <c r="G3109">
        <v>40.3399</v>
      </c>
      <c r="H3109">
        <v>127.51009999999999</v>
      </c>
      <c r="I3109" t="s">
        <v>206</v>
      </c>
      <c r="J3109">
        <v>61068</v>
      </c>
      <c r="K3109" s="1">
        <v>45144</v>
      </c>
      <c r="L3109" t="s">
        <v>123</v>
      </c>
      <c r="M3109" t="s">
        <v>10158</v>
      </c>
      <c r="N3109" t="s">
        <v>10159</v>
      </c>
      <c r="O3109" t="s">
        <v>1884</v>
      </c>
      <c r="P3109" t="s">
        <v>2499</v>
      </c>
      <c r="Q3109" t="s">
        <v>253</v>
      </c>
      <c r="R3109" t="s">
        <v>2500</v>
      </c>
      <c r="S3109" t="s">
        <v>334</v>
      </c>
      <c r="T3109" t="s">
        <v>2501</v>
      </c>
      <c r="U3109" t="s">
        <v>2502</v>
      </c>
      <c r="V3109" t="s">
        <v>4081</v>
      </c>
      <c r="W3109" t="s">
        <v>4082</v>
      </c>
    </row>
    <row r="3110" spans="1:23" x14ac:dyDescent="0.3">
      <c r="A3110">
        <v>1707728891338020</v>
      </c>
      <c r="B3110" t="s">
        <v>467</v>
      </c>
      <c r="C3110" t="s">
        <v>105</v>
      </c>
      <c r="D3110" t="s">
        <v>2853</v>
      </c>
      <c r="E3110" t="s">
        <v>1462</v>
      </c>
      <c r="F3110" t="s">
        <v>1463</v>
      </c>
      <c r="G3110">
        <v>-13.133900000000001</v>
      </c>
      <c r="H3110">
        <v>27.849299999999999</v>
      </c>
      <c r="I3110" t="s">
        <v>206</v>
      </c>
      <c r="J3110">
        <v>48586</v>
      </c>
      <c r="K3110" s="1">
        <v>45082</v>
      </c>
      <c r="L3110" t="s">
        <v>63</v>
      </c>
      <c r="M3110" t="s">
        <v>10160</v>
      </c>
      <c r="N3110" t="s">
        <v>10161</v>
      </c>
      <c r="O3110" t="s">
        <v>1823</v>
      </c>
      <c r="P3110" t="s">
        <v>909</v>
      </c>
      <c r="Q3110" t="s">
        <v>358</v>
      </c>
      <c r="R3110" t="s">
        <v>2143</v>
      </c>
      <c r="S3110" t="s">
        <v>255</v>
      </c>
      <c r="T3110" t="s">
        <v>2144</v>
      </c>
      <c r="U3110" t="s">
        <v>2145</v>
      </c>
      <c r="V3110" t="s">
        <v>9395</v>
      </c>
      <c r="W3110" t="s">
        <v>9396</v>
      </c>
    </row>
    <row r="3111" spans="1:23" x14ac:dyDescent="0.3">
      <c r="A3111">
        <v>1738459840562800</v>
      </c>
      <c r="B3111" t="s">
        <v>23</v>
      </c>
      <c r="C3111" t="s">
        <v>24</v>
      </c>
      <c r="D3111" t="s">
        <v>997</v>
      </c>
      <c r="E3111" t="s">
        <v>482</v>
      </c>
      <c r="F3111" t="s">
        <v>483</v>
      </c>
      <c r="G3111">
        <v>-25.2744</v>
      </c>
      <c r="H3111">
        <v>133.77510000000001</v>
      </c>
      <c r="I3111" t="s">
        <v>78</v>
      </c>
      <c r="J3111">
        <v>84169</v>
      </c>
      <c r="K3111" s="1">
        <v>44694</v>
      </c>
      <c r="L3111" t="s">
        <v>29</v>
      </c>
      <c r="M3111" t="s">
        <v>10162</v>
      </c>
      <c r="N3111" t="s">
        <v>10163</v>
      </c>
      <c r="O3111" t="s">
        <v>1661</v>
      </c>
      <c r="P3111" t="s">
        <v>4149</v>
      </c>
      <c r="Q3111" t="s">
        <v>67</v>
      </c>
      <c r="R3111" t="s">
        <v>4150</v>
      </c>
      <c r="S3111" t="s">
        <v>255</v>
      </c>
      <c r="T3111" t="s">
        <v>4151</v>
      </c>
      <c r="U3111" t="s">
        <v>4152</v>
      </c>
      <c r="V3111" t="s">
        <v>6076</v>
      </c>
      <c r="W3111" t="s">
        <v>6077</v>
      </c>
    </row>
    <row r="3112" spans="1:23" x14ac:dyDescent="0.3">
      <c r="A3112">
        <v>2981222954868550</v>
      </c>
      <c r="B3112" t="s">
        <v>1636</v>
      </c>
      <c r="C3112" t="s">
        <v>151</v>
      </c>
      <c r="D3112" t="s">
        <v>1570</v>
      </c>
      <c r="E3112" t="s">
        <v>2083</v>
      </c>
      <c r="F3112" t="s">
        <v>2084</v>
      </c>
      <c r="G3112">
        <v>-8.8742000000000001</v>
      </c>
      <c r="H3112">
        <v>125.72750000000001</v>
      </c>
      <c r="I3112" t="s">
        <v>206</v>
      </c>
      <c r="J3112">
        <v>26712</v>
      </c>
      <c r="K3112" s="1">
        <v>45155</v>
      </c>
      <c r="L3112" t="s">
        <v>29</v>
      </c>
      <c r="M3112" t="s">
        <v>10164</v>
      </c>
      <c r="N3112" t="s">
        <v>10165</v>
      </c>
      <c r="O3112" t="s">
        <v>703</v>
      </c>
      <c r="P3112" t="s">
        <v>704</v>
      </c>
      <c r="Q3112" t="s">
        <v>83</v>
      </c>
      <c r="R3112" t="s">
        <v>705</v>
      </c>
      <c r="S3112" t="s">
        <v>241</v>
      </c>
      <c r="T3112" t="s">
        <v>706</v>
      </c>
      <c r="U3112" t="s">
        <v>707</v>
      </c>
      <c r="V3112" t="s">
        <v>39</v>
      </c>
      <c r="W3112" t="s">
        <v>40</v>
      </c>
    </row>
    <row r="3113" spans="1:23" x14ac:dyDescent="0.3">
      <c r="A3113">
        <v>241726430733816</v>
      </c>
      <c r="B3113" t="s">
        <v>364</v>
      </c>
      <c r="C3113" t="s">
        <v>91</v>
      </c>
      <c r="D3113" t="s">
        <v>1164</v>
      </c>
      <c r="E3113" t="s">
        <v>1122</v>
      </c>
      <c r="F3113" t="s">
        <v>1123</v>
      </c>
      <c r="G3113">
        <v>9.7489000000000008</v>
      </c>
      <c r="H3113">
        <v>-83.753399999999999</v>
      </c>
      <c r="I3113" t="s">
        <v>28</v>
      </c>
      <c r="J3113">
        <v>20662</v>
      </c>
      <c r="K3113" s="1">
        <v>45172</v>
      </c>
      <c r="L3113" t="s">
        <v>123</v>
      </c>
      <c r="M3113" t="s">
        <v>10166</v>
      </c>
      <c r="N3113" t="s">
        <v>10167</v>
      </c>
      <c r="O3113" t="s">
        <v>640</v>
      </c>
      <c r="P3113" t="s">
        <v>1346</v>
      </c>
      <c r="Q3113" t="s">
        <v>1047</v>
      </c>
      <c r="R3113" t="s">
        <v>1347</v>
      </c>
      <c r="S3113" t="s">
        <v>114</v>
      </c>
      <c r="T3113" t="s">
        <v>1348</v>
      </c>
      <c r="U3113" t="s">
        <v>1349</v>
      </c>
      <c r="V3113" t="s">
        <v>721</v>
      </c>
      <c r="W3113" t="s">
        <v>722</v>
      </c>
    </row>
    <row r="3114" spans="1:23" x14ac:dyDescent="0.3">
      <c r="A3114">
        <v>878804934828965</v>
      </c>
      <c r="B3114" t="s">
        <v>859</v>
      </c>
      <c r="C3114" t="s">
        <v>151</v>
      </c>
      <c r="D3114" t="s">
        <v>1752</v>
      </c>
      <c r="E3114" t="s">
        <v>3715</v>
      </c>
      <c r="F3114" t="s">
        <v>3716</v>
      </c>
      <c r="G3114">
        <v>-3.3704000000000001</v>
      </c>
      <c r="H3114">
        <v>-168.73400000000001</v>
      </c>
      <c r="I3114" t="s">
        <v>78</v>
      </c>
      <c r="J3114">
        <v>100094</v>
      </c>
      <c r="K3114" s="1">
        <v>44668</v>
      </c>
      <c r="L3114" t="s">
        <v>63</v>
      </c>
      <c r="M3114" t="s">
        <v>10168</v>
      </c>
      <c r="N3114" t="s">
        <v>10169</v>
      </c>
      <c r="O3114" t="s">
        <v>496</v>
      </c>
      <c r="P3114" t="s">
        <v>1591</v>
      </c>
      <c r="Q3114" t="s">
        <v>83</v>
      </c>
      <c r="R3114" t="s">
        <v>1592</v>
      </c>
      <c r="S3114" t="s">
        <v>145</v>
      </c>
      <c r="T3114" t="s">
        <v>1593</v>
      </c>
      <c r="U3114" t="s">
        <v>1594</v>
      </c>
      <c r="V3114" t="s">
        <v>4861</v>
      </c>
      <c r="W3114" t="s">
        <v>4862</v>
      </c>
    </row>
    <row r="3115" spans="1:23" x14ac:dyDescent="0.3">
      <c r="A3115">
        <v>2968947305591650</v>
      </c>
      <c r="B3115" t="s">
        <v>313</v>
      </c>
      <c r="C3115" t="s">
        <v>91</v>
      </c>
      <c r="D3115" t="s">
        <v>3881</v>
      </c>
      <c r="E3115" t="s">
        <v>1534</v>
      </c>
      <c r="F3115" t="s">
        <v>1535</v>
      </c>
      <c r="G3115">
        <v>1.3733</v>
      </c>
      <c r="H3115">
        <v>32.290300000000002</v>
      </c>
      <c r="I3115" t="s">
        <v>138</v>
      </c>
      <c r="J3115">
        <v>108984</v>
      </c>
      <c r="K3115" s="1">
        <v>44759</v>
      </c>
      <c r="L3115" t="s">
        <v>29</v>
      </c>
      <c r="M3115" t="s">
        <v>10170</v>
      </c>
      <c r="N3115" t="s">
        <v>10171</v>
      </c>
      <c r="O3115" t="s">
        <v>909</v>
      </c>
      <c r="P3115" t="s">
        <v>910</v>
      </c>
      <c r="Q3115" t="s">
        <v>143</v>
      </c>
      <c r="R3115" t="s">
        <v>911</v>
      </c>
      <c r="S3115" t="s">
        <v>198</v>
      </c>
      <c r="T3115" t="s">
        <v>912</v>
      </c>
      <c r="U3115" t="s">
        <v>913</v>
      </c>
      <c r="V3115" t="s">
        <v>1758</v>
      </c>
      <c r="W3115" t="s">
        <v>1759</v>
      </c>
    </row>
    <row r="3116" spans="1:23" x14ac:dyDescent="0.3">
      <c r="A3116">
        <v>1610882875727430</v>
      </c>
      <c r="B3116" t="s">
        <v>119</v>
      </c>
      <c r="C3116" t="s">
        <v>24</v>
      </c>
      <c r="D3116" t="s">
        <v>3173</v>
      </c>
      <c r="E3116" t="s">
        <v>288</v>
      </c>
      <c r="F3116" t="s">
        <v>289</v>
      </c>
      <c r="G3116">
        <v>40.3399</v>
      </c>
      <c r="H3116">
        <v>127.51009999999999</v>
      </c>
      <c r="I3116" t="s">
        <v>206</v>
      </c>
      <c r="J3116">
        <v>74402</v>
      </c>
      <c r="K3116" s="1">
        <v>44996</v>
      </c>
      <c r="L3116" t="s">
        <v>29</v>
      </c>
      <c r="M3116" t="s">
        <v>10172</v>
      </c>
      <c r="N3116" t="s">
        <v>10173</v>
      </c>
      <c r="O3116" t="s">
        <v>265</v>
      </c>
      <c r="P3116" t="s">
        <v>2528</v>
      </c>
      <c r="Q3116" t="s">
        <v>332</v>
      </c>
      <c r="R3116" t="s">
        <v>2529</v>
      </c>
      <c r="S3116" t="s">
        <v>212</v>
      </c>
      <c r="T3116" t="s">
        <v>2530</v>
      </c>
      <c r="U3116" t="s">
        <v>2531</v>
      </c>
      <c r="V3116" t="s">
        <v>5882</v>
      </c>
      <c r="W3116" t="s">
        <v>5883</v>
      </c>
    </row>
    <row r="3117" spans="1:23" x14ac:dyDescent="0.3">
      <c r="A3117">
        <v>384251580513857</v>
      </c>
      <c r="B3117" t="s">
        <v>119</v>
      </c>
      <c r="C3117" t="s">
        <v>42</v>
      </c>
      <c r="D3117" t="s">
        <v>135</v>
      </c>
      <c r="E3117" t="s">
        <v>1949</v>
      </c>
      <c r="F3117" t="s">
        <v>1950</v>
      </c>
      <c r="G3117">
        <v>-4.6795999999999998</v>
      </c>
      <c r="H3117">
        <v>55.491999999999997</v>
      </c>
      <c r="I3117" t="s">
        <v>138</v>
      </c>
      <c r="J3117">
        <v>62993</v>
      </c>
      <c r="K3117" s="1">
        <v>44872</v>
      </c>
      <c r="L3117" t="s">
        <v>63</v>
      </c>
      <c r="M3117" t="s">
        <v>10174</v>
      </c>
      <c r="N3117" t="s">
        <v>10175</v>
      </c>
      <c r="O3117" t="s">
        <v>736</v>
      </c>
      <c r="P3117" t="s">
        <v>4262</v>
      </c>
      <c r="Q3117" t="s">
        <v>253</v>
      </c>
      <c r="R3117" t="s">
        <v>4263</v>
      </c>
      <c r="S3117" t="s">
        <v>85</v>
      </c>
      <c r="T3117" t="s">
        <v>4264</v>
      </c>
      <c r="U3117" t="s">
        <v>4265</v>
      </c>
      <c r="V3117" t="s">
        <v>4547</v>
      </c>
      <c r="W3117" t="s">
        <v>4548</v>
      </c>
    </row>
    <row r="3118" spans="1:23" x14ac:dyDescent="0.3">
      <c r="A3118">
        <v>566283586507115</v>
      </c>
      <c r="B3118" t="s">
        <v>973</v>
      </c>
      <c r="C3118" t="s">
        <v>134</v>
      </c>
      <c r="D3118" t="s">
        <v>1570</v>
      </c>
      <c r="E3118" t="s">
        <v>1217</v>
      </c>
      <c r="F3118" t="s">
        <v>1218</v>
      </c>
      <c r="G3118">
        <v>36.204799999999999</v>
      </c>
      <c r="H3118">
        <v>138.25290000000001</v>
      </c>
      <c r="I3118" t="s">
        <v>62</v>
      </c>
      <c r="J3118">
        <v>68656</v>
      </c>
      <c r="K3118" s="1">
        <v>44557</v>
      </c>
      <c r="L3118" t="s">
        <v>63</v>
      </c>
      <c r="M3118" t="s">
        <v>10176</v>
      </c>
      <c r="N3118" t="s">
        <v>10177</v>
      </c>
      <c r="O3118" t="s">
        <v>448</v>
      </c>
      <c r="P3118" t="s">
        <v>447</v>
      </c>
      <c r="Q3118" t="s">
        <v>1047</v>
      </c>
      <c r="R3118" t="s">
        <v>1331</v>
      </c>
      <c r="S3118" t="s">
        <v>69</v>
      </c>
      <c r="T3118" t="s">
        <v>1332</v>
      </c>
      <c r="U3118" t="s">
        <v>1333</v>
      </c>
      <c r="V3118" t="s">
        <v>7984</v>
      </c>
      <c r="W3118" t="s">
        <v>7985</v>
      </c>
    </row>
    <row r="3119" spans="1:23" x14ac:dyDescent="0.3">
      <c r="A3119">
        <v>2690121532069540</v>
      </c>
      <c r="B3119" t="s">
        <v>686</v>
      </c>
      <c r="C3119" t="s">
        <v>24</v>
      </c>
      <c r="D3119" t="s">
        <v>1817</v>
      </c>
      <c r="E3119" t="s">
        <v>1462</v>
      </c>
      <c r="F3119" t="s">
        <v>1463</v>
      </c>
      <c r="G3119">
        <v>-13.133900000000001</v>
      </c>
      <c r="H3119">
        <v>27.849299999999999</v>
      </c>
      <c r="I3119" t="s">
        <v>138</v>
      </c>
      <c r="J3119">
        <v>43410</v>
      </c>
      <c r="K3119" s="1">
        <v>45009</v>
      </c>
      <c r="L3119" t="s">
        <v>29</v>
      </c>
      <c r="M3119" t="s">
        <v>10178</v>
      </c>
      <c r="N3119" t="s">
        <v>10179</v>
      </c>
      <c r="O3119" t="s">
        <v>1858</v>
      </c>
      <c r="P3119" t="s">
        <v>6824</v>
      </c>
      <c r="Q3119" t="s">
        <v>183</v>
      </c>
      <c r="R3119" t="s">
        <v>6825</v>
      </c>
      <c r="S3119" t="s">
        <v>114</v>
      </c>
      <c r="T3119" t="s">
        <v>6826</v>
      </c>
      <c r="U3119" t="s">
        <v>6827</v>
      </c>
      <c r="V3119" t="s">
        <v>5282</v>
      </c>
      <c r="W3119" t="s">
        <v>5283</v>
      </c>
    </row>
    <row r="3120" spans="1:23" x14ac:dyDescent="0.3">
      <c r="A3120">
        <v>60851629055591</v>
      </c>
      <c r="B3120" t="s">
        <v>710</v>
      </c>
      <c r="C3120" t="s">
        <v>42</v>
      </c>
      <c r="D3120" t="s">
        <v>5016</v>
      </c>
      <c r="E3120" t="s">
        <v>5862</v>
      </c>
      <c r="F3120" t="s">
        <v>5863</v>
      </c>
      <c r="G3120">
        <v>46.151200000000003</v>
      </c>
      <c r="H3120">
        <v>14.9955</v>
      </c>
      <c r="I3120" t="s">
        <v>78</v>
      </c>
      <c r="J3120">
        <v>128932</v>
      </c>
      <c r="K3120" s="1">
        <v>44839</v>
      </c>
      <c r="L3120" t="s">
        <v>123</v>
      </c>
      <c r="M3120" t="s">
        <v>10180</v>
      </c>
      <c r="N3120" t="s">
        <v>10181</v>
      </c>
      <c r="O3120" t="s">
        <v>237</v>
      </c>
      <c r="P3120" t="s">
        <v>238</v>
      </c>
      <c r="Q3120" t="s">
        <v>253</v>
      </c>
      <c r="R3120" t="s">
        <v>240</v>
      </c>
      <c r="S3120" t="s">
        <v>241</v>
      </c>
      <c r="T3120" t="s">
        <v>242</v>
      </c>
      <c r="U3120" t="s">
        <v>243</v>
      </c>
      <c r="V3120" t="s">
        <v>6809</v>
      </c>
      <c r="W3120" t="s">
        <v>6810</v>
      </c>
    </row>
    <row r="3121" spans="1:23" x14ac:dyDescent="0.3">
      <c r="A3121">
        <v>685175063801582</v>
      </c>
      <c r="B3121" t="s">
        <v>104</v>
      </c>
      <c r="C3121" t="s">
        <v>58</v>
      </c>
      <c r="D3121" t="s">
        <v>4029</v>
      </c>
      <c r="E3121" t="s">
        <v>569</v>
      </c>
      <c r="F3121" t="s">
        <v>570</v>
      </c>
      <c r="G3121">
        <v>18.335799999999999</v>
      </c>
      <c r="H3121">
        <v>-64.896299999999997</v>
      </c>
      <c r="I3121" t="s">
        <v>78</v>
      </c>
      <c r="J3121">
        <v>17401</v>
      </c>
      <c r="K3121" s="1">
        <v>44952</v>
      </c>
      <c r="L3121" t="s">
        <v>123</v>
      </c>
      <c r="M3121" t="s">
        <v>10182</v>
      </c>
      <c r="N3121" t="s">
        <v>10183</v>
      </c>
      <c r="O3121" t="s">
        <v>448</v>
      </c>
      <c r="P3121" t="s">
        <v>6370</v>
      </c>
      <c r="Q3121" t="s">
        <v>1047</v>
      </c>
      <c r="R3121" t="s">
        <v>6371</v>
      </c>
      <c r="S3121" t="s">
        <v>145</v>
      </c>
      <c r="T3121" t="s">
        <v>6372</v>
      </c>
      <c r="U3121" t="s">
        <v>6373</v>
      </c>
      <c r="V3121" t="s">
        <v>5500</v>
      </c>
      <c r="W3121" t="s">
        <v>5501</v>
      </c>
    </row>
    <row r="3122" spans="1:23" x14ac:dyDescent="0.3">
      <c r="A3122">
        <v>862740194269988</v>
      </c>
      <c r="B3122" t="s">
        <v>1140</v>
      </c>
      <c r="C3122" t="s">
        <v>105</v>
      </c>
      <c r="D3122" t="s">
        <v>1996</v>
      </c>
      <c r="E3122" t="s">
        <v>5030</v>
      </c>
      <c r="F3122" t="s">
        <v>5031</v>
      </c>
      <c r="G3122">
        <v>60.1282</v>
      </c>
      <c r="H3122">
        <v>18.6435</v>
      </c>
      <c r="I3122" t="s">
        <v>62</v>
      </c>
      <c r="J3122">
        <v>71454</v>
      </c>
      <c r="K3122" s="1">
        <v>45012</v>
      </c>
      <c r="L3122" t="s">
        <v>29</v>
      </c>
      <c r="M3122" t="s">
        <v>10184</v>
      </c>
      <c r="N3122" t="s">
        <v>10185</v>
      </c>
      <c r="O3122" t="s">
        <v>2111</v>
      </c>
      <c r="P3122" t="s">
        <v>2132</v>
      </c>
      <c r="Q3122" t="s">
        <v>67</v>
      </c>
      <c r="R3122" t="s">
        <v>2133</v>
      </c>
      <c r="S3122" t="s">
        <v>241</v>
      </c>
      <c r="T3122" t="s">
        <v>2134</v>
      </c>
      <c r="U3122" t="s">
        <v>2135</v>
      </c>
      <c r="V3122" t="s">
        <v>7347</v>
      </c>
      <c r="W3122" t="s">
        <v>7348</v>
      </c>
    </row>
    <row r="3123" spans="1:23" x14ac:dyDescent="0.3">
      <c r="A3123">
        <v>3054419426266820</v>
      </c>
      <c r="B3123" t="s">
        <v>710</v>
      </c>
      <c r="C3123" t="s">
        <v>134</v>
      </c>
      <c r="D3123" t="s">
        <v>4841</v>
      </c>
      <c r="E3123" t="s">
        <v>876</v>
      </c>
      <c r="F3123" t="s">
        <v>877</v>
      </c>
      <c r="G3123">
        <v>48.668999999999997</v>
      </c>
      <c r="H3123">
        <v>19.699000000000002</v>
      </c>
      <c r="I3123" t="s">
        <v>28</v>
      </c>
      <c r="J3123">
        <v>87529</v>
      </c>
      <c r="K3123" s="1">
        <v>45142</v>
      </c>
      <c r="L3123" t="s">
        <v>29</v>
      </c>
      <c r="M3123" t="s">
        <v>10186</v>
      </c>
      <c r="N3123">
        <v>9985647797</v>
      </c>
      <c r="O3123" t="s">
        <v>736</v>
      </c>
      <c r="P3123" t="s">
        <v>640</v>
      </c>
      <c r="Q3123" t="s">
        <v>169</v>
      </c>
      <c r="R3123" t="s">
        <v>1438</v>
      </c>
      <c r="S3123" t="s">
        <v>255</v>
      </c>
      <c r="T3123" t="s">
        <v>1439</v>
      </c>
      <c r="U3123" t="s">
        <v>1440</v>
      </c>
      <c r="V3123" t="s">
        <v>2138</v>
      </c>
      <c r="W3123" t="s">
        <v>2139</v>
      </c>
    </row>
    <row r="3124" spans="1:23" x14ac:dyDescent="0.3">
      <c r="A3124">
        <v>1767113743043080</v>
      </c>
      <c r="B3124" t="s">
        <v>300</v>
      </c>
      <c r="C3124" t="s">
        <v>134</v>
      </c>
      <c r="D3124" t="s">
        <v>3464</v>
      </c>
      <c r="E3124" t="s">
        <v>853</v>
      </c>
      <c r="F3124" t="s">
        <v>854</v>
      </c>
      <c r="G3124">
        <v>33.939100000000003</v>
      </c>
      <c r="H3124">
        <v>67.709999999999994</v>
      </c>
      <c r="I3124" t="s">
        <v>28</v>
      </c>
      <c r="J3124">
        <v>72336</v>
      </c>
      <c r="K3124" s="1">
        <v>44704</v>
      </c>
      <c r="L3124" t="s">
        <v>29</v>
      </c>
      <c r="M3124" t="s">
        <v>10187</v>
      </c>
      <c r="N3124" t="s">
        <v>10188</v>
      </c>
      <c r="O3124" t="s">
        <v>1832</v>
      </c>
      <c r="P3124" t="s">
        <v>3629</v>
      </c>
      <c r="Q3124" t="s">
        <v>1047</v>
      </c>
      <c r="R3124" t="s">
        <v>3630</v>
      </c>
      <c r="S3124" t="s">
        <v>85</v>
      </c>
      <c r="T3124" t="s">
        <v>3631</v>
      </c>
      <c r="U3124" t="s">
        <v>3632</v>
      </c>
      <c r="V3124" t="s">
        <v>1646</v>
      </c>
      <c r="W3124" t="s">
        <v>1647</v>
      </c>
    </row>
    <row r="3125" spans="1:23" x14ac:dyDescent="0.3">
      <c r="A3125">
        <v>265930806715466</v>
      </c>
      <c r="B3125" t="s">
        <v>286</v>
      </c>
      <c r="C3125" t="s">
        <v>42</v>
      </c>
      <c r="D3125" t="s">
        <v>2853</v>
      </c>
      <c r="E3125" t="s">
        <v>1598</v>
      </c>
      <c r="F3125" t="s">
        <v>1599</v>
      </c>
      <c r="G3125">
        <v>-32.522799999999997</v>
      </c>
      <c r="H3125">
        <v>-55.765799999999999</v>
      </c>
      <c r="I3125" t="s">
        <v>138</v>
      </c>
      <c r="J3125">
        <v>19978</v>
      </c>
      <c r="K3125" s="1">
        <v>45003</v>
      </c>
      <c r="L3125" t="s">
        <v>29</v>
      </c>
      <c r="M3125" t="s">
        <v>10189</v>
      </c>
      <c r="N3125" t="s">
        <v>10190</v>
      </c>
      <c r="O3125" t="s">
        <v>735</v>
      </c>
      <c r="P3125" t="s">
        <v>2018</v>
      </c>
      <c r="Q3125" t="s">
        <v>67</v>
      </c>
      <c r="R3125" t="s">
        <v>2019</v>
      </c>
      <c r="S3125" t="s">
        <v>198</v>
      </c>
      <c r="T3125" t="s">
        <v>2020</v>
      </c>
      <c r="U3125" t="s">
        <v>2021</v>
      </c>
      <c r="V3125" t="s">
        <v>4614</v>
      </c>
      <c r="W3125" t="s">
        <v>4615</v>
      </c>
    </row>
    <row r="3126" spans="1:23" x14ac:dyDescent="0.3">
      <c r="A3126">
        <v>1956369532054190</v>
      </c>
      <c r="B3126" t="s">
        <v>41</v>
      </c>
      <c r="C3126" t="s">
        <v>24</v>
      </c>
      <c r="D3126" t="s">
        <v>5323</v>
      </c>
      <c r="E3126" t="s">
        <v>93</v>
      </c>
      <c r="F3126" t="s">
        <v>94</v>
      </c>
      <c r="G3126">
        <v>-35.6751</v>
      </c>
      <c r="H3126">
        <v>-71.542900000000003</v>
      </c>
      <c r="I3126" t="s">
        <v>28</v>
      </c>
      <c r="J3126">
        <v>14422</v>
      </c>
      <c r="K3126" s="1">
        <v>45014</v>
      </c>
      <c r="L3126" t="s">
        <v>123</v>
      </c>
      <c r="M3126" t="s">
        <v>10191</v>
      </c>
      <c r="N3126" t="s">
        <v>10192</v>
      </c>
      <c r="O3126" t="s">
        <v>447</v>
      </c>
      <c r="P3126" t="s">
        <v>448</v>
      </c>
      <c r="Q3126" t="s">
        <v>83</v>
      </c>
      <c r="R3126" t="s">
        <v>449</v>
      </c>
      <c r="S3126" t="s">
        <v>85</v>
      </c>
      <c r="T3126" t="s">
        <v>450</v>
      </c>
      <c r="U3126" t="s">
        <v>451</v>
      </c>
      <c r="V3126" t="s">
        <v>697</v>
      </c>
      <c r="W3126" t="s">
        <v>698</v>
      </c>
    </row>
    <row r="3127" spans="1:23" x14ac:dyDescent="0.3">
      <c r="A3127">
        <v>1619551207029450</v>
      </c>
      <c r="B3127" t="s">
        <v>792</v>
      </c>
      <c r="C3127" t="s">
        <v>42</v>
      </c>
      <c r="D3127" t="s">
        <v>1869</v>
      </c>
      <c r="E3127" t="s">
        <v>4011</v>
      </c>
      <c r="F3127" t="s">
        <v>4012</v>
      </c>
      <c r="G3127">
        <v>38.860999999999997</v>
      </c>
      <c r="H3127">
        <v>71.2761</v>
      </c>
      <c r="I3127" t="s">
        <v>206</v>
      </c>
      <c r="J3127">
        <v>13750</v>
      </c>
      <c r="K3127" s="1">
        <v>44620</v>
      </c>
      <c r="L3127" t="s">
        <v>123</v>
      </c>
      <c r="M3127" t="s">
        <v>10193</v>
      </c>
      <c r="N3127" t="s">
        <v>10194</v>
      </c>
      <c r="O3127" t="s">
        <v>424</v>
      </c>
      <c r="P3127" t="s">
        <v>2056</v>
      </c>
      <c r="Q3127" t="s">
        <v>83</v>
      </c>
      <c r="R3127" t="s">
        <v>2057</v>
      </c>
      <c r="S3127" t="s">
        <v>241</v>
      </c>
      <c r="T3127" t="s">
        <v>2058</v>
      </c>
      <c r="U3127" t="s">
        <v>2059</v>
      </c>
      <c r="V3127" t="s">
        <v>3556</v>
      </c>
      <c r="W3127" t="s">
        <v>3557</v>
      </c>
    </row>
    <row r="3128" spans="1:23" x14ac:dyDescent="0.3">
      <c r="A3128">
        <v>56502512421447</v>
      </c>
      <c r="B3128" t="s">
        <v>161</v>
      </c>
      <c r="C3128" t="s">
        <v>218</v>
      </c>
      <c r="D3128" t="s">
        <v>3418</v>
      </c>
      <c r="E3128" t="s">
        <v>1555</v>
      </c>
      <c r="F3128" t="s">
        <v>1556</v>
      </c>
      <c r="G3128">
        <v>49.817500000000003</v>
      </c>
      <c r="H3128">
        <v>15.473000000000001</v>
      </c>
      <c r="I3128" t="s">
        <v>28</v>
      </c>
      <c r="J3128">
        <v>123853</v>
      </c>
      <c r="K3128" s="1">
        <v>45173</v>
      </c>
      <c r="L3128" t="s">
        <v>29</v>
      </c>
      <c r="M3128" t="s">
        <v>10195</v>
      </c>
      <c r="N3128" t="s">
        <v>10196</v>
      </c>
      <c r="O3128" t="s">
        <v>845</v>
      </c>
      <c r="P3128" t="s">
        <v>846</v>
      </c>
      <c r="Q3128" t="s">
        <v>358</v>
      </c>
      <c r="R3128" t="s">
        <v>847</v>
      </c>
      <c r="S3128" t="s">
        <v>85</v>
      </c>
      <c r="T3128" t="s">
        <v>848</v>
      </c>
      <c r="U3128" t="s">
        <v>849</v>
      </c>
      <c r="V3128" t="s">
        <v>3205</v>
      </c>
      <c r="W3128" t="s">
        <v>3206</v>
      </c>
    </row>
    <row r="3129" spans="1:23" x14ac:dyDescent="0.3">
      <c r="A3129">
        <v>114559219709631</v>
      </c>
      <c r="B3129" t="s">
        <v>567</v>
      </c>
      <c r="C3129" t="s">
        <v>24</v>
      </c>
      <c r="D3129" t="s">
        <v>5970</v>
      </c>
      <c r="E3129" t="s">
        <v>1141</v>
      </c>
      <c r="F3129" t="s">
        <v>1142</v>
      </c>
      <c r="G3129">
        <v>-17.7134</v>
      </c>
      <c r="H3129">
        <v>178.065</v>
      </c>
      <c r="I3129" t="s">
        <v>206</v>
      </c>
      <c r="J3129">
        <v>84935</v>
      </c>
      <c r="K3129" s="1">
        <v>44757</v>
      </c>
      <c r="L3129" t="s">
        <v>123</v>
      </c>
      <c r="M3129" t="s">
        <v>10197</v>
      </c>
      <c r="N3129">
        <v>5262369299</v>
      </c>
      <c r="O3129" t="s">
        <v>2602</v>
      </c>
      <c r="P3129" t="s">
        <v>2603</v>
      </c>
      <c r="Q3129" t="s">
        <v>239</v>
      </c>
      <c r="R3129" t="s">
        <v>2604</v>
      </c>
      <c r="S3129" t="s">
        <v>334</v>
      </c>
      <c r="T3129" t="s">
        <v>2605</v>
      </c>
      <c r="U3129" t="s">
        <v>2606</v>
      </c>
      <c r="V3129" t="s">
        <v>1531</v>
      </c>
      <c r="W3129" t="s">
        <v>1532</v>
      </c>
    </row>
    <row r="3130" spans="1:23" x14ac:dyDescent="0.3">
      <c r="A3130">
        <v>680560287543678</v>
      </c>
      <c r="B3130" t="s">
        <v>480</v>
      </c>
      <c r="C3130" t="s">
        <v>151</v>
      </c>
      <c r="D3130" t="s">
        <v>4243</v>
      </c>
      <c r="E3130" t="s">
        <v>2843</v>
      </c>
      <c r="F3130" t="s">
        <v>2844</v>
      </c>
      <c r="G3130">
        <v>11.803699999999999</v>
      </c>
      <c r="H3130">
        <v>-15.180400000000001</v>
      </c>
      <c r="I3130" t="s">
        <v>62</v>
      </c>
      <c r="J3130">
        <v>130174</v>
      </c>
      <c r="K3130" s="1">
        <v>45062</v>
      </c>
      <c r="L3130" t="s">
        <v>29</v>
      </c>
      <c r="M3130" t="s">
        <v>10198</v>
      </c>
      <c r="N3130" t="s">
        <v>10199</v>
      </c>
      <c r="O3130" t="s">
        <v>3723</v>
      </c>
      <c r="P3130" t="s">
        <v>3724</v>
      </c>
      <c r="Q3130" t="s">
        <v>294</v>
      </c>
      <c r="R3130" t="s">
        <v>3725</v>
      </c>
      <c r="S3130" t="s">
        <v>212</v>
      </c>
      <c r="T3130" t="s">
        <v>3726</v>
      </c>
      <c r="U3130" t="s">
        <v>3727</v>
      </c>
      <c r="V3130" t="s">
        <v>4180</v>
      </c>
      <c r="W3130" t="s">
        <v>4181</v>
      </c>
    </row>
    <row r="3131" spans="1:23" x14ac:dyDescent="0.3">
      <c r="A3131">
        <v>971135674700141</v>
      </c>
      <c r="B3131" t="s">
        <v>23</v>
      </c>
      <c r="C3131" t="s">
        <v>58</v>
      </c>
      <c r="D3131" t="s">
        <v>2353</v>
      </c>
      <c r="E3131" t="s">
        <v>63</v>
      </c>
      <c r="F3131" t="s">
        <v>152</v>
      </c>
      <c r="G3131">
        <v>3.2027999999999999</v>
      </c>
      <c r="H3131">
        <v>73.220699999999994</v>
      </c>
      <c r="I3131" t="s">
        <v>78</v>
      </c>
      <c r="J3131">
        <v>90194</v>
      </c>
      <c r="K3131" s="1">
        <v>44766</v>
      </c>
      <c r="L3131" t="s">
        <v>63</v>
      </c>
      <c r="M3131" t="s">
        <v>10200</v>
      </c>
      <c r="N3131" t="s">
        <v>10201</v>
      </c>
      <c r="O3131" t="s">
        <v>2332</v>
      </c>
      <c r="P3131" t="s">
        <v>496</v>
      </c>
      <c r="Q3131" t="s">
        <v>239</v>
      </c>
      <c r="R3131" t="s">
        <v>2333</v>
      </c>
      <c r="S3131" t="s">
        <v>52</v>
      </c>
      <c r="T3131" t="s">
        <v>2334</v>
      </c>
      <c r="U3131" t="s">
        <v>2335</v>
      </c>
      <c r="V3131" t="s">
        <v>4075</v>
      </c>
      <c r="W3131" t="s">
        <v>4076</v>
      </c>
    </row>
    <row r="3132" spans="1:23" x14ac:dyDescent="0.3">
      <c r="A3132">
        <v>2877554443454750</v>
      </c>
      <c r="B3132" t="s">
        <v>567</v>
      </c>
      <c r="C3132" t="s">
        <v>189</v>
      </c>
      <c r="D3132" t="s">
        <v>5358</v>
      </c>
      <c r="E3132" t="s">
        <v>5225</v>
      </c>
      <c r="F3132" t="s">
        <v>5226</v>
      </c>
      <c r="G3132">
        <v>7.1315</v>
      </c>
      <c r="H3132">
        <v>171.18450000000001</v>
      </c>
      <c r="I3132" t="s">
        <v>62</v>
      </c>
      <c r="J3132">
        <v>80283</v>
      </c>
      <c r="K3132" s="1">
        <v>44495</v>
      </c>
      <c r="L3132" t="s">
        <v>63</v>
      </c>
      <c r="M3132" t="s">
        <v>6601</v>
      </c>
      <c r="N3132" t="s">
        <v>10202</v>
      </c>
      <c r="O3132" t="s">
        <v>65</v>
      </c>
      <c r="P3132" t="s">
        <v>1308</v>
      </c>
      <c r="Q3132" t="s">
        <v>967</v>
      </c>
      <c r="R3132" t="s">
        <v>2323</v>
      </c>
      <c r="S3132" t="s">
        <v>69</v>
      </c>
      <c r="T3132" t="s">
        <v>2324</v>
      </c>
      <c r="U3132" t="s">
        <v>2325</v>
      </c>
      <c r="V3132" t="s">
        <v>2227</v>
      </c>
      <c r="W3132" t="s">
        <v>2228</v>
      </c>
    </row>
    <row r="3133" spans="1:23" x14ac:dyDescent="0.3">
      <c r="A3133">
        <v>1876492981098490</v>
      </c>
      <c r="B3133" t="s">
        <v>286</v>
      </c>
      <c r="C3133" t="s">
        <v>189</v>
      </c>
      <c r="D3133" t="s">
        <v>2970</v>
      </c>
      <c r="E3133" t="s">
        <v>1077</v>
      </c>
      <c r="F3133" t="s">
        <v>1078</v>
      </c>
      <c r="G3133">
        <v>3.9192999999999998</v>
      </c>
      <c r="H3133">
        <v>-56.027799999999999</v>
      </c>
      <c r="I3133" t="s">
        <v>62</v>
      </c>
      <c r="J3133">
        <v>95256</v>
      </c>
      <c r="K3133" s="1">
        <v>44574</v>
      </c>
      <c r="L3133" t="s">
        <v>29</v>
      </c>
      <c r="M3133" t="s">
        <v>10203</v>
      </c>
      <c r="N3133" t="s">
        <v>10204</v>
      </c>
      <c r="O3133" t="s">
        <v>319</v>
      </c>
      <c r="P3133" t="s">
        <v>1858</v>
      </c>
      <c r="Q3133" t="s">
        <v>332</v>
      </c>
      <c r="R3133" t="s">
        <v>1859</v>
      </c>
      <c r="S3133" t="s">
        <v>36</v>
      </c>
      <c r="T3133" t="s">
        <v>1860</v>
      </c>
      <c r="U3133" t="s">
        <v>1861</v>
      </c>
      <c r="V3133" t="s">
        <v>4346</v>
      </c>
      <c r="W3133" t="s">
        <v>4347</v>
      </c>
    </row>
    <row r="3134" spans="1:23" x14ac:dyDescent="0.3">
      <c r="A3134">
        <v>2445741827352430</v>
      </c>
      <c r="B3134" t="s">
        <v>104</v>
      </c>
      <c r="C3134" t="s">
        <v>134</v>
      </c>
      <c r="D3134" t="s">
        <v>2178</v>
      </c>
      <c r="E3134" t="s">
        <v>3641</v>
      </c>
      <c r="F3134" t="s">
        <v>3642</v>
      </c>
      <c r="G3134">
        <v>12.521100000000001</v>
      </c>
      <c r="H3134">
        <v>-69.968299999999999</v>
      </c>
      <c r="I3134" t="s">
        <v>206</v>
      </c>
      <c r="J3134">
        <v>18389</v>
      </c>
      <c r="K3134" s="1">
        <v>44541</v>
      </c>
      <c r="L3134" t="s">
        <v>123</v>
      </c>
      <c r="M3134" t="s">
        <v>10205</v>
      </c>
      <c r="N3134" t="s">
        <v>10206</v>
      </c>
      <c r="O3134" t="s">
        <v>606</v>
      </c>
      <c r="P3134" t="s">
        <v>1979</v>
      </c>
      <c r="Q3134" t="s">
        <v>321</v>
      </c>
      <c r="R3134" t="s">
        <v>1980</v>
      </c>
      <c r="S3134" t="s">
        <v>36</v>
      </c>
      <c r="T3134" t="s">
        <v>1981</v>
      </c>
      <c r="U3134" t="s">
        <v>1982</v>
      </c>
      <c r="V3134" t="s">
        <v>2623</v>
      </c>
      <c r="W3134" t="s">
        <v>2624</v>
      </c>
    </row>
    <row r="3135" spans="1:23" x14ac:dyDescent="0.3">
      <c r="A3135">
        <v>1805736641399100</v>
      </c>
      <c r="B3135" t="s">
        <v>1636</v>
      </c>
      <c r="C3135" t="s">
        <v>134</v>
      </c>
      <c r="D3135" t="s">
        <v>1684</v>
      </c>
      <c r="E3135" t="s">
        <v>1685</v>
      </c>
      <c r="F3135" t="s">
        <v>1686</v>
      </c>
      <c r="G3135">
        <v>6.4280999999999997</v>
      </c>
      <c r="H3135">
        <v>-9.4295000000000009</v>
      </c>
      <c r="I3135" t="s">
        <v>62</v>
      </c>
      <c r="J3135">
        <v>91636</v>
      </c>
      <c r="K3135" s="1">
        <v>45050</v>
      </c>
      <c r="L3135" t="s">
        <v>29</v>
      </c>
      <c r="M3135" t="s">
        <v>10207</v>
      </c>
      <c r="N3135" t="s">
        <v>10208</v>
      </c>
      <c r="O3135" t="s">
        <v>1308</v>
      </c>
      <c r="P3135" t="s">
        <v>1309</v>
      </c>
      <c r="Q3135" t="s">
        <v>332</v>
      </c>
      <c r="R3135" t="s">
        <v>1310</v>
      </c>
      <c r="S3135" t="s">
        <v>334</v>
      </c>
      <c r="T3135" t="s">
        <v>1311</v>
      </c>
      <c r="U3135" t="s">
        <v>1312</v>
      </c>
      <c r="V3135" t="s">
        <v>2422</v>
      </c>
      <c r="W3135" t="s">
        <v>2423</v>
      </c>
    </row>
    <row r="3136" spans="1:23" x14ac:dyDescent="0.3">
      <c r="A3136">
        <v>1325159953522200</v>
      </c>
      <c r="B3136" t="s">
        <v>839</v>
      </c>
      <c r="C3136" t="s">
        <v>58</v>
      </c>
      <c r="D3136" t="s">
        <v>2563</v>
      </c>
      <c r="E3136" t="s">
        <v>204</v>
      </c>
      <c r="F3136" t="s">
        <v>205</v>
      </c>
      <c r="G3136">
        <v>18.1096</v>
      </c>
      <c r="H3136">
        <v>-77.297499999999999</v>
      </c>
      <c r="I3136" t="s">
        <v>62</v>
      </c>
      <c r="J3136">
        <v>17900</v>
      </c>
      <c r="K3136" s="1">
        <v>44507</v>
      </c>
      <c r="L3136" t="s">
        <v>63</v>
      </c>
      <c r="M3136" t="s">
        <v>10209</v>
      </c>
      <c r="N3136" t="s">
        <v>10210</v>
      </c>
      <c r="O3136" t="s">
        <v>306</v>
      </c>
      <c r="P3136" t="s">
        <v>307</v>
      </c>
      <c r="Q3136" t="s">
        <v>358</v>
      </c>
      <c r="R3136" t="s">
        <v>308</v>
      </c>
      <c r="S3136" t="s">
        <v>212</v>
      </c>
      <c r="T3136" t="s">
        <v>309</v>
      </c>
      <c r="U3136" t="s">
        <v>310</v>
      </c>
      <c r="V3136" t="s">
        <v>611</v>
      </c>
      <c r="W3136" t="s">
        <v>612</v>
      </c>
    </row>
    <row r="3137" spans="1:23" x14ac:dyDescent="0.3">
      <c r="A3137">
        <v>1609849077717720</v>
      </c>
      <c r="B3137" t="s">
        <v>443</v>
      </c>
      <c r="C3137" t="s">
        <v>91</v>
      </c>
      <c r="D3137" t="s">
        <v>1889</v>
      </c>
      <c r="E3137" t="s">
        <v>3700</v>
      </c>
      <c r="F3137" t="s">
        <v>3701</v>
      </c>
      <c r="G3137">
        <v>58.595300000000002</v>
      </c>
      <c r="H3137">
        <v>25.0136</v>
      </c>
      <c r="I3137" t="s">
        <v>62</v>
      </c>
      <c r="J3137">
        <v>98973</v>
      </c>
      <c r="K3137" s="1">
        <v>44477</v>
      </c>
      <c r="L3137" t="s">
        <v>63</v>
      </c>
      <c r="M3137" t="s">
        <v>10211</v>
      </c>
      <c r="N3137" t="s">
        <v>10212</v>
      </c>
      <c r="O3137" t="s">
        <v>1057</v>
      </c>
      <c r="P3137" t="s">
        <v>2891</v>
      </c>
      <c r="Q3137" t="s">
        <v>50</v>
      </c>
      <c r="R3137" t="s">
        <v>2892</v>
      </c>
      <c r="S3137" t="s">
        <v>145</v>
      </c>
      <c r="T3137" t="s">
        <v>2893</v>
      </c>
      <c r="U3137" t="s">
        <v>2894</v>
      </c>
      <c r="V3137" t="s">
        <v>1581</v>
      </c>
      <c r="W3137" t="s">
        <v>1582</v>
      </c>
    </row>
    <row r="3138" spans="1:23" x14ac:dyDescent="0.3">
      <c r="A3138">
        <v>1538516826169060</v>
      </c>
      <c r="B3138" t="s">
        <v>23</v>
      </c>
      <c r="C3138" t="s">
        <v>151</v>
      </c>
      <c r="D3138" t="s">
        <v>1371</v>
      </c>
      <c r="E3138" t="s">
        <v>1462</v>
      </c>
      <c r="F3138" t="s">
        <v>1463</v>
      </c>
      <c r="G3138">
        <v>-13.133900000000001</v>
      </c>
      <c r="H3138">
        <v>27.849299999999999</v>
      </c>
      <c r="I3138" t="s">
        <v>78</v>
      </c>
      <c r="J3138">
        <v>80787</v>
      </c>
      <c r="K3138" s="1">
        <v>44844</v>
      </c>
      <c r="L3138" t="s">
        <v>63</v>
      </c>
      <c r="M3138" t="s">
        <v>10213</v>
      </c>
      <c r="N3138" t="s">
        <v>10214</v>
      </c>
      <c r="O3138" t="s">
        <v>356</v>
      </c>
      <c r="P3138" t="s">
        <v>2829</v>
      </c>
      <c r="Q3138" t="s">
        <v>143</v>
      </c>
      <c r="R3138" t="s">
        <v>2830</v>
      </c>
      <c r="S3138" t="s">
        <v>198</v>
      </c>
      <c r="T3138" t="s">
        <v>2831</v>
      </c>
      <c r="U3138" t="s">
        <v>2832</v>
      </c>
      <c r="V3138" t="s">
        <v>890</v>
      </c>
      <c r="W3138" t="s">
        <v>891</v>
      </c>
    </row>
    <row r="3139" spans="1:23" x14ac:dyDescent="0.3">
      <c r="A3139">
        <v>2322249416866350</v>
      </c>
      <c r="B3139" t="s">
        <v>1803</v>
      </c>
      <c r="C3139" t="s">
        <v>58</v>
      </c>
      <c r="D3139" t="s">
        <v>723</v>
      </c>
      <c r="E3139" t="s">
        <v>2210</v>
      </c>
      <c r="F3139" t="s">
        <v>2211</v>
      </c>
      <c r="G3139">
        <v>4.5709</v>
      </c>
      <c r="H3139">
        <v>-74.297300000000007</v>
      </c>
      <c r="I3139" t="s">
        <v>28</v>
      </c>
      <c r="J3139">
        <v>39172</v>
      </c>
      <c r="K3139" s="1">
        <v>44694</v>
      </c>
      <c r="L3139" t="s">
        <v>29</v>
      </c>
      <c r="M3139" t="s">
        <v>10215</v>
      </c>
      <c r="N3139" t="s">
        <v>10216</v>
      </c>
      <c r="O3139" t="s">
        <v>400</v>
      </c>
      <c r="P3139" t="s">
        <v>4005</v>
      </c>
      <c r="Q3139" t="s">
        <v>50</v>
      </c>
      <c r="R3139" t="s">
        <v>4006</v>
      </c>
      <c r="S3139" t="s">
        <v>69</v>
      </c>
      <c r="T3139" t="s">
        <v>4007</v>
      </c>
      <c r="U3139" t="s">
        <v>4008</v>
      </c>
      <c r="V3139" t="s">
        <v>5136</v>
      </c>
      <c r="W3139" t="s">
        <v>5137</v>
      </c>
    </row>
    <row r="3140" spans="1:23" x14ac:dyDescent="0.3">
      <c r="A3140">
        <v>2204799087596040</v>
      </c>
      <c r="B3140" t="s">
        <v>41</v>
      </c>
      <c r="C3140" t="s">
        <v>151</v>
      </c>
      <c r="D3140" t="s">
        <v>5970</v>
      </c>
      <c r="E3140" t="s">
        <v>1881</v>
      </c>
      <c r="F3140" t="s">
        <v>1881</v>
      </c>
      <c r="G3140">
        <v>1.3521000000000001</v>
      </c>
      <c r="H3140">
        <v>103.8198</v>
      </c>
      <c r="I3140" t="s">
        <v>138</v>
      </c>
      <c r="J3140">
        <v>99572</v>
      </c>
      <c r="K3140" s="1">
        <v>44491</v>
      </c>
      <c r="L3140" t="s">
        <v>63</v>
      </c>
      <c r="M3140" t="s">
        <v>10217</v>
      </c>
      <c r="N3140">
        <v>7406837652</v>
      </c>
      <c r="O3140" t="s">
        <v>597</v>
      </c>
      <c r="P3140" t="s">
        <v>1493</v>
      </c>
      <c r="Q3140" t="s">
        <v>83</v>
      </c>
      <c r="R3140" t="s">
        <v>1755</v>
      </c>
      <c r="S3140" t="s">
        <v>198</v>
      </c>
      <c r="T3140" t="s">
        <v>1756</v>
      </c>
      <c r="U3140" t="s">
        <v>1757</v>
      </c>
      <c r="V3140" t="s">
        <v>8206</v>
      </c>
      <c r="W3140" t="s">
        <v>8207</v>
      </c>
    </row>
    <row r="3141" spans="1:23" x14ac:dyDescent="0.3">
      <c r="A3141">
        <v>2813949985907500</v>
      </c>
      <c r="B3141" t="s">
        <v>839</v>
      </c>
      <c r="C3141" t="s">
        <v>42</v>
      </c>
      <c r="D3141" t="s">
        <v>1083</v>
      </c>
      <c r="E3141" t="s">
        <v>1134</v>
      </c>
      <c r="F3141" t="s">
        <v>1135</v>
      </c>
      <c r="G3141">
        <v>-0.7893</v>
      </c>
      <c r="H3141">
        <v>113.9213</v>
      </c>
      <c r="I3141" t="s">
        <v>138</v>
      </c>
      <c r="J3141">
        <v>108906</v>
      </c>
      <c r="K3141" s="1">
        <v>44990</v>
      </c>
      <c r="L3141" t="s">
        <v>63</v>
      </c>
      <c r="M3141" t="s">
        <v>10218</v>
      </c>
      <c r="N3141" t="s">
        <v>10219</v>
      </c>
      <c r="O3141" t="s">
        <v>32</v>
      </c>
      <c r="P3141" t="s">
        <v>1169</v>
      </c>
      <c r="Q3141" t="s">
        <v>239</v>
      </c>
      <c r="R3141" t="s">
        <v>1170</v>
      </c>
      <c r="S3141" t="s">
        <v>198</v>
      </c>
      <c r="T3141" t="s">
        <v>1171</v>
      </c>
      <c r="U3141" t="s">
        <v>1172</v>
      </c>
      <c r="V3141" t="s">
        <v>3367</v>
      </c>
      <c r="W3141" t="s">
        <v>3368</v>
      </c>
    </row>
    <row r="3142" spans="1:23" x14ac:dyDescent="0.3">
      <c r="A3142">
        <v>149185751455751</v>
      </c>
      <c r="B3142" t="s">
        <v>286</v>
      </c>
      <c r="C3142" t="s">
        <v>105</v>
      </c>
      <c r="D3142" t="s">
        <v>3829</v>
      </c>
      <c r="E3142" t="s">
        <v>1065</v>
      </c>
      <c r="F3142" t="s">
        <v>1066</v>
      </c>
      <c r="G3142">
        <v>11.825100000000001</v>
      </c>
      <c r="H3142">
        <v>42.590299999999999</v>
      </c>
      <c r="I3142" t="s">
        <v>138</v>
      </c>
      <c r="J3142">
        <v>65696</v>
      </c>
      <c r="K3142" s="1">
        <v>44880</v>
      </c>
      <c r="L3142" t="s">
        <v>123</v>
      </c>
      <c r="M3142" t="s">
        <v>10220</v>
      </c>
      <c r="N3142">
        <v>2189153532</v>
      </c>
      <c r="O3142" t="s">
        <v>1373</v>
      </c>
      <c r="P3142" t="s">
        <v>4218</v>
      </c>
      <c r="Q3142" t="s">
        <v>294</v>
      </c>
      <c r="R3142" t="s">
        <v>4219</v>
      </c>
      <c r="S3142" t="s">
        <v>114</v>
      </c>
      <c r="T3142" t="s">
        <v>4220</v>
      </c>
      <c r="U3142" t="s">
        <v>4221</v>
      </c>
      <c r="V3142" t="s">
        <v>3120</v>
      </c>
      <c r="W3142" t="s">
        <v>3121</v>
      </c>
    </row>
    <row r="3143" spans="1:23" x14ac:dyDescent="0.3">
      <c r="A3143">
        <v>1452855424376650</v>
      </c>
      <c r="B3143" t="s">
        <v>217</v>
      </c>
      <c r="C3143" t="s">
        <v>151</v>
      </c>
      <c r="D3143" t="s">
        <v>2946</v>
      </c>
      <c r="E3143" t="s">
        <v>876</v>
      </c>
      <c r="F3143" t="s">
        <v>877</v>
      </c>
      <c r="G3143">
        <v>48.668999999999997</v>
      </c>
      <c r="H3143">
        <v>19.699000000000002</v>
      </c>
      <c r="I3143" t="s">
        <v>206</v>
      </c>
      <c r="J3143">
        <v>18234</v>
      </c>
      <c r="K3143" s="1">
        <v>44955</v>
      </c>
      <c r="L3143" t="s">
        <v>29</v>
      </c>
      <c r="M3143" t="s">
        <v>10221</v>
      </c>
      <c r="N3143" t="s">
        <v>10222</v>
      </c>
      <c r="O3143" t="s">
        <v>2122</v>
      </c>
      <c r="P3143" t="s">
        <v>2123</v>
      </c>
      <c r="Q3143" t="s">
        <v>50</v>
      </c>
      <c r="R3143" t="s">
        <v>2124</v>
      </c>
      <c r="S3143" t="s">
        <v>69</v>
      </c>
      <c r="T3143" t="s">
        <v>2125</v>
      </c>
      <c r="U3143" t="s">
        <v>2126</v>
      </c>
      <c r="V3143" t="s">
        <v>759</v>
      </c>
      <c r="W3143" t="s">
        <v>760</v>
      </c>
    </row>
    <row r="3144" spans="1:23" x14ac:dyDescent="0.3">
      <c r="A3144">
        <v>612095478740981</v>
      </c>
      <c r="B3144" t="s">
        <v>286</v>
      </c>
      <c r="C3144" t="s">
        <v>151</v>
      </c>
      <c r="D3144" t="s">
        <v>6847</v>
      </c>
      <c r="E3144" t="s">
        <v>2367</v>
      </c>
      <c r="F3144" t="s">
        <v>2368</v>
      </c>
      <c r="G3144">
        <v>43.915900000000001</v>
      </c>
      <c r="H3144">
        <v>17.679099999999998</v>
      </c>
      <c r="I3144" t="s">
        <v>78</v>
      </c>
      <c r="J3144">
        <v>98295</v>
      </c>
      <c r="K3144" s="1">
        <v>44604</v>
      </c>
      <c r="L3144" t="s">
        <v>123</v>
      </c>
      <c r="M3144" t="s">
        <v>10223</v>
      </c>
      <c r="N3144" t="s">
        <v>10224</v>
      </c>
      <c r="O3144" t="s">
        <v>141</v>
      </c>
      <c r="P3144" t="s">
        <v>3092</v>
      </c>
      <c r="Q3144" t="s">
        <v>674</v>
      </c>
      <c r="R3144" t="s">
        <v>3093</v>
      </c>
      <c r="S3144" t="s">
        <v>69</v>
      </c>
      <c r="T3144" t="s">
        <v>3094</v>
      </c>
      <c r="U3144" t="s">
        <v>3095</v>
      </c>
      <c r="V3144" t="s">
        <v>958</v>
      </c>
      <c r="W3144" t="s">
        <v>959</v>
      </c>
    </row>
    <row r="3145" spans="1:23" x14ac:dyDescent="0.3">
      <c r="A3145">
        <v>1451343088286660</v>
      </c>
      <c r="B3145" t="s">
        <v>104</v>
      </c>
      <c r="C3145" t="s">
        <v>24</v>
      </c>
      <c r="D3145" t="s">
        <v>679</v>
      </c>
      <c r="E3145" t="s">
        <v>326</v>
      </c>
      <c r="F3145" t="s">
        <v>327</v>
      </c>
      <c r="G3145">
        <v>-7.1094999999999997</v>
      </c>
      <c r="H3145">
        <v>177.64930000000001</v>
      </c>
      <c r="I3145" t="s">
        <v>138</v>
      </c>
      <c r="J3145">
        <v>85397</v>
      </c>
      <c r="K3145" s="1">
        <v>45060</v>
      </c>
      <c r="L3145" t="s">
        <v>123</v>
      </c>
      <c r="M3145" t="s">
        <v>10225</v>
      </c>
      <c r="N3145" t="s">
        <v>10226</v>
      </c>
      <c r="O3145" t="s">
        <v>597</v>
      </c>
      <c r="P3145" t="s">
        <v>1493</v>
      </c>
      <c r="Q3145" t="s">
        <v>674</v>
      </c>
      <c r="R3145" t="s">
        <v>1755</v>
      </c>
      <c r="S3145" t="s">
        <v>145</v>
      </c>
      <c r="T3145" t="s">
        <v>1756</v>
      </c>
      <c r="U3145" t="s">
        <v>1757</v>
      </c>
      <c r="V3145" t="s">
        <v>1909</v>
      </c>
      <c r="W3145" t="s">
        <v>1910</v>
      </c>
    </row>
    <row r="3146" spans="1:23" x14ac:dyDescent="0.3">
      <c r="A3146">
        <v>1929346173431230</v>
      </c>
      <c r="B3146" t="s">
        <v>260</v>
      </c>
      <c r="C3146" t="s">
        <v>189</v>
      </c>
      <c r="D3146" t="s">
        <v>10227</v>
      </c>
      <c r="E3146" t="s">
        <v>883</v>
      </c>
      <c r="F3146" t="s">
        <v>884</v>
      </c>
      <c r="G3146">
        <v>31.791699999999999</v>
      </c>
      <c r="H3146">
        <v>-7.0926</v>
      </c>
      <c r="I3146" t="s">
        <v>138</v>
      </c>
      <c r="J3146">
        <v>37195</v>
      </c>
      <c r="K3146" s="1">
        <v>44624</v>
      </c>
      <c r="L3146" t="s">
        <v>123</v>
      </c>
      <c r="M3146" t="s">
        <v>10228</v>
      </c>
      <c r="N3146" t="s">
        <v>10229</v>
      </c>
      <c r="O3146" t="s">
        <v>356</v>
      </c>
      <c r="P3146" t="s">
        <v>357</v>
      </c>
      <c r="Q3146" t="s">
        <v>967</v>
      </c>
      <c r="R3146" t="s">
        <v>359</v>
      </c>
      <c r="S3146" t="s">
        <v>241</v>
      </c>
      <c r="T3146" t="s">
        <v>360</v>
      </c>
      <c r="U3146" t="s">
        <v>361</v>
      </c>
      <c r="V3146" t="s">
        <v>4224</v>
      </c>
      <c r="W3146" t="s">
        <v>4225</v>
      </c>
    </row>
    <row r="3147" spans="1:23" x14ac:dyDescent="0.3">
      <c r="A3147">
        <v>201131395684729</v>
      </c>
      <c r="B3147" t="s">
        <v>973</v>
      </c>
      <c r="C3147" t="s">
        <v>273</v>
      </c>
      <c r="D3147" t="s">
        <v>1508</v>
      </c>
      <c r="E3147" t="s">
        <v>326</v>
      </c>
      <c r="F3147" t="s">
        <v>327</v>
      </c>
      <c r="G3147">
        <v>-7.1094999999999997</v>
      </c>
      <c r="H3147">
        <v>177.64930000000001</v>
      </c>
      <c r="I3147" t="s">
        <v>62</v>
      </c>
      <c r="J3147">
        <v>15851</v>
      </c>
      <c r="K3147" s="1">
        <v>44555</v>
      </c>
      <c r="L3147" t="s">
        <v>29</v>
      </c>
      <c r="M3147" t="s">
        <v>10230</v>
      </c>
      <c r="N3147" t="s">
        <v>10231</v>
      </c>
      <c r="O3147" t="s">
        <v>237</v>
      </c>
      <c r="P3147" t="s">
        <v>238</v>
      </c>
      <c r="Q3147" t="s">
        <v>50</v>
      </c>
      <c r="R3147" t="s">
        <v>240</v>
      </c>
      <c r="S3147" t="s">
        <v>241</v>
      </c>
      <c r="T3147" t="s">
        <v>242</v>
      </c>
      <c r="U3147" t="s">
        <v>243</v>
      </c>
      <c r="V3147" t="s">
        <v>8407</v>
      </c>
      <c r="W3147" t="s">
        <v>8408</v>
      </c>
    </row>
    <row r="3148" spans="1:23" x14ac:dyDescent="0.3">
      <c r="A3148">
        <v>2286981451266270</v>
      </c>
      <c r="B3148" t="s">
        <v>710</v>
      </c>
      <c r="C3148" t="s">
        <v>42</v>
      </c>
      <c r="D3148" t="s">
        <v>2888</v>
      </c>
      <c r="E3148" t="s">
        <v>1210</v>
      </c>
      <c r="F3148" t="s">
        <v>1211</v>
      </c>
      <c r="G3148">
        <v>18.220800000000001</v>
      </c>
      <c r="H3148">
        <v>-66.590100000000007</v>
      </c>
      <c r="I3148" t="s">
        <v>138</v>
      </c>
      <c r="J3148">
        <v>35464</v>
      </c>
      <c r="K3148" s="1">
        <v>44929</v>
      </c>
      <c r="L3148" t="s">
        <v>123</v>
      </c>
      <c r="M3148" t="s">
        <v>10232</v>
      </c>
      <c r="N3148" t="s">
        <v>10233</v>
      </c>
      <c r="O3148" t="s">
        <v>2241</v>
      </c>
      <c r="P3148" t="s">
        <v>3001</v>
      </c>
      <c r="Q3148" t="s">
        <v>67</v>
      </c>
      <c r="R3148" t="s">
        <v>3002</v>
      </c>
      <c r="S3148" t="s">
        <v>212</v>
      </c>
      <c r="T3148" t="s">
        <v>3003</v>
      </c>
      <c r="U3148" t="s">
        <v>3004</v>
      </c>
      <c r="V3148" t="s">
        <v>1402</v>
      </c>
      <c r="W3148" t="s">
        <v>1403</v>
      </c>
    </row>
    <row r="3149" spans="1:23" x14ac:dyDescent="0.3">
      <c r="A3149">
        <v>659023176314005</v>
      </c>
      <c r="B3149" t="s">
        <v>480</v>
      </c>
      <c r="C3149" t="s">
        <v>42</v>
      </c>
      <c r="D3149" t="s">
        <v>3933</v>
      </c>
      <c r="E3149" t="s">
        <v>3707</v>
      </c>
      <c r="F3149" t="s">
        <v>3708</v>
      </c>
      <c r="G3149">
        <v>12.1165</v>
      </c>
      <c r="H3149">
        <v>-61.679000000000002</v>
      </c>
      <c r="I3149" t="s">
        <v>138</v>
      </c>
      <c r="J3149">
        <v>119486</v>
      </c>
      <c r="K3149" s="1">
        <v>44552</v>
      </c>
      <c r="L3149" t="s">
        <v>123</v>
      </c>
      <c r="M3149" t="s">
        <v>10234</v>
      </c>
      <c r="N3149" t="s">
        <v>10235</v>
      </c>
      <c r="O3149" t="s">
        <v>1466</v>
      </c>
      <c r="P3149" t="s">
        <v>4746</v>
      </c>
      <c r="Q3149" t="s">
        <v>83</v>
      </c>
      <c r="R3149" t="s">
        <v>4747</v>
      </c>
      <c r="S3149" t="s">
        <v>198</v>
      </c>
      <c r="T3149" t="s">
        <v>4748</v>
      </c>
      <c r="U3149" t="s">
        <v>4749</v>
      </c>
      <c r="V3149" t="s">
        <v>1294</v>
      </c>
      <c r="W3149" t="s">
        <v>1295</v>
      </c>
    </row>
    <row r="3150" spans="1:23" x14ac:dyDescent="0.3">
      <c r="A3150">
        <v>2998744931958230</v>
      </c>
      <c r="B3150" t="s">
        <v>150</v>
      </c>
      <c r="C3150" t="s">
        <v>42</v>
      </c>
      <c r="D3150" t="s">
        <v>2393</v>
      </c>
      <c r="E3150" t="s">
        <v>2328</v>
      </c>
      <c r="F3150" t="s">
        <v>2329</v>
      </c>
      <c r="G3150">
        <v>12.238300000000001</v>
      </c>
      <c r="H3150">
        <v>-1.5616000000000001</v>
      </c>
      <c r="I3150" t="s">
        <v>206</v>
      </c>
      <c r="J3150">
        <v>101515</v>
      </c>
      <c r="K3150" s="1">
        <v>44552</v>
      </c>
      <c r="L3150" t="s">
        <v>123</v>
      </c>
      <c r="M3150" t="s">
        <v>10236</v>
      </c>
      <c r="N3150" t="s">
        <v>10237</v>
      </c>
      <c r="O3150" t="s">
        <v>785</v>
      </c>
      <c r="P3150" t="s">
        <v>1785</v>
      </c>
      <c r="Q3150" t="s">
        <v>967</v>
      </c>
      <c r="R3150" t="s">
        <v>1786</v>
      </c>
      <c r="S3150" t="s">
        <v>198</v>
      </c>
      <c r="T3150" t="s">
        <v>1787</v>
      </c>
      <c r="U3150" t="s">
        <v>1788</v>
      </c>
      <c r="V3150" t="s">
        <v>4456</v>
      </c>
      <c r="W3150" t="s">
        <v>4457</v>
      </c>
    </row>
    <row r="3151" spans="1:23" x14ac:dyDescent="0.3">
      <c r="A3151">
        <v>957001518998887</v>
      </c>
      <c r="B3151" t="s">
        <v>710</v>
      </c>
      <c r="C3151" t="s">
        <v>105</v>
      </c>
      <c r="D3151" t="s">
        <v>2060</v>
      </c>
      <c r="E3151" t="s">
        <v>1642</v>
      </c>
      <c r="F3151" t="s">
        <v>1643</v>
      </c>
      <c r="G3151">
        <v>41.608600000000003</v>
      </c>
      <c r="H3151">
        <v>21.7453</v>
      </c>
      <c r="I3151" t="s">
        <v>138</v>
      </c>
      <c r="J3151">
        <v>32702</v>
      </c>
      <c r="K3151" s="1">
        <v>45172</v>
      </c>
      <c r="L3151" t="s">
        <v>123</v>
      </c>
      <c r="M3151" t="s">
        <v>10238</v>
      </c>
      <c r="N3151" t="s">
        <v>10239</v>
      </c>
      <c r="O3151" t="s">
        <v>141</v>
      </c>
      <c r="P3151" t="s">
        <v>155</v>
      </c>
      <c r="Q3151" t="s">
        <v>83</v>
      </c>
      <c r="R3151" t="s">
        <v>156</v>
      </c>
      <c r="S3151" t="s">
        <v>145</v>
      </c>
      <c r="T3151" t="s">
        <v>157</v>
      </c>
      <c r="U3151" t="s">
        <v>158</v>
      </c>
      <c r="V3151" t="s">
        <v>2767</v>
      </c>
      <c r="W3151" t="s">
        <v>2768</v>
      </c>
    </row>
    <row r="3152" spans="1:23" x14ac:dyDescent="0.3">
      <c r="A3152">
        <v>2113318604559740</v>
      </c>
      <c r="B3152" t="s">
        <v>231</v>
      </c>
      <c r="C3152" t="s">
        <v>273</v>
      </c>
      <c r="D3152" t="s">
        <v>4396</v>
      </c>
      <c r="E3152" t="s">
        <v>26</v>
      </c>
      <c r="F3152" t="s">
        <v>27</v>
      </c>
      <c r="G3152">
        <v>54.2361</v>
      </c>
      <c r="H3152">
        <v>-4.5480999999999998</v>
      </c>
      <c r="I3152" t="s">
        <v>62</v>
      </c>
      <c r="J3152">
        <v>88256</v>
      </c>
      <c r="K3152" s="1">
        <v>45155</v>
      </c>
      <c r="L3152" t="s">
        <v>29</v>
      </c>
      <c r="M3152" t="s">
        <v>10240</v>
      </c>
      <c r="N3152" t="s">
        <v>10241</v>
      </c>
      <c r="O3152" t="s">
        <v>4051</v>
      </c>
      <c r="P3152" t="s">
        <v>4804</v>
      </c>
      <c r="Q3152" t="s">
        <v>239</v>
      </c>
      <c r="R3152" t="s">
        <v>4805</v>
      </c>
      <c r="S3152" t="s">
        <v>334</v>
      </c>
      <c r="T3152" t="s">
        <v>4806</v>
      </c>
      <c r="U3152" t="s">
        <v>4807</v>
      </c>
      <c r="V3152" t="s">
        <v>7183</v>
      </c>
      <c r="W3152" t="s">
        <v>7184</v>
      </c>
    </row>
    <row r="3153" spans="1:23" x14ac:dyDescent="0.3">
      <c r="A3153">
        <v>2472652096877670</v>
      </c>
      <c r="B3153" t="s">
        <v>921</v>
      </c>
      <c r="C3153" t="s">
        <v>105</v>
      </c>
      <c r="D3153" t="s">
        <v>3853</v>
      </c>
      <c r="E3153" t="s">
        <v>2080</v>
      </c>
      <c r="F3153" t="s">
        <v>2081</v>
      </c>
      <c r="G3153">
        <v>46.603354000000003</v>
      </c>
      <c r="H3153">
        <v>1.888334</v>
      </c>
      <c r="I3153" t="s">
        <v>78</v>
      </c>
      <c r="J3153">
        <v>35950</v>
      </c>
      <c r="K3153" s="1">
        <v>44472</v>
      </c>
      <c r="L3153" t="s">
        <v>29</v>
      </c>
      <c r="M3153" t="s">
        <v>10242</v>
      </c>
      <c r="N3153" t="s">
        <v>10243</v>
      </c>
      <c r="O3153" t="s">
        <v>2332</v>
      </c>
      <c r="P3153" t="s">
        <v>7383</v>
      </c>
      <c r="Q3153" t="s">
        <v>50</v>
      </c>
      <c r="R3153" t="s">
        <v>7384</v>
      </c>
      <c r="S3153" t="s">
        <v>334</v>
      </c>
      <c r="T3153" t="s">
        <v>7385</v>
      </c>
      <c r="U3153" t="s">
        <v>7386</v>
      </c>
      <c r="V3153" t="s">
        <v>2270</v>
      </c>
      <c r="W3153" t="s">
        <v>2271</v>
      </c>
    </row>
    <row r="3154" spans="1:23" x14ac:dyDescent="0.3">
      <c r="A3154">
        <v>1650560515317570</v>
      </c>
      <c r="B3154" t="s">
        <v>480</v>
      </c>
      <c r="C3154" t="s">
        <v>151</v>
      </c>
      <c r="D3154" t="s">
        <v>808</v>
      </c>
      <c r="E3154" t="s">
        <v>302</v>
      </c>
      <c r="F3154" t="s">
        <v>303</v>
      </c>
      <c r="G3154">
        <v>-4.0382999999999996</v>
      </c>
      <c r="H3154">
        <v>21.758700000000001</v>
      </c>
      <c r="I3154" t="s">
        <v>28</v>
      </c>
      <c r="J3154">
        <v>80824</v>
      </c>
      <c r="K3154" s="1">
        <v>44572</v>
      </c>
      <c r="L3154" t="s">
        <v>123</v>
      </c>
      <c r="M3154" t="s">
        <v>5206</v>
      </c>
      <c r="N3154" t="s">
        <v>10244</v>
      </c>
      <c r="O3154" t="s">
        <v>111</v>
      </c>
      <c r="P3154" t="s">
        <v>537</v>
      </c>
      <c r="Q3154" t="s">
        <v>83</v>
      </c>
      <c r="R3154" t="s">
        <v>538</v>
      </c>
      <c r="S3154" t="s">
        <v>36</v>
      </c>
      <c r="T3154" t="s">
        <v>539</v>
      </c>
      <c r="U3154" t="s">
        <v>540</v>
      </c>
      <c r="V3154" t="s">
        <v>4620</v>
      </c>
      <c r="W3154" t="s">
        <v>4621</v>
      </c>
    </row>
    <row r="3155" spans="1:23" x14ac:dyDescent="0.3">
      <c r="A3155">
        <v>654263764894168</v>
      </c>
      <c r="B3155" t="s">
        <v>443</v>
      </c>
      <c r="C3155" t="s">
        <v>134</v>
      </c>
      <c r="D3155" t="s">
        <v>3039</v>
      </c>
      <c r="E3155" t="s">
        <v>5061</v>
      </c>
      <c r="F3155" t="s">
        <v>5062</v>
      </c>
      <c r="G3155">
        <v>48.379399999999997</v>
      </c>
      <c r="H3155">
        <v>31.165600000000001</v>
      </c>
      <c r="I3155" t="s">
        <v>28</v>
      </c>
      <c r="J3155">
        <v>108305</v>
      </c>
      <c r="K3155" s="1">
        <v>44528</v>
      </c>
      <c r="L3155" t="s">
        <v>29</v>
      </c>
      <c r="M3155" t="s">
        <v>10245</v>
      </c>
      <c r="N3155">
        <v>6154517636</v>
      </c>
      <c r="O3155" t="s">
        <v>1429</v>
      </c>
      <c r="P3155" t="s">
        <v>2102</v>
      </c>
      <c r="Q3155" t="s">
        <v>239</v>
      </c>
      <c r="R3155" t="s">
        <v>2103</v>
      </c>
      <c r="S3155" t="s">
        <v>241</v>
      </c>
      <c r="T3155" t="s">
        <v>2104</v>
      </c>
      <c r="U3155" t="s">
        <v>2105</v>
      </c>
      <c r="V3155" t="s">
        <v>2391</v>
      </c>
      <c r="W3155" t="s">
        <v>2392</v>
      </c>
    </row>
    <row r="3156" spans="1:23" x14ac:dyDescent="0.3">
      <c r="A3156">
        <v>2431195807335710</v>
      </c>
      <c r="B3156" t="s">
        <v>351</v>
      </c>
      <c r="C3156" t="s">
        <v>151</v>
      </c>
      <c r="D3156" t="s">
        <v>5047</v>
      </c>
      <c r="E3156" t="s">
        <v>3961</v>
      </c>
      <c r="F3156" t="s">
        <v>3962</v>
      </c>
      <c r="G3156">
        <v>-18.665700000000001</v>
      </c>
      <c r="H3156">
        <v>35.529600000000002</v>
      </c>
      <c r="I3156" t="s">
        <v>28</v>
      </c>
      <c r="J3156">
        <v>35332</v>
      </c>
      <c r="K3156" s="1">
        <v>45037</v>
      </c>
      <c r="L3156" t="s">
        <v>123</v>
      </c>
      <c r="M3156" t="s">
        <v>10246</v>
      </c>
      <c r="N3156">
        <v>6568848016</v>
      </c>
      <c r="O3156" t="s">
        <v>209</v>
      </c>
      <c r="P3156" t="s">
        <v>210</v>
      </c>
      <c r="Q3156" t="s">
        <v>294</v>
      </c>
      <c r="R3156" t="s">
        <v>211</v>
      </c>
      <c r="S3156" t="s">
        <v>69</v>
      </c>
      <c r="T3156" t="s">
        <v>213</v>
      </c>
      <c r="U3156" t="s">
        <v>214</v>
      </c>
      <c r="V3156" t="s">
        <v>5529</v>
      </c>
      <c r="W3156" t="s">
        <v>5530</v>
      </c>
    </row>
    <row r="3157" spans="1:23" x14ac:dyDescent="0.3">
      <c r="A3157">
        <v>208093687779831</v>
      </c>
      <c r="B3157" t="s">
        <v>567</v>
      </c>
      <c r="C3157" t="s">
        <v>218</v>
      </c>
      <c r="D3157" t="s">
        <v>1864</v>
      </c>
      <c r="E3157" t="s">
        <v>3498</v>
      </c>
      <c r="F3157" t="s">
        <v>3499</v>
      </c>
      <c r="G3157">
        <v>-3.3731</v>
      </c>
      <c r="H3157">
        <v>29.918900000000001</v>
      </c>
      <c r="I3157" t="s">
        <v>206</v>
      </c>
      <c r="J3157">
        <v>80121</v>
      </c>
      <c r="K3157" s="1">
        <v>44460</v>
      </c>
      <c r="L3157" t="s">
        <v>29</v>
      </c>
      <c r="M3157" t="s">
        <v>10247</v>
      </c>
      <c r="N3157">
        <v>9152897155</v>
      </c>
      <c r="O3157" t="s">
        <v>2332</v>
      </c>
      <c r="P3157" t="s">
        <v>496</v>
      </c>
      <c r="Q3157" t="s">
        <v>321</v>
      </c>
      <c r="R3157" t="s">
        <v>2333</v>
      </c>
      <c r="S3157" t="s">
        <v>36</v>
      </c>
      <c r="T3157" t="s">
        <v>2334</v>
      </c>
      <c r="U3157" t="s">
        <v>2335</v>
      </c>
      <c r="V3157" t="s">
        <v>1339</v>
      </c>
      <c r="W3157" t="s">
        <v>1340</v>
      </c>
    </row>
    <row r="3158" spans="1:23" x14ac:dyDescent="0.3">
      <c r="A3158">
        <v>1779835650360340</v>
      </c>
      <c r="B3158" t="s">
        <v>175</v>
      </c>
      <c r="C3158" t="s">
        <v>105</v>
      </c>
      <c r="D3158" t="s">
        <v>1844</v>
      </c>
      <c r="E3158" t="s">
        <v>2610</v>
      </c>
      <c r="F3158" t="s">
        <v>2611</v>
      </c>
      <c r="G3158">
        <v>27.514199999999999</v>
      </c>
      <c r="H3158">
        <v>90.433599999999998</v>
      </c>
      <c r="I3158" t="s">
        <v>78</v>
      </c>
      <c r="J3158">
        <v>90720</v>
      </c>
      <c r="K3158" s="1">
        <v>45029</v>
      </c>
      <c r="L3158" t="s">
        <v>63</v>
      </c>
      <c r="M3158" t="s">
        <v>10248</v>
      </c>
      <c r="N3158" t="s">
        <v>10249</v>
      </c>
      <c r="O3158" t="s">
        <v>1823</v>
      </c>
      <c r="P3158" t="s">
        <v>909</v>
      </c>
      <c r="Q3158" t="s">
        <v>183</v>
      </c>
      <c r="R3158" t="s">
        <v>2143</v>
      </c>
      <c r="S3158" t="s">
        <v>69</v>
      </c>
      <c r="T3158" t="s">
        <v>2144</v>
      </c>
      <c r="U3158" t="s">
        <v>2145</v>
      </c>
      <c r="V3158" t="s">
        <v>10068</v>
      </c>
      <c r="W3158" t="s">
        <v>10069</v>
      </c>
    </row>
    <row r="3159" spans="1:23" x14ac:dyDescent="0.3">
      <c r="A3159">
        <v>1496539176992600</v>
      </c>
      <c r="B3159" t="s">
        <v>150</v>
      </c>
      <c r="C3159" t="s">
        <v>24</v>
      </c>
      <c r="D3159" t="s">
        <v>4822</v>
      </c>
      <c r="E3159" t="s">
        <v>861</v>
      </c>
      <c r="F3159" t="s">
        <v>862</v>
      </c>
      <c r="G3159">
        <v>46.862499999999997</v>
      </c>
      <c r="H3159">
        <v>103.8467</v>
      </c>
      <c r="I3159" t="s">
        <v>138</v>
      </c>
      <c r="J3159">
        <v>119201</v>
      </c>
      <c r="K3159" s="1">
        <v>45061</v>
      </c>
      <c r="L3159" t="s">
        <v>123</v>
      </c>
      <c r="M3159" t="s">
        <v>10250</v>
      </c>
      <c r="N3159" t="s">
        <v>10251</v>
      </c>
      <c r="O3159" t="s">
        <v>224</v>
      </c>
      <c r="P3159" t="s">
        <v>225</v>
      </c>
      <c r="Q3159" t="s">
        <v>143</v>
      </c>
      <c r="R3159" t="s">
        <v>226</v>
      </c>
      <c r="S3159" t="s">
        <v>212</v>
      </c>
      <c r="T3159" t="s">
        <v>227</v>
      </c>
      <c r="U3159" t="s">
        <v>228</v>
      </c>
      <c r="V3159" t="s">
        <v>6871</v>
      </c>
      <c r="W3159" t="s">
        <v>3447</v>
      </c>
    </row>
    <row r="3160" spans="1:23" x14ac:dyDescent="0.3">
      <c r="A3160">
        <v>887413940485858</v>
      </c>
      <c r="B3160" t="s">
        <v>272</v>
      </c>
      <c r="C3160" t="s">
        <v>218</v>
      </c>
      <c r="D3160" t="s">
        <v>2990</v>
      </c>
      <c r="E3160" t="s">
        <v>3591</v>
      </c>
      <c r="F3160" t="s">
        <v>3592</v>
      </c>
      <c r="G3160">
        <v>41.871899999999997</v>
      </c>
      <c r="H3160">
        <v>12.567399999999999</v>
      </c>
      <c r="I3160" t="s">
        <v>206</v>
      </c>
      <c r="J3160">
        <v>86726</v>
      </c>
      <c r="K3160" s="1">
        <v>44525</v>
      </c>
      <c r="L3160" t="s">
        <v>63</v>
      </c>
      <c r="M3160" t="s">
        <v>10252</v>
      </c>
      <c r="N3160" t="s">
        <v>10253</v>
      </c>
      <c r="O3160" t="s">
        <v>447</v>
      </c>
      <c r="P3160" t="s">
        <v>167</v>
      </c>
      <c r="Q3160" t="s">
        <v>50</v>
      </c>
      <c r="R3160" t="s">
        <v>3571</v>
      </c>
      <c r="S3160" t="s">
        <v>85</v>
      </c>
      <c r="T3160" t="s">
        <v>3572</v>
      </c>
      <c r="U3160" t="s">
        <v>3573</v>
      </c>
      <c r="V3160" t="s">
        <v>1421</v>
      </c>
      <c r="W3160" t="s">
        <v>1422</v>
      </c>
    </row>
    <row r="3161" spans="1:23" x14ac:dyDescent="0.3">
      <c r="A3161">
        <v>894426148507163</v>
      </c>
      <c r="B3161" t="s">
        <v>1008</v>
      </c>
      <c r="C3161" t="s">
        <v>58</v>
      </c>
      <c r="D3161" t="s">
        <v>2951</v>
      </c>
      <c r="E3161" t="s">
        <v>1551</v>
      </c>
      <c r="F3161" t="s">
        <v>1552</v>
      </c>
      <c r="G3161">
        <v>22.3964</v>
      </c>
      <c r="H3161">
        <v>114.1095</v>
      </c>
      <c r="I3161" t="s">
        <v>78</v>
      </c>
      <c r="J3161">
        <v>16333</v>
      </c>
      <c r="K3161" s="1">
        <v>44608</v>
      </c>
      <c r="L3161" t="s">
        <v>63</v>
      </c>
      <c r="M3161" t="s">
        <v>10254</v>
      </c>
      <c r="N3161" t="s">
        <v>10255</v>
      </c>
      <c r="O3161" t="s">
        <v>597</v>
      </c>
      <c r="P3161" t="s">
        <v>598</v>
      </c>
      <c r="Q3161" t="s">
        <v>253</v>
      </c>
      <c r="R3161" t="s">
        <v>599</v>
      </c>
      <c r="S3161" t="s">
        <v>255</v>
      </c>
      <c r="T3161" t="s">
        <v>600</v>
      </c>
      <c r="U3161" t="s">
        <v>601</v>
      </c>
      <c r="V3161" t="s">
        <v>2127</v>
      </c>
      <c r="W3161" t="s">
        <v>2128</v>
      </c>
    </row>
    <row r="3162" spans="1:23" x14ac:dyDescent="0.3">
      <c r="A3162">
        <v>2368996553529120</v>
      </c>
      <c r="B3162" t="s">
        <v>430</v>
      </c>
      <c r="C3162" t="s">
        <v>105</v>
      </c>
      <c r="D3162" t="s">
        <v>1225</v>
      </c>
      <c r="E3162" t="s">
        <v>1911</v>
      </c>
      <c r="F3162" t="s">
        <v>1912</v>
      </c>
      <c r="G3162">
        <v>7.5148999999999999</v>
      </c>
      <c r="H3162">
        <v>134.58250000000001</v>
      </c>
      <c r="I3162" t="s">
        <v>206</v>
      </c>
      <c r="J3162">
        <v>54459</v>
      </c>
      <c r="K3162" s="1">
        <v>44719</v>
      </c>
      <c r="L3162" t="s">
        <v>123</v>
      </c>
      <c r="M3162" t="s">
        <v>10256</v>
      </c>
      <c r="N3162" t="s">
        <v>10257</v>
      </c>
      <c r="O3162" t="s">
        <v>650</v>
      </c>
      <c r="P3162" t="s">
        <v>1281</v>
      </c>
      <c r="Q3162" t="s">
        <v>239</v>
      </c>
      <c r="R3162" t="s">
        <v>1282</v>
      </c>
      <c r="S3162" t="s">
        <v>145</v>
      </c>
      <c r="T3162" t="s">
        <v>1283</v>
      </c>
      <c r="U3162" t="s">
        <v>1284</v>
      </c>
      <c r="V3162" t="s">
        <v>2927</v>
      </c>
      <c r="W3162" t="s">
        <v>2928</v>
      </c>
    </row>
    <row r="3163" spans="1:23" x14ac:dyDescent="0.3">
      <c r="A3163">
        <v>653027054488648</v>
      </c>
      <c r="B3163" t="s">
        <v>779</v>
      </c>
      <c r="C3163" t="s">
        <v>91</v>
      </c>
      <c r="D3163" t="s">
        <v>3068</v>
      </c>
      <c r="E3163" t="s">
        <v>1896</v>
      </c>
      <c r="F3163" t="s">
        <v>1897</v>
      </c>
      <c r="G3163">
        <v>9.9456000000000007</v>
      </c>
      <c r="H3163">
        <v>-9.6966000000000001</v>
      </c>
      <c r="I3163" t="s">
        <v>62</v>
      </c>
      <c r="J3163">
        <v>100006</v>
      </c>
      <c r="K3163" s="1">
        <v>45029</v>
      </c>
      <c r="L3163" t="s">
        <v>63</v>
      </c>
      <c r="M3163" t="s">
        <v>10258</v>
      </c>
      <c r="N3163" t="s">
        <v>10259</v>
      </c>
      <c r="O3163" t="s">
        <v>307</v>
      </c>
      <c r="P3163" t="s">
        <v>1244</v>
      </c>
      <c r="Q3163" t="s">
        <v>34</v>
      </c>
      <c r="R3163" t="s">
        <v>1245</v>
      </c>
      <c r="S3163" t="s">
        <v>212</v>
      </c>
      <c r="T3163" t="s">
        <v>1246</v>
      </c>
      <c r="U3163" t="s">
        <v>310</v>
      </c>
      <c r="V3163" t="s">
        <v>3409</v>
      </c>
      <c r="W3163" t="s">
        <v>3410</v>
      </c>
    </row>
    <row r="3164" spans="1:23" x14ac:dyDescent="0.3">
      <c r="A3164">
        <v>2849365876961440</v>
      </c>
      <c r="B3164" t="s">
        <v>325</v>
      </c>
      <c r="C3164" t="s">
        <v>105</v>
      </c>
      <c r="D3164" t="s">
        <v>5353</v>
      </c>
      <c r="E3164" t="s">
        <v>3961</v>
      </c>
      <c r="F3164" t="s">
        <v>3962</v>
      </c>
      <c r="G3164">
        <v>-18.665700000000001</v>
      </c>
      <c r="H3164">
        <v>35.529600000000002</v>
      </c>
      <c r="I3164" t="s">
        <v>78</v>
      </c>
      <c r="J3164">
        <v>16500</v>
      </c>
      <c r="K3164" s="1">
        <v>44988</v>
      </c>
      <c r="L3164" t="s">
        <v>63</v>
      </c>
      <c r="M3164" t="s">
        <v>10260</v>
      </c>
      <c r="N3164" t="s">
        <v>10261</v>
      </c>
      <c r="O3164" t="s">
        <v>509</v>
      </c>
      <c r="P3164" t="s">
        <v>1152</v>
      </c>
      <c r="Q3164" t="s">
        <v>169</v>
      </c>
      <c r="R3164" t="s">
        <v>5157</v>
      </c>
      <c r="S3164" t="s">
        <v>334</v>
      </c>
      <c r="T3164" t="s">
        <v>5158</v>
      </c>
      <c r="U3164" t="s">
        <v>5159</v>
      </c>
      <c r="V3164" t="s">
        <v>6210</v>
      </c>
      <c r="W3164" t="s">
        <v>6211</v>
      </c>
    </row>
    <row r="3165" spans="1:23" x14ac:dyDescent="0.3">
      <c r="A3165">
        <v>1436464170990050</v>
      </c>
      <c r="B3165" t="s">
        <v>300</v>
      </c>
      <c r="C3165" t="s">
        <v>42</v>
      </c>
      <c r="D3165" t="s">
        <v>3061</v>
      </c>
      <c r="E3165" t="s">
        <v>3442</v>
      </c>
      <c r="F3165" t="s">
        <v>3443</v>
      </c>
      <c r="G3165">
        <v>61.924100000000003</v>
      </c>
      <c r="H3165">
        <v>25.748200000000001</v>
      </c>
      <c r="I3165" t="s">
        <v>78</v>
      </c>
      <c r="J3165">
        <v>53499</v>
      </c>
      <c r="K3165" s="1">
        <v>44755</v>
      </c>
      <c r="L3165" t="s">
        <v>63</v>
      </c>
      <c r="M3165" t="s">
        <v>10262</v>
      </c>
      <c r="N3165">
        <v>3457773726</v>
      </c>
      <c r="O3165" t="s">
        <v>319</v>
      </c>
      <c r="P3165" t="s">
        <v>1858</v>
      </c>
      <c r="Q3165" t="s">
        <v>83</v>
      </c>
      <c r="R3165" t="s">
        <v>1859</v>
      </c>
      <c r="S3165" t="s">
        <v>145</v>
      </c>
      <c r="T3165" t="s">
        <v>1860</v>
      </c>
      <c r="U3165" t="s">
        <v>1861</v>
      </c>
      <c r="V3165" t="s">
        <v>5389</v>
      </c>
      <c r="W3165" t="s">
        <v>5390</v>
      </c>
    </row>
    <row r="3166" spans="1:23" x14ac:dyDescent="0.3">
      <c r="A3166">
        <v>1447300619239770</v>
      </c>
      <c r="B3166" t="s">
        <v>364</v>
      </c>
      <c r="C3166" t="s">
        <v>58</v>
      </c>
      <c r="D3166" t="s">
        <v>5065</v>
      </c>
      <c r="E3166" t="s">
        <v>1555</v>
      </c>
      <c r="F3166" t="s">
        <v>1556</v>
      </c>
      <c r="G3166">
        <v>49.817500000000003</v>
      </c>
      <c r="H3166">
        <v>15.473000000000001</v>
      </c>
      <c r="I3166" t="s">
        <v>78</v>
      </c>
      <c r="J3166">
        <v>108628</v>
      </c>
      <c r="K3166" s="1">
        <v>44610</v>
      </c>
      <c r="L3166" t="s">
        <v>123</v>
      </c>
      <c r="M3166" t="s">
        <v>10263</v>
      </c>
      <c r="N3166" t="s">
        <v>10264</v>
      </c>
      <c r="O3166" t="s">
        <v>319</v>
      </c>
      <c r="P3166" t="s">
        <v>1858</v>
      </c>
      <c r="Q3166" t="s">
        <v>34</v>
      </c>
      <c r="R3166" t="s">
        <v>1859</v>
      </c>
      <c r="S3166" t="s">
        <v>241</v>
      </c>
      <c r="T3166" t="s">
        <v>1860</v>
      </c>
      <c r="U3166" t="s">
        <v>1861</v>
      </c>
      <c r="V3166" t="s">
        <v>5577</v>
      </c>
      <c r="W3166" t="s">
        <v>5578</v>
      </c>
    </row>
    <row r="3167" spans="1:23" x14ac:dyDescent="0.3">
      <c r="A3167">
        <v>2570561940741200</v>
      </c>
      <c r="B3167" t="s">
        <v>792</v>
      </c>
      <c r="C3167" t="s">
        <v>151</v>
      </c>
      <c r="D3167" t="s">
        <v>1597</v>
      </c>
      <c r="E3167" t="s">
        <v>5460</v>
      </c>
      <c r="F3167" t="s">
        <v>5461</v>
      </c>
      <c r="G3167">
        <v>15.097899999999999</v>
      </c>
      <c r="H3167">
        <v>145.6739</v>
      </c>
      <c r="I3167" t="s">
        <v>62</v>
      </c>
      <c r="J3167">
        <v>111817</v>
      </c>
      <c r="K3167" s="1">
        <v>45030</v>
      </c>
      <c r="L3167" t="s">
        <v>63</v>
      </c>
      <c r="M3167" t="s">
        <v>10265</v>
      </c>
      <c r="N3167" t="s">
        <v>10266</v>
      </c>
      <c r="O3167" t="s">
        <v>1493</v>
      </c>
      <c r="P3167" t="s">
        <v>2315</v>
      </c>
      <c r="Q3167" t="s">
        <v>50</v>
      </c>
      <c r="R3167" t="s">
        <v>2316</v>
      </c>
      <c r="S3167" t="s">
        <v>36</v>
      </c>
      <c r="T3167" t="s">
        <v>2317</v>
      </c>
      <c r="U3167" t="s">
        <v>2318</v>
      </c>
      <c r="V3167" t="s">
        <v>6798</v>
      </c>
      <c r="W3167" t="s">
        <v>6799</v>
      </c>
    </row>
    <row r="3168" spans="1:23" x14ac:dyDescent="0.3">
      <c r="A3168">
        <v>2151360719874120</v>
      </c>
      <c r="B3168" t="s">
        <v>351</v>
      </c>
      <c r="C3168" t="s">
        <v>218</v>
      </c>
      <c r="D3168" t="s">
        <v>4957</v>
      </c>
      <c r="E3168" t="s">
        <v>177</v>
      </c>
      <c r="F3168" t="s">
        <v>178</v>
      </c>
      <c r="G3168">
        <v>26.066700000000001</v>
      </c>
      <c r="H3168">
        <v>50.557699999999997</v>
      </c>
      <c r="I3168" t="s">
        <v>28</v>
      </c>
      <c r="J3168">
        <v>130875</v>
      </c>
      <c r="K3168" s="1">
        <v>44637</v>
      </c>
      <c r="L3168" t="s">
        <v>63</v>
      </c>
      <c r="M3168" t="s">
        <v>10267</v>
      </c>
      <c r="N3168" t="s">
        <v>10268</v>
      </c>
      <c r="O3168" t="s">
        <v>32</v>
      </c>
      <c r="P3168" t="s">
        <v>33</v>
      </c>
      <c r="Q3168" t="s">
        <v>332</v>
      </c>
      <c r="R3168" t="s">
        <v>35</v>
      </c>
      <c r="S3168" t="s">
        <v>69</v>
      </c>
      <c r="T3168" t="s">
        <v>37</v>
      </c>
      <c r="U3168" t="s">
        <v>38</v>
      </c>
      <c r="V3168" t="s">
        <v>5341</v>
      </c>
      <c r="W3168" t="s">
        <v>5342</v>
      </c>
    </row>
    <row r="3169" spans="1:23" x14ac:dyDescent="0.3">
      <c r="A3169">
        <v>2870356049480480</v>
      </c>
      <c r="B3169" t="s">
        <v>1008</v>
      </c>
      <c r="C3169" t="s">
        <v>189</v>
      </c>
      <c r="D3169" t="s">
        <v>3372</v>
      </c>
      <c r="E3169" t="s">
        <v>1564</v>
      </c>
      <c r="F3169" t="s">
        <v>1565</v>
      </c>
      <c r="G3169">
        <v>6.6111000000000004</v>
      </c>
      <c r="H3169">
        <v>20.939399999999999</v>
      </c>
      <c r="I3169" t="s">
        <v>28</v>
      </c>
      <c r="J3169">
        <v>68733</v>
      </c>
      <c r="K3169" s="1">
        <v>45092</v>
      </c>
      <c r="L3169" t="s">
        <v>63</v>
      </c>
      <c r="M3169" t="s">
        <v>10269</v>
      </c>
      <c r="N3169" t="s">
        <v>10270</v>
      </c>
      <c r="O3169" t="s">
        <v>141</v>
      </c>
      <c r="P3169" t="s">
        <v>142</v>
      </c>
      <c r="Q3169" t="s">
        <v>239</v>
      </c>
      <c r="R3169" t="s">
        <v>144</v>
      </c>
      <c r="S3169" t="s">
        <v>334</v>
      </c>
      <c r="T3169" t="s">
        <v>146</v>
      </c>
      <c r="U3169" t="s">
        <v>147</v>
      </c>
      <c r="V3169" t="s">
        <v>2523</v>
      </c>
      <c r="W3169" t="s">
        <v>2524</v>
      </c>
    </row>
    <row r="3170" spans="1:23" x14ac:dyDescent="0.3">
      <c r="A3170">
        <v>1100901713540560</v>
      </c>
      <c r="B3170" t="s">
        <v>779</v>
      </c>
      <c r="C3170" t="s">
        <v>134</v>
      </c>
      <c r="D3170" t="s">
        <v>59</v>
      </c>
      <c r="E3170" t="s">
        <v>2809</v>
      </c>
      <c r="F3170" t="s">
        <v>2810</v>
      </c>
      <c r="G3170">
        <v>56.130400000000002</v>
      </c>
      <c r="H3170">
        <v>-106.3468</v>
      </c>
      <c r="I3170" t="s">
        <v>138</v>
      </c>
      <c r="J3170">
        <v>23080</v>
      </c>
      <c r="K3170" s="1">
        <v>44543</v>
      </c>
      <c r="L3170" t="s">
        <v>63</v>
      </c>
      <c r="M3170" t="s">
        <v>10271</v>
      </c>
      <c r="N3170" t="s">
        <v>10272</v>
      </c>
      <c r="O3170" t="s">
        <v>754</v>
      </c>
      <c r="P3170" t="s">
        <v>755</v>
      </c>
      <c r="Q3170" t="s">
        <v>169</v>
      </c>
      <c r="R3170" t="s">
        <v>756</v>
      </c>
      <c r="S3170" t="s">
        <v>198</v>
      </c>
      <c r="T3170" t="s">
        <v>757</v>
      </c>
      <c r="U3170" t="s">
        <v>758</v>
      </c>
      <c r="V3170" t="s">
        <v>3751</v>
      </c>
      <c r="W3170" t="s">
        <v>3752</v>
      </c>
    </row>
    <row r="3171" spans="1:23" x14ac:dyDescent="0.3">
      <c r="A3171">
        <v>2469112525535670</v>
      </c>
      <c r="B3171" t="s">
        <v>41</v>
      </c>
      <c r="C3171" t="s">
        <v>151</v>
      </c>
      <c r="D3171" t="s">
        <v>1121</v>
      </c>
      <c r="E3171" t="s">
        <v>63</v>
      </c>
      <c r="F3171" t="s">
        <v>152</v>
      </c>
      <c r="G3171">
        <v>3.2027999999999999</v>
      </c>
      <c r="H3171">
        <v>73.220699999999994</v>
      </c>
      <c r="I3171" t="s">
        <v>138</v>
      </c>
      <c r="J3171">
        <v>84879</v>
      </c>
      <c r="K3171" s="1">
        <v>44958</v>
      </c>
      <c r="L3171" t="s">
        <v>63</v>
      </c>
      <c r="M3171" t="s">
        <v>10273</v>
      </c>
      <c r="N3171">
        <v>5892910493</v>
      </c>
      <c r="O3171" t="s">
        <v>2883</v>
      </c>
      <c r="P3171" t="s">
        <v>4657</v>
      </c>
      <c r="Q3171" t="s">
        <v>50</v>
      </c>
      <c r="R3171" t="s">
        <v>4658</v>
      </c>
      <c r="S3171" t="s">
        <v>114</v>
      </c>
      <c r="T3171" t="s">
        <v>4659</v>
      </c>
      <c r="U3171" t="s">
        <v>4660</v>
      </c>
      <c r="V3171" t="s">
        <v>5844</v>
      </c>
      <c r="W3171" t="s">
        <v>5845</v>
      </c>
    </row>
    <row r="3172" spans="1:23" x14ac:dyDescent="0.3">
      <c r="A3172">
        <v>1090438842625140</v>
      </c>
      <c r="B3172" t="s">
        <v>533</v>
      </c>
      <c r="C3172" t="s">
        <v>91</v>
      </c>
      <c r="D3172" t="s">
        <v>9980</v>
      </c>
      <c r="E3172" t="s">
        <v>1760</v>
      </c>
      <c r="F3172" t="s">
        <v>1761</v>
      </c>
      <c r="G3172">
        <v>13.193899999999999</v>
      </c>
      <c r="H3172">
        <v>-59.543199999999999</v>
      </c>
      <c r="I3172" t="s">
        <v>28</v>
      </c>
      <c r="J3172">
        <v>16802</v>
      </c>
      <c r="K3172" s="1">
        <v>44593</v>
      </c>
      <c r="L3172" t="s">
        <v>123</v>
      </c>
      <c r="M3172" t="s">
        <v>10274</v>
      </c>
      <c r="N3172" t="s">
        <v>10275</v>
      </c>
      <c r="O3172" t="s">
        <v>2554</v>
      </c>
      <c r="P3172" t="s">
        <v>2555</v>
      </c>
      <c r="Q3172" t="s">
        <v>83</v>
      </c>
      <c r="R3172" t="s">
        <v>2556</v>
      </c>
      <c r="S3172" t="s">
        <v>255</v>
      </c>
      <c r="T3172" t="s">
        <v>2557</v>
      </c>
      <c r="U3172" t="s">
        <v>2558</v>
      </c>
      <c r="V3172" t="s">
        <v>3793</v>
      </c>
      <c r="W3172" t="s">
        <v>3794</v>
      </c>
    </row>
    <row r="3173" spans="1:23" x14ac:dyDescent="0.3">
      <c r="A3173">
        <v>2968397148300410</v>
      </c>
      <c r="B3173" t="s">
        <v>480</v>
      </c>
      <c r="C3173" t="s">
        <v>24</v>
      </c>
      <c r="D3173" t="s">
        <v>3360</v>
      </c>
      <c r="E3173" t="s">
        <v>1615</v>
      </c>
      <c r="F3173" t="s">
        <v>1616</v>
      </c>
      <c r="G3173">
        <v>-18.879200000000001</v>
      </c>
      <c r="H3173">
        <v>46.845100000000002</v>
      </c>
      <c r="I3173" t="s">
        <v>138</v>
      </c>
      <c r="J3173">
        <v>126944</v>
      </c>
      <c r="K3173" s="1">
        <v>44562</v>
      </c>
      <c r="L3173" t="s">
        <v>123</v>
      </c>
      <c r="M3173" t="s">
        <v>10276</v>
      </c>
      <c r="N3173" t="s">
        <v>10277</v>
      </c>
      <c r="O3173" t="s">
        <v>736</v>
      </c>
      <c r="P3173" t="s">
        <v>436</v>
      </c>
      <c r="Q3173" t="s">
        <v>253</v>
      </c>
      <c r="R3173" t="s">
        <v>2284</v>
      </c>
      <c r="S3173" t="s">
        <v>114</v>
      </c>
      <c r="T3173" t="s">
        <v>2285</v>
      </c>
      <c r="U3173" t="s">
        <v>2286</v>
      </c>
      <c r="V3173" t="s">
        <v>2870</v>
      </c>
      <c r="W3173" t="s">
        <v>2871</v>
      </c>
    </row>
    <row r="3174" spans="1:23" x14ac:dyDescent="0.3">
      <c r="A3174">
        <v>2415242402176690</v>
      </c>
      <c r="B3174" t="s">
        <v>1249</v>
      </c>
      <c r="C3174" t="s">
        <v>105</v>
      </c>
      <c r="D3174" t="s">
        <v>2199</v>
      </c>
      <c r="E3174" t="s">
        <v>925</v>
      </c>
      <c r="F3174" t="s">
        <v>926</v>
      </c>
      <c r="G3174">
        <v>23.885899999999999</v>
      </c>
      <c r="H3174">
        <v>45.0792</v>
      </c>
      <c r="I3174" t="s">
        <v>138</v>
      </c>
      <c r="J3174">
        <v>114839</v>
      </c>
      <c r="K3174" s="1">
        <v>44600</v>
      </c>
      <c r="L3174" t="s">
        <v>123</v>
      </c>
      <c r="M3174" t="s">
        <v>10278</v>
      </c>
      <c r="N3174" t="s">
        <v>10279</v>
      </c>
      <c r="O3174" t="s">
        <v>1979</v>
      </c>
      <c r="P3174" t="s">
        <v>2111</v>
      </c>
      <c r="Q3174" t="s">
        <v>674</v>
      </c>
      <c r="R3174" t="s">
        <v>3837</v>
      </c>
      <c r="S3174" t="s">
        <v>85</v>
      </c>
      <c r="T3174" t="s">
        <v>3838</v>
      </c>
      <c r="U3174" t="s">
        <v>3839</v>
      </c>
      <c r="V3174" t="s">
        <v>3485</v>
      </c>
      <c r="W3174" t="s">
        <v>3486</v>
      </c>
    </row>
    <row r="3175" spans="1:23" x14ac:dyDescent="0.3">
      <c r="A3175">
        <v>2835475685787520</v>
      </c>
      <c r="B3175" t="s">
        <v>23</v>
      </c>
      <c r="C3175" t="s">
        <v>91</v>
      </c>
      <c r="D3175" t="s">
        <v>2620</v>
      </c>
      <c r="E3175" t="s">
        <v>4329</v>
      </c>
      <c r="F3175" t="s">
        <v>4330</v>
      </c>
      <c r="G3175">
        <v>-13.254300000000001</v>
      </c>
      <c r="H3175">
        <v>34.301499999999997</v>
      </c>
      <c r="I3175" t="s">
        <v>78</v>
      </c>
      <c r="J3175">
        <v>70370</v>
      </c>
      <c r="K3175" s="1">
        <v>44552</v>
      </c>
      <c r="L3175" t="s">
        <v>123</v>
      </c>
      <c r="M3175" t="s">
        <v>10280</v>
      </c>
      <c r="N3175" t="s">
        <v>10281</v>
      </c>
      <c r="O3175" t="s">
        <v>400</v>
      </c>
      <c r="P3175" t="s">
        <v>4005</v>
      </c>
      <c r="Q3175" t="s">
        <v>332</v>
      </c>
      <c r="R3175" t="s">
        <v>4006</v>
      </c>
      <c r="S3175" t="s">
        <v>241</v>
      </c>
      <c r="T3175" t="s">
        <v>4007</v>
      </c>
      <c r="U3175" t="s">
        <v>4008</v>
      </c>
      <c r="V3175" t="s">
        <v>2422</v>
      </c>
      <c r="W3175" t="s">
        <v>2423</v>
      </c>
    </row>
    <row r="3176" spans="1:23" x14ac:dyDescent="0.3">
      <c r="A3176">
        <v>3072851211816150</v>
      </c>
      <c r="B3176" t="s">
        <v>710</v>
      </c>
      <c r="C3176" t="s">
        <v>24</v>
      </c>
      <c r="D3176" t="s">
        <v>793</v>
      </c>
      <c r="E3176" t="s">
        <v>4849</v>
      </c>
      <c r="F3176" t="s">
        <v>4850</v>
      </c>
      <c r="G3176">
        <v>28.033899999999999</v>
      </c>
      <c r="H3176">
        <v>1.6596</v>
      </c>
      <c r="I3176" t="s">
        <v>206</v>
      </c>
      <c r="J3176">
        <v>117030</v>
      </c>
      <c r="K3176" s="1">
        <v>44466</v>
      </c>
      <c r="L3176" t="s">
        <v>123</v>
      </c>
      <c r="M3176" t="s">
        <v>10282</v>
      </c>
      <c r="N3176" t="s">
        <v>10283</v>
      </c>
      <c r="O3176" t="s">
        <v>736</v>
      </c>
      <c r="P3176" t="s">
        <v>436</v>
      </c>
      <c r="Q3176" t="s">
        <v>83</v>
      </c>
      <c r="R3176" t="s">
        <v>2284</v>
      </c>
      <c r="S3176" t="s">
        <v>212</v>
      </c>
      <c r="T3176" t="s">
        <v>2285</v>
      </c>
      <c r="U3176" t="s">
        <v>2286</v>
      </c>
      <c r="V3176" t="s">
        <v>3832</v>
      </c>
      <c r="W3176" t="s">
        <v>3833</v>
      </c>
    </row>
    <row r="3177" spans="1:23" x14ac:dyDescent="0.3">
      <c r="A3177">
        <v>1094529055800330</v>
      </c>
      <c r="B3177" t="s">
        <v>1008</v>
      </c>
      <c r="C3177" t="s">
        <v>42</v>
      </c>
      <c r="D3177" t="s">
        <v>4537</v>
      </c>
      <c r="E3177" t="s">
        <v>1598</v>
      </c>
      <c r="F3177" t="s">
        <v>1599</v>
      </c>
      <c r="G3177">
        <v>-32.522799999999997</v>
      </c>
      <c r="H3177">
        <v>-55.765799999999999</v>
      </c>
      <c r="I3177" t="s">
        <v>62</v>
      </c>
      <c r="J3177">
        <v>85694</v>
      </c>
      <c r="K3177" s="1">
        <v>44516</v>
      </c>
      <c r="L3177" t="s">
        <v>29</v>
      </c>
      <c r="M3177" t="s">
        <v>10284</v>
      </c>
      <c r="N3177">
        <v>4863954317</v>
      </c>
      <c r="O3177" t="s">
        <v>48</v>
      </c>
      <c r="P3177" t="s">
        <v>49</v>
      </c>
      <c r="Q3177" t="s">
        <v>34</v>
      </c>
      <c r="R3177" t="s">
        <v>51</v>
      </c>
      <c r="S3177" t="s">
        <v>212</v>
      </c>
      <c r="T3177" t="s">
        <v>53</v>
      </c>
      <c r="U3177" t="s">
        <v>54</v>
      </c>
      <c r="V3177" t="s">
        <v>1369</v>
      </c>
      <c r="W3177" t="s">
        <v>1370</v>
      </c>
    </row>
    <row r="3178" spans="1:23" x14ac:dyDescent="0.3">
      <c r="A3178">
        <v>1816521385100300</v>
      </c>
      <c r="B3178" t="s">
        <v>686</v>
      </c>
      <c r="C3178" t="s">
        <v>91</v>
      </c>
      <c r="D3178" t="s">
        <v>4694</v>
      </c>
      <c r="E3178" t="s">
        <v>516</v>
      </c>
      <c r="F3178" t="s">
        <v>517</v>
      </c>
      <c r="G3178">
        <v>31.952200000000001</v>
      </c>
      <c r="H3178">
        <v>35.233199999999997</v>
      </c>
      <c r="I3178" t="s">
        <v>206</v>
      </c>
      <c r="J3178">
        <v>102641</v>
      </c>
      <c r="K3178" s="1">
        <v>44934</v>
      </c>
      <c r="L3178" t="s">
        <v>123</v>
      </c>
      <c r="M3178" t="s">
        <v>10285</v>
      </c>
      <c r="N3178" t="s">
        <v>10286</v>
      </c>
      <c r="O3178" t="s">
        <v>3146</v>
      </c>
      <c r="P3178" t="s">
        <v>6020</v>
      </c>
      <c r="Q3178" t="s">
        <v>321</v>
      </c>
      <c r="R3178" t="s">
        <v>6021</v>
      </c>
      <c r="S3178" t="s">
        <v>36</v>
      </c>
      <c r="T3178" t="s">
        <v>6022</v>
      </c>
      <c r="U3178" t="s">
        <v>6023</v>
      </c>
      <c r="V3178" t="s">
        <v>2106</v>
      </c>
      <c r="W3178" t="s">
        <v>2107</v>
      </c>
    </row>
    <row r="3179" spans="1:23" x14ac:dyDescent="0.3">
      <c r="A3179">
        <v>1817268189672300</v>
      </c>
      <c r="B3179" t="s">
        <v>313</v>
      </c>
      <c r="C3179" t="s">
        <v>58</v>
      </c>
      <c r="D3179" t="s">
        <v>5147</v>
      </c>
      <c r="E3179" t="s">
        <v>975</v>
      </c>
      <c r="F3179" t="s">
        <v>976</v>
      </c>
      <c r="G3179">
        <v>7.8731</v>
      </c>
      <c r="H3179">
        <v>80.771799999999999</v>
      </c>
      <c r="I3179" t="s">
        <v>28</v>
      </c>
      <c r="J3179">
        <v>66159</v>
      </c>
      <c r="K3179" s="1">
        <v>44737</v>
      </c>
      <c r="L3179" t="s">
        <v>63</v>
      </c>
      <c r="M3179" t="s">
        <v>10287</v>
      </c>
      <c r="N3179" t="s">
        <v>10288</v>
      </c>
      <c r="O3179" t="s">
        <v>32</v>
      </c>
      <c r="P3179" t="s">
        <v>33</v>
      </c>
      <c r="Q3179" t="s">
        <v>294</v>
      </c>
      <c r="R3179" t="s">
        <v>35</v>
      </c>
      <c r="S3179" t="s">
        <v>114</v>
      </c>
      <c r="T3179" t="s">
        <v>37</v>
      </c>
      <c r="U3179" t="s">
        <v>38</v>
      </c>
      <c r="V3179" t="s">
        <v>837</v>
      </c>
      <c r="W3179" t="s">
        <v>838</v>
      </c>
    </row>
    <row r="3180" spans="1:23" x14ac:dyDescent="0.3">
      <c r="A3180">
        <v>605843962869282</v>
      </c>
      <c r="B3180" t="s">
        <v>792</v>
      </c>
      <c r="C3180" t="s">
        <v>105</v>
      </c>
      <c r="D3180" t="s">
        <v>4738</v>
      </c>
      <c r="E3180" t="s">
        <v>593</v>
      </c>
      <c r="F3180" t="s">
        <v>594</v>
      </c>
      <c r="G3180">
        <v>-11.6455</v>
      </c>
      <c r="H3180">
        <v>43.333300000000001</v>
      </c>
      <c r="I3180" t="s">
        <v>206</v>
      </c>
      <c r="J3180">
        <v>92750</v>
      </c>
      <c r="K3180" s="1">
        <v>44842</v>
      </c>
      <c r="L3180" t="s">
        <v>123</v>
      </c>
      <c r="M3180" t="s">
        <v>10289</v>
      </c>
      <c r="N3180" t="s">
        <v>10290</v>
      </c>
      <c r="O3180" t="s">
        <v>772</v>
      </c>
      <c r="P3180" t="s">
        <v>773</v>
      </c>
      <c r="Q3180" t="s">
        <v>239</v>
      </c>
      <c r="R3180" t="s">
        <v>774</v>
      </c>
      <c r="S3180" t="s">
        <v>255</v>
      </c>
      <c r="T3180" t="s">
        <v>775</v>
      </c>
      <c r="U3180" t="s">
        <v>776</v>
      </c>
      <c r="V3180" t="s">
        <v>6809</v>
      </c>
      <c r="W3180" t="s">
        <v>6810</v>
      </c>
    </row>
    <row r="3181" spans="1:23" x14ac:dyDescent="0.3">
      <c r="A3181">
        <v>1935338768963330</v>
      </c>
      <c r="B3181" t="s">
        <v>792</v>
      </c>
      <c r="C3181" t="s">
        <v>189</v>
      </c>
      <c r="D3181" t="s">
        <v>2964</v>
      </c>
      <c r="E3181" t="s">
        <v>1963</v>
      </c>
      <c r="F3181" t="s">
        <v>1964</v>
      </c>
      <c r="G3181">
        <v>33.223199999999999</v>
      </c>
      <c r="H3181">
        <v>43.679299999999998</v>
      </c>
      <c r="I3181" t="s">
        <v>78</v>
      </c>
      <c r="J3181">
        <v>125217</v>
      </c>
      <c r="K3181" s="1">
        <v>44608</v>
      </c>
      <c r="L3181" t="s">
        <v>63</v>
      </c>
      <c r="M3181" t="s">
        <v>10291</v>
      </c>
      <c r="N3181" t="s">
        <v>10292</v>
      </c>
      <c r="O3181" t="s">
        <v>1260</v>
      </c>
      <c r="P3181" t="s">
        <v>1261</v>
      </c>
      <c r="Q3181" t="s">
        <v>67</v>
      </c>
      <c r="R3181" t="s">
        <v>1262</v>
      </c>
      <c r="S3181" t="s">
        <v>36</v>
      </c>
      <c r="T3181" t="s">
        <v>1263</v>
      </c>
      <c r="U3181" t="s">
        <v>1264</v>
      </c>
      <c r="V3181" t="s">
        <v>4432</v>
      </c>
      <c r="W3181" t="s">
        <v>4433</v>
      </c>
    </row>
    <row r="3182" spans="1:23" x14ac:dyDescent="0.3">
      <c r="A3182">
        <v>2103528447219720</v>
      </c>
      <c r="B3182" t="s">
        <v>300</v>
      </c>
      <c r="C3182" t="s">
        <v>105</v>
      </c>
      <c r="D3182" t="s">
        <v>3693</v>
      </c>
      <c r="E3182" t="s">
        <v>3780</v>
      </c>
      <c r="F3182" t="s">
        <v>3781</v>
      </c>
      <c r="G3182">
        <v>53.709800000000001</v>
      </c>
      <c r="H3182">
        <v>27.953399999999998</v>
      </c>
      <c r="I3182" t="s">
        <v>78</v>
      </c>
      <c r="J3182">
        <v>108874</v>
      </c>
      <c r="K3182" s="1">
        <v>45049</v>
      </c>
      <c r="L3182" t="s">
        <v>29</v>
      </c>
      <c r="M3182" t="s">
        <v>10293</v>
      </c>
      <c r="N3182" t="s">
        <v>10294</v>
      </c>
      <c r="O3182" t="s">
        <v>509</v>
      </c>
      <c r="P3182" t="s">
        <v>1152</v>
      </c>
      <c r="Q3182" t="s">
        <v>143</v>
      </c>
      <c r="R3182" t="s">
        <v>5157</v>
      </c>
      <c r="S3182" t="s">
        <v>198</v>
      </c>
      <c r="T3182" t="s">
        <v>5158</v>
      </c>
      <c r="U3182" t="s">
        <v>5159</v>
      </c>
      <c r="V3182" t="s">
        <v>5583</v>
      </c>
      <c r="W3182" t="s">
        <v>5584</v>
      </c>
    </row>
    <row r="3183" spans="1:23" x14ac:dyDescent="0.3">
      <c r="A3183">
        <v>516138028519352</v>
      </c>
      <c r="B3183" t="s">
        <v>23</v>
      </c>
      <c r="C3183" t="s">
        <v>151</v>
      </c>
      <c r="D3183" t="s">
        <v>2632</v>
      </c>
      <c r="E3183" t="s">
        <v>2915</v>
      </c>
      <c r="F3183" t="s">
        <v>2916</v>
      </c>
      <c r="G3183">
        <v>-0.80369999999999997</v>
      </c>
      <c r="H3183">
        <v>11.609400000000001</v>
      </c>
      <c r="I3183" t="s">
        <v>62</v>
      </c>
      <c r="J3183">
        <v>48657</v>
      </c>
      <c r="K3183" s="1">
        <v>44486</v>
      </c>
      <c r="L3183" t="s">
        <v>123</v>
      </c>
      <c r="M3183" t="s">
        <v>10295</v>
      </c>
      <c r="N3183" t="s">
        <v>10296</v>
      </c>
      <c r="O3183" t="s">
        <v>803</v>
      </c>
      <c r="P3183" t="s">
        <v>804</v>
      </c>
      <c r="Q3183" t="s">
        <v>358</v>
      </c>
      <c r="R3183" t="s">
        <v>805</v>
      </c>
      <c r="S3183" t="s">
        <v>334</v>
      </c>
      <c r="T3183" t="s">
        <v>806</v>
      </c>
      <c r="U3183" t="s">
        <v>807</v>
      </c>
      <c r="V3183" t="s">
        <v>2326</v>
      </c>
      <c r="W3183" t="s">
        <v>2327</v>
      </c>
    </row>
    <row r="3184" spans="1:23" x14ac:dyDescent="0.3">
      <c r="A3184">
        <v>585453321956740</v>
      </c>
      <c r="B3184" t="s">
        <v>443</v>
      </c>
      <c r="C3184" t="s">
        <v>189</v>
      </c>
      <c r="D3184" t="s">
        <v>4740</v>
      </c>
      <c r="E3184" t="s">
        <v>163</v>
      </c>
      <c r="F3184" t="s">
        <v>164</v>
      </c>
      <c r="G3184">
        <v>17.0608</v>
      </c>
      <c r="H3184">
        <v>-61.796399999999998</v>
      </c>
      <c r="I3184" t="s">
        <v>78</v>
      </c>
      <c r="J3184">
        <v>74532</v>
      </c>
      <c r="K3184" s="1">
        <v>44920</v>
      </c>
      <c r="L3184" t="s">
        <v>63</v>
      </c>
      <c r="M3184" t="s">
        <v>8114</v>
      </c>
      <c r="N3184" t="s">
        <v>10297</v>
      </c>
      <c r="O3184" t="s">
        <v>822</v>
      </c>
      <c r="P3184" t="s">
        <v>823</v>
      </c>
      <c r="Q3184" t="s">
        <v>332</v>
      </c>
      <c r="R3184" t="s">
        <v>824</v>
      </c>
      <c r="S3184" t="s">
        <v>36</v>
      </c>
      <c r="T3184" t="s">
        <v>825</v>
      </c>
      <c r="U3184" t="s">
        <v>826</v>
      </c>
      <c r="V3184" t="s">
        <v>2236</v>
      </c>
      <c r="W3184" t="s">
        <v>2237</v>
      </c>
    </row>
    <row r="3185" spans="1:23" x14ac:dyDescent="0.3">
      <c r="A3185">
        <v>2645926806934370</v>
      </c>
      <c r="B3185" t="s">
        <v>430</v>
      </c>
      <c r="C3185" t="s">
        <v>42</v>
      </c>
      <c r="D3185" t="s">
        <v>3923</v>
      </c>
      <c r="E3185" t="s">
        <v>1065</v>
      </c>
      <c r="F3185" t="s">
        <v>1066</v>
      </c>
      <c r="G3185">
        <v>11.825100000000001</v>
      </c>
      <c r="H3185">
        <v>42.590299999999999</v>
      </c>
      <c r="I3185" t="s">
        <v>206</v>
      </c>
      <c r="J3185">
        <v>69833</v>
      </c>
      <c r="K3185" s="1">
        <v>44604</v>
      </c>
      <c r="L3185" t="s">
        <v>63</v>
      </c>
      <c r="M3185" t="s">
        <v>10298</v>
      </c>
      <c r="N3185" t="s">
        <v>10299</v>
      </c>
      <c r="O3185" t="s">
        <v>410</v>
      </c>
      <c r="P3185" t="s">
        <v>6253</v>
      </c>
      <c r="Q3185" t="s">
        <v>321</v>
      </c>
      <c r="R3185" t="s">
        <v>6254</v>
      </c>
      <c r="S3185" t="s">
        <v>145</v>
      </c>
      <c r="T3185" t="s">
        <v>6255</v>
      </c>
      <c r="U3185" t="s">
        <v>6256</v>
      </c>
      <c r="V3185" t="s">
        <v>6297</v>
      </c>
      <c r="W3185" t="s">
        <v>6298</v>
      </c>
    </row>
    <row r="3186" spans="1:23" x14ac:dyDescent="0.3">
      <c r="A3186">
        <v>1749852387491600</v>
      </c>
      <c r="B3186" t="s">
        <v>90</v>
      </c>
      <c r="C3186" t="s">
        <v>105</v>
      </c>
      <c r="D3186" t="s">
        <v>1150</v>
      </c>
      <c r="E3186" t="s">
        <v>288</v>
      </c>
      <c r="F3186" t="s">
        <v>2442</v>
      </c>
      <c r="G3186">
        <v>35.907800000000002</v>
      </c>
      <c r="H3186">
        <v>127.76690000000001</v>
      </c>
      <c r="I3186" t="s">
        <v>138</v>
      </c>
      <c r="J3186">
        <v>50278</v>
      </c>
      <c r="K3186" s="1">
        <v>44675</v>
      </c>
      <c r="L3186" t="s">
        <v>29</v>
      </c>
      <c r="M3186" t="s">
        <v>10300</v>
      </c>
      <c r="N3186" t="s">
        <v>10301</v>
      </c>
      <c r="O3186" t="s">
        <v>1979</v>
      </c>
      <c r="P3186" t="s">
        <v>4672</v>
      </c>
      <c r="Q3186" t="s">
        <v>358</v>
      </c>
      <c r="R3186" t="s">
        <v>4673</v>
      </c>
      <c r="S3186" t="s">
        <v>52</v>
      </c>
      <c r="T3186" t="s">
        <v>4674</v>
      </c>
      <c r="U3186" t="s">
        <v>4675</v>
      </c>
      <c r="V3186" t="s">
        <v>7311</v>
      </c>
      <c r="W3186" t="s">
        <v>7312</v>
      </c>
    </row>
    <row r="3187" spans="1:23" x14ac:dyDescent="0.3">
      <c r="A3187">
        <v>2317032849507760</v>
      </c>
      <c r="B3187" t="s">
        <v>779</v>
      </c>
      <c r="C3187" t="s">
        <v>134</v>
      </c>
      <c r="D3187" t="s">
        <v>3441</v>
      </c>
      <c r="E3187" t="s">
        <v>136</v>
      </c>
      <c r="F3187" t="s">
        <v>137</v>
      </c>
      <c r="G3187">
        <v>0.18640000000000001</v>
      </c>
      <c r="H3187">
        <v>6.6131000000000002</v>
      </c>
      <c r="I3187" t="s">
        <v>28</v>
      </c>
      <c r="J3187">
        <v>90710</v>
      </c>
      <c r="K3187" s="1">
        <v>44697</v>
      </c>
      <c r="L3187" t="s">
        <v>123</v>
      </c>
      <c r="M3187" t="s">
        <v>10302</v>
      </c>
      <c r="N3187">
        <v>8805013208</v>
      </c>
      <c r="O3187" t="s">
        <v>3146</v>
      </c>
      <c r="P3187" t="s">
        <v>3723</v>
      </c>
      <c r="Q3187" t="s">
        <v>239</v>
      </c>
      <c r="R3187" t="s">
        <v>7090</v>
      </c>
      <c r="S3187" t="s">
        <v>241</v>
      </c>
      <c r="T3187" t="s">
        <v>7091</v>
      </c>
      <c r="U3187" t="s">
        <v>7092</v>
      </c>
      <c r="V3187" t="s">
        <v>3759</v>
      </c>
      <c r="W3187" t="s">
        <v>3760</v>
      </c>
    </row>
    <row r="3188" spans="1:23" x14ac:dyDescent="0.3">
      <c r="A3188">
        <v>2956660482211810</v>
      </c>
      <c r="B3188" t="s">
        <v>567</v>
      </c>
      <c r="C3188" t="s">
        <v>189</v>
      </c>
      <c r="D3188" t="s">
        <v>5972</v>
      </c>
      <c r="E3188" t="s">
        <v>340</v>
      </c>
      <c r="F3188" t="s">
        <v>341</v>
      </c>
      <c r="G3188">
        <v>15.179399999999999</v>
      </c>
      <c r="H3188">
        <v>39.782299999999999</v>
      </c>
      <c r="I3188" t="s">
        <v>28</v>
      </c>
      <c r="J3188">
        <v>117738</v>
      </c>
      <c r="K3188" s="1">
        <v>44886</v>
      </c>
      <c r="L3188" t="s">
        <v>123</v>
      </c>
      <c r="M3188" t="s">
        <v>10303</v>
      </c>
      <c r="N3188" t="s">
        <v>10304</v>
      </c>
      <c r="O3188" t="s">
        <v>356</v>
      </c>
      <c r="P3188" t="s">
        <v>2829</v>
      </c>
      <c r="Q3188" t="s">
        <v>50</v>
      </c>
      <c r="R3188" t="s">
        <v>2830</v>
      </c>
      <c r="S3188" t="s">
        <v>69</v>
      </c>
      <c r="T3188" t="s">
        <v>2831</v>
      </c>
      <c r="U3188" t="s">
        <v>2832</v>
      </c>
      <c r="V3188" t="s">
        <v>2458</v>
      </c>
      <c r="W3188" t="s">
        <v>2459</v>
      </c>
    </row>
    <row r="3189" spans="1:23" x14ac:dyDescent="0.3">
      <c r="A3189">
        <v>888250622299575</v>
      </c>
      <c r="B3189" t="s">
        <v>1803</v>
      </c>
      <c r="C3189" t="s">
        <v>218</v>
      </c>
      <c r="D3189" t="s">
        <v>6648</v>
      </c>
      <c r="E3189" t="s">
        <v>516</v>
      </c>
      <c r="F3189" t="s">
        <v>517</v>
      </c>
      <c r="G3189">
        <v>31.952200000000001</v>
      </c>
      <c r="H3189">
        <v>35.233199999999997</v>
      </c>
      <c r="I3189" t="s">
        <v>78</v>
      </c>
      <c r="J3189">
        <v>38407</v>
      </c>
      <c r="K3189" s="1">
        <v>44501</v>
      </c>
      <c r="L3189" t="s">
        <v>63</v>
      </c>
      <c r="M3189" t="s">
        <v>10305</v>
      </c>
      <c r="N3189" t="s">
        <v>10306</v>
      </c>
      <c r="O3189" t="s">
        <v>2111</v>
      </c>
      <c r="P3189" t="s">
        <v>1832</v>
      </c>
      <c r="Q3189" t="s">
        <v>332</v>
      </c>
      <c r="R3189" t="s">
        <v>2112</v>
      </c>
      <c r="S3189" t="s">
        <v>198</v>
      </c>
      <c r="T3189" t="s">
        <v>2113</v>
      </c>
      <c r="U3189" t="s">
        <v>2114</v>
      </c>
      <c r="V3189" t="s">
        <v>1357</v>
      </c>
      <c r="W3189" t="s">
        <v>1358</v>
      </c>
    </row>
    <row r="3190" spans="1:23" x14ac:dyDescent="0.3">
      <c r="A3190">
        <v>1883398732020650</v>
      </c>
      <c r="B3190" t="s">
        <v>133</v>
      </c>
      <c r="C3190" t="s">
        <v>273</v>
      </c>
      <c r="D3190" t="s">
        <v>3602</v>
      </c>
      <c r="E3190" t="s">
        <v>2342</v>
      </c>
      <c r="F3190" t="s">
        <v>2343</v>
      </c>
      <c r="G3190">
        <v>71.706900000000005</v>
      </c>
      <c r="H3190">
        <v>-42.604300000000002</v>
      </c>
      <c r="I3190" t="s">
        <v>78</v>
      </c>
      <c r="J3190">
        <v>92131</v>
      </c>
      <c r="K3190" s="1">
        <v>44749</v>
      </c>
      <c r="L3190" t="s">
        <v>29</v>
      </c>
      <c r="M3190" t="s">
        <v>10307</v>
      </c>
      <c r="N3190" t="s">
        <v>10308</v>
      </c>
      <c r="O3190" t="s">
        <v>2122</v>
      </c>
      <c r="P3190" t="s">
        <v>2123</v>
      </c>
      <c r="Q3190" t="s">
        <v>358</v>
      </c>
      <c r="R3190" t="s">
        <v>2124</v>
      </c>
      <c r="S3190" t="s">
        <v>212</v>
      </c>
      <c r="T3190" t="s">
        <v>2125</v>
      </c>
      <c r="U3190" t="s">
        <v>2126</v>
      </c>
      <c r="V3190" t="s">
        <v>5745</v>
      </c>
      <c r="W3190" t="s">
        <v>5746</v>
      </c>
    </row>
    <row r="3191" spans="1:23" x14ac:dyDescent="0.3">
      <c r="A3191">
        <v>106389139686047</v>
      </c>
      <c r="B3191" t="s">
        <v>260</v>
      </c>
      <c r="C3191" t="s">
        <v>273</v>
      </c>
      <c r="D3191" t="s">
        <v>2990</v>
      </c>
      <c r="E3191" t="s">
        <v>768</v>
      </c>
      <c r="F3191" t="s">
        <v>769</v>
      </c>
      <c r="G3191">
        <v>5.1520999999999999</v>
      </c>
      <c r="H3191">
        <v>46.199599999999997</v>
      </c>
      <c r="I3191" t="s">
        <v>138</v>
      </c>
      <c r="J3191">
        <v>80986</v>
      </c>
      <c r="K3191" s="1">
        <v>44819</v>
      </c>
      <c r="L3191" t="s">
        <v>63</v>
      </c>
      <c r="M3191" t="s">
        <v>10309</v>
      </c>
      <c r="N3191" t="s">
        <v>10310</v>
      </c>
      <c r="O3191" t="s">
        <v>32</v>
      </c>
      <c r="P3191" t="s">
        <v>1169</v>
      </c>
      <c r="Q3191" t="s">
        <v>34</v>
      </c>
      <c r="R3191" t="s">
        <v>1170</v>
      </c>
      <c r="S3191" t="s">
        <v>52</v>
      </c>
      <c r="T3191" t="s">
        <v>1171</v>
      </c>
      <c r="U3191" t="s">
        <v>1172</v>
      </c>
      <c r="V3191" t="s">
        <v>7843</v>
      </c>
      <c r="W3191" t="s">
        <v>7844</v>
      </c>
    </row>
    <row r="3192" spans="1:23" x14ac:dyDescent="0.3">
      <c r="A3192">
        <v>1809565478250750</v>
      </c>
      <c r="B3192" t="s">
        <v>231</v>
      </c>
      <c r="C3192" t="s">
        <v>24</v>
      </c>
      <c r="D3192" t="s">
        <v>3479</v>
      </c>
      <c r="E3192" t="s">
        <v>1010</v>
      </c>
      <c r="F3192" t="s">
        <v>1011</v>
      </c>
      <c r="G3192">
        <v>15.7835</v>
      </c>
      <c r="H3192">
        <v>-90.230800000000002</v>
      </c>
      <c r="I3192" t="s">
        <v>138</v>
      </c>
      <c r="J3192">
        <v>80345</v>
      </c>
      <c r="K3192" s="1">
        <v>45038</v>
      </c>
      <c r="L3192" t="s">
        <v>123</v>
      </c>
      <c r="M3192" t="s">
        <v>10311</v>
      </c>
      <c r="N3192" t="s">
        <v>10312</v>
      </c>
      <c r="O3192" t="s">
        <v>2111</v>
      </c>
      <c r="P3192" t="s">
        <v>1832</v>
      </c>
      <c r="Q3192" t="s">
        <v>183</v>
      </c>
      <c r="R3192" t="s">
        <v>2112</v>
      </c>
      <c r="S3192" t="s">
        <v>212</v>
      </c>
      <c r="T3192" t="s">
        <v>2113</v>
      </c>
      <c r="U3192" t="s">
        <v>2114</v>
      </c>
      <c r="V3192" t="s">
        <v>6909</v>
      </c>
      <c r="W3192" t="s">
        <v>6910</v>
      </c>
    </row>
    <row r="3193" spans="1:23" x14ac:dyDescent="0.3">
      <c r="A3193">
        <v>1956409294194590</v>
      </c>
      <c r="B3193" t="s">
        <v>686</v>
      </c>
      <c r="C3193" t="s">
        <v>105</v>
      </c>
      <c r="D3193" t="s">
        <v>1588</v>
      </c>
      <c r="E3193" t="s">
        <v>177</v>
      </c>
      <c r="F3193" t="s">
        <v>178</v>
      </c>
      <c r="G3193">
        <v>26.066700000000001</v>
      </c>
      <c r="H3193">
        <v>50.557699999999997</v>
      </c>
      <c r="I3193" t="s">
        <v>138</v>
      </c>
      <c r="J3193">
        <v>50198</v>
      </c>
      <c r="K3193" s="1">
        <v>45083</v>
      </c>
      <c r="L3193" t="s">
        <v>123</v>
      </c>
      <c r="M3193" t="s">
        <v>10313</v>
      </c>
      <c r="N3193" t="s">
        <v>10314</v>
      </c>
      <c r="O3193" t="s">
        <v>1764</v>
      </c>
      <c r="P3193" t="s">
        <v>1765</v>
      </c>
      <c r="Q3193" t="s">
        <v>67</v>
      </c>
      <c r="R3193" t="s">
        <v>1766</v>
      </c>
      <c r="S3193" t="s">
        <v>114</v>
      </c>
      <c r="T3193" t="s">
        <v>1767</v>
      </c>
      <c r="U3193" t="s">
        <v>1768</v>
      </c>
      <c r="V3193" t="s">
        <v>3409</v>
      </c>
      <c r="W3193" t="s">
        <v>3410</v>
      </c>
    </row>
    <row r="3194" spans="1:23" x14ac:dyDescent="0.3">
      <c r="A3194">
        <v>2362747025110590</v>
      </c>
      <c r="B3194" t="s">
        <v>710</v>
      </c>
      <c r="C3194" t="s">
        <v>24</v>
      </c>
      <c r="D3194" t="s">
        <v>534</v>
      </c>
      <c r="E3194" t="s">
        <v>2068</v>
      </c>
      <c r="F3194" t="s">
        <v>2069</v>
      </c>
      <c r="G3194">
        <v>52.132599999999996</v>
      </c>
      <c r="H3194">
        <v>5.2912999999999997</v>
      </c>
      <c r="I3194" t="s">
        <v>78</v>
      </c>
      <c r="J3194">
        <v>47008</v>
      </c>
      <c r="K3194" s="1">
        <v>44972</v>
      </c>
      <c r="L3194" t="s">
        <v>123</v>
      </c>
      <c r="M3194" t="s">
        <v>10311</v>
      </c>
      <c r="N3194" t="s">
        <v>10315</v>
      </c>
      <c r="O3194" t="s">
        <v>1057</v>
      </c>
      <c r="P3194" t="s">
        <v>2891</v>
      </c>
      <c r="Q3194" t="s">
        <v>50</v>
      </c>
      <c r="R3194" t="s">
        <v>2892</v>
      </c>
      <c r="S3194" t="s">
        <v>241</v>
      </c>
      <c r="T3194" t="s">
        <v>2893</v>
      </c>
      <c r="U3194" t="s">
        <v>2894</v>
      </c>
      <c r="V3194" t="s">
        <v>2561</v>
      </c>
      <c r="W3194" t="s">
        <v>2562</v>
      </c>
    </row>
    <row r="3195" spans="1:23" x14ac:dyDescent="0.3">
      <c r="A3195">
        <v>1414054893101920</v>
      </c>
      <c r="B3195" t="s">
        <v>217</v>
      </c>
      <c r="C3195" t="s">
        <v>24</v>
      </c>
      <c r="D3195" t="s">
        <v>5286</v>
      </c>
      <c r="E3195" t="s">
        <v>2367</v>
      </c>
      <c r="F3195" t="s">
        <v>2368</v>
      </c>
      <c r="G3195">
        <v>43.915900000000001</v>
      </c>
      <c r="H3195">
        <v>17.679099999999998</v>
      </c>
      <c r="I3195" t="s">
        <v>28</v>
      </c>
      <c r="J3195">
        <v>18536</v>
      </c>
      <c r="K3195" s="1">
        <v>44866</v>
      </c>
      <c r="L3195" t="s">
        <v>123</v>
      </c>
      <c r="M3195" t="s">
        <v>10316</v>
      </c>
      <c r="N3195" t="s">
        <v>10317</v>
      </c>
      <c r="O3195" t="s">
        <v>990</v>
      </c>
      <c r="P3195" t="s">
        <v>3670</v>
      </c>
      <c r="Q3195" t="s">
        <v>183</v>
      </c>
      <c r="R3195" t="s">
        <v>3671</v>
      </c>
      <c r="S3195" t="s">
        <v>69</v>
      </c>
      <c r="T3195" t="s">
        <v>3672</v>
      </c>
      <c r="U3195" t="s">
        <v>3673</v>
      </c>
      <c r="V3195" t="s">
        <v>2262</v>
      </c>
      <c r="W3195" t="s">
        <v>2263</v>
      </c>
    </row>
    <row r="3196" spans="1:23" x14ac:dyDescent="0.3">
      <c r="A3196">
        <v>2809643063519800</v>
      </c>
      <c r="B3196" t="s">
        <v>555</v>
      </c>
      <c r="C3196" t="s">
        <v>42</v>
      </c>
      <c r="D3196" t="s">
        <v>6374</v>
      </c>
      <c r="E3196" t="s">
        <v>853</v>
      </c>
      <c r="F3196" t="s">
        <v>854</v>
      </c>
      <c r="G3196">
        <v>33.939100000000003</v>
      </c>
      <c r="H3196">
        <v>67.709999999999994</v>
      </c>
      <c r="I3196" t="s">
        <v>62</v>
      </c>
      <c r="J3196">
        <v>101326</v>
      </c>
      <c r="K3196" s="1">
        <v>44824</v>
      </c>
      <c r="L3196" t="s">
        <v>29</v>
      </c>
      <c r="M3196" t="s">
        <v>10318</v>
      </c>
      <c r="N3196" t="s">
        <v>10319</v>
      </c>
      <c r="O3196" t="s">
        <v>1252</v>
      </c>
      <c r="P3196" t="s">
        <v>660</v>
      </c>
      <c r="Q3196" t="s">
        <v>239</v>
      </c>
      <c r="R3196" t="s">
        <v>3560</v>
      </c>
      <c r="S3196" t="s">
        <v>198</v>
      </c>
      <c r="T3196" t="s">
        <v>3561</v>
      </c>
      <c r="U3196" t="s">
        <v>3562</v>
      </c>
      <c r="V3196" t="s">
        <v>2721</v>
      </c>
      <c r="W3196" t="s">
        <v>2722</v>
      </c>
    </row>
    <row r="3197" spans="1:23" x14ac:dyDescent="0.3">
      <c r="A3197">
        <v>3003581519816310</v>
      </c>
      <c r="B3197" t="s">
        <v>364</v>
      </c>
      <c r="C3197" t="s">
        <v>134</v>
      </c>
      <c r="D3197" t="s">
        <v>6838</v>
      </c>
      <c r="E3197" t="s">
        <v>556</v>
      </c>
      <c r="F3197" t="s">
        <v>557</v>
      </c>
      <c r="G3197">
        <v>-1.8311999999999999</v>
      </c>
      <c r="H3197">
        <v>-78.183400000000006</v>
      </c>
      <c r="I3197" t="s">
        <v>206</v>
      </c>
      <c r="J3197">
        <v>103547</v>
      </c>
      <c r="K3197" s="1">
        <v>44934</v>
      </c>
      <c r="L3197" t="s">
        <v>63</v>
      </c>
      <c r="M3197" t="s">
        <v>10320</v>
      </c>
      <c r="N3197" t="s">
        <v>10321</v>
      </c>
      <c r="O3197" t="s">
        <v>2027</v>
      </c>
      <c r="P3197" t="s">
        <v>5661</v>
      </c>
      <c r="Q3197" t="s">
        <v>294</v>
      </c>
      <c r="R3197" t="s">
        <v>5662</v>
      </c>
      <c r="S3197" t="s">
        <v>198</v>
      </c>
      <c r="T3197" t="s">
        <v>5663</v>
      </c>
      <c r="U3197" t="s">
        <v>5664</v>
      </c>
      <c r="V3197" t="s">
        <v>4596</v>
      </c>
      <c r="W3197" t="s">
        <v>4597</v>
      </c>
    </row>
    <row r="3198" spans="1:23" x14ac:dyDescent="0.3">
      <c r="A3198">
        <v>3087655402892920</v>
      </c>
      <c r="B3198" t="s">
        <v>260</v>
      </c>
      <c r="C3198" t="s">
        <v>134</v>
      </c>
      <c r="D3198" t="s">
        <v>882</v>
      </c>
      <c r="E3198" t="s">
        <v>4315</v>
      </c>
      <c r="F3198" t="s">
        <v>4316</v>
      </c>
      <c r="G3198">
        <v>-0.52280000000000004</v>
      </c>
      <c r="H3198">
        <v>166.9315</v>
      </c>
      <c r="I3198" t="s">
        <v>62</v>
      </c>
      <c r="J3198">
        <v>93708</v>
      </c>
      <c r="K3198" s="1">
        <v>44820</v>
      </c>
      <c r="L3198" t="s">
        <v>29</v>
      </c>
      <c r="M3198" t="s">
        <v>10322</v>
      </c>
      <c r="N3198" t="s">
        <v>10323</v>
      </c>
      <c r="O3198" t="s">
        <v>251</v>
      </c>
      <c r="P3198" t="s">
        <v>3201</v>
      </c>
      <c r="Q3198" t="s">
        <v>1047</v>
      </c>
      <c r="R3198" t="s">
        <v>3202</v>
      </c>
      <c r="S3198" t="s">
        <v>334</v>
      </c>
      <c r="T3198" t="s">
        <v>3203</v>
      </c>
      <c r="U3198" t="s">
        <v>3204</v>
      </c>
      <c r="V3198" t="s">
        <v>3215</v>
      </c>
      <c r="W3198" t="s">
        <v>3216</v>
      </c>
    </row>
    <row r="3199" spans="1:23" x14ac:dyDescent="0.3">
      <c r="A3199">
        <v>566063343896880</v>
      </c>
      <c r="B3199" t="s">
        <v>351</v>
      </c>
      <c r="C3199" t="s">
        <v>24</v>
      </c>
      <c r="D3199" t="s">
        <v>793</v>
      </c>
      <c r="E3199" t="s">
        <v>3964</v>
      </c>
      <c r="F3199" t="s">
        <v>3965</v>
      </c>
      <c r="G3199">
        <v>42.315399999999997</v>
      </c>
      <c r="H3199">
        <v>43.356900000000003</v>
      </c>
      <c r="I3199" t="s">
        <v>78</v>
      </c>
      <c r="J3199">
        <v>14980</v>
      </c>
      <c r="K3199" s="1">
        <v>44488</v>
      </c>
      <c r="L3199" t="s">
        <v>63</v>
      </c>
      <c r="M3199" t="s">
        <v>10112</v>
      </c>
      <c r="N3199" t="s">
        <v>10324</v>
      </c>
      <c r="O3199" t="s">
        <v>965</v>
      </c>
      <c r="P3199" t="s">
        <v>2266</v>
      </c>
      <c r="Q3199" t="s">
        <v>253</v>
      </c>
      <c r="R3199" t="s">
        <v>2267</v>
      </c>
      <c r="S3199" t="s">
        <v>85</v>
      </c>
      <c r="T3199" t="s">
        <v>2268</v>
      </c>
      <c r="U3199" t="s">
        <v>2269</v>
      </c>
      <c r="V3199" t="s">
        <v>3734</v>
      </c>
      <c r="W3199" t="s">
        <v>3735</v>
      </c>
    </row>
    <row r="3200" spans="1:23" x14ac:dyDescent="0.3">
      <c r="A3200">
        <v>2127141095663790</v>
      </c>
      <c r="B3200" t="s">
        <v>300</v>
      </c>
      <c r="C3200" t="s">
        <v>42</v>
      </c>
      <c r="D3200" t="s">
        <v>6259</v>
      </c>
      <c r="E3200" t="s">
        <v>1342</v>
      </c>
      <c r="F3200" t="s">
        <v>1343</v>
      </c>
      <c r="G3200">
        <v>14.497400000000001</v>
      </c>
      <c r="H3200">
        <v>-14.452400000000001</v>
      </c>
      <c r="I3200" t="s">
        <v>78</v>
      </c>
      <c r="J3200">
        <v>34909</v>
      </c>
      <c r="K3200" s="1">
        <v>45125</v>
      </c>
      <c r="L3200" t="s">
        <v>29</v>
      </c>
      <c r="M3200" t="s">
        <v>10325</v>
      </c>
      <c r="N3200" t="s">
        <v>10326</v>
      </c>
      <c r="O3200" t="s">
        <v>1735</v>
      </c>
      <c r="P3200" t="s">
        <v>1736</v>
      </c>
      <c r="Q3200" t="s">
        <v>239</v>
      </c>
      <c r="R3200" t="s">
        <v>1737</v>
      </c>
      <c r="S3200" t="s">
        <v>114</v>
      </c>
      <c r="T3200" t="s">
        <v>1738</v>
      </c>
      <c r="U3200" t="s">
        <v>1739</v>
      </c>
      <c r="V3200" t="s">
        <v>6188</v>
      </c>
      <c r="W3200" t="s">
        <v>6189</v>
      </c>
    </row>
    <row r="3201" spans="1:23" x14ac:dyDescent="0.3">
      <c r="A3201">
        <v>792105215363983</v>
      </c>
      <c r="B3201" t="s">
        <v>300</v>
      </c>
      <c r="C3201" t="s">
        <v>273</v>
      </c>
      <c r="D3201" t="s">
        <v>3428</v>
      </c>
      <c r="E3201" t="s">
        <v>1084</v>
      </c>
      <c r="F3201" t="s">
        <v>1085</v>
      </c>
      <c r="G3201">
        <v>-20.348400000000002</v>
      </c>
      <c r="H3201">
        <v>57.552199999999999</v>
      </c>
      <c r="I3201" t="s">
        <v>28</v>
      </c>
      <c r="J3201">
        <v>57418</v>
      </c>
      <c r="K3201" s="1">
        <v>44984</v>
      </c>
      <c r="L3201" t="s">
        <v>29</v>
      </c>
      <c r="M3201" t="s">
        <v>10327</v>
      </c>
      <c r="N3201" t="s">
        <v>10328</v>
      </c>
      <c r="O3201" t="s">
        <v>370</v>
      </c>
      <c r="P3201" t="s">
        <v>1115</v>
      </c>
      <c r="Q3201" t="s">
        <v>253</v>
      </c>
      <c r="R3201" t="s">
        <v>3230</v>
      </c>
      <c r="S3201" t="s">
        <v>69</v>
      </c>
      <c r="T3201" t="s">
        <v>3231</v>
      </c>
      <c r="U3201" t="s">
        <v>3232</v>
      </c>
      <c r="V3201" t="s">
        <v>415</v>
      </c>
      <c r="W3201" t="s">
        <v>416</v>
      </c>
    </row>
    <row r="3202" spans="1:23" x14ac:dyDescent="0.3">
      <c r="A3202">
        <v>617479633051223</v>
      </c>
      <c r="B3202" t="s">
        <v>133</v>
      </c>
      <c r="C3202" t="s">
        <v>273</v>
      </c>
      <c r="D3202" t="s">
        <v>5125</v>
      </c>
      <c r="E3202" t="s">
        <v>419</v>
      </c>
      <c r="F3202" t="s">
        <v>420</v>
      </c>
      <c r="G3202">
        <v>-23.442502999999999</v>
      </c>
      <c r="H3202">
        <v>-58.443832</v>
      </c>
      <c r="I3202" t="s">
        <v>138</v>
      </c>
      <c r="J3202">
        <v>32036</v>
      </c>
      <c r="K3202" s="1">
        <v>44559</v>
      </c>
      <c r="L3202" t="s">
        <v>29</v>
      </c>
      <c r="M3202" t="s">
        <v>10329</v>
      </c>
      <c r="N3202">
        <f>1-220-618-570</f>
        <v>-1407</v>
      </c>
      <c r="O3202" t="s">
        <v>330</v>
      </c>
      <c r="P3202" t="s">
        <v>331</v>
      </c>
      <c r="Q3202" t="s">
        <v>50</v>
      </c>
      <c r="R3202" t="s">
        <v>333</v>
      </c>
      <c r="S3202" t="s">
        <v>85</v>
      </c>
      <c r="T3202" t="s">
        <v>335</v>
      </c>
      <c r="U3202" t="s">
        <v>336</v>
      </c>
      <c r="V3202" t="s">
        <v>10330</v>
      </c>
      <c r="W3202" t="s">
        <v>10331</v>
      </c>
    </row>
    <row r="3203" spans="1:23" x14ac:dyDescent="0.3">
      <c r="A3203">
        <v>1429956445728070</v>
      </c>
      <c r="B3203" t="s">
        <v>839</v>
      </c>
      <c r="C3203" t="s">
        <v>218</v>
      </c>
      <c r="D3203" t="s">
        <v>274</v>
      </c>
      <c r="E3203" t="s">
        <v>1084</v>
      </c>
      <c r="F3203" t="s">
        <v>1085</v>
      </c>
      <c r="G3203">
        <v>-20.348400000000002</v>
      </c>
      <c r="H3203">
        <v>57.552199999999999</v>
      </c>
      <c r="I3203" t="s">
        <v>206</v>
      </c>
      <c r="J3203">
        <v>134258</v>
      </c>
      <c r="K3203" s="1">
        <v>45010</v>
      </c>
      <c r="L3203" t="s">
        <v>63</v>
      </c>
      <c r="M3203" t="s">
        <v>10332</v>
      </c>
      <c r="N3203" t="s">
        <v>10333</v>
      </c>
      <c r="O3203" t="s">
        <v>2027</v>
      </c>
      <c r="P3203" t="s">
        <v>5661</v>
      </c>
      <c r="Q3203" t="s">
        <v>967</v>
      </c>
      <c r="R3203" t="s">
        <v>5662</v>
      </c>
      <c r="S3203" t="s">
        <v>334</v>
      </c>
      <c r="T3203" t="s">
        <v>5663</v>
      </c>
      <c r="U3203" t="s">
        <v>5664</v>
      </c>
      <c r="V3203" t="s">
        <v>5583</v>
      </c>
      <c r="W3203" t="s">
        <v>5584</v>
      </c>
    </row>
    <row r="3204" spans="1:23" x14ac:dyDescent="0.3">
      <c r="A3204">
        <v>2421677986366590</v>
      </c>
      <c r="B3204" t="s">
        <v>325</v>
      </c>
      <c r="C3204" t="s">
        <v>24</v>
      </c>
      <c r="D3204" t="s">
        <v>3550</v>
      </c>
      <c r="E3204" t="s">
        <v>700</v>
      </c>
      <c r="F3204" t="s">
        <v>700</v>
      </c>
      <c r="G3204">
        <v>43.738399999999999</v>
      </c>
      <c r="H3204">
        <v>7.4245999999999999</v>
      </c>
      <c r="I3204" t="s">
        <v>138</v>
      </c>
      <c r="J3204">
        <v>47418</v>
      </c>
      <c r="K3204" s="1">
        <v>44911</v>
      </c>
      <c r="L3204" t="s">
        <v>123</v>
      </c>
      <c r="M3204" t="s">
        <v>10334</v>
      </c>
      <c r="N3204">
        <v>3228278975</v>
      </c>
      <c r="O3204" t="s">
        <v>307</v>
      </c>
      <c r="P3204" t="s">
        <v>1417</v>
      </c>
      <c r="Q3204" t="s">
        <v>294</v>
      </c>
      <c r="R3204" t="s">
        <v>1418</v>
      </c>
      <c r="S3204" t="s">
        <v>36</v>
      </c>
      <c r="T3204" t="s">
        <v>1419</v>
      </c>
      <c r="U3204" t="s">
        <v>1420</v>
      </c>
      <c r="V3204" t="s">
        <v>1339</v>
      </c>
      <c r="W3204" t="s">
        <v>1340</v>
      </c>
    </row>
    <row r="3205" spans="1:23" x14ac:dyDescent="0.3">
      <c r="A3205">
        <v>2375578623605190</v>
      </c>
      <c r="B3205" t="s">
        <v>74</v>
      </c>
      <c r="C3205" t="s">
        <v>91</v>
      </c>
      <c r="D3205" t="s">
        <v>6503</v>
      </c>
      <c r="E3205" t="s">
        <v>1462</v>
      </c>
      <c r="F3205" t="s">
        <v>1463</v>
      </c>
      <c r="G3205">
        <v>-13.133900000000001</v>
      </c>
      <c r="H3205">
        <v>27.849299999999999</v>
      </c>
      <c r="I3205" t="s">
        <v>28</v>
      </c>
      <c r="J3205">
        <v>87004</v>
      </c>
      <c r="K3205" s="1">
        <v>45136</v>
      </c>
      <c r="L3205" t="s">
        <v>63</v>
      </c>
      <c r="M3205" t="s">
        <v>10335</v>
      </c>
      <c r="N3205" t="s">
        <v>10336</v>
      </c>
      <c r="O3205" t="s">
        <v>508</v>
      </c>
      <c r="P3205" t="s">
        <v>886</v>
      </c>
      <c r="Q3205" t="s">
        <v>83</v>
      </c>
      <c r="R3205" t="s">
        <v>887</v>
      </c>
      <c r="S3205" t="s">
        <v>85</v>
      </c>
      <c r="T3205" t="s">
        <v>888</v>
      </c>
      <c r="U3205" t="s">
        <v>889</v>
      </c>
      <c r="V3205" t="s">
        <v>6603</v>
      </c>
      <c r="W3205" t="s">
        <v>6604</v>
      </c>
    </row>
    <row r="3206" spans="1:23" x14ac:dyDescent="0.3">
      <c r="A3206">
        <v>1640124869928490</v>
      </c>
      <c r="B3206" t="s">
        <v>150</v>
      </c>
      <c r="C3206" t="s">
        <v>42</v>
      </c>
      <c r="D3206" t="s">
        <v>3674</v>
      </c>
      <c r="E3206" t="s">
        <v>2825</v>
      </c>
      <c r="F3206" t="s">
        <v>2826</v>
      </c>
      <c r="G3206">
        <v>8.4605999999999995</v>
      </c>
      <c r="H3206">
        <v>-11.7799</v>
      </c>
      <c r="I3206" t="s">
        <v>62</v>
      </c>
      <c r="J3206">
        <v>84282</v>
      </c>
      <c r="K3206" s="1">
        <v>44490</v>
      </c>
      <c r="L3206" t="s">
        <v>29</v>
      </c>
      <c r="M3206" t="s">
        <v>10337</v>
      </c>
      <c r="N3206" t="s">
        <v>10338</v>
      </c>
      <c r="O3206" t="s">
        <v>32</v>
      </c>
      <c r="P3206" t="s">
        <v>33</v>
      </c>
      <c r="Q3206" t="s">
        <v>34</v>
      </c>
      <c r="R3206" t="s">
        <v>35</v>
      </c>
      <c r="S3206" t="s">
        <v>241</v>
      </c>
      <c r="T3206" t="s">
        <v>37</v>
      </c>
      <c r="U3206" t="s">
        <v>38</v>
      </c>
      <c r="V3206" t="s">
        <v>5332</v>
      </c>
      <c r="W3206" t="s">
        <v>5333</v>
      </c>
    </row>
    <row r="3207" spans="1:23" x14ac:dyDescent="0.3">
      <c r="A3207">
        <v>2351171021441460</v>
      </c>
      <c r="B3207" t="s">
        <v>175</v>
      </c>
      <c r="C3207" t="s">
        <v>91</v>
      </c>
      <c r="D3207" t="s">
        <v>3379</v>
      </c>
      <c r="E3207" t="s">
        <v>2342</v>
      </c>
      <c r="F3207" t="s">
        <v>2343</v>
      </c>
      <c r="G3207">
        <v>71.706900000000005</v>
      </c>
      <c r="H3207">
        <v>-42.604300000000002</v>
      </c>
      <c r="I3207" t="s">
        <v>28</v>
      </c>
      <c r="J3207">
        <v>129446</v>
      </c>
      <c r="K3207" s="1">
        <v>45074</v>
      </c>
      <c r="L3207" t="s">
        <v>63</v>
      </c>
      <c r="M3207" t="s">
        <v>10339</v>
      </c>
      <c r="N3207" t="s">
        <v>10340</v>
      </c>
      <c r="O3207" t="s">
        <v>1735</v>
      </c>
      <c r="P3207" t="s">
        <v>2165</v>
      </c>
      <c r="Q3207" t="s">
        <v>169</v>
      </c>
      <c r="R3207" t="s">
        <v>2166</v>
      </c>
      <c r="S3207" t="s">
        <v>69</v>
      </c>
      <c r="T3207" t="s">
        <v>2167</v>
      </c>
      <c r="U3207" t="s">
        <v>2168</v>
      </c>
      <c r="V3207" t="s">
        <v>6201</v>
      </c>
      <c r="W3207" t="s">
        <v>6202</v>
      </c>
    </row>
    <row r="3208" spans="1:23" x14ac:dyDescent="0.3">
      <c r="A3208">
        <v>1227448335263460</v>
      </c>
      <c r="B3208" t="s">
        <v>582</v>
      </c>
      <c r="C3208" t="s">
        <v>151</v>
      </c>
      <c r="D3208" t="s">
        <v>4691</v>
      </c>
      <c r="E3208" t="s">
        <v>2570</v>
      </c>
      <c r="F3208" t="s">
        <v>2571</v>
      </c>
      <c r="G3208">
        <v>6.4238</v>
      </c>
      <c r="H3208">
        <v>-66.589699999999993</v>
      </c>
      <c r="I3208" t="s">
        <v>28</v>
      </c>
      <c r="J3208">
        <v>28572</v>
      </c>
      <c r="K3208" s="1">
        <v>45098</v>
      </c>
      <c r="L3208" t="s">
        <v>29</v>
      </c>
      <c r="M3208" t="s">
        <v>10341</v>
      </c>
      <c r="N3208" t="s">
        <v>10342</v>
      </c>
      <c r="O3208" t="s">
        <v>2883</v>
      </c>
      <c r="P3208" t="s">
        <v>4657</v>
      </c>
      <c r="Q3208" t="s">
        <v>67</v>
      </c>
      <c r="R3208" t="s">
        <v>4658</v>
      </c>
      <c r="S3208" t="s">
        <v>69</v>
      </c>
      <c r="T3208" t="s">
        <v>4659</v>
      </c>
      <c r="U3208" t="s">
        <v>4660</v>
      </c>
      <c r="V3208" t="s">
        <v>5631</v>
      </c>
      <c r="W3208" t="s">
        <v>5632</v>
      </c>
    </row>
    <row r="3209" spans="1:23" x14ac:dyDescent="0.3">
      <c r="A3209">
        <v>2807978345018480</v>
      </c>
      <c r="B3209" t="s">
        <v>921</v>
      </c>
      <c r="C3209" t="s">
        <v>189</v>
      </c>
      <c r="D3209" t="s">
        <v>3469</v>
      </c>
      <c r="E3209" t="s">
        <v>1178</v>
      </c>
      <c r="F3209" t="s">
        <v>1179</v>
      </c>
      <c r="G3209">
        <v>19.856300000000001</v>
      </c>
      <c r="H3209">
        <v>102.49550000000001</v>
      </c>
      <c r="I3209" t="s">
        <v>206</v>
      </c>
      <c r="J3209">
        <v>120731</v>
      </c>
      <c r="K3209" s="1">
        <v>44862</v>
      </c>
      <c r="L3209" t="s">
        <v>63</v>
      </c>
      <c r="M3209" t="s">
        <v>10343</v>
      </c>
      <c r="N3209" t="s">
        <v>10344</v>
      </c>
      <c r="O3209" t="s">
        <v>331</v>
      </c>
      <c r="P3209" t="s">
        <v>3026</v>
      </c>
      <c r="Q3209" t="s">
        <v>967</v>
      </c>
      <c r="R3209" t="s">
        <v>3027</v>
      </c>
      <c r="S3209" t="s">
        <v>255</v>
      </c>
      <c r="T3209" t="s">
        <v>3028</v>
      </c>
      <c r="U3209" t="s">
        <v>3029</v>
      </c>
      <c r="V3209" t="s">
        <v>3209</v>
      </c>
      <c r="W3209" t="s">
        <v>3210</v>
      </c>
    </row>
    <row r="3210" spans="1:23" x14ac:dyDescent="0.3">
      <c r="A3210">
        <v>2911248827618190</v>
      </c>
      <c r="B3210" t="s">
        <v>260</v>
      </c>
      <c r="C3210" t="s">
        <v>91</v>
      </c>
      <c r="D3210" t="s">
        <v>699</v>
      </c>
      <c r="E3210" t="s">
        <v>1042</v>
      </c>
      <c r="F3210" t="s">
        <v>1043</v>
      </c>
      <c r="G3210">
        <v>56.879600000000003</v>
      </c>
      <c r="H3210">
        <v>24.603200000000001</v>
      </c>
      <c r="I3210" t="s">
        <v>78</v>
      </c>
      <c r="J3210">
        <v>21342</v>
      </c>
      <c r="K3210" s="1">
        <v>44952</v>
      </c>
      <c r="L3210" t="s">
        <v>29</v>
      </c>
      <c r="M3210" t="s">
        <v>10345</v>
      </c>
      <c r="N3210" t="s">
        <v>10346</v>
      </c>
      <c r="O3210" t="s">
        <v>3636</v>
      </c>
      <c r="P3210" t="s">
        <v>3637</v>
      </c>
      <c r="Q3210" t="s">
        <v>321</v>
      </c>
      <c r="R3210" t="s">
        <v>3638</v>
      </c>
      <c r="S3210" t="s">
        <v>334</v>
      </c>
      <c r="T3210" t="s">
        <v>3639</v>
      </c>
      <c r="U3210" t="s">
        <v>3640</v>
      </c>
      <c r="V3210" t="s">
        <v>2427</v>
      </c>
      <c r="W3210" t="s">
        <v>2428</v>
      </c>
    </row>
    <row r="3211" spans="1:23" x14ac:dyDescent="0.3">
      <c r="A3211">
        <v>1063760628262040</v>
      </c>
      <c r="B3211" t="s">
        <v>41</v>
      </c>
      <c r="C3211" t="s">
        <v>134</v>
      </c>
      <c r="D3211" t="s">
        <v>3767</v>
      </c>
      <c r="E3211" t="s">
        <v>700</v>
      </c>
      <c r="F3211" t="s">
        <v>700</v>
      </c>
      <c r="G3211">
        <v>43.738399999999999</v>
      </c>
      <c r="H3211">
        <v>7.4245999999999999</v>
      </c>
      <c r="I3211" t="s">
        <v>28</v>
      </c>
      <c r="J3211">
        <v>92406</v>
      </c>
      <c r="K3211" s="1">
        <v>44808</v>
      </c>
      <c r="L3211" t="s">
        <v>123</v>
      </c>
      <c r="M3211" t="s">
        <v>10347</v>
      </c>
      <c r="N3211" t="s">
        <v>10348</v>
      </c>
      <c r="O3211" t="s">
        <v>1979</v>
      </c>
      <c r="P3211" t="s">
        <v>2111</v>
      </c>
      <c r="Q3211" t="s">
        <v>294</v>
      </c>
      <c r="R3211" t="s">
        <v>3837</v>
      </c>
      <c r="S3211" t="s">
        <v>114</v>
      </c>
      <c r="T3211" t="s">
        <v>3838</v>
      </c>
      <c r="U3211" t="s">
        <v>3839</v>
      </c>
      <c r="V3211" t="s">
        <v>519</v>
      </c>
      <c r="W3211" t="s">
        <v>520</v>
      </c>
    </row>
    <row r="3212" spans="1:23" x14ac:dyDescent="0.3">
      <c r="A3212">
        <v>7846512333644</v>
      </c>
      <c r="B3212" t="s">
        <v>286</v>
      </c>
      <c r="C3212" t="s">
        <v>134</v>
      </c>
      <c r="D3212" t="s">
        <v>9110</v>
      </c>
      <c r="E3212" t="s">
        <v>2374</v>
      </c>
      <c r="F3212" t="s">
        <v>2375</v>
      </c>
      <c r="G3212">
        <v>48.019599999999997</v>
      </c>
      <c r="H3212">
        <v>66.923699999999997</v>
      </c>
      <c r="I3212" t="s">
        <v>138</v>
      </c>
      <c r="J3212">
        <v>68955</v>
      </c>
      <c r="K3212" s="1">
        <v>45058</v>
      </c>
      <c r="L3212" t="s">
        <v>63</v>
      </c>
      <c r="M3212" t="s">
        <v>10349</v>
      </c>
      <c r="N3212" t="s">
        <v>10350</v>
      </c>
      <c r="O3212" t="s">
        <v>1661</v>
      </c>
      <c r="P3212" t="s">
        <v>4149</v>
      </c>
      <c r="Q3212" t="s">
        <v>67</v>
      </c>
      <c r="R3212" t="s">
        <v>4150</v>
      </c>
      <c r="S3212" t="s">
        <v>255</v>
      </c>
      <c r="T3212" t="s">
        <v>4151</v>
      </c>
      <c r="U3212" t="s">
        <v>4152</v>
      </c>
      <c r="V3212" t="s">
        <v>1562</v>
      </c>
      <c r="W3212" t="s">
        <v>1563</v>
      </c>
    </row>
    <row r="3213" spans="1:23" x14ac:dyDescent="0.3">
      <c r="A3213">
        <v>195180208883517</v>
      </c>
      <c r="B3213" t="s">
        <v>678</v>
      </c>
      <c r="C3213" t="s">
        <v>91</v>
      </c>
      <c r="D3213" t="s">
        <v>1695</v>
      </c>
      <c r="E3213" t="s">
        <v>107</v>
      </c>
      <c r="F3213" t="s">
        <v>108</v>
      </c>
      <c r="G3213">
        <v>50.503900000000002</v>
      </c>
      <c r="H3213">
        <v>4.4699</v>
      </c>
      <c r="I3213" t="s">
        <v>28</v>
      </c>
      <c r="J3213">
        <v>134542</v>
      </c>
      <c r="K3213" s="1">
        <v>44683</v>
      </c>
      <c r="L3213" t="s">
        <v>123</v>
      </c>
      <c r="M3213" t="s">
        <v>10351</v>
      </c>
      <c r="N3213" t="s">
        <v>10352</v>
      </c>
      <c r="O3213" t="s">
        <v>597</v>
      </c>
      <c r="P3213" t="s">
        <v>1493</v>
      </c>
      <c r="Q3213" t="s">
        <v>253</v>
      </c>
      <c r="R3213" t="s">
        <v>1755</v>
      </c>
      <c r="S3213" t="s">
        <v>114</v>
      </c>
      <c r="T3213" t="s">
        <v>1756</v>
      </c>
      <c r="U3213" t="s">
        <v>1757</v>
      </c>
      <c r="V3213" t="s">
        <v>7018</v>
      </c>
      <c r="W3213" t="s">
        <v>7019</v>
      </c>
    </row>
    <row r="3214" spans="1:23" x14ac:dyDescent="0.3">
      <c r="A3214">
        <v>469490502022516</v>
      </c>
      <c r="B3214" t="s">
        <v>582</v>
      </c>
      <c r="C3214" t="s">
        <v>218</v>
      </c>
      <c r="D3214" t="s">
        <v>2551</v>
      </c>
      <c r="E3214" t="s">
        <v>5862</v>
      </c>
      <c r="F3214" t="s">
        <v>5863</v>
      </c>
      <c r="G3214">
        <v>46.151200000000003</v>
      </c>
      <c r="H3214">
        <v>14.9955</v>
      </c>
      <c r="I3214" t="s">
        <v>28</v>
      </c>
      <c r="J3214">
        <v>30076</v>
      </c>
      <c r="K3214" s="1">
        <v>44653</v>
      </c>
      <c r="L3214" t="s">
        <v>123</v>
      </c>
      <c r="M3214" t="s">
        <v>10353</v>
      </c>
      <c r="N3214" t="s">
        <v>10354</v>
      </c>
      <c r="O3214" t="s">
        <v>4051</v>
      </c>
      <c r="P3214" t="s">
        <v>4804</v>
      </c>
      <c r="Q3214" t="s">
        <v>294</v>
      </c>
      <c r="R3214" t="s">
        <v>4805</v>
      </c>
      <c r="S3214" t="s">
        <v>69</v>
      </c>
      <c r="T3214" t="s">
        <v>4806</v>
      </c>
      <c r="U3214" t="s">
        <v>4807</v>
      </c>
      <c r="V3214" t="s">
        <v>880</v>
      </c>
      <c r="W3214" t="s">
        <v>881</v>
      </c>
    </row>
    <row r="3215" spans="1:23" x14ac:dyDescent="0.3">
      <c r="A3215">
        <v>520619461543821</v>
      </c>
      <c r="B3215" t="s">
        <v>1008</v>
      </c>
      <c r="C3215" t="s">
        <v>24</v>
      </c>
      <c r="D3215" t="s">
        <v>5299</v>
      </c>
      <c r="E3215" t="s">
        <v>781</v>
      </c>
      <c r="F3215" t="s">
        <v>782</v>
      </c>
      <c r="G3215">
        <v>30.375299999999999</v>
      </c>
      <c r="H3215">
        <v>69.345100000000002</v>
      </c>
      <c r="I3215" t="s">
        <v>206</v>
      </c>
      <c r="J3215">
        <v>47768</v>
      </c>
      <c r="K3215" s="1">
        <v>44490</v>
      </c>
      <c r="L3215" t="s">
        <v>123</v>
      </c>
      <c r="M3215" t="s">
        <v>10355</v>
      </c>
      <c r="N3215" t="s">
        <v>10356</v>
      </c>
      <c r="O3215" t="s">
        <v>251</v>
      </c>
      <c r="P3215" t="s">
        <v>3201</v>
      </c>
      <c r="Q3215" t="s">
        <v>253</v>
      </c>
      <c r="R3215" t="s">
        <v>3202</v>
      </c>
      <c r="S3215" t="s">
        <v>36</v>
      </c>
      <c r="T3215" t="s">
        <v>3203</v>
      </c>
      <c r="U3215" t="s">
        <v>3204</v>
      </c>
      <c r="V3215" t="s">
        <v>10357</v>
      </c>
      <c r="W3215" t="s">
        <v>10358</v>
      </c>
    </row>
    <row r="3216" spans="1:23" x14ac:dyDescent="0.3">
      <c r="A3216">
        <v>2826192268224440</v>
      </c>
      <c r="B3216" t="s">
        <v>1008</v>
      </c>
      <c r="C3216" t="s">
        <v>273</v>
      </c>
      <c r="D3216" t="s">
        <v>7225</v>
      </c>
      <c r="E3216" t="s">
        <v>781</v>
      </c>
      <c r="F3216" t="s">
        <v>782</v>
      </c>
      <c r="G3216">
        <v>30.375299999999999</v>
      </c>
      <c r="H3216">
        <v>69.345100000000002</v>
      </c>
      <c r="I3216" t="s">
        <v>28</v>
      </c>
      <c r="J3216">
        <v>56296</v>
      </c>
      <c r="K3216" s="1">
        <v>44594</v>
      </c>
      <c r="L3216" t="s">
        <v>123</v>
      </c>
      <c r="M3216" t="s">
        <v>10359</v>
      </c>
      <c r="N3216" t="s">
        <v>10360</v>
      </c>
      <c r="O3216" t="s">
        <v>1746</v>
      </c>
      <c r="P3216" t="s">
        <v>4781</v>
      </c>
      <c r="Q3216" t="s">
        <v>294</v>
      </c>
      <c r="R3216" t="s">
        <v>4782</v>
      </c>
      <c r="S3216" t="s">
        <v>145</v>
      </c>
      <c r="T3216" t="s">
        <v>4783</v>
      </c>
      <c r="U3216" t="s">
        <v>4784</v>
      </c>
      <c r="V3216" t="s">
        <v>3645</v>
      </c>
      <c r="W3216" t="s">
        <v>3646</v>
      </c>
    </row>
    <row r="3217" spans="1:23" x14ac:dyDescent="0.3">
      <c r="A3217">
        <v>2985884148471070</v>
      </c>
      <c r="B3217" t="s">
        <v>454</v>
      </c>
      <c r="C3217" t="s">
        <v>91</v>
      </c>
      <c r="D3217" t="s">
        <v>2220</v>
      </c>
      <c r="E3217" t="s">
        <v>3211</v>
      </c>
      <c r="F3217" t="s">
        <v>3212</v>
      </c>
      <c r="G3217">
        <v>9.1449999999999996</v>
      </c>
      <c r="H3217">
        <v>40.489699999999999</v>
      </c>
      <c r="I3217" t="s">
        <v>138</v>
      </c>
      <c r="J3217">
        <v>13479</v>
      </c>
      <c r="K3217" s="1">
        <v>44868</v>
      </c>
      <c r="L3217" t="s">
        <v>123</v>
      </c>
      <c r="M3217" t="s">
        <v>10361</v>
      </c>
      <c r="N3217" t="s">
        <v>10362</v>
      </c>
      <c r="O3217" t="s">
        <v>1308</v>
      </c>
      <c r="P3217" t="s">
        <v>1309</v>
      </c>
      <c r="Q3217" t="s">
        <v>253</v>
      </c>
      <c r="R3217" t="s">
        <v>1310</v>
      </c>
      <c r="S3217" t="s">
        <v>145</v>
      </c>
      <c r="T3217" t="s">
        <v>1311</v>
      </c>
      <c r="U3217" t="s">
        <v>1312</v>
      </c>
      <c r="V3217" t="s">
        <v>9897</v>
      </c>
      <c r="W3217" t="s">
        <v>9898</v>
      </c>
    </row>
    <row r="3218" spans="1:23" x14ac:dyDescent="0.3">
      <c r="A3218">
        <v>39756964148691</v>
      </c>
      <c r="B3218" t="s">
        <v>300</v>
      </c>
      <c r="C3218" t="s">
        <v>151</v>
      </c>
      <c r="D3218" t="s">
        <v>339</v>
      </c>
      <c r="E3218" t="s">
        <v>1141</v>
      </c>
      <c r="F3218" t="s">
        <v>1142</v>
      </c>
      <c r="G3218">
        <v>-17.7134</v>
      </c>
      <c r="H3218">
        <v>178.065</v>
      </c>
      <c r="I3218" t="s">
        <v>206</v>
      </c>
      <c r="J3218">
        <v>88659</v>
      </c>
      <c r="K3218" s="1">
        <v>44460</v>
      </c>
      <c r="L3218" t="s">
        <v>123</v>
      </c>
      <c r="M3218" t="s">
        <v>10363</v>
      </c>
      <c r="N3218" t="s">
        <v>10364</v>
      </c>
      <c r="O3218" t="s">
        <v>990</v>
      </c>
      <c r="P3218" t="s">
        <v>991</v>
      </c>
      <c r="Q3218" t="s">
        <v>83</v>
      </c>
      <c r="R3218" t="s">
        <v>992</v>
      </c>
      <c r="S3218" t="s">
        <v>198</v>
      </c>
      <c r="T3218" t="s">
        <v>993</v>
      </c>
      <c r="U3218" t="s">
        <v>994</v>
      </c>
      <c r="V3218" t="s">
        <v>6751</v>
      </c>
      <c r="W3218" t="s">
        <v>6752</v>
      </c>
    </row>
    <row r="3219" spans="1:23" x14ac:dyDescent="0.3">
      <c r="A3219">
        <v>1305139686434720</v>
      </c>
      <c r="B3219" t="s">
        <v>839</v>
      </c>
      <c r="C3219" t="s">
        <v>189</v>
      </c>
      <c r="D3219" t="s">
        <v>6730</v>
      </c>
      <c r="E3219" t="s">
        <v>378</v>
      </c>
      <c r="F3219" t="s">
        <v>379</v>
      </c>
      <c r="G3219">
        <v>21.521799999999999</v>
      </c>
      <c r="H3219">
        <v>-77.781199999999998</v>
      </c>
      <c r="I3219" t="s">
        <v>28</v>
      </c>
      <c r="J3219">
        <v>83422</v>
      </c>
      <c r="K3219" s="1">
        <v>44548</v>
      </c>
      <c r="L3219" t="s">
        <v>63</v>
      </c>
      <c r="M3219" t="s">
        <v>10365</v>
      </c>
      <c r="N3219" t="s">
        <v>10366</v>
      </c>
      <c r="O3219" t="s">
        <v>424</v>
      </c>
      <c r="P3219" t="s">
        <v>2453</v>
      </c>
      <c r="Q3219" t="s">
        <v>34</v>
      </c>
      <c r="R3219" t="s">
        <v>4108</v>
      </c>
      <c r="S3219" t="s">
        <v>85</v>
      </c>
      <c r="T3219" t="s">
        <v>4109</v>
      </c>
      <c r="U3219" t="s">
        <v>4110</v>
      </c>
      <c r="V3219" t="s">
        <v>8407</v>
      </c>
      <c r="W3219" t="s">
        <v>8408</v>
      </c>
    </row>
    <row r="3220" spans="1:23" x14ac:dyDescent="0.3">
      <c r="A3220">
        <v>3005909792205800</v>
      </c>
      <c r="B3220" t="s">
        <v>417</v>
      </c>
      <c r="C3220" t="s">
        <v>42</v>
      </c>
      <c r="D3220" t="s">
        <v>1371</v>
      </c>
      <c r="E3220" t="s">
        <v>1642</v>
      </c>
      <c r="F3220" t="s">
        <v>1643</v>
      </c>
      <c r="G3220">
        <v>41.608600000000003</v>
      </c>
      <c r="H3220">
        <v>21.7453</v>
      </c>
      <c r="I3220" t="s">
        <v>62</v>
      </c>
      <c r="J3220">
        <v>64717</v>
      </c>
      <c r="K3220" s="1">
        <v>45112</v>
      </c>
      <c r="L3220" t="s">
        <v>63</v>
      </c>
      <c r="M3220" t="s">
        <v>10367</v>
      </c>
      <c r="N3220" t="s">
        <v>10368</v>
      </c>
      <c r="O3220" t="s">
        <v>2574</v>
      </c>
      <c r="P3220" t="s">
        <v>4991</v>
      </c>
      <c r="Q3220" t="s">
        <v>34</v>
      </c>
      <c r="R3220" t="s">
        <v>4992</v>
      </c>
      <c r="S3220" t="s">
        <v>241</v>
      </c>
      <c r="T3220" t="s">
        <v>4993</v>
      </c>
      <c r="U3220" t="s">
        <v>4994</v>
      </c>
      <c r="V3220" t="s">
        <v>2757</v>
      </c>
      <c r="W3220" t="s">
        <v>2758</v>
      </c>
    </row>
    <row r="3221" spans="1:23" x14ac:dyDescent="0.3">
      <c r="A3221">
        <v>2615904535495590</v>
      </c>
      <c r="B3221" t="s">
        <v>839</v>
      </c>
      <c r="C3221" t="s">
        <v>189</v>
      </c>
      <c r="D3221" t="s">
        <v>4544</v>
      </c>
      <c r="E3221" t="s">
        <v>262</v>
      </c>
      <c r="F3221" t="s">
        <v>262</v>
      </c>
      <c r="G3221">
        <v>43.942399999999999</v>
      </c>
      <c r="H3221">
        <v>12.457800000000001</v>
      </c>
      <c r="I3221" t="s">
        <v>206</v>
      </c>
      <c r="J3221">
        <v>78833</v>
      </c>
      <c r="K3221" s="1">
        <v>44568</v>
      </c>
      <c r="L3221" t="s">
        <v>63</v>
      </c>
      <c r="M3221" t="s">
        <v>10369</v>
      </c>
      <c r="N3221" t="s">
        <v>10370</v>
      </c>
      <c r="O3221" t="s">
        <v>526</v>
      </c>
      <c r="P3221" t="s">
        <v>629</v>
      </c>
      <c r="Q3221" t="s">
        <v>34</v>
      </c>
      <c r="R3221" t="s">
        <v>630</v>
      </c>
      <c r="S3221" t="s">
        <v>36</v>
      </c>
      <c r="T3221" t="s">
        <v>631</v>
      </c>
      <c r="U3221" t="s">
        <v>632</v>
      </c>
      <c r="V3221" t="s">
        <v>3088</v>
      </c>
      <c r="W3221" t="s">
        <v>3089</v>
      </c>
    </row>
    <row r="3222" spans="1:23" x14ac:dyDescent="0.3">
      <c r="A3222">
        <v>985562863425374</v>
      </c>
      <c r="B3222" t="s">
        <v>161</v>
      </c>
      <c r="C3222" t="s">
        <v>42</v>
      </c>
      <c r="D3222" t="s">
        <v>6374</v>
      </c>
      <c r="E3222" t="s">
        <v>1042</v>
      </c>
      <c r="F3222" t="s">
        <v>1043</v>
      </c>
      <c r="G3222">
        <v>56.879600000000003</v>
      </c>
      <c r="H3222">
        <v>24.603200000000001</v>
      </c>
      <c r="I3222" t="s">
        <v>206</v>
      </c>
      <c r="J3222">
        <v>58384</v>
      </c>
      <c r="K3222" s="1">
        <v>44761</v>
      </c>
      <c r="L3222" t="s">
        <v>123</v>
      </c>
      <c r="M3222" t="s">
        <v>10371</v>
      </c>
      <c r="N3222" t="s">
        <v>10372</v>
      </c>
      <c r="O3222" t="s">
        <v>292</v>
      </c>
      <c r="P3222" t="s">
        <v>293</v>
      </c>
      <c r="Q3222" t="s">
        <v>294</v>
      </c>
      <c r="R3222" t="s">
        <v>295</v>
      </c>
      <c r="S3222" t="s">
        <v>334</v>
      </c>
      <c r="T3222" t="s">
        <v>296</v>
      </c>
      <c r="U3222" t="s">
        <v>297</v>
      </c>
      <c r="V3222" t="s">
        <v>3439</v>
      </c>
      <c r="W3222" t="s">
        <v>3440</v>
      </c>
    </row>
    <row r="3223" spans="1:23" x14ac:dyDescent="0.3">
      <c r="A3223">
        <v>1289037650218910</v>
      </c>
      <c r="B3223" t="s">
        <v>1683</v>
      </c>
      <c r="C3223" t="s">
        <v>42</v>
      </c>
      <c r="D3223" t="s">
        <v>4447</v>
      </c>
      <c r="E3223" t="s">
        <v>1278</v>
      </c>
      <c r="F3223" t="s">
        <v>1278</v>
      </c>
      <c r="G3223">
        <v>49.815300000000001</v>
      </c>
      <c r="H3223">
        <v>6.1295999999999999</v>
      </c>
      <c r="I3223" t="s">
        <v>206</v>
      </c>
      <c r="J3223">
        <v>131204</v>
      </c>
      <c r="K3223" s="1">
        <v>44524</v>
      </c>
      <c r="L3223" t="s">
        <v>123</v>
      </c>
      <c r="M3223" t="s">
        <v>10373</v>
      </c>
      <c r="N3223" t="s">
        <v>10374</v>
      </c>
      <c r="O3223" t="s">
        <v>265</v>
      </c>
      <c r="P3223" t="s">
        <v>2528</v>
      </c>
      <c r="Q3223" t="s">
        <v>83</v>
      </c>
      <c r="R3223" t="s">
        <v>2529</v>
      </c>
      <c r="S3223" t="s">
        <v>69</v>
      </c>
      <c r="T3223" t="s">
        <v>2530</v>
      </c>
      <c r="U3223" t="s">
        <v>2531</v>
      </c>
      <c r="V3223" t="s">
        <v>4861</v>
      </c>
      <c r="W3223" t="s">
        <v>4862</v>
      </c>
    </row>
    <row r="3224" spans="1:23" x14ac:dyDescent="0.3">
      <c r="A3224">
        <v>1004159505314270</v>
      </c>
      <c r="B3224" t="s">
        <v>859</v>
      </c>
      <c r="C3224" t="s">
        <v>134</v>
      </c>
      <c r="D3224" t="s">
        <v>1209</v>
      </c>
      <c r="E3224" t="s">
        <v>1911</v>
      </c>
      <c r="F3224" t="s">
        <v>1912</v>
      </c>
      <c r="G3224">
        <v>7.5148999999999999</v>
      </c>
      <c r="H3224">
        <v>134.58250000000001</v>
      </c>
      <c r="I3224" t="s">
        <v>28</v>
      </c>
      <c r="J3224">
        <v>35249</v>
      </c>
      <c r="K3224" s="1">
        <v>44887</v>
      </c>
      <c r="L3224" t="s">
        <v>29</v>
      </c>
      <c r="M3224" t="s">
        <v>10375</v>
      </c>
      <c r="N3224" t="s">
        <v>10376</v>
      </c>
      <c r="O3224" t="s">
        <v>2883</v>
      </c>
      <c r="P3224" t="s">
        <v>4657</v>
      </c>
      <c r="Q3224" t="s">
        <v>67</v>
      </c>
      <c r="R3224" t="s">
        <v>4658</v>
      </c>
      <c r="S3224" t="s">
        <v>334</v>
      </c>
      <c r="T3224" t="s">
        <v>4659</v>
      </c>
      <c r="U3224" t="s">
        <v>4660</v>
      </c>
      <c r="V3224" t="s">
        <v>4190</v>
      </c>
      <c r="W3224" t="s">
        <v>4191</v>
      </c>
    </row>
    <row r="3225" spans="1:23" x14ac:dyDescent="0.3">
      <c r="A3225">
        <v>2920833325406640</v>
      </c>
      <c r="B3225" t="s">
        <v>710</v>
      </c>
      <c r="C3225" t="s">
        <v>105</v>
      </c>
      <c r="D3225" t="s">
        <v>7783</v>
      </c>
      <c r="E3225" t="s">
        <v>2570</v>
      </c>
      <c r="F3225" t="s">
        <v>2571</v>
      </c>
      <c r="G3225">
        <v>6.4238</v>
      </c>
      <c r="H3225">
        <v>-66.589699999999993</v>
      </c>
      <c r="I3225" t="s">
        <v>138</v>
      </c>
      <c r="J3225">
        <v>45677</v>
      </c>
      <c r="K3225" s="1">
        <v>44747</v>
      </c>
      <c r="L3225" t="s">
        <v>123</v>
      </c>
      <c r="M3225" t="s">
        <v>10377</v>
      </c>
      <c r="N3225" t="s">
        <v>10378</v>
      </c>
      <c r="O3225" t="s">
        <v>167</v>
      </c>
      <c r="P3225" t="s">
        <v>1320</v>
      </c>
      <c r="Q3225" t="s">
        <v>674</v>
      </c>
      <c r="R3225" t="s">
        <v>1321</v>
      </c>
      <c r="S3225" t="s">
        <v>198</v>
      </c>
      <c r="T3225" t="s">
        <v>1322</v>
      </c>
      <c r="U3225" t="s">
        <v>1323</v>
      </c>
      <c r="V3225" t="s">
        <v>1074</v>
      </c>
      <c r="W3225" t="s">
        <v>1075</v>
      </c>
    </row>
    <row r="3226" spans="1:23" x14ac:dyDescent="0.3">
      <c r="A3226">
        <v>34376902316231</v>
      </c>
      <c r="B3226" t="s">
        <v>839</v>
      </c>
      <c r="C3226" t="s">
        <v>189</v>
      </c>
      <c r="D3226" t="s">
        <v>4626</v>
      </c>
      <c r="E3226" t="s">
        <v>204</v>
      </c>
      <c r="F3226" t="s">
        <v>205</v>
      </c>
      <c r="G3226">
        <v>18.1096</v>
      </c>
      <c r="H3226">
        <v>-77.297499999999999</v>
      </c>
      <c r="I3226" t="s">
        <v>206</v>
      </c>
      <c r="J3226">
        <v>37862</v>
      </c>
      <c r="K3226" s="1">
        <v>44761</v>
      </c>
      <c r="L3226" t="s">
        <v>29</v>
      </c>
      <c r="M3226" t="s">
        <v>10379</v>
      </c>
      <c r="N3226" t="s">
        <v>10380</v>
      </c>
      <c r="O3226" t="s">
        <v>640</v>
      </c>
      <c r="P3226" t="s">
        <v>641</v>
      </c>
      <c r="Q3226" t="s">
        <v>83</v>
      </c>
      <c r="R3226" t="s">
        <v>642</v>
      </c>
      <c r="S3226" t="s">
        <v>145</v>
      </c>
      <c r="T3226" t="s">
        <v>643</v>
      </c>
      <c r="U3226" t="s">
        <v>644</v>
      </c>
      <c r="V3226" t="s">
        <v>3037</v>
      </c>
      <c r="W3226" t="s">
        <v>3038</v>
      </c>
    </row>
    <row r="3227" spans="1:23" x14ac:dyDescent="0.3">
      <c r="A3227">
        <v>1655964374615580</v>
      </c>
      <c r="B3227" t="s">
        <v>430</v>
      </c>
      <c r="C3227" t="s">
        <v>58</v>
      </c>
      <c r="D3227" t="s">
        <v>1641</v>
      </c>
      <c r="E3227" t="s">
        <v>1424</v>
      </c>
      <c r="F3227" t="s">
        <v>1425</v>
      </c>
      <c r="G3227">
        <v>-15.3767</v>
      </c>
      <c r="H3227">
        <v>166.95920000000001</v>
      </c>
      <c r="I3227" t="s">
        <v>28</v>
      </c>
      <c r="J3227">
        <v>110097</v>
      </c>
      <c r="K3227" s="1">
        <v>44924</v>
      </c>
      <c r="L3227" t="s">
        <v>123</v>
      </c>
      <c r="M3227" t="s">
        <v>10381</v>
      </c>
      <c r="N3227" t="s">
        <v>10382</v>
      </c>
      <c r="O3227" t="s">
        <v>1126</v>
      </c>
      <c r="P3227" t="s">
        <v>4298</v>
      </c>
      <c r="Q3227" t="s">
        <v>321</v>
      </c>
      <c r="R3227" t="s">
        <v>4299</v>
      </c>
      <c r="S3227" t="s">
        <v>334</v>
      </c>
      <c r="T3227" t="s">
        <v>4300</v>
      </c>
      <c r="U3227" t="s">
        <v>4301</v>
      </c>
      <c r="V3227" t="s">
        <v>1173</v>
      </c>
      <c r="W3227" t="s">
        <v>1174</v>
      </c>
    </row>
    <row r="3228" spans="1:23" x14ac:dyDescent="0.3">
      <c r="A3228">
        <v>1410080638223180</v>
      </c>
      <c r="B3228" t="s">
        <v>859</v>
      </c>
      <c r="C3228" t="s">
        <v>273</v>
      </c>
      <c r="D3228" t="s">
        <v>5029</v>
      </c>
      <c r="E3228" t="s">
        <v>680</v>
      </c>
      <c r="F3228" t="s">
        <v>681</v>
      </c>
      <c r="G3228">
        <v>21.693999999999999</v>
      </c>
      <c r="H3228">
        <v>-71.797899999999998</v>
      </c>
      <c r="I3228" t="s">
        <v>78</v>
      </c>
      <c r="J3228">
        <v>87406</v>
      </c>
      <c r="K3228" s="1">
        <v>45016</v>
      </c>
      <c r="L3228" t="s">
        <v>63</v>
      </c>
      <c r="M3228" t="s">
        <v>10383</v>
      </c>
      <c r="N3228" t="s">
        <v>10384</v>
      </c>
      <c r="O3228" t="s">
        <v>237</v>
      </c>
      <c r="P3228" t="s">
        <v>1797</v>
      </c>
      <c r="Q3228" t="s">
        <v>50</v>
      </c>
      <c r="R3228" t="s">
        <v>1798</v>
      </c>
      <c r="S3228" t="s">
        <v>145</v>
      </c>
      <c r="T3228" t="s">
        <v>1799</v>
      </c>
      <c r="U3228" t="s">
        <v>1800</v>
      </c>
      <c r="V3228" t="s">
        <v>645</v>
      </c>
      <c r="W3228" t="s">
        <v>646</v>
      </c>
    </row>
    <row r="3229" spans="1:23" x14ac:dyDescent="0.3">
      <c r="A3229">
        <v>1864551081868710</v>
      </c>
      <c r="B3229" t="s">
        <v>119</v>
      </c>
      <c r="C3229" t="s">
        <v>189</v>
      </c>
      <c r="D3229" t="s">
        <v>5485</v>
      </c>
      <c r="E3229" t="s">
        <v>1685</v>
      </c>
      <c r="F3229" t="s">
        <v>1686</v>
      </c>
      <c r="G3229">
        <v>6.4280999999999997</v>
      </c>
      <c r="H3229">
        <v>-9.4295000000000009</v>
      </c>
      <c r="I3229" t="s">
        <v>62</v>
      </c>
      <c r="J3229">
        <v>45015</v>
      </c>
      <c r="K3229" s="1">
        <v>44513</v>
      </c>
      <c r="L3229" t="s">
        <v>29</v>
      </c>
      <c r="M3229" t="s">
        <v>10385</v>
      </c>
      <c r="N3229" t="s">
        <v>10386</v>
      </c>
      <c r="O3229" t="s">
        <v>292</v>
      </c>
      <c r="P3229" t="s">
        <v>3773</v>
      </c>
      <c r="Q3229" t="s">
        <v>143</v>
      </c>
      <c r="R3229" t="s">
        <v>3774</v>
      </c>
      <c r="S3229" t="s">
        <v>334</v>
      </c>
      <c r="T3229" t="s">
        <v>3775</v>
      </c>
      <c r="U3229" t="s">
        <v>3776</v>
      </c>
      <c r="V3229" t="s">
        <v>6982</v>
      </c>
      <c r="W3229" t="s">
        <v>6983</v>
      </c>
    </row>
    <row r="3230" spans="1:23" x14ac:dyDescent="0.3">
      <c r="A3230">
        <v>1272319964568450</v>
      </c>
      <c r="B3230" t="s">
        <v>231</v>
      </c>
      <c r="C3230" t="s">
        <v>218</v>
      </c>
      <c r="D3230" t="s">
        <v>1095</v>
      </c>
      <c r="E3230" t="s">
        <v>3498</v>
      </c>
      <c r="F3230" t="s">
        <v>3499</v>
      </c>
      <c r="G3230">
        <v>-3.3731</v>
      </c>
      <c r="H3230">
        <v>29.918900000000001</v>
      </c>
      <c r="I3230" t="s">
        <v>62</v>
      </c>
      <c r="J3230">
        <v>63019</v>
      </c>
      <c r="K3230" s="1">
        <v>45050</v>
      </c>
      <c r="L3230" t="s">
        <v>63</v>
      </c>
      <c r="M3230" t="s">
        <v>10387</v>
      </c>
      <c r="N3230" t="s">
        <v>10388</v>
      </c>
      <c r="O3230" t="s">
        <v>822</v>
      </c>
      <c r="P3230" t="s">
        <v>4349</v>
      </c>
      <c r="Q3230" t="s">
        <v>83</v>
      </c>
      <c r="R3230" t="s">
        <v>4350</v>
      </c>
      <c r="S3230" t="s">
        <v>36</v>
      </c>
      <c r="T3230" t="s">
        <v>4351</v>
      </c>
      <c r="U3230" t="s">
        <v>4352</v>
      </c>
      <c r="V3230" t="s">
        <v>8706</v>
      </c>
      <c r="W3230" t="s">
        <v>8707</v>
      </c>
    </row>
    <row r="3231" spans="1:23" x14ac:dyDescent="0.3">
      <c r="A3231">
        <v>782335835890758</v>
      </c>
      <c r="B3231" t="s">
        <v>1636</v>
      </c>
      <c r="C3231" t="s">
        <v>24</v>
      </c>
      <c r="D3231" t="s">
        <v>6473</v>
      </c>
      <c r="E3231" t="s">
        <v>1405</v>
      </c>
      <c r="F3231" t="s">
        <v>1406</v>
      </c>
      <c r="G3231">
        <v>56.2639</v>
      </c>
      <c r="H3231">
        <v>9.5017999999999994</v>
      </c>
      <c r="I3231" t="s">
        <v>28</v>
      </c>
      <c r="J3231">
        <v>38333</v>
      </c>
      <c r="K3231" s="1">
        <v>44514</v>
      </c>
      <c r="L3231" t="s">
        <v>63</v>
      </c>
      <c r="M3231" t="s">
        <v>10389</v>
      </c>
      <c r="N3231" t="s">
        <v>10390</v>
      </c>
      <c r="O3231" t="s">
        <v>2290</v>
      </c>
      <c r="P3231" t="s">
        <v>4161</v>
      </c>
      <c r="Q3231" t="s">
        <v>674</v>
      </c>
      <c r="R3231" t="s">
        <v>4162</v>
      </c>
      <c r="S3231" t="s">
        <v>85</v>
      </c>
      <c r="T3231" t="s">
        <v>4163</v>
      </c>
      <c r="U3231" t="s">
        <v>4164</v>
      </c>
      <c r="V3231" t="s">
        <v>7984</v>
      </c>
      <c r="W3231" t="s">
        <v>7985</v>
      </c>
    </row>
    <row r="3232" spans="1:23" x14ac:dyDescent="0.3">
      <c r="A3232">
        <v>739580457316743</v>
      </c>
      <c r="B3232" t="s">
        <v>792</v>
      </c>
      <c r="C3232" t="s">
        <v>42</v>
      </c>
      <c r="D3232" t="s">
        <v>1771</v>
      </c>
      <c r="E3232" t="s">
        <v>614</v>
      </c>
      <c r="F3232" t="s">
        <v>615</v>
      </c>
      <c r="G3232">
        <v>17.189900000000002</v>
      </c>
      <c r="H3232">
        <v>-88.497600000000006</v>
      </c>
      <c r="I3232" t="s">
        <v>206</v>
      </c>
      <c r="J3232">
        <v>43592</v>
      </c>
      <c r="K3232" s="1">
        <v>44783</v>
      </c>
      <c r="L3232" t="s">
        <v>63</v>
      </c>
      <c r="M3232" t="s">
        <v>10391</v>
      </c>
      <c r="N3232" t="s">
        <v>10392</v>
      </c>
      <c r="O3232" t="s">
        <v>410</v>
      </c>
      <c r="P3232" t="s">
        <v>411</v>
      </c>
      <c r="Q3232" t="s">
        <v>1047</v>
      </c>
      <c r="R3232" t="s">
        <v>412</v>
      </c>
      <c r="S3232" t="s">
        <v>114</v>
      </c>
      <c r="T3232" t="s">
        <v>413</v>
      </c>
      <c r="U3232" t="s">
        <v>414</v>
      </c>
      <c r="V3232" t="s">
        <v>4346</v>
      </c>
      <c r="W3232" t="s">
        <v>4347</v>
      </c>
    </row>
    <row r="3233" spans="1:23" x14ac:dyDescent="0.3">
      <c r="A3233">
        <v>1123607722916410</v>
      </c>
      <c r="B3233" t="s">
        <v>23</v>
      </c>
      <c r="C3233" t="s">
        <v>151</v>
      </c>
      <c r="D3233" t="s">
        <v>4497</v>
      </c>
      <c r="E3233" t="s">
        <v>936</v>
      </c>
      <c r="F3233" t="s">
        <v>937</v>
      </c>
      <c r="G3233">
        <v>23.684999999999999</v>
      </c>
      <c r="H3233">
        <v>90.356300000000005</v>
      </c>
      <c r="I3233" t="s">
        <v>62</v>
      </c>
      <c r="J3233">
        <v>38084</v>
      </c>
      <c r="K3233" s="1">
        <v>44597</v>
      </c>
      <c r="L3233" t="s">
        <v>29</v>
      </c>
      <c r="M3233" t="s">
        <v>10393</v>
      </c>
      <c r="N3233" t="s">
        <v>10394</v>
      </c>
      <c r="O3233" t="s">
        <v>1115</v>
      </c>
      <c r="P3233" t="s">
        <v>811</v>
      </c>
      <c r="Q3233" t="s">
        <v>143</v>
      </c>
      <c r="R3233" t="s">
        <v>1116</v>
      </c>
      <c r="S3233" t="s">
        <v>145</v>
      </c>
      <c r="T3233" t="s">
        <v>1117</v>
      </c>
      <c r="U3233" t="s">
        <v>1118</v>
      </c>
      <c r="V3233" t="s">
        <v>3825</v>
      </c>
      <c r="W3233" t="s">
        <v>3826</v>
      </c>
    </row>
    <row r="3234" spans="1:23" x14ac:dyDescent="0.3">
      <c r="A3234">
        <v>599793267886601</v>
      </c>
      <c r="B3234" t="s">
        <v>567</v>
      </c>
      <c r="C3234" t="s">
        <v>58</v>
      </c>
      <c r="D3234" t="s">
        <v>568</v>
      </c>
      <c r="E3234" t="s">
        <v>556</v>
      </c>
      <c r="F3234" t="s">
        <v>557</v>
      </c>
      <c r="G3234">
        <v>-1.8311999999999999</v>
      </c>
      <c r="H3234">
        <v>-78.183400000000006</v>
      </c>
      <c r="I3234" t="s">
        <v>138</v>
      </c>
      <c r="J3234">
        <v>90427</v>
      </c>
      <c r="K3234" s="1">
        <v>44803</v>
      </c>
      <c r="L3234" t="s">
        <v>29</v>
      </c>
      <c r="M3234" t="s">
        <v>10395</v>
      </c>
      <c r="N3234" t="s">
        <v>10396</v>
      </c>
      <c r="O3234" t="s">
        <v>526</v>
      </c>
      <c r="P3234" t="s">
        <v>629</v>
      </c>
      <c r="Q3234" t="s">
        <v>50</v>
      </c>
      <c r="R3234" t="s">
        <v>630</v>
      </c>
      <c r="S3234" t="s">
        <v>212</v>
      </c>
      <c r="T3234" t="s">
        <v>631</v>
      </c>
      <c r="U3234" t="s">
        <v>632</v>
      </c>
      <c r="V3234" t="s">
        <v>6603</v>
      </c>
      <c r="W3234" t="s">
        <v>6604</v>
      </c>
    </row>
    <row r="3235" spans="1:23" x14ac:dyDescent="0.3">
      <c r="A3235">
        <v>409339139486834</v>
      </c>
      <c r="B3235" t="s">
        <v>567</v>
      </c>
      <c r="C3235" t="s">
        <v>24</v>
      </c>
      <c r="D3235" t="s">
        <v>6171</v>
      </c>
      <c r="E3235" t="s">
        <v>3700</v>
      </c>
      <c r="F3235" t="s">
        <v>3701</v>
      </c>
      <c r="G3235">
        <v>58.595300000000002</v>
      </c>
      <c r="H3235">
        <v>25.0136</v>
      </c>
      <c r="I3235" t="s">
        <v>138</v>
      </c>
      <c r="J3235">
        <v>43350</v>
      </c>
      <c r="K3235" s="1">
        <v>44653</v>
      </c>
      <c r="L3235" t="s">
        <v>29</v>
      </c>
      <c r="M3235" t="s">
        <v>10397</v>
      </c>
      <c r="N3235" t="s">
        <v>10398</v>
      </c>
      <c r="O3235" t="s">
        <v>2554</v>
      </c>
      <c r="P3235" t="s">
        <v>2555</v>
      </c>
      <c r="Q3235" t="s">
        <v>253</v>
      </c>
      <c r="R3235" t="s">
        <v>2556</v>
      </c>
      <c r="S3235" t="s">
        <v>145</v>
      </c>
      <c r="T3235" t="s">
        <v>2557</v>
      </c>
      <c r="U3235" t="s">
        <v>2558</v>
      </c>
      <c r="V3235" t="s">
        <v>3600</v>
      </c>
      <c r="W3235" t="s">
        <v>3601</v>
      </c>
    </row>
    <row r="3236" spans="1:23" x14ac:dyDescent="0.3">
      <c r="A3236">
        <v>1606879845905180</v>
      </c>
      <c r="B3236" t="s">
        <v>286</v>
      </c>
      <c r="C3236" t="s">
        <v>134</v>
      </c>
      <c r="D3236" t="s">
        <v>1962</v>
      </c>
      <c r="E3236" t="s">
        <v>576</v>
      </c>
      <c r="F3236" t="s">
        <v>577</v>
      </c>
      <c r="G3236">
        <v>7.3696999999999999</v>
      </c>
      <c r="H3236">
        <v>12.354699999999999</v>
      </c>
      <c r="I3236" t="s">
        <v>138</v>
      </c>
      <c r="J3236">
        <v>116665</v>
      </c>
      <c r="K3236" s="1">
        <v>44487</v>
      </c>
      <c r="L3236" t="s">
        <v>123</v>
      </c>
      <c r="M3236" t="s">
        <v>10399</v>
      </c>
      <c r="N3236" t="s">
        <v>10400</v>
      </c>
      <c r="O3236" t="s">
        <v>736</v>
      </c>
      <c r="P3236" t="s">
        <v>436</v>
      </c>
      <c r="Q3236" t="s">
        <v>83</v>
      </c>
      <c r="R3236" t="s">
        <v>2284</v>
      </c>
      <c r="S3236" t="s">
        <v>334</v>
      </c>
      <c r="T3236" t="s">
        <v>2285</v>
      </c>
      <c r="U3236" t="s">
        <v>2286</v>
      </c>
      <c r="V3236" t="s">
        <v>6455</v>
      </c>
      <c r="W3236" t="s">
        <v>6456</v>
      </c>
    </row>
    <row r="3237" spans="1:23" x14ac:dyDescent="0.3">
      <c r="A3237">
        <v>3096978870746280</v>
      </c>
      <c r="B3237" t="s">
        <v>217</v>
      </c>
      <c r="C3237" t="s">
        <v>218</v>
      </c>
      <c r="D3237" t="s">
        <v>5547</v>
      </c>
      <c r="E3237" t="s">
        <v>1615</v>
      </c>
      <c r="F3237" t="s">
        <v>1616</v>
      </c>
      <c r="G3237">
        <v>-18.879200000000001</v>
      </c>
      <c r="H3237">
        <v>46.845100000000002</v>
      </c>
      <c r="I3237" t="s">
        <v>62</v>
      </c>
      <c r="J3237">
        <v>106286</v>
      </c>
      <c r="K3237" s="1">
        <v>44974</v>
      </c>
      <c r="L3237" t="s">
        <v>29</v>
      </c>
      <c r="M3237" t="s">
        <v>10401</v>
      </c>
      <c r="N3237" t="s">
        <v>10402</v>
      </c>
      <c r="O3237" t="s">
        <v>2290</v>
      </c>
      <c r="P3237" t="s">
        <v>4161</v>
      </c>
      <c r="Q3237" t="s">
        <v>321</v>
      </c>
      <c r="R3237" t="s">
        <v>4162</v>
      </c>
      <c r="S3237" t="s">
        <v>85</v>
      </c>
      <c r="T3237" t="s">
        <v>4163</v>
      </c>
      <c r="U3237" t="s">
        <v>4164</v>
      </c>
      <c r="V3237" t="s">
        <v>2823</v>
      </c>
      <c r="W3237" t="s">
        <v>2824</v>
      </c>
    </row>
    <row r="3238" spans="1:23" x14ac:dyDescent="0.3">
      <c r="A3238">
        <v>868933692379367</v>
      </c>
      <c r="B3238" t="s">
        <v>260</v>
      </c>
      <c r="C3238" t="s">
        <v>189</v>
      </c>
      <c r="D3238" t="s">
        <v>5147</v>
      </c>
      <c r="E3238" t="s">
        <v>2094</v>
      </c>
      <c r="F3238" t="s">
        <v>2095</v>
      </c>
      <c r="G3238">
        <v>-14.271000000000001</v>
      </c>
      <c r="H3238">
        <v>-170.13220000000001</v>
      </c>
      <c r="I3238" t="s">
        <v>138</v>
      </c>
      <c r="J3238">
        <v>74196</v>
      </c>
      <c r="K3238" s="1">
        <v>45115</v>
      </c>
      <c r="L3238" t="s">
        <v>63</v>
      </c>
      <c r="M3238" t="s">
        <v>10403</v>
      </c>
      <c r="N3238" t="s">
        <v>10404</v>
      </c>
      <c r="O3238" t="s">
        <v>307</v>
      </c>
      <c r="P3238" t="s">
        <v>1244</v>
      </c>
      <c r="Q3238" t="s">
        <v>332</v>
      </c>
      <c r="R3238" t="s">
        <v>1245</v>
      </c>
      <c r="S3238" t="s">
        <v>69</v>
      </c>
      <c r="T3238" t="s">
        <v>1246</v>
      </c>
      <c r="U3238" t="s">
        <v>310</v>
      </c>
      <c r="V3238" t="s">
        <v>5306</v>
      </c>
      <c r="W3238" t="s">
        <v>5307</v>
      </c>
    </row>
    <row r="3239" spans="1:23" x14ac:dyDescent="0.3">
      <c r="A3239">
        <v>2129500050605230</v>
      </c>
      <c r="B3239" t="s">
        <v>231</v>
      </c>
      <c r="C3239" t="s">
        <v>273</v>
      </c>
      <c r="D3239" t="s">
        <v>10405</v>
      </c>
      <c r="E3239" t="s">
        <v>576</v>
      </c>
      <c r="F3239" t="s">
        <v>577</v>
      </c>
      <c r="G3239">
        <v>7.3696999999999999</v>
      </c>
      <c r="H3239">
        <v>12.354699999999999</v>
      </c>
      <c r="I3239" t="s">
        <v>28</v>
      </c>
      <c r="J3239">
        <v>72088</v>
      </c>
      <c r="K3239" s="1">
        <v>44741</v>
      </c>
      <c r="L3239" t="s">
        <v>29</v>
      </c>
      <c r="M3239" t="s">
        <v>10406</v>
      </c>
      <c r="N3239" t="s">
        <v>10407</v>
      </c>
      <c r="O3239" t="s">
        <v>692</v>
      </c>
      <c r="P3239" t="s">
        <v>5491</v>
      </c>
      <c r="Q3239" t="s">
        <v>34</v>
      </c>
      <c r="R3239" t="s">
        <v>5492</v>
      </c>
      <c r="S3239" t="s">
        <v>114</v>
      </c>
      <c r="T3239" t="s">
        <v>5493</v>
      </c>
      <c r="U3239" t="s">
        <v>5494</v>
      </c>
      <c r="V3239" t="s">
        <v>3985</v>
      </c>
      <c r="W3239" t="s">
        <v>3986</v>
      </c>
    </row>
    <row r="3240" spans="1:23" x14ac:dyDescent="0.3">
      <c r="A3240">
        <v>871383944518405</v>
      </c>
      <c r="B3240" t="s">
        <v>364</v>
      </c>
      <c r="C3240" t="s">
        <v>151</v>
      </c>
      <c r="D3240" t="s">
        <v>5605</v>
      </c>
      <c r="E3240" t="s">
        <v>4329</v>
      </c>
      <c r="F3240" t="s">
        <v>4330</v>
      </c>
      <c r="G3240">
        <v>-13.254300000000001</v>
      </c>
      <c r="H3240">
        <v>34.301499999999997</v>
      </c>
      <c r="I3240" t="s">
        <v>206</v>
      </c>
      <c r="J3240">
        <v>13344</v>
      </c>
      <c r="K3240" s="1">
        <v>44691</v>
      </c>
      <c r="L3240" t="s">
        <v>29</v>
      </c>
      <c r="M3240" t="s">
        <v>10408</v>
      </c>
      <c r="N3240">
        <f>1-441-861-4839</f>
        <v>-6140</v>
      </c>
      <c r="O3240" t="s">
        <v>81</v>
      </c>
      <c r="P3240" t="s">
        <v>224</v>
      </c>
      <c r="Q3240" t="s">
        <v>83</v>
      </c>
      <c r="R3240" t="s">
        <v>2259</v>
      </c>
      <c r="S3240" t="s">
        <v>241</v>
      </c>
      <c r="T3240" t="s">
        <v>2260</v>
      </c>
      <c r="U3240" t="s">
        <v>2261</v>
      </c>
      <c r="V3240" t="s">
        <v>465</v>
      </c>
      <c r="W3240" t="s">
        <v>466</v>
      </c>
    </row>
    <row r="3241" spans="1:23" x14ac:dyDescent="0.3">
      <c r="A3241">
        <v>778845029726365</v>
      </c>
      <c r="B3241" t="s">
        <v>1008</v>
      </c>
      <c r="C3241" t="s">
        <v>91</v>
      </c>
      <c r="D3241" t="s">
        <v>2563</v>
      </c>
      <c r="E3241" t="s">
        <v>712</v>
      </c>
      <c r="F3241" t="s">
        <v>713</v>
      </c>
      <c r="G3241">
        <v>40.069099999999999</v>
      </c>
      <c r="H3241">
        <v>45.038200000000003</v>
      </c>
      <c r="I3241" t="s">
        <v>206</v>
      </c>
      <c r="J3241">
        <v>105116</v>
      </c>
      <c r="K3241" s="1">
        <v>45046</v>
      </c>
      <c r="L3241" t="s">
        <v>29</v>
      </c>
      <c r="M3241" t="s">
        <v>10409</v>
      </c>
      <c r="N3241" t="s">
        <v>10410</v>
      </c>
      <c r="O3241" t="s">
        <v>1308</v>
      </c>
      <c r="P3241" t="s">
        <v>1309</v>
      </c>
      <c r="Q3241" t="s">
        <v>50</v>
      </c>
      <c r="R3241" t="s">
        <v>1310</v>
      </c>
      <c r="S3241" t="s">
        <v>241</v>
      </c>
      <c r="T3241" t="s">
        <v>1311</v>
      </c>
      <c r="U3241" t="s">
        <v>1312</v>
      </c>
      <c r="V3241" t="s">
        <v>995</v>
      </c>
      <c r="W3241" t="s">
        <v>996</v>
      </c>
    </row>
    <row r="3242" spans="1:23" x14ac:dyDescent="0.3">
      <c r="A3242">
        <v>2222106519649930</v>
      </c>
      <c r="B3242" t="s">
        <v>686</v>
      </c>
      <c r="C3242" t="s">
        <v>218</v>
      </c>
      <c r="D3242" t="s">
        <v>1855</v>
      </c>
      <c r="E3242" t="s">
        <v>712</v>
      </c>
      <c r="F3242" t="s">
        <v>713</v>
      </c>
      <c r="G3242">
        <v>40.069099999999999</v>
      </c>
      <c r="H3242">
        <v>45.038200000000003</v>
      </c>
      <c r="I3242" t="s">
        <v>138</v>
      </c>
      <c r="J3242">
        <v>43812</v>
      </c>
      <c r="K3242" s="1">
        <v>45073</v>
      </c>
      <c r="L3242" t="s">
        <v>29</v>
      </c>
      <c r="M3242" t="s">
        <v>10411</v>
      </c>
      <c r="N3242" t="s">
        <v>10412</v>
      </c>
      <c r="O3242" t="s">
        <v>1503</v>
      </c>
      <c r="P3242" t="s">
        <v>2862</v>
      </c>
      <c r="Q3242" t="s">
        <v>253</v>
      </c>
      <c r="R3242" t="s">
        <v>2863</v>
      </c>
      <c r="S3242" t="s">
        <v>85</v>
      </c>
      <c r="T3242" t="s">
        <v>2864</v>
      </c>
      <c r="U3242" t="s">
        <v>2865</v>
      </c>
      <c r="V3242" t="s">
        <v>4587</v>
      </c>
      <c r="W3242" t="s">
        <v>4588</v>
      </c>
    </row>
    <row r="3243" spans="1:23" x14ac:dyDescent="0.3">
      <c r="A3243">
        <v>2452297364804740</v>
      </c>
      <c r="B3243" t="s">
        <v>23</v>
      </c>
      <c r="C3243" t="s">
        <v>58</v>
      </c>
      <c r="D3243" t="s">
        <v>1573</v>
      </c>
      <c r="E3243" t="s">
        <v>177</v>
      </c>
      <c r="F3243" t="s">
        <v>178</v>
      </c>
      <c r="G3243">
        <v>26.066700000000001</v>
      </c>
      <c r="H3243">
        <v>50.557699999999997</v>
      </c>
      <c r="I3243" t="s">
        <v>78</v>
      </c>
      <c r="J3243">
        <v>94741</v>
      </c>
      <c r="K3243" s="1">
        <v>45133</v>
      </c>
      <c r="L3243" t="s">
        <v>123</v>
      </c>
      <c r="M3243" t="s">
        <v>10413</v>
      </c>
      <c r="N3243" t="s">
        <v>10414</v>
      </c>
      <c r="O3243" t="s">
        <v>330</v>
      </c>
      <c r="P3243" t="s">
        <v>1017</v>
      </c>
      <c r="Q3243" t="s">
        <v>169</v>
      </c>
      <c r="R3243" t="s">
        <v>1018</v>
      </c>
      <c r="S3243" t="s">
        <v>241</v>
      </c>
      <c r="T3243" t="s">
        <v>1019</v>
      </c>
      <c r="U3243" t="s">
        <v>1020</v>
      </c>
      <c r="V3243" t="s">
        <v>7488</v>
      </c>
      <c r="W3243" t="s">
        <v>7489</v>
      </c>
    </row>
    <row r="3244" spans="1:23" x14ac:dyDescent="0.3">
      <c r="A3244">
        <v>1577075138349170</v>
      </c>
      <c r="B3244" t="s">
        <v>133</v>
      </c>
      <c r="C3244" t="s">
        <v>134</v>
      </c>
      <c r="D3244" t="s">
        <v>7642</v>
      </c>
      <c r="E3244" t="s">
        <v>4315</v>
      </c>
      <c r="F3244" t="s">
        <v>4316</v>
      </c>
      <c r="G3244">
        <v>-0.52280000000000004</v>
      </c>
      <c r="H3244">
        <v>166.9315</v>
      </c>
      <c r="I3244" t="s">
        <v>78</v>
      </c>
      <c r="J3244">
        <v>84613</v>
      </c>
      <c r="K3244" s="1">
        <v>44793</v>
      </c>
      <c r="L3244" t="s">
        <v>123</v>
      </c>
      <c r="M3244" t="s">
        <v>10415</v>
      </c>
      <c r="N3244">
        <f>1-743-450-1428</f>
        <v>-2620</v>
      </c>
      <c r="O3244" t="s">
        <v>460</v>
      </c>
      <c r="P3244" t="s">
        <v>4666</v>
      </c>
      <c r="Q3244" t="s">
        <v>34</v>
      </c>
      <c r="R3244" t="s">
        <v>4667</v>
      </c>
      <c r="S3244" t="s">
        <v>69</v>
      </c>
      <c r="T3244" t="s">
        <v>4668</v>
      </c>
      <c r="U3244" t="s">
        <v>4669</v>
      </c>
      <c r="V3244" t="s">
        <v>2660</v>
      </c>
      <c r="W3244" t="s">
        <v>2661</v>
      </c>
    </row>
    <row r="3245" spans="1:23" x14ac:dyDescent="0.3">
      <c r="A3245">
        <v>275650941373411</v>
      </c>
      <c r="B3245" t="s">
        <v>90</v>
      </c>
      <c r="C3245" t="s">
        <v>151</v>
      </c>
      <c r="D3245" t="s">
        <v>953</v>
      </c>
      <c r="E3245" t="s">
        <v>1509</v>
      </c>
      <c r="F3245" t="s">
        <v>1510</v>
      </c>
      <c r="G3245">
        <v>10.691800000000001</v>
      </c>
      <c r="H3245">
        <v>-61.222499999999997</v>
      </c>
      <c r="I3245" t="s">
        <v>28</v>
      </c>
      <c r="J3245">
        <v>89043</v>
      </c>
      <c r="K3245" s="1">
        <v>44891</v>
      </c>
      <c r="L3245" t="s">
        <v>29</v>
      </c>
      <c r="M3245" t="s">
        <v>10416</v>
      </c>
      <c r="N3245" t="s">
        <v>10417</v>
      </c>
      <c r="O3245" t="s">
        <v>909</v>
      </c>
      <c r="P3245" t="s">
        <v>910</v>
      </c>
      <c r="Q3245" t="s">
        <v>169</v>
      </c>
      <c r="R3245" t="s">
        <v>911</v>
      </c>
      <c r="S3245" t="s">
        <v>241</v>
      </c>
      <c r="T3245" t="s">
        <v>912</v>
      </c>
      <c r="U3245" t="s">
        <v>913</v>
      </c>
      <c r="V3245" t="s">
        <v>1275</v>
      </c>
      <c r="W3245" t="s">
        <v>1276</v>
      </c>
    </row>
    <row r="3246" spans="1:23" x14ac:dyDescent="0.3">
      <c r="A3246">
        <v>1469303203851380</v>
      </c>
      <c r="B3246" t="s">
        <v>300</v>
      </c>
      <c r="C3246" t="s">
        <v>24</v>
      </c>
      <c r="D3246" t="s">
        <v>274</v>
      </c>
      <c r="E3246" t="s">
        <v>469</v>
      </c>
      <c r="F3246" t="s">
        <v>470</v>
      </c>
      <c r="G3246">
        <v>26.335100000000001</v>
      </c>
      <c r="H3246">
        <v>17.228300000000001</v>
      </c>
      <c r="I3246" t="s">
        <v>138</v>
      </c>
      <c r="J3246">
        <v>18388</v>
      </c>
      <c r="K3246" s="1">
        <v>44696</v>
      </c>
      <c r="L3246" t="s">
        <v>29</v>
      </c>
      <c r="M3246" t="s">
        <v>10418</v>
      </c>
      <c r="N3246" t="s">
        <v>10419</v>
      </c>
      <c r="O3246" t="s">
        <v>811</v>
      </c>
      <c r="P3246" t="s">
        <v>812</v>
      </c>
      <c r="Q3246" t="s">
        <v>183</v>
      </c>
      <c r="R3246" t="s">
        <v>813</v>
      </c>
      <c r="S3246" t="s">
        <v>69</v>
      </c>
      <c r="T3246" t="s">
        <v>814</v>
      </c>
      <c r="U3246" t="s">
        <v>815</v>
      </c>
      <c r="V3246" t="s">
        <v>10420</v>
      </c>
      <c r="W3246" t="s">
        <v>10421</v>
      </c>
    </row>
    <row r="3247" spans="1:23" x14ac:dyDescent="0.3">
      <c r="A3247">
        <v>1916240480667110</v>
      </c>
      <c r="B3247" t="s">
        <v>533</v>
      </c>
      <c r="C3247" t="s">
        <v>151</v>
      </c>
      <c r="D3247" t="s">
        <v>3933</v>
      </c>
      <c r="E3247" t="s">
        <v>883</v>
      </c>
      <c r="F3247" t="s">
        <v>884</v>
      </c>
      <c r="G3247">
        <v>31.791699999999999</v>
      </c>
      <c r="H3247">
        <v>-7.0926</v>
      </c>
      <c r="I3247" t="s">
        <v>28</v>
      </c>
      <c r="J3247">
        <v>62961</v>
      </c>
      <c r="K3247" s="1">
        <v>44739</v>
      </c>
      <c r="L3247" t="s">
        <v>63</v>
      </c>
      <c r="M3247" t="s">
        <v>10422</v>
      </c>
      <c r="N3247" t="s">
        <v>10423</v>
      </c>
      <c r="O3247" t="s">
        <v>548</v>
      </c>
      <c r="P3247" t="s">
        <v>549</v>
      </c>
      <c r="Q3247" t="s">
        <v>34</v>
      </c>
      <c r="R3247" t="s">
        <v>550</v>
      </c>
      <c r="S3247" t="s">
        <v>198</v>
      </c>
      <c r="T3247" t="s">
        <v>551</v>
      </c>
      <c r="U3247" t="s">
        <v>552</v>
      </c>
      <c r="V3247" t="s">
        <v>1334</v>
      </c>
      <c r="W3247" t="s">
        <v>1335</v>
      </c>
    </row>
    <row r="3248" spans="1:23" x14ac:dyDescent="0.3">
      <c r="A3248">
        <v>2061308090542990</v>
      </c>
      <c r="B3248" t="s">
        <v>678</v>
      </c>
      <c r="C3248" t="s">
        <v>91</v>
      </c>
      <c r="D3248" t="s">
        <v>2888</v>
      </c>
      <c r="E3248" t="s">
        <v>936</v>
      </c>
      <c r="F3248" t="s">
        <v>937</v>
      </c>
      <c r="G3248">
        <v>23.684999999999999</v>
      </c>
      <c r="H3248">
        <v>90.356300000000005</v>
      </c>
      <c r="I3248" t="s">
        <v>28</v>
      </c>
      <c r="J3248">
        <v>114511</v>
      </c>
      <c r="K3248" s="1">
        <v>44487</v>
      </c>
      <c r="L3248" t="s">
        <v>29</v>
      </c>
      <c r="M3248" t="s">
        <v>10424</v>
      </c>
      <c r="N3248" t="s">
        <v>10425</v>
      </c>
      <c r="O3248" t="s">
        <v>330</v>
      </c>
      <c r="P3248" t="s">
        <v>331</v>
      </c>
      <c r="Q3248" t="s">
        <v>294</v>
      </c>
      <c r="R3248" t="s">
        <v>333</v>
      </c>
      <c r="S3248" t="s">
        <v>255</v>
      </c>
      <c r="T3248" t="s">
        <v>335</v>
      </c>
      <c r="U3248" t="s">
        <v>336</v>
      </c>
      <c r="V3248" t="s">
        <v>1568</v>
      </c>
      <c r="W3248" t="s">
        <v>1569</v>
      </c>
    </row>
    <row r="3249" spans="1:23" x14ac:dyDescent="0.3">
      <c r="A3249">
        <v>2534960812602000</v>
      </c>
      <c r="B3249" t="s">
        <v>567</v>
      </c>
      <c r="C3249" t="s">
        <v>134</v>
      </c>
      <c r="D3249" t="s">
        <v>997</v>
      </c>
      <c r="E3249" t="s">
        <v>1598</v>
      </c>
      <c r="F3249" t="s">
        <v>1599</v>
      </c>
      <c r="G3249">
        <v>-32.522799999999997</v>
      </c>
      <c r="H3249">
        <v>-55.765799999999999</v>
      </c>
      <c r="I3249" t="s">
        <v>138</v>
      </c>
      <c r="J3249">
        <v>98907</v>
      </c>
      <c r="K3249" s="1">
        <v>44599</v>
      </c>
      <c r="L3249" t="s">
        <v>29</v>
      </c>
      <c r="M3249" t="s">
        <v>10426</v>
      </c>
      <c r="N3249">
        <v>4742089626</v>
      </c>
      <c r="O3249" t="s">
        <v>845</v>
      </c>
      <c r="P3249" t="s">
        <v>1290</v>
      </c>
      <c r="Q3249" t="s">
        <v>253</v>
      </c>
      <c r="R3249" t="s">
        <v>1291</v>
      </c>
      <c r="S3249" t="s">
        <v>198</v>
      </c>
      <c r="T3249" t="s">
        <v>1292</v>
      </c>
      <c r="U3249" t="s">
        <v>1293</v>
      </c>
      <c r="V3249" t="s">
        <v>6874</v>
      </c>
      <c r="W3249" t="s">
        <v>6875</v>
      </c>
    </row>
    <row r="3250" spans="1:23" x14ac:dyDescent="0.3">
      <c r="A3250">
        <v>2817375019676490</v>
      </c>
      <c r="B3250" t="s">
        <v>161</v>
      </c>
      <c r="C3250" t="s">
        <v>105</v>
      </c>
      <c r="D3250" t="s">
        <v>2620</v>
      </c>
      <c r="E3250" t="s">
        <v>191</v>
      </c>
      <c r="F3250" t="s">
        <v>192</v>
      </c>
      <c r="G3250">
        <v>32.3078</v>
      </c>
      <c r="H3250">
        <v>-64.750500000000002</v>
      </c>
      <c r="I3250" t="s">
        <v>78</v>
      </c>
      <c r="J3250">
        <v>55404</v>
      </c>
      <c r="K3250" s="1">
        <v>44866</v>
      </c>
      <c r="L3250" t="s">
        <v>123</v>
      </c>
      <c r="M3250" t="s">
        <v>10427</v>
      </c>
      <c r="N3250" t="s">
        <v>10428</v>
      </c>
      <c r="O3250" t="s">
        <v>897</v>
      </c>
      <c r="P3250" t="s">
        <v>898</v>
      </c>
      <c r="Q3250" t="s">
        <v>67</v>
      </c>
      <c r="R3250" t="s">
        <v>899</v>
      </c>
      <c r="S3250" t="s">
        <v>255</v>
      </c>
      <c r="T3250" t="s">
        <v>900</v>
      </c>
      <c r="U3250" t="s">
        <v>901</v>
      </c>
      <c r="V3250" t="s">
        <v>3120</v>
      </c>
      <c r="W3250" t="s">
        <v>3121</v>
      </c>
    </row>
    <row r="3251" spans="1:23" x14ac:dyDescent="0.3">
      <c r="A3251">
        <v>785024324688835</v>
      </c>
      <c r="B3251" t="s">
        <v>74</v>
      </c>
      <c r="C3251" t="s">
        <v>24</v>
      </c>
      <c r="D3251" t="s">
        <v>1588</v>
      </c>
      <c r="E3251" t="s">
        <v>724</v>
      </c>
      <c r="F3251" t="s">
        <v>725</v>
      </c>
      <c r="G3251">
        <v>13.4443</v>
      </c>
      <c r="H3251">
        <v>144.7937</v>
      </c>
      <c r="I3251" t="s">
        <v>206</v>
      </c>
      <c r="J3251">
        <v>64723</v>
      </c>
      <c r="K3251" s="1">
        <v>44466</v>
      </c>
      <c r="L3251" t="s">
        <v>123</v>
      </c>
      <c r="M3251" t="s">
        <v>10429</v>
      </c>
      <c r="N3251" t="s">
        <v>10430</v>
      </c>
      <c r="O3251" t="s">
        <v>1576</v>
      </c>
      <c r="P3251" t="s">
        <v>1577</v>
      </c>
      <c r="Q3251" t="s">
        <v>169</v>
      </c>
      <c r="R3251" t="s">
        <v>1578</v>
      </c>
      <c r="S3251" t="s">
        <v>36</v>
      </c>
      <c r="T3251" t="s">
        <v>1579</v>
      </c>
      <c r="U3251" t="s">
        <v>1580</v>
      </c>
      <c r="V3251" t="s">
        <v>4635</v>
      </c>
      <c r="W3251" t="s">
        <v>4636</v>
      </c>
    </row>
    <row r="3252" spans="1:23" x14ac:dyDescent="0.3">
      <c r="A3252">
        <v>680623429987411</v>
      </c>
      <c r="B3252" t="s">
        <v>555</v>
      </c>
      <c r="C3252" t="s">
        <v>24</v>
      </c>
      <c r="D3252" t="s">
        <v>3096</v>
      </c>
      <c r="E3252" t="s">
        <v>432</v>
      </c>
      <c r="F3252" t="s">
        <v>433</v>
      </c>
      <c r="G3252">
        <v>30.5852</v>
      </c>
      <c r="H3252">
        <v>36.238399999999999</v>
      </c>
      <c r="I3252" t="s">
        <v>78</v>
      </c>
      <c r="J3252">
        <v>102703</v>
      </c>
      <c r="K3252" s="1">
        <v>44791</v>
      </c>
      <c r="L3252" t="s">
        <v>29</v>
      </c>
      <c r="M3252" t="s">
        <v>10431</v>
      </c>
      <c r="N3252" t="s">
        <v>10432</v>
      </c>
      <c r="O3252" t="s">
        <v>1115</v>
      </c>
      <c r="P3252" t="s">
        <v>2180</v>
      </c>
      <c r="Q3252" t="s">
        <v>1047</v>
      </c>
      <c r="R3252" t="s">
        <v>2181</v>
      </c>
      <c r="S3252" t="s">
        <v>241</v>
      </c>
      <c r="T3252" t="s">
        <v>2182</v>
      </c>
      <c r="U3252" t="s">
        <v>2183</v>
      </c>
      <c r="V3252" t="s">
        <v>6351</v>
      </c>
      <c r="W3252" t="s">
        <v>6352</v>
      </c>
    </row>
    <row r="3253" spans="1:23" x14ac:dyDescent="0.3">
      <c r="A3253">
        <v>1152055657354420</v>
      </c>
      <c r="B3253" t="s">
        <v>351</v>
      </c>
      <c r="C3253" t="s">
        <v>24</v>
      </c>
      <c r="D3253" t="s">
        <v>3693</v>
      </c>
      <c r="E3253" t="s">
        <v>2825</v>
      </c>
      <c r="F3253" t="s">
        <v>2826</v>
      </c>
      <c r="G3253">
        <v>8.4605999999999995</v>
      </c>
      <c r="H3253">
        <v>-11.7799</v>
      </c>
      <c r="I3253" t="s">
        <v>28</v>
      </c>
      <c r="J3253">
        <v>63210</v>
      </c>
      <c r="K3253" s="1">
        <v>45077</v>
      </c>
      <c r="L3253" t="s">
        <v>63</v>
      </c>
      <c r="M3253" t="s">
        <v>10433</v>
      </c>
      <c r="N3253">
        <f>1-303-401-8725</f>
        <v>-9428</v>
      </c>
      <c r="O3253" t="s">
        <v>474</v>
      </c>
      <c r="P3253" t="s">
        <v>979</v>
      </c>
      <c r="Q3253" t="s">
        <v>50</v>
      </c>
      <c r="R3253" t="s">
        <v>980</v>
      </c>
      <c r="S3253" t="s">
        <v>241</v>
      </c>
      <c r="T3253" t="s">
        <v>981</v>
      </c>
      <c r="U3253" t="s">
        <v>982</v>
      </c>
      <c r="V3253" t="s">
        <v>857</v>
      </c>
      <c r="W3253" t="s">
        <v>858</v>
      </c>
    </row>
    <row r="3254" spans="1:23" x14ac:dyDescent="0.3">
      <c r="A3254">
        <v>2201110345242140</v>
      </c>
      <c r="B3254" t="s">
        <v>973</v>
      </c>
      <c r="C3254" t="s">
        <v>151</v>
      </c>
      <c r="D3254" t="s">
        <v>2129</v>
      </c>
      <c r="E3254" t="s">
        <v>794</v>
      </c>
      <c r="F3254" t="s">
        <v>795</v>
      </c>
      <c r="G3254">
        <v>4.5353000000000003</v>
      </c>
      <c r="H3254">
        <v>114.7277</v>
      </c>
      <c r="I3254" t="s">
        <v>206</v>
      </c>
      <c r="J3254">
        <v>60119</v>
      </c>
      <c r="K3254" s="1">
        <v>44901</v>
      </c>
      <c r="L3254" t="s">
        <v>29</v>
      </c>
      <c r="M3254" t="s">
        <v>10434</v>
      </c>
      <c r="N3254" t="s">
        <v>10435</v>
      </c>
      <c r="O3254" t="s">
        <v>1100</v>
      </c>
      <c r="P3254" t="s">
        <v>2877</v>
      </c>
      <c r="Q3254" t="s">
        <v>321</v>
      </c>
      <c r="R3254" t="s">
        <v>2878</v>
      </c>
      <c r="S3254" t="s">
        <v>69</v>
      </c>
      <c r="T3254" t="s">
        <v>2879</v>
      </c>
      <c r="U3254" t="s">
        <v>2880</v>
      </c>
      <c r="V3254" t="s">
        <v>9423</v>
      </c>
      <c r="W3254" t="s">
        <v>9424</v>
      </c>
    </row>
    <row r="3255" spans="1:23" x14ac:dyDescent="0.3">
      <c r="A3255">
        <v>346291503717434</v>
      </c>
      <c r="B3255" t="s">
        <v>1803</v>
      </c>
      <c r="C3255" t="s">
        <v>151</v>
      </c>
      <c r="D3255" t="s">
        <v>2119</v>
      </c>
      <c r="E3255" t="s">
        <v>3412</v>
      </c>
      <c r="F3255" t="s">
        <v>3413</v>
      </c>
      <c r="G3255">
        <v>18.0425</v>
      </c>
      <c r="H3255">
        <v>-63.0548</v>
      </c>
      <c r="I3255" t="s">
        <v>28</v>
      </c>
      <c r="J3255">
        <v>15680</v>
      </c>
      <c r="K3255" s="1">
        <v>44789</v>
      </c>
      <c r="L3255" t="s">
        <v>123</v>
      </c>
      <c r="M3255" t="s">
        <v>10436</v>
      </c>
      <c r="N3255" t="s">
        <v>10437</v>
      </c>
      <c r="O3255" t="s">
        <v>735</v>
      </c>
      <c r="P3255" t="s">
        <v>736</v>
      </c>
      <c r="Q3255" t="s">
        <v>50</v>
      </c>
      <c r="R3255" t="s">
        <v>737</v>
      </c>
      <c r="S3255" t="s">
        <v>52</v>
      </c>
      <c r="T3255" t="s">
        <v>738</v>
      </c>
      <c r="U3255" t="s">
        <v>739</v>
      </c>
      <c r="V3255" t="s">
        <v>1862</v>
      </c>
      <c r="W3255" t="s">
        <v>1863</v>
      </c>
    </row>
    <row r="3256" spans="1:23" x14ac:dyDescent="0.3">
      <c r="A3256">
        <v>289393823289504</v>
      </c>
      <c r="B3256" t="s">
        <v>417</v>
      </c>
      <c r="C3256" t="s">
        <v>58</v>
      </c>
      <c r="D3256" t="s">
        <v>5052</v>
      </c>
      <c r="E3256" t="s">
        <v>3436</v>
      </c>
      <c r="F3256" t="s">
        <v>3437</v>
      </c>
      <c r="G3256">
        <v>13.7942</v>
      </c>
      <c r="H3256">
        <v>-88.896500000000003</v>
      </c>
      <c r="I3256" t="s">
        <v>28</v>
      </c>
      <c r="J3256">
        <v>89650</v>
      </c>
      <c r="K3256" s="1">
        <v>44849</v>
      </c>
      <c r="L3256" t="s">
        <v>29</v>
      </c>
      <c r="M3256" t="s">
        <v>10438</v>
      </c>
      <c r="N3256" t="s">
        <v>10439</v>
      </c>
      <c r="O3256" t="s">
        <v>897</v>
      </c>
      <c r="P3256" t="s">
        <v>2000</v>
      </c>
      <c r="Q3256" t="s">
        <v>169</v>
      </c>
      <c r="R3256" t="s">
        <v>2001</v>
      </c>
      <c r="S3256" t="s">
        <v>145</v>
      </c>
      <c r="T3256" t="s">
        <v>2002</v>
      </c>
      <c r="U3256" t="s">
        <v>2003</v>
      </c>
      <c r="V3256" t="s">
        <v>9395</v>
      </c>
      <c r="W3256" t="s">
        <v>9396</v>
      </c>
    </row>
    <row r="3257" spans="1:23" x14ac:dyDescent="0.3">
      <c r="A3257">
        <v>3006106080518700</v>
      </c>
      <c r="B3257" t="s">
        <v>57</v>
      </c>
      <c r="C3257" t="s">
        <v>189</v>
      </c>
      <c r="D3257" t="s">
        <v>162</v>
      </c>
      <c r="E3257" t="s">
        <v>1997</v>
      </c>
      <c r="F3257" t="s">
        <v>1998</v>
      </c>
      <c r="G3257">
        <v>45.943199999999997</v>
      </c>
      <c r="H3257">
        <v>24.966799999999999</v>
      </c>
      <c r="I3257" t="s">
        <v>62</v>
      </c>
      <c r="J3257">
        <v>37965</v>
      </c>
      <c r="K3257" s="1">
        <v>44901</v>
      </c>
      <c r="L3257" t="s">
        <v>123</v>
      </c>
      <c r="M3257" t="s">
        <v>10440</v>
      </c>
      <c r="N3257" t="s">
        <v>10441</v>
      </c>
      <c r="O3257" t="s">
        <v>3431</v>
      </c>
      <c r="P3257" t="s">
        <v>3432</v>
      </c>
      <c r="Q3257" t="s">
        <v>967</v>
      </c>
      <c r="R3257" t="s">
        <v>3433</v>
      </c>
      <c r="S3257" t="s">
        <v>212</v>
      </c>
      <c r="T3257" t="s">
        <v>3434</v>
      </c>
      <c r="U3257" t="s">
        <v>3435</v>
      </c>
      <c r="V3257" t="s">
        <v>6499</v>
      </c>
      <c r="W3257" t="s">
        <v>6500</v>
      </c>
    </row>
    <row r="3258" spans="1:23" x14ac:dyDescent="0.3">
      <c r="A3258">
        <v>2374223222650300</v>
      </c>
      <c r="B3258" t="s">
        <v>1008</v>
      </c>
      <c r="C3258" t="s">
        <v>105</v>
      </c>
      <c r="D3258" t="s">
        <v>592</v>
      </c>
      <c r="E3258" t="s">
        <v>1963</v>
      </c>
      <c r="F3258" t="s">
        <v>1964</v>
      </c>
      <c r="G3258">
        <v>33.223199999999999</v>
      </c>
      <c r="H3258">
        <v>43.679299999999998</v>
      </c>
      <c r="I3258" t="s">
        <v>78</v>
      </c>
      <c r="J3258">
        <v>134761</v>
      </c>
      <c r="K3258" s="1">
        <v>44960</v>
      </c>
      <c r="L3258" t="s">
        <v>29</v>
      </c>
      <c r="M3258" t="s">
        <v>10442</v>
      </c>
      <c r="N3258" t="s">
        <v>10443</v>
      </c>
      <c r="O3258" t="s">
        <v>448</v>
      </c>
      <c r="P3258" t="s">
        <v>2628</v>
      </c>
      <c r="Q3258" t="s">
        <v>321</v>
      </c>
      <c r="R3258" t="s">
        <v>2629</v>
      </c>
      <c r="S3258" t="s">
        <v>334</v>
      </c>
      <c r="T3258" t="s">
        <v>2630</v>
      </c>
      <c r="U3258" t="s">
        <v>2631</v>
      </c>
      <c r="V3258" t="s">
        <v>2545</v>
      </c>
      <c r="W3258" t="s">
        <v>2546</v>
      </c>
    </row>
    <row r="3259" spans="1:23" x14ac:dyDescent="0.3">
      <c r="A3259">
        <v>1914113375941580</v>
      </c>
      <c r="B3259" t="s">
        <v>325</v>
      </c>
      <c r="C3259" t="s">
        <v>218</v>
      </c>
      <c r="D3259" t="s">
        <v>5909</v>
      </c>
      <c r="E3259" t="s">
        <v>2255</v>
      </c>
      <c r="F3259" t="s">
        <v>2256</v>
      </c>
      <c r="G3259">
        <v>41.377499999999998</v>
      </c>
      <c r="H3259">
        <v>64.585300000000004</v>
      </c>
      <c r="I3259" t="s">
        <v>28</v>
      </c>
      <c r="J3259">
        <v>65651</v>
      </c>
      <c r="K3259" s="1">
        <v>45121</v>
      </c>
      <c r="L3259" t="s">
        <v>123</v>
      </c>
      <c r="M3259" t="s">
        <v>10444</v>
      </c>
      <c r="N3259" t="s">
        <v>10445</v>
      </c>
      <c r="O3259" t="s">
        <v>2653</v>
      </c>
      <c r="P3259" t="s">
        <v>3619</v>
      </c>
      <c r="Q3259" t="s">
        <v>143</v>
      </c>
      <c r="R3259" t="s">
        <v>3620</v>
      </c>
      <c r="S3259" t="s">
        <v>69</v>
      </c>
      <c r="T3259" t="s">
        <v>3621</v>
      </c>
      <c r="U3259" t="s">
        <v>3622</v>
      </c>
      <c r="V3259" t="s">
        <v>6481</v>
      </c>
      <c r="W3259" t="s">
        <v>6482</v>
      </c>
    </row>
    <row r="3260" spans="1:23" x14ac:dyDescent="0.3">
      <c r="A3260">
        <v>577156413350485</v>
      </c>
      <c r="B3260" t="s">
        <v>678</v>
      </c>
      <c r="C3260" t="s">
        <v>273</v>
      </c>
      <c r="D3260" t="s">
        <v>1528</v>
      </c>
      <c r="E3260" t="s">
        <v>2094</v>
      </c>
      <c r="F3260" t="s">
        <v>2095</v>
      </c>
      <c r="G3260">
        <v>-14.271000000000001</v>
      </c>
      <c r="H3260">
        <v>-170.13220000000001</v>
      </c>
      <c r="I3260" t="s">
        <v>138</v>
      </c>
      <c r="J3260">
        <v>16643</v>
      </c>
      <c r="K3260" s="1">
        <v>45149</v>
      </c>
      <c r="L3260" t="s">
        <v>29</v>
      </c>
      <c r="M3260" t="s">
        <v>10446</v>
      </c>
      <c r="N3260" t="s">
        <v>10447</v>
      </c>
      <c r="O3260" t="s">
        <v>1069</v>
      </c>
      <c r="P3260" t="s">
        <v>1070</v>
      </c>
      <c r="Q3260" t="s">
        <v>83</v>
      </c>
      <c r="R3260" t="s">
        <v>1071</v>
      </c>
      <c r="S3260" t="s">
        <v>198</v>
      </c>
      <c r="T3260" t="s">
        <v>1072</v>
      </c>
      <c r="U3260" t="s">
        <v>1073</v>
      </c>
      <c r="V3260" t="s">
        <v>4596</v>
      </c>
      <c r="W3260" t="s">
        <v>4597</v>
      </c>
    </row>
    <row r="3261" spans="1:23" x14ac:dyDescent="0.3">
      <c r="A3261">
        <v>1431188820960800</v>
      </c>
      <c r="B3261" t="s">
        <v>286</v>
      </c>
      <c r="C3261" t="s">
        <v>105</v>
      </c>
      <c r="D3261" t="s">
        <v>5918</v>
      </c>
      <c r="E3261" t="s">
        <v>1405</v>
      </c>
      <c r="F3261" t="s">
        <v>1406</v>
      </c>
      <c r="G3261">
        <v>56.2639</v>
      </c>
      <c r="H3261">
        <v>9.5017999999999994</v>
      </c>
      <c r="I3261" t="s">
        <v>62</v>
      </c>
      <c r="J3261">
        <v>47977</v>
      </c>
      <c r="K3261" s="1">
        <v>44921</v>
      </c>
      <c r="L3261" t="s">
        <v>29</v>
      </c>
      <c r="M3261" t="s">
        <v>10448</v>
      </c>
      <c r="N3261" t="s">
        <v>10449</v>
      </c>
      <c r="O3261" t="s">
        <v>2675</v>
      </c>
      <c r="P3261" t="s">
        <v>6117</v>
      </c>
      <c r="Q3261" t="s">
        <v>253</v>
      </c>
      <c r="R3261" t="s">
        <v>6118</v>
      </c>
      <c r="S3261" t="s">
        <v>212</v>
      </c>
      <c r="T3261" t="s">
        <v>6119</v>
      </c>
      <c r="U3261" t="s">
        <v>6120</v>
      </c>
      <c r="V3261" t="s">
        <v>850</v>
      </c>
      <c r="W3261" t="s">
        <v>851</v>
      </c>
    </row>
    <row r="3262" spans="1:23" x14ac:dyDescent="0.3">
      <c r="A3262">
        <v>2706368316629210</v>
      </c>
      <c r="B3262" t="s">
        <v>161</v>
      </c>
      <c r="C3262" t="s">
        <v>42</v>
      </c>
      <c r="D3262" t="s">
        <v>2764</v>
      </c>
      <c r="E3262" t="s">
        <v>315</v>
      </c>
      <c r="F3262" t="s">
        <v>316</v>
      </c>
      <c r="G3262">
        <v>40.143099999999997</v>
      </c>
      <c r="H3262">
        <v>47.576900000000002</v>
      </c>
      <c r="I3262" t="s">
        <v>28</v>
      </c>
      <c r="J3262">
        <v>116375</v>
      </c>
      <c r="K3262" s="1">
        <v>44480</v>
      </c>
      <c r="L3262" t="s">
        <v>123</v>
      </c>
      <c r="M3262" t="s">
        <v>10450</v>
      </c>
      <c r="N3262" t="s">
        <v>10451</v>
      </c>
      <c r="O3262" t="s">
        <v>473</v>
      </c>
      <c r="P3262" t="s">
        <v>486</v>
      </c>
      <c r="Q3262" t="s">
        <v>321</v>
      </c>
      <c r="R3262" t="s">
        <v>487</v>
      </c>
      <c r="S3262" t="s">
        <v>69</v>
      </c>
      <c r="T3262" t="s">
        <v>488</v>
      </c>
      <c r="U3262" t="s">
        <v>489</v>
      </c>
      <c r="V3262" t="s">
        <v>1195</v>
      </c>
      <c r="W3262" t="s">
        <v>1196</v>
      </c>
    </row>
    <row r="3263" spans="1:23" x14ac:dyDescent="0.3">
      <c r="A3263">
        <v>1869934548504610</v>
      </c>
      <c r="B3263" t="s">
        <v>41</v>
      </c>
      <c r="C3263" t="s">
        <v>91</v>
      </c>
      <c r="D3263" t="s">
        <v>2625</v>
      </c>
      <c r="E3263" t="s">
        <v>3607</v>
      </c>
      <c r="F3263" t="s">
        <v>3608</v>
      </c>
      <c r="G3263">
        <v>39.074199999999998</v>
      </c>
      <c r="H3263">
        <v>21.824300000000001</v>
      </c>
      <c r="I3263" t="s">
        <v>28</v>
      </c>
      <c r="J3263">
        <v>102768</v>
      </c>
      <c r="K3263" s="1">
        <v>44871</v>
      </c>
      <c r="L3263" t="s">
        <v>63</v>
      </c>
      <c r="M3263" t="s">
        <v>10452</v>
      </c>
      <c r="N3263" t="s">
        <v>10453</v>
      </c>
      <c r="O3263" t="s">
        <v>209</v>
      </c>
      <c r="P3263" t="s">
        <v>210</v>
      </c>
      <c r="Q3263" t="s">
        <v>294</v>
      </c>
      <c r="R3263" t="s">
        <v>211</v>
      </c>
      <c r="S3263" t="s">
        <v>212</v>
      </c>
      <c r="T3263" t="s">
        <v>213</v>
      </c>
      <c r="U3263" t="s">
        <v>214</v>
      </c>
      <c r="V3263" t="s">
        <v>6130</v>
      </c>
      <c r="W3263" t="s">
        <v>6131</v>
      </c>
    </row>
    <row r="3264" spans="1:23" x14ac:dyDescent="0.3">
      <c r="A3264">
        <v>489300704643503</v>
      </c>
      <c r="B3264" t="s">
        <v>23</v>
      </c>
      <c r="C3264" t="s">
        <v>91</v>
      </c>
      <c r="D3264" t="s">
        <v>1435</v>
      </c>
      <c r="E3264" t="s">
        <v>3442</v>
      </c>
      <c r="F3264" t="s">
        <v>3443</v>
      </c>
      <c r="G3264">
        <v>61.924100000000003</v>
      </c>
      <c r="H3264">
        <v>25.748200000000001</v>
      </c>
      <c r="I3264" t="s">
        <v>62</v>
      </c>
      <c r="J3264">
        <v>134405</v>
      </c>
      <c r="K3264" s="1">
        <v>44609</v>
      </c>
      <c r="L3264" t="s">
        <v>63</v>
      </c>
      <c r="M3264" t="s">
        <v>10454</v>
      </c>
      <c r="N3264" t="s">
        <v>10455</v>
      </c>
      <c r="O3264" t="s">
        <v>4167</v>
      </c>
      <c r="P3264" t="s">
        <v>4168</v>
      </c>
      <c r="Q3264" t="s">
        <v>143</v>
      </c>
      <c r="R3264" t="s">
        <v>4169</v>
      </c>
      <c r="S3264" t="s">
        <v>36</v>
      </c>
      <c r="T3264" t="s">
        <v>4170</v>
      </c>
      <c r="U3264" t="s">
        <v>4171</v>
      </c>
      <c r="V3264" t="s">
        <v>4333</v>
      </c>
      <c r="W3264" t="s">
        <v>4334</v>
      </c>
    </row>
    <row r="3265" spans="1:23" x14ac:dyDescent="0.3">
      <c r="A3265">
        <v>1247543009484170</v>
      </c>
      <c r="B3265" t="s">
        <v>133</v>
      </c>
      <c r="C3265" t="s">
        <v>24</v>
      </c>
      <c r="D3265" t="s">
        <v>3602</v>
      </c>
      <c r="E3265" t="s">
        <v>936</v>
      </c>
      <c r="F3265" t="s">
        <v>937</v>
      </c>
      <c r="G3265">
        <v>23.684999999999999</v>
      </c>
      <c r="H3265">
        <v>90.356300000000005</v>
      </c>
      <c r="I3265" t="s">
        <v>78</v>
      </c>
      <c r="J3265">
        <v>78452</v>
      </c>
      <c r="K3265" s="1">
        <v>45062</v>
      </c>
      <c r="L3265" t="s">
        <v>29</v>
      </c>
      <c r="M3265" t="s">
        <v>10456</v>
      </c>
      <c r="N3265" t="s">
        <v>10457</v>
      </c>
      <c r="O3265" t="s">
        <v>112</v>
      </c>
      <c r="P3265" t="s">
        <v>1774</v>
      </c>
      <c r="Q3265" t="s">
        <v>50</v>
      </c>
      <c r="R3265" t="s">
        <v>1775</v>
      </c>
      <c r="S3265" t="s">
        <v>145</v>
      </c>
      <c r="T3265" t="s">
        <v>1776</v>
      </c>
      <c r="U3265" t="s">
        <v>1777</v>
      </c>
      <c r="V3265" t="s">
        <v>6599</v>
      </c>
      <c r="W3265" t="s">
        <v>6600</v>
      </c>
    </row>
    <row r="3266" spans="1:23" x14ac:dyDescent="0.3">
      <c r="A3266">
        <v>621188735302284</v>
      </c>
      <c r="B3266" t="s">
        <v>467</v>
      </c>
      <c r="C3266" t="s">
        <v>151</v>
      </c>
      <c r="D3266" t="s">
        <v>4841</v>
      </c>
      <c r="E3266" t="s">
        <v>1911</v>
      </c>
      <c r="F3266" t="s">
        <v>1912</v>
      </c>
      <c r="G3266">
        <v>7.5148999999999999</v>
      </c>
      <c r="H3266">
        <v>134.58250000000001</v>
      </c>
      <c r="I3266" t="s">
        <v>28</v>
      </c>
      <c r="J3266">
        <v>130205</v>
      </c>
      <c r="K3266" s="1">
        <v>44835</v>
      </c>
      <c r="L3266" t="s">
        <v>123</v>
      </c>
      <c r="M3266" t="s">
        <v>5648</v>
      </c>
      <c r="N3266" t="s">
        <v>10458</v>
      </c>
      <c r="O3266" t="s">
        <v>1746</v>
      </c>
      <c r="P3266" t="s">
        <v>1745</v>
      </c>
      <c r="Q3266" t="s">
        <v>294</v>
      </c>
      <c r="R3266" t="s">
        <v>5382</v>
      </c>
      <c r="S3266" t="s">
        <v>69</v>
      </c>
      <c r="T3266" t="s">
        <v>5383</v>
      </c>
      <c r="U3266" t="s">
        <v>5384</v>
      </c>
      <c r="V3266" t="s">
        <v>3297</v>
      </c>
      <c r="W3266" t="s">
        <v>3298</v>
      </c>
    </row>
    <row r="3267" spans="1:23" x14ac:dyDescent="0.3">
      <c r="A3267">
        <v>2624303707167360</v>
      </c>
      <c r="B3267" t="s">
        <v>364</v>
      </c>
      <c r="C3267" t="s">
        <v>105</v>
      </c>
      <c r="D3267" t="s">
        <v>4058</v>
      </c>
      <c r="E3267" t="s">
        <v>893</v>
      </c>
      <c r="F3267" t="s">
        <v>894</v>
      </c>
      <c r="G3267">
        <v>-30.5595</v>
      </c>
      <c r="H3267">
        <v>22.9375</v>
      </c>
      <c r="I3267" t="s">
        <v>28</v>
      </c>
      <c r="J3267">
        <v>108614</v>
      </c>
      <c r="K3267" s="1">
        <v>44752</v>
      </c>
      <c r="L3267" t="s">
        <v>123</v>
      </c>
      <c r="M3267" t="s">
        <v>10459</v>
      </c>
      <c r="N3267" t="s">
        <v>10460</v>
      </c>
      <c r="O3267" t="s">
        <v>65</v>
      </c>
      <c r="P3267" t="s">
        <v>66</v>
      </c>
      <c r="Q3267" t="s">
        <v>321</v>
      </c>
      <c r="R3267" t="s">
        <v>68</v>
      </c>
      <c r="S3267" t="s">
        <v>85</v>
      </c>
      <c r="T3267" t="s">
        <v>70</v>
      </c>
      <c r="U3267" t="s">
        <v>71</v>
      </c>
      <c r="V3267" t="s">
        <v>6455</v>
      </c>
      <c r="W3267" t="s">
        <v>6456</v>
      </c>
    </row>
    <row r="3268" spans="1:23" x14ac:dyDescent="0.3">
      <c r="A3268">
        <v>2698760196504750</v>
      </c>
      <c r="B3268" t="s">
        <v>74</v>
      </c>
      <c r="C3268" t="s">
        <v>58</v>
      </c>
      <c r="D3268" t="s">
        <v>3663</v>
      </c>
      <c r="E3268" t="s">
        <v>3707</v>
      </c>
      <c r="F3268" t="s">
        <v>3708</v>
      </c>
      <c r="G3268">
        <v>12.1165</v>
      </c>
      <c r="H3268">
        <v>-61.679000000000002</v>
      </c>
      <c r="I3268" t="s">
        <v>62</v>
      </c>
      <c r="J3268">
        <v>41186</v>
      </c>
      <c r="K3268" s="1">
        <v>44539</v>
      </c>
      <c r="L3268" t="s">
        <v>29</v>
      </c>
      <c r="M3268" t="s">
        <v>5837</v>
      </c>
      <c r="N3268" t="s">
        <v>10461</v>
      </c>
      <c r="O3268" t="s">
        <v>251</v>
      </c>
      <c r="P3268" t="s">
        <v>3201</v>
      </c>
      <c r="Q3268" t="s">
        <v>358</v>
      </c>
      <c r="R3268" t="s">
        <v>3202</v>
      </c>
      <c r="S3268" t="s">
        <v>334</v>
      </c>
      <c r="T3268" t="s">
        <v>3203</v>
      </c>
      <c r="U3268" t="s">
        <v>3204</v>
      </c>
      <c r="V3268" t="s">
        <v>902</v>
      </c>
      <c r="W3268" t="s">
        <v>903</v>
      </c>
    </row>
    <row r="3269" spans="1:23" x14ac:dyDescent="0.3">
      <c r="A3269">
        <v>2143112387858890</v>
      </c>
      <c r="B3269" t="s">
        <v>272</v>
      </c>
      <c r="C3269" t="s">
        <v>134</v>
      </c>
      <c r="D3269" t="s">
        <v>3322</v>
      </c>
      <c r="E3269" t="s">
        <v>1065</v>
      </c>
      <c r="F3269" t="s">
        <v>1066</v>
      </c>
      <c r="G3269">
        <v>11.825100000000001</v>
      </c>
      <c r="H3269">
        <v>42.590299999999999</v>
      </c>
      <c r="I3269" t="s">
        <v>138</v>
      </c>
      <c r="J3269">
        <v>106463</v>
      </c>
      <c r="K3269" s="1">
        <v>44895</v>
      </c>
      <c r="L3269" t="s">
        <v>63</v>
      </c>
      <c r="M3269" t="s">
        <v>10462</v>
      </c>
      <c r="N3269" t="s">
        <v>10463</v>
      </c>
      <c r="O3269" t="s">
        <v>1169</v>
      </c>
      <c r="P3269" t="s">
        <v>2614</v>
      </c>
      <c r="Q3269" t="s">
        <v>967</v>
      </c>
      <c r="R3269" t="s">
        <v>2615</v>
      </c>
      <c r="S3269" t="s">
        <v>36</v>
      </c>
      <c r="T3269" t="s">
        <v>2616</v>
      </c>
      <c r="U3269" t="s">
        <v>2617</v>
      </c>
      <c r="V3269" t="s">
        <v>3108</v>
      </c>
      <c r="W3269" t="s">
        <v>3109</v>
      </c>
    </row>
    <row r="3270" spans="1:23" x14ac:dyDescent="0.3">
      <c r="A3270">
        <v>2857828310924000</v>
      </c>
      <c r="B3270" t="s">
        <v>1249</v>
      </c>
      <c r="C3270" t="s">
        <v>134</v>
      </c>
      <c r="D3270" t="s">
        <v>5358</v>
      </c>
      <c r="E3270" t="s">
        <v>3641</v>
      </c>
      <c r="F3270" t="s">
        <v>3642</v>
      </c>
      <c r="G3270">
        <v>12.521100000000001</v>
      </c>
      <c r="H3270">
        <v>-69.968299999999999</v>
      </c>
      <c r="I3270" t="s">
        <v>138</v>
      </c>
      <c r="J3270">
        <v>15294</v>
      </c>
      <c r="K3270" s="1">
        <v>44589</v>
      </c>
      <c r="L3270" t="s">
        <v>123</v>
      </c>
      <c r="M3270" t="s">
        <v>10464</v>
      </c>
      <c r="N3270" t="s">
        <v>10465</v>
      </c>
      <c r="O3270" t="s">
        <v>330</v>
      </c>
      <c r="P3270" t="s">
        <v>331</v>
      </c>
      <c r="Q3270" t="s">
        <v>294</v>
      </c>
      <c r="R3270" t="s">
        <v>333</v>
      </c>
      <c r="S3270" t="s">
        <v>334</v>
      </c>
      <c r="T3270" t="s">
        <v>335</v>
      </c>
      <c r="U3270" t="s">
        <v>336</v>
      </c>
      <c r="V3270" t="s">
        <v>1138</v>
      </c>
      <c r="W3270" t="s">
        <v>1139</v>
      </c>
    </row>
    <row r="3271" spans="1:23" x14ac:dyDescent="0.3">
      <c r="A3271">
        <v>1336894063334960</v>
      </c>
      <c r="B3271" t="s">
        <v>1803</v>
      </c>
      <c r="C3271" t="s">
        <v>134</v>
      </c>
      <c r="D3271" t="s">
        <v>2669</v>
      </c>
      <c r="E3271" t="s">
        <v>1881</v>
      </c>
      <c r="F3271" t="s">
        <v>1881</v>
      </c>
      <c r="G3271">
        <v>1.3521000000000001</v>
      </c>
      <c r="H3271">
        <v>103.8198</v>
      </c>
      <c r="I3271" t="s">
        <v>28</v>
      </c>
      <c r="J3271">
        <v>56997</v>
      </c>
      <c r="K3271" s="1">
        <v>44813</v>
      </c>
      <c r="L3271" t="s">
        <v>63</v>
      </c>
      <c r="M3271" t="s">
        <v>10466</v>
      </c>
      <c r="N3271" t="s">
        <v>10467</v>
      </c>
      <c r="O3271" t="s">
        <v>2653</v>
      </c>
      <c r="P3271" t="s">
        <v>4319</v>
      </c>
      <c r="Q3271" t="s">
        <v>321</v>
      </c>
      <c r="R3271" t="s">
        <v>4320</v>
      </c>
      <c r="S3271" t="s">
        <v>334</v>
      </c>
      <c r="T3271" t="s">
        <v>4321</v>
      </c>
      <c r="U3271" t="s">
        <v>4322</v>
      </c>
      <c r="V3271" t="s">
        <v>2512</v>
      </c>
      <c r="W3271" t="s">
        <v>2513</v>
      </c>
    </row>
    <row r="3272" spans="1:23" x14ac:dyDescent="0.3">
      <c r="A3272">
        <v>993082987874586</v>
      </c>
      <c r="B3272" t="s">
        <v>161</v>
      </c>
      <c r="C3272" t="s">
        <v>189</v>
      </c>
      <c r="D3272" t="s">
        <v>5933</v>
      </c>
      <c r="E3272" t="s">
        <v>1141</v>
      </c>
      <c r="F3272" t="s">
        <v>1142</v>
      </c>
      <c r="G3272">
        <v>-17.7134</v>
      </c>
      <c r="H3272">
        <v>178.065</v>
      </c>
      <c r="I3272" t="s">
        <v>138</v>
      </c>
      <c r="J3272">
        <v>115629</v>
      </c>
      <c r="K3272" s="1">
        <v>44729</v>
      </c>
      <c r="L3272" t="s">
        <v>63</v>
      </c>
      <c r="M3272" t="s">
        <v>10468</v>
      </c>
      <c r="N3272">
        <v>5635007937</v>
      </c>
      <c r="O3272" t="s">
        <v>1979</v>
      </c>
      <c r="P3272" t="s">
        <v>4672</v>
      </c>
      <c r="Q3272" t="s">
        <v>34</v>
      </c>
      <c r="R3272" t="s">
        <v>4673</v>
      </c>
      <c r="S3272" t="s">
        <v>114</v>
      </c>
      <c r="T3272" t="s">
        <v>4674</v>
      </c>
      <c r="U3272" t="s">
        <v>4675</v>
      </c>
      <c r="V3272" t="s">
        <v>5348</v>
      </c>
      <c r="W3272" t="s">
        <v>5349</v>
      </c>
    </row>
    <row r="3273" spans="1:23" x14ac:dyDescent="0.3">
      <c r="A3273">
        <v>251988036815638</v>
      </c>
      <c r="B3273" t="s">
        <v>686</v>
      </c>
      <c r="C3273" t="s">
        <v>91</v>
      </c>
      <c r="D3273" t="s">
        <v>7011</v>
      </c>
      <c r="E3273" t="s">
        <v>5204</v>
      </c>
      <c r="F3273" t="s">
        <v>5205</v>
      </c>
      <c r="G3273">
        <v>41.153300000000002</v>
      </c>
      <c r="H3273">
        <v>20.168299999999999</v>
      </c>
      <c r="I3273" t="s">
        <v>138</v>
      </c>
      <c r="J3273">
        <v>117662</v>
      </c>
      <c r="K3273" s="1">
        <v>44749</v>
      </c>
      <c r="L3273" t="s">
        <v>29</v>
      </c>
      <c r="M3273" t="s">
        <v>10469</v>
      </c>
      <c r="N3273" t="s">
        <v>10470</v>
      </c>
      <c r="O3273" t="s">
        <v>1069</v>
      </c>
      <c r="P3273" t="s">
        <v>1070</v>
      </c>
      <c r="Q3273" t="s">
        <v>67</v>
      </c>
      <c r="R3273" t="s">
        <v>1071</v>
      </c>
      <c r="S3273" t="s">
        <v>255</v>
      </c>
      <c r="T3273" t="s">
        <v>1072</v>
      </c>
      <c r="U3273" t="s">
        <v>1073</v>
      </c>
      <c r="V3273" t="s">
        <v>2512</v>
      </c>
      <c r="W3273" t="s">
        <v>2513</v>
      </c>
    </row>
    <row r="3274" spans="1:23" x14ac:dyDescent="0.3">
      <c r="A3274">
        <v>331973753473294</v>
      </c>
      <c r="B3274" t="s">
        <v>454</v>
      </c>
      <c r="C3274" t="s">
        <v>273</v>
      </c>
      <c r="D3274" t="s">
        <v>1880</v>
      </c>
      <c r="E3274" t="s">
        <v>1642</v>
      </c>
      <c r="F3274" t="s">
        <v>1643</v>
      </c>
      <c r="G3274">
        <v>41.608600000000003</v>
      </c>
      <c r="H3274">
        <v>21.7453</v>
      </c>
      <c r="I3274" t="s">
        <v>78</v>
      </c>
      <c r="J3274">
        <v>100338</v>
      </c>
      <c r="K3274" s="1">
        <v>44588</v>
      </c>
      <c r="L3274" t="s">
        <v>63</v>
      </c>
      <c r="M3274" t="s">
        <v>10471</v>
      </c>
      <c r="N3274" t="s">
        <v>10472</v>
      </c>
      <c r="O3274" t="s">
        <v>660</v>
      </c>
      <c r="P3274" t="s">
        <v>1271</v>
      </c>
      <c r="Q3274" t="s">
        <v>50</v>
      </c>
      <c r="R3274" t="s">
        <v>1272</v>
      </c>
      <c r="S3274" t="s">
        <v>212</v>
      </c>
      <c r="T3274" t="s">
        <v>1273</v>
      </c>
      <c r="U3274" t="s">
        <v>1274</v>
      </c>
      <c r="V3274" t="s">
        <v>10473</v>
      </c>
      <c r="W3274" t="s">
        <v>10474</v>
      </c>
    </row>
    <row r="3275" spans="1:23" x14ac:dyDescent="0.3">
      <c r="A3275">
        <v>694193450564191</v>
      </c>
      <c r="B3275" t="s">
        <v>859</v>
      </c>
      <c r="C3275" t="s">
        <v>189</v>
      </c>
      <c r="D3275" t="s">
        <v>3128</v>
      </c>
      <c r="E3275" t="s">
        <v>2342</v>
      </c>
      <c r="F3275" t="s">
        <v>2343</v>
      </c>
      <c r="G3275">
        <v>71.706900000000005</v>
      </c>
      <c r="H3275">
        <v>-42.604300000000002</v>
      </c>
      <c r="I3275" t="s">
        <v>28</v>
      </c>
      <c r="J3275">
        <v>45483</v>
      </c>
      <c r="K3275" s="1">
        <v>44496</v>
      </c>
      <c r="L3275" t="s">
        <v>29</v>
      </c>
      <c r="M3275" t="s">
        <v>10475</v>
      </c>
      <c r="N3275" t="s">
        <v>10476</v>
      </c>
      <c r="O3275" t="s">
        <v>1543</v>
      </c>
      <c r="P3275" t="s">
        <v>1708</v>
      </c>
      <c r="Q3275" t="s">
        <v>321</v>
      </c>
      <c r="R3275" t="s">
        <v>1709</v>
      </c>
      <c r="S3275" t="s">
        <v>334</v>
      </c>
      <c r="T3275" t="s">
        <v>1710</v>
      </c>
      <c r="U3275" t="s">
        <v>1711</v>
      </c>
      <c r="V3275" t="s">
        <v>6738</v>
      </c>
      <c r="W3275" t="s">
        <v>6739</v>
      </c>
    </row>
    <row r="3276" spans="1:23" x14ac:dyDescent="0.3">
      <c r="A3276">
        <v>490372692656909</v>
      </c>
      <c r="B3276" t="s">
        <v>74</v>
      </c>
      <c r="C3276" t="s">
        <v>42</v>
      </c>
      <c r="D3276" t="s">
        <v>2108</v>
      </c>
      <c r="E3276" t="s">
        <v>1911</v>
      </c>
      <c r="F3276" t="s">
        <v>1912</v>
      </c>
      <c r="G3276">
        <v>7.5148999999999999</v>
      </c>
      <c r="H3276">
        <v>134.58250000000001</v>
      </c>
      <c r="I3276" t="s">
        <v>206</v>
      </c>
      <c r="J3276">
        <v>86770</v>
      </c>
      <c r="K3276" s="1">
        <v>45054</v>
      </c>
      <c r="L3276" t="s">
        <v>29</v>
      </c>
      <c r="M3276" t="s">
        <v>10477</v>
      </c>
      <c r="N3276" t="s">
        <v>10478</v>
      </c>
      <c r="O3276" t="s">
        <v>754</v>
      </c>
      <c r="P3276" t="s">
        <v>755</v>
      </c>
      <c r="Q3276" t="s">
        <v>239</v>
      </c>
      <c r="R3276" t="s">
        <v>756</v>
      </c>
      <c r="S3276" t="s">
        <v>114</v>
      </c>
      <c r="T3276" t="s">
        <v>757</v>
      </c>
      <c r="U3276" t="s">
        <v>758</v>
      </c>
      <c r="V3276" t="s">
        <v>3457</v>
      </c>
      <c r="W3276" t="s">
        <v>3458</v>
      </c>
    </row>
    <row r="3277" spans="1:23" x14ac:dyDescent="0.3">
      <c r="A3277">
        <v>1660669693931750</v>
      </c>
      <c r="B3277" t="s">
        <v>859</v>
      </c>
      <c r="C3277" t="s">
        <v>105</v>
      </c>
      <c r="D3277" t="s">
        <v>2643</v>
      </c>
      <c r="E3277" t="s">
        <v>636</v>
      </c>
      <c r="F3277" t="s">
        <v>637</v>
      </c>
      <c r="G3277">
        <v>8.5379000000000005</v>
      </c>
      <c r="H3277">
        <v>-80.7821</v>
      </c>
      <c r="I3277" t="s">
        <v>62</v>
      </c>
      <c r="J3277">
        <v>117348</v>
      </c>
      <c r="K3277" s="1">
        <v>44724</v>
      </c>
      <c r="L3277" t="s">
        <v>29</v>
      </c>
      <c r="M3277" t="s">
        <v>10479</v>
      </c>
      <c r="N3277" t="s">
        <v>10480</v>
      </c>
      <c r="O3277" t="s">
        <v>1454</v>
      </c>
      <c r="P3277" t="s">
        <v>1455</v>
      </c>
      <c r="Q3277" t="s">
        <v>83</v>
      </c>
      <c r="R3277" t="s">
        <v>1456</v>
      </c>
      <c r="S3277" t="s">
        <v>241</v>
      </c>
      <c r="T3277" t="s">
        <v>1457</v>
      </c>
      <c r="U3277" t="s">
        <v>1458</v>
      </c>
      <c r="V3277" t="s">
        <v>4893</v>
      </c>
      <c r="W3277" t="s">
        <v>4894</v>
      </c>
    </row>
    <row r="3278" spans="1:23" x14ac:dyDescent="0.3">
      <c r="A3278">
        <v>395080824116210</v>
      </c>
      <c r="B3278" t="s">
        <v>467</v>
      </c>
      <c r="C3278" t="s">
        <v>91</v>
      </c>
      <c r="D3278" t="s">
        <v>4464</v>
      </c>
      <c r="E3278" t="s">
        <v>5204</v>
      </c>
      <c r="F3278" t="s">
        <v>5205</v>
      </c>
      <c r="G3278">
        <v>41.153300000000002</v>
      </c>
      <c r="H3278">
        <v>20.168299999999999</v>
      </c>
      <c r="I3278" t="s">
        <v>28</v>
      </c>
      <c r="J3278">
        <v>31632</v>
      </c>
      <c r="K3278" s="1">
        <v>44472</v>
      </c>
      <c r="L3278" t="s">
        <v>123</v>
      </c>
      <c r="M3278" t="s">
        <v>10481</v>
      </c>
      <c r="N3278" t="s">
        <v>10482</v>
      </c>
      <c r="O3278" t="s">
        <v>81</v>
      </c>
      <c r="P3278" t="s">
        <v>224</v>
      </c>
      <c r="Q3278" t="s">
        <v>239</v>
      </c>
      <c r="R3278" t="s">
        <v>2259</v>
      </c>
      <c r="S3278" t="s">
        <v>85</v>
      </c>
      <c r="T3278" t="s">
        <v>2260</v>
      </c>
      <c r="U3278" t="s">
        <v>2261</v>
      </c>
      <c r="V3278" t="s">
        <v>4853</v>
      </c>
      <c r="W3278" t="s">
        <v>4854</v>
      </c>
    </row>
    <row r="3279" spans="1:23" x14ac:dyDescent="0.3">
      <c r="A3279">
        <v>907946473369062</v>
      </c>
      <c r="B3279" t="s">
        <v>555</v>
      </c>
      <c r="C3279" t="s">
        <v>151</v>
      </c>
      <c r="D3279" t="s">
        <v>1315</v>
      </c>
      <c r="E3279" t="s">
        <v>315</v>
      </c>
      <c r="F3279" t="s">
        <v>316</v>
      </c>
      <c r="G3279">
        <v>40.143099999999997</v>
      </c>
      <c r="H3279">
        <v>47.576900000000002</v>
      </c>
      <c r="I3279" t="s">
        <v>28</v>
      </c>
      <c r="J3279">
        <v>77540</v>
      </c>
      <c r="K3279" s="1">
        <v>45052</v>
      </c>
      <c r="L3279" t="s">
        <v>123</v>
      </c>
      <c r="M3279" t="s">
        <v>10483</v>
      </c>
      <c r="N3279" t="s">
        <v>10484</v>
      </c>
      <c r="O3279" t="s">
        <v>1884</v>
      </c>
      <c r="P3279" t="s">
        <v>1885</v>
      </c>
      <c r="Q3279" t="s">
        <v>169</v>
      </c>
      <c r="R3279" t="s">
        <v>1886</v>
      </c>
      <c r="S3279" t="s">
        <v>36</v>
      </c>
      <c r="T3279" t="s">
        <v>1887</v>
      </c>
      <c r="U3279" t="s">
        <v>1888</v>
      </c>
      <c r="V3279" t="s">
        <v>3482</v>
      </c>
      <c r="W3279" t="s">
        <v>3483</v>
      </c>
    </row>
    <row r="3280" spans="1:23" x14ac:dyDescent="0.3">
      <c r="A3280">
        <v>2475640205377380</v>
      </c>
      <c r="B3280" t="s">
        <v>175</v>
      </c>
      <c r="C3280" t="s">
        <v>42</v>
      </c>
      <c r="D3280" t="s">
        <v>3469</v>
      </c>
      <c r="E3280" t="s">
        <v>2610</v>
      </c>
      <c r="F3280" t="s">
        <v>2611</v>
      </c>
      <c r="G3280">
        <v>27.514199999999999</v>
      </c>
      <c r="H3280">
        <v>90.433599999999998</v>
      </c>
      <c r="I3280" t="s">
        <v>62</v>
      </c>
      <c r="J3280">
        <v>26626</v>
      </c>
      <c r="K3280" s="1">
        <v>45018</v>
      </c>
      <c r="L3280" t="s">
        <v>123</v>
      </c>
      <c r="M3280" t="s">
        <v>10485</v>
      </c>
      <c r="N3280" t="s">
        <v>10486</v>
      </c>
      <c r="O3280" t="s">
        <v>389</v>
      </c>
      <c r="P3280" t="s">
        <v>390</v>
      </c>
      <c r="Q3280" t="s">
        <v>239</v>
      </c>
      <c r="R3280" t="s">
        <v>391</v>
      </c>
      <c r="S3280" t="s">
        <v>212</v>
      </c>
      <c r="T3280" t="s">
        <v>392</v>
      </c>
      <c r="U3280" t="s">
        <v>393</v>
      </c>
      <c r="V3280" t="s">
        <v>2440</v>
      </c>
      <c r="W3280" t="s">
        <v>2441</v>
      </c>
    </row>
    <row r="3281" spans="1:23" x14ac:dyDescent="0.3">
      <c r="A3281">
        <v>2990419246488840</v>
      </c>
      <c r="B3281" t="s">
        <v>41</v>
      </c>
      <c r="C3281" t="s">
        <v>24</v>
      </c>
      <c r="D3281" t="s">
        <v>5075</v>
      </c>
      <c r="E3281" t="s">
        <v>1997</v>
      </c>
      <c r="F3281" t="s">
        <v>1998</v>
      </c>
      <c r="G3281">
        <v>45.943199999999997</v>
      </c>
      <c r="H3281">
        <v>24.966799999999999</v>
      </c>
      <c r="I3281" t="s">
        <v>138</v>
      </c>
      <c r="J3281">
        <v>24158</v>
      </c>
      <c r="K3281" s="1">
        <v>44578</v>
      </c>
      <c r="L3281" t="s">
        <v>63</v>
      </c>
      <c r="M3281" t="s">
        <v>10487</v>
      </c>
      <c r="N3281" t="s">
        <v>10488</v>
      </c>
      <c r="O3281" t="s">
        <v>112</v>
      </c>
      <c r="P3281" t="s">
        <v>3864</v>
      </c>
      <c r="Q3281" t="s">
        <v>50</v>
      </c>
      <c r="R3281" t="s">
        <v>3865</v>
      </c>
      <c r="S3281" t="s">
        <v>69</v>
      </c>
      <c r="T3281" t="s">
        <v>3866</v>
      </c>
      <c r="U3281" t="s">
        <v>3867</v>
      </c>
      <c r="V3281" t="s">
        <v>4180</v>
      </c>
      <c r="W3281" t="s">
        <v>4181</v>
      </c>
    </row>
    <row r="3282" spans="1:23" x14ac:dyDescent="0.3">
      <c r="A3282">
        <v>1589521884644700</v>
      </c>
      <c r="B3282" t="s">
        <v>973</v>
      </c>
      <c r="C3282" t="s">
        <v>91</v>
      </c>
      <c r="D3282" t="s">
        <v>2465</v>
      </c>
      <c r="E3282" t="s">
        <v>1760</v>
      </c>
      <c r="F3282" t="s">
        <v>1761</v>
      </c>
      <c r="G3282">
        <v>13.193899999999999</v>
      </c>
      <c r="H3282">
        <v>-59.543199999999999</v>
      </c>
      <c r="I3282" t="s">
        <v>206</v>
      </c>
      <c r="J3282">
        <v>98485</v>
      </c>
      <c r="K3282" s="1">
        <v>45097</v>
      </c>
      <c r="L3282" t="s">
        <v>63</v>
      </c>
      <c r="M3282" t="s">
        <v>4884</v>
      </c>
      <c r="N3282" t="s">
        <v>10489</v>
      </c>
      <c r="O3282" t="s">
        <v>2575</v>
      </c>
      <c r="P3282" t="s">
        <v>32</v>
      </c>
      <c r="Q3282" t="s">
        <v>34</v>
      </c>
      <c r="R3282" t="s">
        <v>3660</v>
      </c>
      <c r="S3282" t="s">
        <v>198</v>
      </c>
      <c r="T3282" t="s">
        <v>3661</v>
      </c>
      <c r="U3282" t="s">
        <v>3662</v>
      </c>
      <c r="V3282" t="s">
        <v>4437</v>
      </c>
      <c r="W3282" t="s">
        <v>4438</v>
      </c>
    </row>
    <row r="3283" spans="1:23" x14ac:dyDescent="0.3">
      <c r="A3283">
        <v>2695183294157630</v>
      </c>
      <c r="B3283" t="s">
        <v>1803</v>
      </c>
      <c r="C3283" t="s">
        <v>218</v>
      </c>
      <c r="D3283" t="s">
        <v>1225</v>
      </c>
      <c r="E3283" t="s">
        <v>1053</v>
      </c>
      <c r="F3283" t="s">
        <v>1054</v>
      </c>
      <c r="G3283">
        <v>51.165700000000001</v>
      </c>
      <c r="H3283">
        <v>10.451499999999999</v>
      </c>
      <c r="I3283" t="s">
        <v>78</v>
      </c>
      <c r="J3283">
        <v>100276</v>
      </c>
      <c r="K3283" s="1">
        <v>44881</v>
      </c>
      <c r="L3283" t="s">
        <v>63</v>
      </c>
      <c r="M3283" t="s">
        <v>10490</v>
      </c>
      <c r="N3283">
        <f>1-456-619-5812</f>
        <v>-6886</v>
      </c>
      <c r="O3283" t="s">
        <v>618</v>
      </c>
      <c r="P3283" t="s">
        <v>619</v>
      </c>
      <c r="Q3283" t="s">
        <v>294</v>
      </c>
      <c r="R3283" t="s">
        <v>620</v>
      </c>
      <c r="S3283" t="s">
        <v>212</v>
      </c>
      <c r="T3283" t="s">
        <v>621</v>
      </c>
      <c r="U3283" t="s">
        <v>622</v>
      </c>
      <c r="V3283" t="s">
        <v>1624</v>
      </c>
      <c r="W3283" t="s">
        <v>1625</v>
      </c>
    </row>
    <row r="3284" spans="1:23" x14ac:dyDescent="0.3">
      <c r="A3284">
        <v>683781572517897</v>
      </c>
      <c r="B3284" t="s">
        <v>921</v>
      </c>
      <c r="C3284" t="s">
        <v>189</v>
      </c>
      <c r="D3284" t="s">
        <v>3633</v>
      </c>
      <c r="E3284" t="s">
        <v>544</v>
      </c>
      <c r="F3284" t="s">
        <v>545</v>
      </c>
      <c r="G3284">
        <v>7.54</v>
      </c>
      <c r="H3284">
        <v>-5.5471000000000004</v>
      </c>
      <c r="I3284" t="s">
        <v>206</v>
      </c>
      <c r="J3284">
        <v>65385</v>
      </c>
      <c r="K3284" s="1">
        <v>44880</v>
      </c>
      <c r="L3284" t="s">
        <v>29</v>
      </c>
      <c r="M3284" t="s">
        <v>10491</v>
      </c>
      <c r="N3284" t="s">
        <v>10492</v>
      </c>
      <c r="O3284" t="s">
        <v>2883</v>
      </c>
      <c r="P3284" t="s">
        <v>2275</v>
      </c>
      <c r="Q3284" t="s">
        <v>239</v>
      </c>
      <c r="R3284" t="s">
        <v>3654</v>
      </c>
      <c r="S3284" t="s">
        <v>85</v>
      </c>
      <c r="T3284" t="s">
        <v>3655</v>
      </c>
      <c r="U3284" t="s">
        <v>3656</v>
      </c>
      <c r="V3284" t="s">
        <v>4374</v>
      </c>
      <c r="W3284" t="s">
        <v>4375</v>
      </c>
    </row>
    <row r="3285" spans="1:23" x14ac:dyDescent="0.3">
      <c r="A3285">
        <v>1823335243758850</v>
      </c>
      <c r="B3285" t="s">
        <v>119</v>
      </c>
      <c r="C3285" t="s">
        <v>273</v>
      </c>
      <c r="D3285" t="s">
        <v>3137</v>
      </c>
      <c r="E3285" t="s">
        <v>614</v>
      </c>
      <c r="F3285" t="s">
        <v>615</v>
      </c>
      <c r="G3285">
        <v>17.189900000000002</v>
      </c>
      <c r="H3285">
        <v>-88.497600000000006</v>
      </c>
      <c r="I3285" t="s">
        <v>62</v>
      </c>
      <c r="J3285">
        <v>63362</v>
      </c>
      <c r="K3285" s="1">
        <v>44512</v>
      </c>
      <c r="L3285" t="s">
        <v>29</v>
      </c>
      <c r="M3285" t="s">
        <v>10493</v>
      </c>
      <c r="N3285" t="s">
        <v>10494</v>
      </c>
      <c r="O3285" t="s">
        <v>1493</v>
      </c>
      <c r="P3285" t="s">
        <v>1494</v>
      </c>
      <c r="Q3285" t="s">
        <v>169</v>
      </c>
      <c r="R3285" t="s">
        <v>1495</v>
      </c>
      <c r="S3285" t="s">
        <v>212</v>
      </c>
      <c r="T3285" t="s">
        <v>1496</v>
      </c>
      <c r="U3285" t="s">
        <v>1497</v>
      </c>
      <c r="V3285" t="s">
        <v>4676</v>
      </c>
      <c r="W3285" t="s">
        <v>4677</v>
      </c>
    </row>
    <row r="3286" spans="1:23" x14ac:dyDescent="0.3">
      <c r="A3286">
        <v>796534430749887</v>
      </c>
      <c r="B3286" t="s">
        <v>555</v>
      </c>
      <c r="C3286" t="s">
        <v>91</v>
      </c>
      <c r="D3286" t="s">
        <v>1971</v>
      </c>
      <c r="E3286" t="s">
        <v>220</v>
      </c>
      <c r="F3286" t="s">
        <v>221</v>
      </c>
      <c r="G3286">
        <v>13.443199999999999</v>
      </c>
      <c r="H3286">
        <v>-15.3101</v>
      </c>
      <c r="I3286" t="s">
        <v>62</v>
      </c>
      <c r="J3286">
        <v>69333</v>
      </c>
      <c r="K3286" s="1">
        <v>44632</v>
      </c>
      <c r="L3286" t="s">
        <v>123</v>
      </c>
      <c r="M3286" t="s">
        <v>10495</v>
      </c>
      <c r="N3286">
        <v>8915882287</v>
      </c>
      <c r="O3286" t="s">
        <v>1591</v>
      </c>
      <c r="P3286" t="s">
        <v>2790</v>
      </c>
      <c r="Q3286" t="s">
        <v>34</v>
      </c>
      <c r="R3286" t="s">
        <v>2791</v>
      </c>
      <c r="S3286" t="s">
        <v>69</v>
      </c>
      <c r="T3286" t="s">
        <v>2792</v>
      </c>
      <c r="U3286" t="s">
        <v>2793</v>
      </c>
      <c r="V3286" t="s">
        <v>5328</v>
      </c>
      <c r="W3286" t="s">
        <v>5329</v>
      </c>
    </row>
    <row r="3287" spans="1:23" x14ac:dyDescent="0.3">
      <c r="A3287">
        <v>828397672349336</v>
      </c>
      <c r="B3287" t="s">
        <v>480</v>
      </c>
      <c r="C3287" t="s">
        <v>105</v>
      </c>
      <c r="D3287" t="s">
        <v>1267</v>
      </c>
      <c r="E3287" t="s">
        <v>2204</v>
      </c>
      <c r="F3287" t="s">
        <v>2205</v>
      </c>
      <c r="G3287">
        <v>7.9465000000000003</v>
      </c>
      <c r="H3287">
        <v>-1.0232000000000001</v>
      </c>
      <c r="I3287" t="s">
        <v>206</v>
      </c>
      <c r="J3287">
        <v>29509</v>
      </c>
      <c r="K3287" s="1">
        <v>45142</v>
      </c>
      <c r="L3287" t="s">
        <v>123</v>
      </c>
      <c r="M3287" t="s">
        <v>10496</v>
      </c>
      <c r="N3287" t="s">
        <v>10497</v>
      </c>
      <c r="O3287" t="s">
        <v>2122</v>
      </c>
      <c r="P3287" t="s">
        <v>2123</v>
      </c>
      <c r="Q3287" t="s">
        <v>358</v>
      </c>
      <c r="R3287" t="s">
        <v>2124</v>
      </c>
      <c r="S3287" t="s">
        <v>114</v>
      </c>
      <c r="T3287" t="s">
        <v>2125</v>
      </c>
      <c r="U3287" t="s">
        <v>2126</v>
      </c>
      <c r="V3287" t="s">
        <v>6798</v>
      </c>
      <c r="W3287" t="s">
        <v>6799</v>
      </c>
    </row>
    <row r="3288" spans="1:23" x14ac:dyDescent="0.3">
      <c r="A3288">
        <v>1808013182736130</v>
      </c>
      <c r="B3288" t="s">
        <v>161</v>
      </c>
      <c r="C3288" t="s">
        <v>151</v>
      </c>
      <c r="D3288" t="s">
        <v>1820</v>
      </c>
      <c r="E3288" t="s">
        <v>731</v>
      </c>
      <c r="F3288" t="s">
        <v>732</v>
      </c>
      <c r="G3288">
        <v>13.9094</v>
      </c>
      <c r="H3288">
        <v>-60.978900000000003</v>
      </c>
      <c r="I3288" t="s">
        <v>28</v>
      </c>
      <c r="J3288">
        <v>47263</v>
      </c>
      <c r="K3288" s="1">
        <v>44543</v>
      </c>
      <c r="L3288" t="s">
        <v>123</v>
      </c>
      <c r="M3288" t="s">
        <v>10498</v>
      </c>
      <c r="N3288" t="s">
        <v>10499</v>
      </c>
      <c r="O3288" t="s">
        <v>1503</v>
      </c>
      <c r="P3288" t="s">
        <v>1504</v>
      </c>
      <c r="Q3288" t="s">
        <v>294</v>
      </c>
      <c r="R3288" t="s">
        <v>1505</v>
      </c>
      <c r="S3288" t="s">
        <v>36</v>
      </c>
      <c r="T3288" t="s">
        <v>1506</v>
      </c>
      <c r="U3288" t="s">
        <v>1507</v>
      </c>
      <c r="V3288" t="s">
        <v>3615</v>
      </c>
      <c r="W3288" t="s">
        <v>3616</v>
      </c>
    </row>
    <row r="3289" spans="1:23" x14ac:dyDescent="0.3">
      <c r="A3289">
        <v>2606192806189520</v>
      </c>
      <c r="B3289" t="s">
        <v>686</v>
      </c>
      <c r="C3289" t="s">
        <v>151</v>
      </c>
      <c r="D3289" t="s">
        <v>5474</v>
      </c>
      <c r="E3289" t="s">
        <v>3331</v>
      </c>
      <c r="F3289" t="s">
        <v>3332</v>
      </c>
      <c r="G3289">
        <v>4.8604000000000003</v>
      </c>
      <c r="H3289">
        <v>-58.930199999999999</v>
      </c>
      <c r="I3289" t="s">
        <v>62</v>
      </c>
      <c r="J3289">
        <v>23223</v>
      </c>
      <c r="K3289" s="1">
        <v>44800</v>
      </c>
      <c r="L3289" t="s">
        <v>63</v>
      </c>
      <c r="M3289" t="s">
        <v>10500</v>
      </c>
      <c r="N3289" t="s">
        <v>10501</v>
      </c>
      <c r="O3289" t="s">
        <v>811</v>
      </c>
      <c r="P3289" t="s">
        <v>812</v>
      </c>
      <c r="Q3289" t="s">
        <v>1047</v>
      </c>
      <c r="R3289" t="s">
        <v>813</v>
      </c>
      <c r="S3289" t="s">
        <v>145</v>
      </c>
      <c r="T3289" t="s">
        <v>814</v>
      </c>
      <c r="U3289" t="s">
        <v>815</v>
      </c>
      <c r="V3289" t="s">
        <v>2208</v>
      </c>
      <c r="W3289" t="s">
        <v>2209</v>
      </c>
    </row>
    <row r="3290" spans="1:23" x14ac:dyDescent="0.3">
      <c r="A3290">
        <v>2351486168078920</v>
      </c>
      <c r="B3290" t="s">
        <v>150</v>
      </c>
      <c r="C3290" t="s">
        <v>189</v>
      </c>
      <c r="D3290" t="s">
        <v>4214</v>
      </c>
      <c r="E3290" t="s">
        <v>1534</v>
      </c>
      <c r="F3290" t="s">
        <v>1535</v>
      </c>
      <c r="G3290">
        <v>1.3733</v>
      </c>
      <c r="H3290">
        <v>32.290300000000002</v>
      </c>
      <c r="I3290" t="s">
        <v>62</v>
      </c>
      <c r="J3290">
        <v>92799</v>
      </c>
      <c r="K3290" s="1">
        <v>44890</v>
      </c>
      <c r="L3290" t="s">
        <v>29</v>
      </c>
      <c r="M3290" t="s">
        <v>7620</v>
      </c>
      <c r="N3290" t="s">
        <v>10502</v>
      </c>
      <c r="O3290" t="s">
        <v>209</v>
      </c>
      <c r="P3290" t="s">
        <v>210</v>
      </c>
      <c r="Q3290" t="s">
        <v>67</v>
      </c>
      <c r="R3290" t="s">
        <v>211</v>
      </c>
      <c r="S3290" t="s">
        <v>241</v>
      </c>
      <c r="T3290" t="s">
        <v>213</v>
      </c>
      <c r="U3290" t="s">
        <v>214</v>
      </c>
      <c r="V3290" t="s">
        <v>2618</v>
      </c>
      <c r="W3290" t="s">
        <v>2619</v>
      </c>
    </row>
    <row r="3291" spans="1:23" x14ac:dyDescent="0.3">
      <c r="A3291">
        <v>2200865405131240</v>
      </c>
      <c r="B3291" t="s">
        <v>23</v>
      </c>
      <c r="C3291" t="s">
        <v>151</v>
      </c>
      <c r="D3291" t="s">
        <v>455</v>
      </c>
      <c r="E3291" t="s">
        <v>378</v>
      </c>
      <c r="F3291" t="s">
        <v>379</v>
      </c>
      <c r="G3291">
        <v>21.521799999999999</v>
      </c>
      <c r="H3291">
        <v>-77.781199999999998</v>
      </c>
      <c r="I3291" t="s">
        <v>62</v>
      </c>
      <c r="J3291">
        <v>42841</v>
      </c>
      <c r="K3291" s="1">
        <v>44656</v>
      </c>
      <c r="L3291" t="s">
        <v>29</v>
      </c>
      <c r="M3291" t="s">
        <v>10503</v>
      </c>
      <c r="N3291" t="s">
        <v>10504</v>
      </c>
      <c r="O3291" t="s">
        <v>209</v>
      </c>
      <c r="P3291" t="s">
        <v>210</v>
      </c>
      <c r="Q3291" t="s">
        <v>332</v>
      </c>
      <c r="R3291" t="s">
        <v>211</v>
      </c>
      <c r="S3291" t="s">
        <v>114</v>
      </c>
      <c r="T3291" t="s">
        <v>213</v>
      </c>
      <c r="U3291" t="s">
        <v>214</v>
      </c>
      <c r="V3291" t="s">
        <v>3946</v>
      </c>
      <c r="W3291" t="s">
        <v>3947</v>
      </c>
    </row>
    <row r="3292" spans="1:23" x14ac:dyDescent="0.3">
      <c r="A3292">
        <v>159832990490949</v>
      </c>
      <c r="B3292" t="s">
        <v>272</v>
      </c>
      <c r="C3292" t="s">
        <v>105</v>
      </c>
      <c r="D3292" t="s">
        <v>5353</v>
      </c>
      <c r="E3292" t="s">
        <v>1890</v>
      </c>
      <c r="F3292" t="s">
        <v>1891</v>
      </c>
      <c r="G3292">
        <v>-9.1899669999999993</v>
      </c>
      <c r="H3292">
        <v>-75.015152</v>
      </c>
      <c r="I3292" t="s">
        <v>62</v>
      </c>
      <c r="J3292">
        <v>108900</v>
      </c>
      <c r="K3292" s="1">
        <v>44587</v>
      </c>
      <c r="L3292" t="s">
        <v>123</v>
      </c>
      <c r="M3292" t="s">
        <v>10505</v>
      </c>
      <c r="N3292" t="s">
        <v>10506</v>
      </c>
      <c r="O3292" t="s">
        <v>2111</v>
      </c>
      <c r="P3292" t="s">
        <v>2675</v>
      </c>
      <c r="Q3292" t="s">
        <v>239</v>
      </c>
      <c r="R3292" t="s">
        <v>2676</v>
      </c>
      <c r="S3292" t="s">
        <v>241</v>
      </c>
      <c r="T3292" t="s">
        <v>2677</v>
      </c>
      <c r="U3292" t="s">
        <v>2678</v>
      </c>
      <c r="V3292" t="s">
        <v>4953</v>
      </c>
      <c r="W3292" t="s">
        <v>4954</v>
      </c>
    </row>
    <row r="3293" spans="1:23" x14ac:dyDescent="0.3">
      <c r="A3293">
        <v>2480287093987060</v>
      </c>
      <c r="B3293" t="s">
        <v>217</v>
      </c>
      <c r="C3293" t="s">
        <v>91</v>
      </c>
      <c r="D3293" t="s">
        <v>5668</v>
      </c>
      <c r="E3293" t="s">
        <v>3700</v>
      </c>
      <c r="F3293" t="s">
        <v>3701</v>
      </c>
      <c r="G3293">
        <v>58.595300000000002</v>
      </c>
      <c r="H3293">
        <v>25.0136</v>
      </c>
      <c r="I3293" t="s">
        <v>62</v>
      </c>
      <c r="J3293">
        <v>119233</v>
      </c>
      <c r="K3293" s="1">
        <v>44867</v>
      </c>
      <c r="L3293" t="s">
        <v>123</v>
      </c>
      <c r="M3293" t="s">
        <v>10507</v>
      </c>
      <c r="N3293">
        <v>4178514233</v>
      </c>
      <c r="O3293" t="s">
        <v>561</v>
      </c>
      <c r="P3293" t="s">
        <v>1923</v>
      </c>
      <c r="Q3293" t="s">
        <v>253</v>
      </c>
      <c r="R3293" t="s">
        <v>1924</v>
      </c>
      <c r="S3293" t="s">
        <v>334</v>
      </c>
      <c r="T3293" t="s">
        <v>1925</v>
      </c>
      <c r="U3293" t="s">
        <v>1926</v>
      </c>
      <c r="V3293" t="s">
        <v>4742</v>
      </c>
      <c r="W3293" t="s">
        <v>4743</v>
      </c>
    </row>
    <row r="3294" spans="1:23" x14ac:dyDescent="0.3">
      <c r="A3294">
        <v>501050177111342</v>
      </c>
      <c r="B3294" t="s">
        <v>1636</v>
      </c>
      <c r="C3294" t="s">
        <v>151</v>
      </c>
      <c r="D3294" t="s">
        <v>455</v>
      </c>
      <c r="E3294" t="s">
        <v>191</v>
      </c>
      <c r="F3294" t="s">
        <v>192</v>
      </c>
      <c r="G3294">
        <v>32.3078</v>
      </c>
      <c r="H3294">
        <v>-64.750500000000002</v>
      </c>
      <c r="I3294" t="s">
        <v>206</v>
      </c>
      <c r="J3294">
        <v>75351</v>
      </c>
      <c r="K3294" s="1">
        <v>44807</v>
      </c>
      <c r="L3294" t="s">
        <v>123</v>
      </c>
      <c r="M3294" t="s">
        <v>10508</v>
      </c>
      <c r="N3294" t="s">
        <v>10509</v>
      </c>
      <c r="O3294" t="s">
        <v>496</v>
      </c>
      <c r="P3294" t="s">
        <v>497</v>
      </c>
      <c r="Q3294" t="s">
        <v>239</v>
      </c>
      <c r="R3294" t="s">
        <v>498</v>
      </c>
      <c r="S3294" t="s">
        <v>69</v>
      </c>
      <c r="T3294" t="s">
        <v>499</v>
      </c>
      <c r="U3294" t="s">
        <v>500</v>
      </c>
      <c r="V3294" t="s">
        <v>4022</v>
      </c>
      <c r="W3294" t="s">
        <v>4023</v>
      </c>
    </row>
    <row r="3295" spans="1:23" x14ac:dyDescent="0.3">
      <c r="A3295">
        <v>2599167622580860</v>
      </c>
      <c r="B3295" t="s">
        <v>921</v>
      </c>
      <c r="C3295" t="s">
        <v>42</v>
      </c>
      <c r="D3295" t="s">
        <v>3497</v>
      </c>
      <c r="E3295" t="s">
        <v>1963</v>
      </c>
      <c r="F3295" t="s">
        <v>1964</v>
      </c>
      <c r="G3295">
        <v>33.223199999999999</v>
      </c>
      <c r="H3295">
        <v>43.679299999999998</v>
      </c>
      <c r="I3295" t="s">
        <v>62</v>
      </c>
      <c r="J3295">
        <v>45325</v>
      </c>
      <c r="K3295" s="1">
        <v>45050</v>
      </c>
      <c r="L3295" t="s">
        <v>29</v>
      </c>
      <c r="M3295" t="s">
        <v>10510</v>
      </c>
      <c r="N3295" t="s">
        <v>10511</v>
      </c>
      <c r="O3295" t="s">
        <v>1057</v>
      </c>
      <c r="P3295" t="s">
        <v>2223</v>
      </c>
      <c r="Q3295" t="s">
        <v>83</v>
      </c>
      <c r="R3295" t="s">
        <v>2224</v>
      </c>
      <c r="S3295" t="s">
        <v>69</v>
      </c>
      <c r="T3295" t="s">
        <v>2225</v>
      </c>
      <c r="U3295" t="s">
        <v>2226</v>
      </c>
      <c r="V3295" t="s">
        <v>5057</v>
      </c>
      <c r="W3295" t="s">
        <v>5058</v>
      </c>
    </row>
    <row r="3296" spans="1:23" x14ac:dyDescent="0.3">
      <c r="A3296">
        <v>455029041627448</v>
      </c>
      <c r="B3296" t="s">
        <v>467</v>
      </c>
      <c r="C3296" t="s">
        <v>42</v>
      </c>
      <c r="D3296" t="s">
        <v>397</v>
      </c>
      <c r="E3296" t="s">
        <v>1268</v>
      </c>
      <c r="F3296" t="s">
        <v>1269</v>
      </c>
      <c r="G3296">
        <v>12.879721</v>
      </c>
      <c r="H3296">
        <v>121.774017</v>
      </c>
      <c r="I3296" t="s">
        <v>138</v>
      </c>
      <c r="J3296">
        <v>81456</v>
      </c>
      <c r="K3296" s="1">
        <v>44970</v>
      </c>
      <c r="L3296" t="s">
        <v>29</v>
      </c>
      <c r="M3296" t="s">
        <v>10512</v>
      </c>
      <c r="N3296" t="s">
        <v>10513</v>
      </c>
      <c r="O3296" t="s">
        <v>509</v>
      </c>
      <c r="P3296" t="s">
        <v>1227</v>
      </c>
      <c r="Q3296" t="s">
        <v>34</v>
      </c>
      <c r="R3296" t="s">
        <v>1228</v>
      </c>
      <c r="S3296" t="s">
        <v>198</v>
      </c>
      <c r="T3296" t="s">
        <v>1229</v>
      </c>
      <c r="U3296" t="s">
        <v>1230</v>
      </c>
      <c r="V3296" t="s">
        <v>1526</v>
      </c>
      <c r="W3296" t="s">
        <v>1527</v>
      </c>
    </row>
    <row r="3297" spans="1:23" x14ac:dyDescent="0.3">
      <c r="A3297">
        <v>723870941301961</v>
      </c>
      <c r="B3297" t="s">
        <v>313</v>
      </c>
      <c r="C3297" t="s">
        <v>91</v>
      </c>
      <c r="D3297" t="s">
        <v>4393</v>
      </c>
      <c r="E3297" t="s">
        <v>3707</v>
      </c>
      <c r="F3297" t="s">
        <v>3708</v>
      </c>
      <c r="G3297">
        <v>12.1165</v>
      </c>
      <c r="H3297">
        <v>-61.679000000000002</v>
      </c>
      <c r="I3297" t="s">
        <v>138</v>
      </c>
      <c r="J3297">
        <v>55521</v>
      </c>
      <c r="K3297" s="1">
        <v>44547</v>
      </c>
      <c r="L3297" t="s">
        <v>123</v>
      </c>
      <c r="M3297" t="s">
        <v>10514</v>
      </c>
      <c r="N3297">
        <f>1-473-332-8615</f>
        <v>-9419</v>
      </c>
      <c r="O3297" t="s">
        <v>279</v>
      </c>
      <c r="P3297" t="s">
        <v>280</v>
      </c>
      <c r="Q3297" t="s">
        <v>143</v>
      </c>
      <c r="R3297" t="s">
        <v>281</v>
      </c>
      <c r="S3297" t="s">
        <v>241</v>
      </c>
      <c r="T3297" t="s">
        <v>282</v>
      </c>
      <c r="U3297" t="s">
        <v>283</v>
      </c>
      <c r="V3297" t="s">
        <v>5537</v>
      </c>
      <c r="W3297" t="s">
        <v>5538</v>
      </c>
    </row>
    <row r="3298" spans="1:23" x14ac:dyDescent="0.3">
      <c r="A3298">
        <v>2310755994553020</v>
      </c>
      <c r="B3298" t="s">
        <v>710</v>
      </c>
      <c r="C3298" t="s">
        <v>24</v>
      </c>
      <c r="D3298" t="s">
        <v>6655</v>
      </c>
      <c r="E3298" t="s">
        <v>63</v>
      </c>
      <c r="F3298" t="s">
        <v>152</v>
      </c>
      <c r="G3298">
        <v>3.2027999999999999</v>
      </c>
      <c r="H3298">
        <v>73.220699999999994</v>
      </c>
      <c r="I3298" t="s">
        <v>138</v>
      </c>
      <c r="J3298">
        <v>18969</v>
      </c>
      <c r="K3298" s="1">
        <v>44798</v>
      </c>
      <c r="L3298" t="s">
        <v>63</v>
      </c>
      <c r="M3298" t="s">
        <v>10515</v>
      </c>
      <c r="N3298" t="s">
        <v>10516</v>
      </c>
      <c r="O3298" t="s">
        <v>1152</v>
      </c>
      <c r="P3298" t="s">
        <v>1153</v>
      </c>
      <c r="Q3298" t="s">
        <v>674</v>
      </c>
      <c r="R3298" t="s">
        <v>1154</v>
      </c>
      <c r="S3298" t="s">
        <v>334</v>
      </c>
      <c r="T3298" t="s">
        <v>1155</v>
      </c>
      <c r="U3298" t="s">
        <v>1156</v>
      </c>
      <c r="V3298" t="s">
        <v>4066</v>
      </c>
      <c r="W3298" t="s">
        <v>4067</v>
      </c>
    </row>
    <row r="3299" spans="1:23" x14ac:dyDescent="0.3">
      <c r="A3299">
        <v>1265374684927920</v>
      </c>
      <c r="B3299" t="s">
        <v>57</v>
      </c>
      <c r="C3299" t="s">
        <v>189</v>
      </c>
      <c r="D3299" t="s">
        <v>1573</v>
      </c>
      <c r="E3299" t="s">
        <v>2255</v>
      </c>
      <c r="F3299" t="s">
        <v>2256</v>
      </c>
      <c r="G3299">
        <v>41.377499999999998</v>
      </c>
      <c r="H3299">
        <v>64.585300000000004</v>
      </c>
      <c r="I3299" t="s">
        <v>206</v>
      </c>
      <c r="J3299">
        <v>27384</v>
      </c>
      <c r="K3299" s="1">
        <v>45024</v>
      </c>
      <c r="L3299" t="s">
        <v>123</v>
      </c>
      <c r="M3299" t="s">
        <v>10517</v>
      </c>
      <c r="N3299" t="s">
        <v>10518</v>
      </c>
      <c r="O3299" t="s">
        <v>1764</v>
      </c>
      <c r="P3299" t="s">
        <v>3270</v>
      </c>
      <c r="Q3299" t="s">
        <v>294</v>
      </c>
      <c r="R3299" t="s">
        <v>3271</v>
      </c>
      <c r="S3299" t="s">
        <v>114</v>
      </c>
      <c r="T3299" t="s">
        <v>3272</v>
      </c>
      <c r="U3299" t="s">
        <v>3273</v>
      </c>
      <c r="V3299" t="s">
        <v>3416</v>
      </c>
      <c r="W3299" t="s">
        <v>3417</v>
      </c>
    </row>
    <row r="3300" spans="1:23" x14ac:dyDescent="0.3">
      <c r="A3300">
        <v>2606769691490440</v>
      </c>
      <c r="B3300" t="s">
        <v>260</v>
      </c>
      <c r="C3300" t="s">
        <v>91</v>
      </c>
      <c r="D3300" t="s">
        <v>3401</v>
      </c>
      <c r="E3300" t="s">
        <v>3412</v>
      </c>
      <c r="F3300" t="s">
        <v>3413</v>
      </c>
      <c r="G3300">
        <v>18.0425</v>
      </c>
      <c r="H3300">
        <v>-63.0548</v>
      </c>
      <c r="I3300" t="s">
        <v>28</v>
      </c>
      <c r="J3300">
        <v>119628</v>
      </c>
      <c r="K3300" s="1">
        <v>44786</v>
      </c>
      <c r="L3300" t="s">
        <v>63</v>
      </c>
      <c r="M3300" t="s">
        <v>10519</v>
      </c>
      <c r="N3300" t="s">
        <v>10520</v>
      </c>
      <c r="O3300" t="s">
        <v>1979</v>
      </c>
      <c r="P3300" t="s">
        <v>2111</v>
      </c>
      <c r="Q3300" t="s">
        <v>83</v>
      </c>
      <c r="R3300" t="s">
        <v>3837</v>
      </c>
      <c r="S3300" t="s">
        <v>241</v>
      </c>
      <c r="T3300" t="s">
        <v>3838</v>
      </c>
      <c r="U3300" t="s">
        <v>3839</v>
      </c>
      <c r="V3300" t="s">
        <v>1471</v>
      </c>
      <c r="W3300" t="s">
        <v>1472</v>
      </c>
    </row>
    <row r="3301" spans="1:23" x14ac:dyDescent="0.3">
      <c r="A3301">
        <v>560360356499666</v>
      </c>
      <c r="B3301" t="s">
        <v>533</v>
      </c>
      <c r="C3301" t="s">
        <v>42</v>
      </c>
      <c r="D3301" t="s">
        <v>1929</v>
      </c>
      <c r="E3301" t="s">
        <v>593</v>
      </c>
      <c r="F3301" t="s">
        <v>594</v>
      </c>
      <c r="G3301">
        <v>-11.6455</v>
      </c>
      <c r="H3301">
        <v>43.333300000000001</v>
      </c>
      <c r="I3301" t="s">
        <v>138</v>
      </c>
      <c r="J3301">
        <v>15970</v>
      </c>
      <c r="K3301" s="1">
        <v>44790</v>
      </c>
      <c r="L3301" t="s">
        <v>63</v>
      </c>
      <c r="M3301" t="s">
        <v>10521</v>
      </c>
      <c r="N3301" t="s">
        <v>10522</v>
      </c>
      <c r="O3301" t="s">
        <v>344</v>
      </c>
      <c r="P3301" t="s">
        <v>4900</v>
      </c>
      <c r="Q3301" t="s">
        <v>83</v>
      </c>
      <c r="R3301" t="s">
        <v>4901</v>
      </c>
      <c r="S3301" t="s">
        <v>69</v>
      </c>
      <c r="T3301" t="s">
        <v>4902</v>
      </c>
      <c r="U3301" t="s">
        <v>4903</v>
      </c>
      <c r="V3301" t="s">
        <v>4134</v>
      </c>
      <c r="W3301" t="s">
        <v>4135</v>
      </c>
    </row>
    <row r="3302" spans="1:23" x14ac:dyDescent="0.3">
      <c r="A3302">
        <v>600854329336789</v>
      </c>
      <c r="B3302" t="s">
        <v>1249</v>
      </c>
      <c r="C3302" t="s">
        <v>151</v>
      </c>
      <c r="D3302" t="s">
        <v>3418</v>
      </c>
      <c r="E3302" t="s">
        <v>288</v>
      </c>
      <c r="F3302" t="s">
        <v>289</v>
      </c>
      <c r="G3302">
        <v>40.3399</v>
      </c>
      <c r="H3302">
        <v>127.51009999999999</v>
      </c>
      <c r="I3302" t="s">
        <v>62</v>
      </c>
      <c r="J3302">
        <v>23217</v>
      </c>
      <c r="K3302" s="1">
        <v>45175</v>
      </c>
      <c r="L3302" t="s">
        <v>63</v>
      </c>
      <c r="M3302" t="s">
        <v>10523</v>
      </c>
      <c r="N3302" t="s">
        <v>10524</v>
      </c>
      <c r="O3302" t="s">
        <v>2132</v>
      </c>
      <c r="P3302" t="s">
        <v>2911</v>
      </c>
      <c r="Q3302" t="s">
        <v>143</v>
      </c>
      <c r="R3302" t="s">
        <v>2912</v>
      </c>
      <c r="S3302" t="s">
        <v>212</v>
      </c>
      <c r="T3302" t="s">
        <v>2913</v>
      </c>
      <c r="U3302" t="s">
        <v>2914</v>
      </c>
      <c r="V3302" t="s">
        <v>8518</v>
      </c>
      <c r="W3302" t="s">
        <v>8519</v>
      </c>
    </row>
    <row r="3303" spans="1:23" x14ac:dyDescent="0.3">
      <c r="A3303">
        <v>892196586801338</v>
      </c>
      <c r="B3303" t="s">
        <v>90</v>
      </c>
      <c r="C3303" t="s">
        <v>134</v>
      </c>
      <c r="D3303" t="s">
        <v>6503</v>
      </c>
      <c r="E3303" t="s">
        <v>893</v>
      </c>
      <c r="F3303" t="s">
        <v>894</v>
      </c>
      <c r="G3303">
        <v>-30.5595</v>
      </c>
      <c r="H3303">
        <v>22.9375</v>
      </c>
      <c r="I3303" t="s">
        <v>28</v>
      </c>
      <c r="J3303">
        <v>106811</v>
      </c>
      <c r="K3303" s="1">
        <v>44616</v>
      </c>
      <c r="L3303" t="s">
        <v>29</v>
      </c>
      <c r="M3303" t="s">
        <v>10525</v>
      </c>
      <c r="N3303" t="s">
        <v>10526</v>
      </c>
      <c r="O3303" t="s">
        <v>111</v>
      </c>
      <c r="P3303" t="s">
        <v>537</v>
      </c>
      <c r="Q3303" t="s">
        <v>34</v>
      </c>
      <c r="R3303" t="s">
        <v>538</v>
      </c>
      <c r="S3303" t="s">
        <v>241</v>
      </c>
      <c r="T3303" t="s">
        <v>539</v>
      </c>
      <c r="U3303" t="s">
        <v>540</v>
      </c>
      <c r="V3303" t="s">
        <v>3256</v>
      </c>
      <c r="W3303" t="s">
        <v>3257</v>
      </c>
    </row>
    <row r="3304" spans="1:23" x14ac:dyDescent="0.3">
      <c r="A3304">
        <v>120333637471292</v>
      </c>
      <c r="B3304" t="s">
        <v>1683</v>
      </c>
      <c r="C3304" t="s">
        <v>105</v>
      </c>
      <c r="D3304" t="s">
        <v>4447</v>
      </c>
      <c r="E3304" t="s">
        <v>761</v>
      </c>
      <c r="F3304" t="s">
        <v>762</v>
      </c>
      <c r="G3304">
        <v>20.593699999999998</v>
      </c>
      <c r="H3304">
        <v>78.962900000000005</v>
      </c>
      <c r="I3304" t="s">
        <v>138</v>
      </c>
      <c r="J3304">
        <v>52672</v>
      </c>
      <c r="K3304" s="1">
        <v>44718</v>
      </c>
      <c r="L3304" t="s">
        <v>123</v>
      </c>
      <c r="M3304" t="s">
        <v>10527</v>
      </c>
      <c r="N3304">
        <v>7458191377</v>
      </c>
      <c r="O3304" t="s">
        <v>2470</v>
      </c>
      <c r="P3304" t="s">
        <v>2471</v>
      </c>
      <c r="Q3304" t="s">
        <v>321</v>
      </c>
      <c r="R3304" t="s">
        <v>2472</v>
      </c>
      <c r="S3304" t="s">
        <v>241</v>
      </c>
      <c r="T3304" t="s">
        <v>2473</v>
      </c>
      <c r="U3304" t="s">
        <v>2474</v>
      </c>
      <c r="V3304" t="s">
        <v>611</v>
      </c>
      <c r="W3304" t="s">
        <v>612</v>
      </c>
    </row>
    <row r="3305" spans="1:23" x14ac:dyDescent="0.3">
      <c r="A3305">
        <v>1172907690038330</v>
      </c>
      <c r="B3305" t="s">
        <v>1683</v>
      </c>
      <c r="C3305" t="s">
        <v>24</v>
      </c>
      <c r="D3305" t="s">
        <v>4371</v>
      </c>
      <c r="E3305" t="s">
        <v>2336</v>
      </c>
      <c r="F3305" t="s">
        <v>2337</v>
      </c>
      <c r="G3305">
        <v>61.892600000000002</v>
      </c>
      <c r="H3305">
        <v>-6.9118000000000004</v>
      </c>
      <c r="I3305" t="s">
        <v>28</v>
      </c>
      <c r="J3305">
        <v>84650</v>
      </c>
      <c r="K3305" s="1">
        <v>44599</v>
      </c>
      <c r="L3305" t="s">
        <v>29</v>
      </c>
      <c r="M3305" t="s">
        <v>10528</v>
      </c>
      <c r="N3305" t="s">
        <v>10529</v>
      </c>
      <c r="O3305" t="s">
        <v>1966</v>
      </c>
      <c r="P3305" t="s">
        <v>6402</v>
      </c>
      <c r="Q3305" t="s">
        <v>83</v>
      </c>
      <c r="R3305" t="s">
        <v>6403</v>
      </c>
      <c r="S3305" t="s">
        <v>85</v>
      </c>
      <c r="T3305" t="s">
        <v>6404</v>
      </c>
      <c r="U3305" t="s">
        <v>6405</v>
      </c>
      <c r="V3305" t="s">
        <v>1712</v>
      </c>
      <c r="W3305" t="s">
        <v>1713</v>
      </c>
    </row>
    <row r="3306" spans="1:23" x14ac:dyDescent="0.3">
      <c r="A3306">
        <v>2415096731600100</v>
      </c>
      <c r="B3306" t="s">
        <v>1140</v>
      </c>
      <c r="C3306" t="s">
        <v>218</v>
      </c>
      <c r="D3306" t="s">
        <v>468</v>
      </c>
      <c r="E3306" t="s">
        <v>1986</v>
      </c>
      <c r="F3306" t="s">
        <v>1987</v>
      </c>
      <c r="G3306">
        <v>-1.2864</v>
      </c>
      <c r="H3306">
        <v>36.8172</v>
      </c>
      <c r="I3306" t="s">
        <v>138</v>
      </c>
      <c r="J3306">
        <v>26206</v>
      </c>
      <c r="K3306" s="1">
        <v>44906</v>
      </c>
      <c r="L3306" t="s">
        <v>63</v>
      </c>
      <c r="M3306" t="s">
        <v>10530</v>
      </c>
      <c r="N3306" t="s">
        <v>10531</v>
      </c>
      <c r="O3306" t="s">
        <v>811</v>
      </c>
      <c r="P3306" t="s">
        <v>812</v>
      </c>
      <c r="Q3306" t="s">
        <v>169</v>
      </c>
      <c r="R3306" t="s">
        <v>813</v>
      </c>
      <c r="S3306" t="s">
        <v>36</v>
      </c>
      <c r="T3306" t="s">
        <v>814</v>
      </c>
      <c r="U3306" t="s">
        <v>815</v>
      </c>
      <c r="V3306" t="s">
        <v>3713</v>
      </c>
      <c r="W3306" t="s">
        <v>3714</v>
      </c>
    </row>
    <row r="3307" spans="1:23" x14ac:dyDescent="0.3">
      <c r="A3307">
        <v>2657462450856920</v>
      </c>
      <c r="B3307" t="s">
        <v>272</v>
      </c>
      <c r="C3307" t="s">
        <v>189</v>
      </c>
      <c r="D3307" t="s">
        <v>1443</v>
      </c>
      <c r="E3307" t="s">
        <v>4011</v>
      </c>
      <c r="F3307" t="s">
        <v>4012</v>
      </c>
      <c r="G3307">
        <v>38.860999999999997</v>
      </c>
      <c r="H3307">
        <v>71.2761</v>
      </c>
      <c r="I3307" t="s">
        <v>62</v>
      </c>
      <c r="J3307">
        <v>55320</v>
      </c>
      <c r="K3307" s="1">
        <v>44905</v>
      </c>
      <c r="L3307" t="s">
        <v>63</v>
      </c>
      <c r="M3307" t="s">
        <v>10532</v>
      </c>
      <c r="N3307" t="s">
        <v>10533</v>
      </c>
      <c r="O3307" t="s">
        <v>1115</v>
      </c>
      <c r="P3307" t="s">
        <v>811</v>
      </c>
      <c r="Q3307" t="s">
        <v>34</v>
      </c>
      <c r="R3307" t="s">
        <v>1116</v>
      </c>
      <c r="S3307" t="s">
        <v>52</v>
      </c>
      <c r="T3307" t="s">
        <v>1117</v>
      </c>
      <c r="U3307" t="s">
        <v>1118</v>
      </c>
      <c r="V3307" t="s">
        <v>5965</v>
      </c>
      <c r="W3307" t="s">
        <v>5966</v>
      </c>
    </row>
    <row r="3308" spans="1:23" x14ac:dyDescent="0.3">
      <c r="A3308">
        <v>2507993429908130</v>
      </c>
      <c r="B3308" t="s">
        <v>859</v>
      </c>
      <c r="C3308" t="s">
        <v>105</v>
      </c>
      <c r="D3308" t="s">
        <v>2388</v>
      </c>
      <c r="E3308" t="s">
        <v>3730</v>
      </c>
      <c r="F3308" t="s">
        <v>3731</v>
      </c>
      <c r="G3308">
        <v>55.169400000000003</v>
      </c>
      <c r="H3308">
        <v>23.8813</v>
      </c>
      <c r="I3308" t="s">
        <v>62</v>
      </c>
      <c r="J3308">
        <v>33927</v>
      </c>
      <c r="K3308" s="1">
        <v>45126</v>
      </c>
      <c r="L3308" t="s">
        <v>63</v>
      </c>
      <c r="M3308" t="s">
        <v>10534</v>
      </c>
      <c r="N3308" t="s">
        <v>10535</v>
      </c>
      <c r="O3308" t="s">
        <v>1126</v>
      </c>
      <c r="P3308" t="s">
        <v>4298</v>
      </c>
      <c r="Q3308" t="s">
        <v>321</v>
      </c>
      <c r="R3308" t="s">
        <v>4299</v>
      </c>
      <c r="S3308" t="s">
        <v>241</v>
      </c>
      <c r="T3308" t="s">
        <v>4300</v>
      </c>
      <c r="U3308" t="s">
        <v>4301</v>
      </c>
      <c r="V3308" t="s">
        <v>9755</v>
      </c>
      <c r="W3308" t="s">
        <v>9756</v>
      </c>
    </row>
    <row r="3309" spans="1:23" x14ac:dyDescent="0.3">
      <c r="A3309">
        <v>2396094063947670</v>
      </c>
      <c r="B3309" t="s">
        <v>351</v>
      </c>
      <c r="C3309" t="s">
        <v>42</v>
      </c>
      <c r="D3309" t="s">
        <v>261</v>
      </c>
      <c r="E3309" t="s">
        <v>2098</v>
      </c>
      <c r="F3309" t="s">
        <v>2099</v>
      </c>
      <c r="G3309">
        <v>15.4542</v>
      </c>
      <c r="H3309">
        <v>18.732199999999999</v>
      </c>
      <c r="I3309" t="s">
        <v>206</v>
      </c>
      <c r="J3309">
        <v>45835</v>
      </c>
      <c r="K3309" s="1">
        <v>45004</v>
      </c>
      <c r="L3309" t="s">
        <v>63</v>
      </c>
      <c r="M3309" t="s">
        <v>10536</v>
      </c>
      <c r="N3309" t="s">
        <v>10537</v>
      </c>
      <c r="O3309" t="s">
        <v>909</v>
      </c>
      <c r="P3309" t="s">
        <v>910</v>
      </c>
      <c r="Q3309" t="s">
        <v>67</v>
      </c>
      <c r="R3309" t="s">
        <v>911</v>
      </c>
      <c r="S3309" t="s">
        <v>198</v>
      </c>
      <c r="T3309" t="s">
        <v>912</v>
      </c>
      <c r="U3309" t="s">
        <v>913</v>
      </c>
      <c r="V3309" t="s">
        <v>7389</v>
      </c>
      <c r="W3309" t="s">
        <v>7390</v>
      </c>
    </row>
    <row r="3310" spans="1:23" x14ac:dyDescent="0.3">
      <c r="A3310">
        <v>2910139504565320</v>
      </c>
      <c r="B3310" t="s">
        <v>313</v>
      </c>
      <c r="C3310" t="s">
        <v>105</v>
      </c>
      <c r="D3310" t="s">
        <v>4740</v>
      </c>
      <c r="E3310" t="s">
        <v>1134</v>
      </c>
      <c r="F3310" t="s">
        <v>1135</v>
      </c>
      <c r="G3310">
        <v>-0.7893</v>
      </c>
      <c r="H3310">
        <v>113.9213</v>
      </c>
      <c r="I3310" t="s">
        <v>78</v>
      </c>
      <c r="J3310">
        <v>70124</v>
      </c>
      <c r="K3310" s="1">
        <v>44481</v>
      </c>
      <c r="L3310" t="s">
        <v>123</v>
      </c>
      <c r="M3310" t="s">
        <v>10538</v>
      </c>
      <c r="N3310" t="s">
        <v>10539</v>
      </c>
      <c r="O3310" t="s">
        <v>111</v>
      </c>
      <c r="P3310" t="s">
        <v>112</v>
      </c>
      <c r="Q3310" t="s">
        <v>34</v>
      </c>
      <c r="R3310" t="s">
        <v>113</v>
      </c>
      <c r="S3310" t="s">
        <v>85</v>
      </c>
      <c r="T3310" t="s">
        <v>115</v>
      </c>
      <c r="U3310" t="s">
        <v>116</v>
      </c>
      <c r="V3310" t="s">
        <v>8379</v>
      </c>
      <c r="W3310" t="s">
        <v>8380</v>
      </c>
    </row>
    <row r="3311" spans="1:23" x14ac:dyDescent="0.3">
      <c r="A3311">
        <v>518330904801536</v>
      </c>
      <c r="B3311" t="s">
        <v>1008</v>
      </c>
      <c r="C3311" t="s">
        <v>58</v>
      </c>
      <c r="D3311" t="s">
        <v>5071</v>
      </c>
      <c r="E3311" t="s">
        <v>2436</v>
      </c>
      <c r="F3311" t="s">
        <v>2437</v>
      </c>
      <c r="G3311">
        <v>46.818199999999997</v>
      </c>
      <c r="H3311">
        <v>8.2274999999999991</v>
      </c>
      <c r="I3311" t="s">
        <v>206</v>
      </c>
      <c r="J3311">
        <v>131989</v>
      </c>
      <c r="K3311" s="1">
        <v>44565</v>
      </c>
      <c r="L3311" t="s">
        <v>63</v>
      </c>
      <c r="M3311" t="s">
        <v>10540</v>
      </c>
      <c r="N3311" t="s">
        <v>10541</v>
      </c>
      <c r="O3311" t="s">
        <v>237</v>
      </c>
      <c r="P3311" t="s">
        <v>238</v>
      </c>
      <c r="Q3311" t="s">
        <v>50</v>
      </c>
      <c r="R3311" t="s">
        <v>240</v>
      </c>
      <c r="S3311" t="s">
        <v>114</v>
      </c>
      <c r="T3311" t="s">
        <v>242</v>
      </c>
      <c r="U3311" t="s">
        <v>243</v>
      </c>
      <c r="V3311" t="s">
        <v>8433</v>
      </c>
      <c r="W3311" t="s">
        <v>8434</v>
      </c>
    </row>
    <row r="3312" spans="1:23" x14ac:dyDescent="0.3">
      <c r="A3312">
        <v>874144986717507</v>
      </c>
      <c r="B3312" t="s">
        <v>313</v>
      </c>
      <c r="C3312" t="s">
        <v>105</v>
      </c>
      <c r="D3312" t="s">
        <v>5909</v>
      </c>
      <c r="E3312" t="s">
        <v>593</v>
      </c>
      <c r="F3312" t="s">
        <v>594</v>
      </c>
      <c r="G3312">
        <v>-11.6455</v>
      </c>
      <c r="H3312">
        <v>43.333300000000001</v>
      </c>
      <c r="I3312" t="s">
        <v>28</v>
      </c>
      <c r="J3312">
        <v>102369</v>
      </c>
      <c r="K3312" s="1">
        <v>45176</v>
      </c>
      <c r="L3312" t="s">
        <v>123</v>
      </c>
      <c r="M3312" t="s">
        <v>2673</v>
      </c>
      <c r="N3312" t="s">
        <v>10542</v>
      </c>
      <c r="O3312" t="s">
        <v>597</v>
      </c>
      <c r="P3312" t="s">
        <v>5454</v>
      </c>
      <c r="Q3312" t="s">
        <v>294</v>
      </c>
      <c r="R3312" t="s">
        <v>5455</v>
      </c>
      <c r="S3312" t="s">
        <v>212</v>
      </c>
      <c r="T3312" t="s">
        <v>5456</v>
      </c>
      <c r="U3312" t="s">
        <v>5457</v>
      </c>
      <c r="V3312" t="s">
        <v>2503</v>
      </c>
      <c r="W3312" t="s">
        <v>2504</v>
      </c>
    </row>
    <row r="3313" spans="1:23" x14ac:dyDescent="0.3">
      <c r="A3313">
        <v>2401593823951170</v>
      </c>
      <c r="B3313" t="s">
        <v>678</v>
      </c>
      <c r="C3313" t="s">
        <v>189</v>
      </c>
      <c r="D3313" t="s">
        <v>4738</v>
      </c>
      <c r="E3313" t="s">
        <v>4077</v>
      </c>
      <c r="F3313" t="s">
        <v>4078</v>
      </c>
      <c r="G3313">
        <v>42.602600000000002</v>
      </c>
      <c r="H3313">
        <v>20.902999999999999</v>
      </c>
      <c r="I3313" t="s">
        <v>28</v>
      </c>
      <c r="J3313">
        <v>49941</v>
      </c>
      <c r="K3313" s="1">
        <v>44623</v>
      </c>
      <c r="L3313" t="s">
        <v>123</v>
      </c>
      <c r="M3313" t="s">
        <v>10543</v>
      </c>
      <c r="N3313">
        <v>6567949030</v>
      </c>
      <c r="O3313" t="s">
        <v>141</v>
      </c>
      <c r="P3313" t="s">
        <v>3092</v>
      </c>
      <c r="Q3313" t="s">
        <v>83</v>
      </c>
      <c r="R3313" t="s">
        <v>3093</v>
      </c>
      <c r="S3313" t="s">
        <v>198</v>
      </c>
      <c r="T3313" t="s">
        <v>3094</v>
      </c>
      <c r="U3313" t="s">
        <v>3095</v>
      </c>
      <c r="V3313" t="s">
        <v>131</v>
      </c>
      <c r="W3313" t="s">
        <v>132</v>
      </c>
    </row>
    <row r="3314" spans="1:23" x14ac:dyDescent="0.3">
      <c r="A3314">
        <v>1944830130793150</v>
      </c>
      <c r="B3314" t="s">
        <v>443</v>
      </c>
      <c r="C3314" t="s">
        <v>218</v>
      </c>
      <c r="D3314" t="s">
        <v>3474</v>
      </c>
      <c r="E3314" t="s">
        <v>1896</v>
      </c>
      <c r="F3314" t="s">
        <v>1897</v>
      </c>
      <c r="G3314">
        <v>9.9456000000000007</v>
      </c>
      <c r="H3314">
        <v>-9.6966000000000001</v>
      </c>
      <c r="I3314" t="s">
        <v>138</v>
      </c>
      <c r="J3314">
        <v>84705</v>
      </c>
      <c r="K3314" s="1">
        <v>44523</v>
      </c>
      <c r="L3314" t="s">
        <v>123</v>
      </c>
      <c r="M3314" t="s">
        <v>10544</v>
      </c>
      <c r="N3314">
        <v>9082016308</v>
      </c>
      <c r="O3314" t="s">
        <v>772</v>
      </c>
      <c r="P3314" t="s">
        <v>773</v>
      </c>
      <c r="Q3314" t="s">
        <v>239</v>
      </c>
      <c r="R3314" t="s">
        <v>774</v>
      </c>
      <c r="S3314" t="s">
        <v>145</v>
      </c>
      <c r="T3314" t="s">
        <v>775</v>
      </c>
      <c r="U3314" t="s">
        <v>776</v>
      </c>
      <c r="V3314" t="s">
        <v>6297</v>
      </c>
      <c r="W3314" t="s">
        <v>6298</v>
      </c>
    </row>
    <row r="3315" spans="1:23" x14ac:dyDescent="0.3">
      <c r="A3315">
        <v>1343765612949100</v>
      </c>
      <c r="B3315" t="s">
        <v>161</v>
      </c>
      <c r="C3315" t="s">
        <v>42</v>
      </c>
      <c r="D3315" t="s">
        <v>3574</v>
      </c>
      <c r="E3315" t="s">
        <v>1598</v>
      </c>
      <c r="F3315" t="s">
        <v>1599</v>
      </c>
      <c r="G3315">
        <v>-32.522799999999997</v>
      </c>
      <c r="H3315">
        <v>-55.765799999999999</v>
      </c>
      <c r="I3315" t="s">
        <v>28</v>
      </c>
      <c r="J3315">
        <v>131762</v>
      </c>
      <c r="K3315" s="1">
        <v>44668</v>
      </c>
      <c r="L3315" t="s">
        <v>29</v>
      </c>
      <c r="M3315" t="s">
        <v>10545</v>
      </c>
      <c r="N3315" t="s">
        <v>10546</v>
      </c>
      <c r="O3315" t="s">
        <v>2983</v>
      </c>
      <c r="P3315" t="s">
        <v>7636</v>
      </c>
      <c r="Q3315" t="s">
        <v>67</v>
      </c>
      <c r="R3315" t="s">
        <v>7637</v>
      </c>
      <c r="S3315" t="s">
        <v>36</v>
      </c>
      <c r="T3315" t="s">
        <v>7638</v>
      </c>
      <c r="U3315" t="s">
        <v>7639</v>
      </c>
      <c r="V3315" t="s">
        <v>3297</v>
      </c>
      <c r="W3315" t="s">
        <v>3298</v>
      </c>
    </row>
    <row r="3316" spans="1:23" x14ac:dyDescent="0.3">
      <c r="A3316">
        <v>570606515263603</v>
      </c>
      <c r="B3316" t="s">
        <v>161</v>
      </c>
      <c r="C3316" t="s">
        <v>91</v>
      </c>
      <c r="D3316" t="s">
        <v>953</v>
      </c>
      <c r="E3316" t="s">
        <v>3700</v>
      </c>
      <c r="F3316" t="s">
        <v>3701</v>
      </c>
      <c r="G3316">
        <v>58.595300000000002</v>
      </c>
      <c r="H3316">
        <v>25.0136</v>
      </c>
      <c r="I3316" t="s">
        <v>78</v>
      </c>
      <c r="J3316">
        <v>34300</v>
      </c>
      <c r="K3316" s="1">
        <v>44508</v>
      </c>
      <c r="L3316" t="s">
        <v>123</v>
      </c>
      <c r="M3316" t="s">
        <v>10547</v>
      </c>
      <c r="N3316" t="s">
        <v>10548</v>
      </c>
      <c r="O3316" t="s">
        <v>965</v>
      </c>
      <c r="P3316" t="s">
        <v>2266</v>
      </c>
      <c r="Q3316" t="s">
        <v>83</v>
      </c>
      <c r="R3316" t="s">
        <v>2267</v>
      </c>
      <c r="S3316" t="s">
        <v>85</v>
      </c>
      <c r="T3316" t="s">
        <v>2268</v>
      </c>
      <c r="U3316" t="s">
        <v>2269</v>
      </c>
      <c r="V3316" t="s">
        <v>6130</v>
      </c>
      <c r="W3316" t="s">
        <v>6131</v>
      </c>
    </row>
    <row r="3317" spans="1:23" x14ac:dyDescent="0.3">
      <c r="A3317">
        <v>2614294612926430</v>
      </c>
      <c r="B3317" t="s">
        <v>1008</v>
      </c>
      <c r="C3317" t="s">
        <v>105</v>
      </c>
      <c r="D3317" t="s">
        <v>5308</v>
      </c>
      <c r="E3317" t="s">
        <v>220</v>
      </c>
      <c r="F3317" t="s">
        <v>221</v>
      </c>
      <c r="G3317">
        <v>13.443199999999999</v>
      </c>
      <c r="H3317">
        <v>-15.3101</v>
      </c>
      <c r="I3317" t="s">
        <v>78</v>
      </c>
      <c r="J3317">
        <v>109889</v>
      </c>
      <c r="K3317" s="1">
        <v>45171</v>
      </c>
      <c r="L3317" t="s">
        <v>123</v>
      </c>
      <c r="M3317" t="s">
        <v>10549</v>
      </c>
      <c r="N3317" t="s">
        <v>10550</v>
      </c>
      <c r="O3317" t="s">
        <v>1823</v>
      </c>
      <c r="P3317" t="s">
        <v>909</v>
      </c>
      <c r="Q3317" t="s">
        <v>34</v>
      </c>
      <c r="R3317" t="s">
        <v>2143</v>
      </c>
      <c r="S3317" t="s">
        <v>212</v>
      </c>
      <c r="T3317" t="s">
        <v>2144</v>
      </c>
      <c r="U3317" t="s">
        <v>2145</v>
      </c>
      <c r="V3317" t="s">
        <v>10551</v>
      </c>
      <c r="W3317" t="s">
        <v>10552</v>
      </c>
    </row>
    <row r="3318" spans="1:23" x14ac:dyDescent="0.3">
      <c r="A3318">
        <v>1347305091504160</v>
      </c>
      <c r="B3318" t="s">
        <v>300</v>
      </c>
      <c r="C3318" t="s">
        <v>58</v>
      </c>
      <c r="D3318" t="s">
        <v>5547</v>
      </c>
      <c r="E3318" t="s">
        <v>947</v>
      </c>
      <c r="F3318" t="s">
        <v>948</v>
      </c>
      <c r="G3318">
        <v>28.3949</v>
      </c>
      <c r="H3318">
        <v>84.123999999999995</v>
      </c>
      <c r="I3318" t="s">
        <v>138</v>
      </c>
      <c r="J3318">
        <v>50012</v>
      </c>
      <c r="K3318" s="1">
        <v>44978</v>
      </c>
      <c r="L3318" t="s">
        <v>123</v>
      </c>
      <c r="M3318" t="s">
        <v>10553</v>
      </c>
      <c r="N3318" t="s">
        <v>10554</v>
      </c>
      <c r="O3318" t="s">
        <v>65</v>
      </c>
      <c r="P3318" t="s">
        <v>1308</v>
      </c>
      <c r="Q3318" t="s">
        <v>321</v>
      </c>
      <c r="R3318" t="s">
        <v>2323</v>
      </c>
      <c r="S3318" t="s">
        <v>114</v>
      </c>
      <c r="T3318" t="s">
        <v>2324</v>
      </c>
      <c r="U3318" t="s">
        <v>2325</v>
      </c>
      <c r="V3318" t="s">
        <v>4775</v>
      </c>
      <c r="W3318" t="s">
        <v>4776</v>
      </c>
    </row>
    <row r="3319" spans="1:23" x14ac:dyDescent="0.3">
      <c r="A3319">
        <v>1731350590824670</v>
      </c>
      <c r="B3319" t="s">
        <v>454</v>
      </c>
      <c r="C3319" t="s">
        <v>24</v>
      </c>
      <c r="D3319" t="s">
        <v>4841</v>
      </c>
      <c r="E3319" t="s">
        <v>121</v>
      </c>
      <c r="F3319" t="s">
        <v>122</v>
      </c>
      <c r="G3319">
        <v>19.313300000000002</v>
      </c>
      <c r="H3319">
        <v>-81.254599999999996</v>
      </c>
      <c r="I3319" t="s">
        <v>206</v>
      </c>
      <c r="J3319">
        <v>67965</v>
      </c>
      <c r="K3319" s="1">
        <v>44507</v>
      </c>
      <c r="L3319" t="s">
        <v>63</v>
      </c>
      <c r="M3319" t="s">
        <v>10555</v>
      </c>
      <c r="N3319" t="s">
        <v>10556</v>
      </c>
      <c r="O3319" t="s">
        <v>1169</v>
      </c>
      <c r="P3319" t="s">
        <v>2847</v>
      </c>
      <c r="Q3319" t="s">
        <v>239</v>
      </c>
      <c r="R3319" t="s">
        <v>2848</v>
      </c>
      <c r="S3319" t="s">
        <v>334</v>
      </c>
      <c r="T3319" t="s">
        <v>2849</v>
      </c>
      <c r="U3319" t="s">
        <v>2850</v>
      </c>
      <c r="V3319" t="s">
        <v>3197</v>
      </c>
      <c r="W3319" t="s">
        <v>3198</v>
      </c>
    </row>
    <row r="3320" spans="1:23" x14ac:dyDescent="0.3">
      <c r="A3320">
        <v>761527190814961</v>
      </c>
      <c r="B3320" t="s">
        <v>325</v>
      </c>
      <c r="C3320" t="s">
        <v>218</v>
      </c>
      <c r="D3320" t="s">
        <v>4464</v>
      </c>
      <c r="E3320" t="s">
        <v>1997</v>
      </c>
      <c r="F3320" t="s">
        <v>1998</v>
      </c>
      <c r="G3320">
        <v>45.943199999999997</v>
      </c>
      <c r="H3320">
        <v>24.966799999999999</v>
      </c>
      <c r="I3320" t="s">
        <v>28</v>
      </c>
      <c r="J3320">
        <v>128950</v>
      </c>
      <c r="K3320" s="1">
        <v>45056</v>
      </c>
      <c r="L3320" t="s">
        <v>123</v>
      </c>
      <c r="M3320" t="s">
        <v>10557</v>
      </c>
      <c r="N3320" t="s">
        <v>10558</v>
      </c>
      <c r="O3320" t="s">
        <v>209</v>
      </c>
      <c r="P3320" t="s">
        <v>3221</v>
      </c>
      <c r="Q3320" t="s">
        <v>183</v>
      </c>
      <c r="R3320" t="s">
        <v>3222</v>
      </c>
      <c r="S3320" t="s">
        <v>85</v>
      </c>
      <c r="T3320" t="s">
        <v>3223</v>
      </c>
      <c r="U3320" t="s">
        <v>3224</v>
      </c>
      <c r="V3320" t="s">
        <v>10559</v>
      </c>
      <c r="W3320" t="s">
        <v>10560</v>
      </c>
    </row>
    <row r="3321" spans="1:23" x14ac:dyDescent="0.3">
      <c r="A3321">
        <v>2847822449738690</v>
      </c>
      <c r="B3321" t="s">
        <v>678</v>
      </c>
      <c r="C3321" t="s">
        <v>91</v>
      </c>
      <c r="D3321" t="s">
        <v>1177</v>
      </c>
      <c r="E3321" t="s">
        <v>2858</v>
      </c>
      <c r="F3321" t="s">
        <v>2859</v>
      </c>
      <c r="G3321">
        <v>23.424099999999999</v>
      </c>
      <c r="H3321">
        <v>53.847799999999999</v>
      </c>
      <c r="I3321" t="s">
        <v>62</v>
      </c>
      <c r="J3321">
        <v>132159</v>
      </c>
      <c r="K3321" s="1">
        <v>45164</v>
      </c>
      <c r="L3321" t="s">
        <v>29</v>
      </c>
      <c r="M3321" t="s">
        <v>10561</v>
      </c>
      <c r="N3321" t="s">
        <v>10562</v>
      </c>
      <c r="O3321" t="s">
        <v>597</v>
      </c>
      <c r="P3321" t="s">
        <v>598</v>
      </c>
      <c r="Q3321" t="s">
        <v>67</v>
      </c>
      <c r="R3321" t="s">
        <v>599</v>
      </c>
      <c r="S3321" t="s">
        <v>69</v>
      </c>
      <c r="T3321" t="s">
        <v>600</v>
      </c>
      <c r="U3321" t="s">
        <v>601</v>
      </c>
      <c r="V3321" t="s">
        <v>6506</v>
      </c>
      <c r="W3321" t="s">
        <v>6507</v>
      </c>
    </row>
    <row r="3322" spans="1:23" x14ac:dyDescent="0.3">
      <c r="A3322">
        <v>430482121206371</v>
      </c>
      <c r="B3322" t="s">
        <v>567</v>
      </c>
      <c r="C3322" t="s">
        <v>105</v>
      </c>
      <c r="D3322" t="s">
        <v>1177</v>
      </c>
      <c r="E3322" t="s">
        <v>2741</v>
      </c>
      <c r="F3322" t="s">
        <v>2742</v>
      </c>
      <c r="G3322">
        <v>39.399900000000002</v>
      </c>
      <c r="H3322">
        <v>-8.2245000000000008</v>
      </c>
      <c r="I3322" t="s">
        <v>28</v>
      </c>
      <c r="J3322">
        <v>55666</v>
      </c>
      <c r="K3322" s="1">
        <v>44561</v>
      </c>
      <c r="L3322" t="s">
        <v>29</v>
      </c>
      <c r="M3322" t="s">
        <v>10563</v>
      </c>
      <c r="N3322" t="s">
        <v>10564</v>
      </c>
      <c r="O3322" t="s">
        <v>1454</v>
      </c>
      <c r="P3322" t="s">
        <v>965</v>
      </c>
      <c r="Q3322" t="s">
        <v>1047</v>
      </c>
      <c r="R3322" t="s">
        <v>4026</v>
      </c>
      <c r="S3322" t="s">
        <v>69</v>
      </c>
      <c r="T3322" t="s">
        <v>4027</v>
      </c>
      <c r="U3322" t="s">
        <v>4028</v>
      </c>
      <c r="V3322" t="s">
        <v>1433</v>
      </c>
      <c r="W3322" t="s">
        <v>1434</v>
      </c>
    </row>
    <row r="3323" spans="1:23" x14ac:dyDescent="0.3">
      <c r="A3323">
        <v>3063442274511870</v>
      </c>
      <c r="B3323" t="s">
        <v>710</v>
      </c>
      <c r="C3323" t="s">
        <v>42</v>
      </c>
      <c r="D3323" t="s">
        <v>7076</v>
      </c>
      <c r="E3323" t="s">
        <v>2816</v>
      </c>
      <c r="F3323" t="s">
        <v>2817</v>
      </c>
      <c r="G3323">
        <v>-40.900599999999997</v>
      </c>
      <c r="H3323">
        <v>174.886</v>
      </c>
      <c r="I3323" t="s">
        <v>206</v>
      </c>
      <c r="J3323">
        <v>73200</v>
      </c>
      <c r="K3323" s="1">
        <v>45081</v>
      </c>
      <c r="L3323" t="s">
        <v>123</v>
      </c>
      <c r="M3323" t="s">
        <v>10565</v>
      </c>
      <c r="N3323" t="s">
        <v>10566</v>
      </c>
      <c r="O3323" t="s">
        <v>2072</v>
      </c>
      <c r="P3323" t="s">
        <v>597</v>
      </c>
      <c r="Q3323" t="s">
        <v>239</v>
      </c>
      <c r="R3323" t="s">
        <v>3303</v>
      </c>
      <c r="S3323" t="s">
        <v>85</v>
      </c>
      <c r="T3323" t="s">
        <v>3304</v>
      </c>
      <c r="U3323" t="s">
        <v>3305</v>
      </c>
      <c r="V3323" t="s">
        <v>1842</v>
      </c>
      <c r="W3323" t="s">
        <v>1843</v>
      </c>
    </row>
    <row r="3324" spans="1:23" x14ac:dyDescent="0.3">
      <c r="A3324">
        <v>1481165090373470</v>
      </c>
      <c r="B3324" t="s">
        <v>417</v>
      </c>
      <c r="C3324" t="s">
        <v>189</v>
      </c>
      <c r="D3324" t="s">
        <v>3960</v>
      </c>
      <c r="E3324" t="s">
        <v>1760</v>
      </c>
      <c r="F3324" t="s">
        <v>1761</v>
      </c>
      <c r="G3324">
        <v>13.193899999999999</v>
      </c>
      <c r="H3324">
        <v>-59.543199999999999</v>
      </c>
      <c r="I3324" t="s">
        <v>206</v>
      </c>
      <c r="J3324">
        <v>58720</v>
      </c>
      <c r="K3324" s="1">
        <v>44884</v>
      </c>
      <c r="L3324" t="s">
        <v>63</v>
      </c>
      <c r="M3324" t="s">
        <v>10567</v>
      </c>
      <c r="N3324" t="s">
        <v>10568</v>
      </c>
      <c r="O3324" t="s">
        <v>448</v>
      </c>
      <c r="P3324" t="s">
        <v>447</v>
      </c>
      <c r="Q3324" t="s">
        <v>332</v>
      </c>
      <c r="R3324" t="s">
        <v>1331</v>
      </c>
      <c r="S3324" t="s">
        <v>241</v>
      </c>
      <c r="T3324" t="s">
        <v>1332</v>
      </c>
      <c r="U3324" t="s">
        <v>1333</v>
      </c>
      <c r="V3324" t="s">
        <v>1006</v>
      </c>
      <c r="W3324" t="s">
        <v>1007</v>
      </c>
    </row>
    <row r="3325" spans="1:23" x14ac:dyDescent="0.3">
      <c r="A3325">
        <v>2295298047121250</v>
      </c>
      <c r="B3325" t="s">
        <v>23</v>
      </c>
      <c r="C3325" t="s">
        <v>218</v>
      </c>
      <c r="D3325" t="s">
        <v>1350</v>
      </c>
      <c r="E3325" t="s">
        <v>1268</v>
      </c>
      <c r="F3325" t="s">
        <v>1269</v>
      </c>
      <c r="G3325">
        <v>12.879721</v>
      </c>
      <c r="H3325">
        <v>121.774017</v>
      </c>
      <c r="I3325" t="s">
        <v>138</v>
      </c>
      <c r="J3325">
        <v>126481</v>
      </c>
      <c r="K3325" s="1">
        <v>44504</v>
      </c>
      <c r="L3325" t="s">
        <v>123</v>
      </c>
      <c r="M3325" t="s">
        <v>10569</v>
      </c>
      <c r="N3325" t="s">
        <v>10570</v>
      </c>
      <c r="O3325" t="s">
        <v>1966</v>
      </c>
      <c r="P3325" t="s">
        <v>6402</v>
      </c>
      <c r="Q3325" t="s">
        <v>169</v>
      </c>
      <c r="R3325" t="s">
        <v>6403</v>
      </c>
      <c r="S3325" t="s">
        <v>36</v>
      </c>
      <c r="T3325" t="s">
        <v>6404</v>
      </c>
      <c r="U3325" t="s">
        <v>6405</v>
      </c>
      <c r="V3325" t="s">
        <v>3151</v>
      </c>
      <c r="W3325" t="s">
        <v>3152</v>
      </c>
    </row>
    <row r="3326" spans="1:23" x14ac:dyDescent="0.3">
      <c r="A3326">
        <v>2524244725144680</v>
      </c>
      <c r="B3326" t="s">
        <v>555</v>
      </c>
      <c r="C3326" t="s">
        <v>134</v>
      </c>
      <c r="D3326" t="s">
        <v>5286</v>
      </c>
      <c r="E3326" t="s">
        <v>121</v>
      </c>
      <c r="F3326" t="s">
        <v>122</v>
      </c>
      <c r="G3326">
        <v>19.313300000000002</v>
      </c>
      <c r="H3326">
        <v>-81.254599999999996</v>
      </c>
      <c r="I3326" t="s">
        <v>78</v>
      </c>
      <c r="J3326">
        <v>92365</v>
      </c>
      <c r="K3326" s="1">
        <v>44976</v>
      </c>
      <c r="L3326" t="s">
        <v>63</v>
      </c>
      <c r="M3326" t="s">
        <v>10571</v>
      </c>
      <c r="N3326" t="s">
        <v>10572</v>
      </c>
      <c r="O3326" t="s">
        <v>2602</v>
      </c>
      <c r="P3326" t="s">
        <v>5200</v>
      </c>
      <c r="Q3326" t="s">
        <v>169</v>
      </c>
      <c r="R3326" t="s">
        <v>5201</v>
      </c>
      <c r="S3326" t="s">
        <v>114</v>
      </c>
      <c r="T3326" t="s">
        <v>5202</v>
      </c>
      <c r="U3326" t="s">
        <v>5203</v>
      </c>
      <c r="V3326" t="s">
        <v>10573</v>
      </c>
      <c r="W3326" t="s">
        <v>10574</v>
      </c>
    </row>
    <row r="3327" spans="1:23" x14ac:dyDescent="0.3">
      <c r="A3327">
        <v>2132142726562800</v>
      </c>
      <c r="B3327" t="s">
        <v>417</v>
      </c>
      <c r="C3327" t="s">
        <v>91</v>
      </c>
      <c r="D3327" t="s">
        <v>1257</v>
      </c>
      <c r="E3327" t="s">
        <v>4059</v>
      </c>
      <c r="F3327" t="s">
        <v>4060</v>
      </c>
      <c r="G3327">
        <v>44.016500000000001</v>
      </c>
      <c r="H3327">
        <v>21.0059</v>
      </c>
      <c r="I3327" t="s">
        <v>138</v>
      </c>
      <c r="J3327">
        <v>112376</v>
      </c>
      <c r="K3327" s="1">
        <v>45097</v>
      </c>
      <c r="L3327" t="s">
        <v>123</v>
      </c>
      <c r="M3327" t="s">
        <v>10575</v>
      </c>
      <c r="N3327" t="s">
        <v>10576</v>
      </c>
      <c r="O3327" t="s">
        <v>1966</v>
      </c>
      <c r="P3327" t="s">
        <v>1967</v>
      </c>
      <c r="Q3327" t="s">
        <v>143</v>
      </c>
      <c r="R3327" t="s">
        <v>1968</v>
      </c>
      <c r="S3327" t="s">
        <v>114</v>
      </c>
      <c r="T3327" t="s">
        <v>1969</v>
      </c>
      <c r="U3327" t="s">
        <v>1970</v>
      </c>
      <c r="V3327" t="s">
        <v>7371</v>
      </c>
      <c r="W3327" t="s">
        <v>7372</v>
      </c>
    </row>
    <row r="3328" spans="1:23" x14ac:dyDescent="0.3">
      <c r="A3328">
        <v>8384205950070</v>
      </c>
      <c r="B3328" t="s">
        <v>839</v>
      </c>
      <c r="C3328" t="s">
        <v>91</v>
      </c>
      <c r="D3328" t="s">
        <v>2152</v>
      </c>
      <c r="E3328" t="s">
        <v>593</v>
      </c>
      <c r="F3328" t="s">
        <v>594</v>
      </c>
      <c r="G3328">
        <v>-11.6455</v>
      </c>
      <c r="H3328">
        <v>43.333300000000001</v>
      </c>
      <c r="I3328" t="s">
        <v>78</v>
      </c>
      <c r="J3328">
        <v>120845</v>
      </c>
      <c r="K3328" s="1">
        <v>44854</v>
      </c>
      <c r="L3328" t="s">
        <v>29</v>
      </c>
      <c r="M3328" t="s">
        <v>9269</v>
      </c>
      <c r="N3328" t="s">
        <v>10577</v>
      </c>
      <c r="O3328" t="s">
        <v>2111</v>
      </c>
      <c r="P3328" t="s">
        <v>1832</v>
      </c>
      <c r="Q3328" t="s">
        <v>34</v>
      </c>
      <c r="R3328" t="s">
        <v>2112</v>
      </c>
      <c r="S3328" t="s">
        <v>212</v>
      </c>
      <c r="T3328" t="s">
        <v>2113</v>
      </c>
      <c r="U3328" t="s">
        <v>2114</v>
      </c>
      <c r="V3328" t="s">
        <v>6241</v>
      </c>
      <c r="W3328" t="s">
        <v>6242</v>
      </c>
    </row>
    <row r="3329" spans="1:23" x14ac:dyDescent="0.3">
      <c r="A3329">
        <v>2516499952861690</v>
      </c>
      <c r="B3329" t="s">
        <v>1683</v>
      </c>
      <c r="C3329" t="s">
        <v>91</v>
      </c>
      <c r="D3329" t="s">
        <v>176</v>
      </c>
      <c r="E3329" t="s">
        <v>3424</v>
      </c>
      <c r="F3329" t="s">
        <v>3425</v>
      </c>
      <c r="G3329">
        <v>-21.178899999999999</v>
      </c>
      <c r="H3329">
        <v>-175.19820000000001</v>
      </c>
      <c r="I3329" t="s">
        <v>62</v>
      </c>
      <c r="J3329">
        <v>31221</v>
      </c>
      <c r="K3329" s="1">
        <v>45029</v>
      </c>
      <c r="L3329" t="s">
        <v>29</v>
      </c>
      <c r="M3329" t="s">
        <v>10578</v>
      </c>
      <c r="N3329" t="s">
        <v>10579</v>
      </c>
      <c r="O3329" t="s">
        <v>2602</v>
      </c>
      <c r="P3329" t="s">
        <v>4516</v>
      </c>
      <c r="Q3329" t="s">
        <v>239</v>
      </c>
      <c r="R3329" t="s">
        <v>4517</v>
      </c>
      <c r="S3329" t="s">
        <v>69</v>
      </c>
      <c r="T3329" t="s">
        <v>4518</v>
      </c>
      <c r="U3329" t="s">
        <v>4519</v>
      </c>
      <c r="V3329" t="s">
        <v>501</v>
      </c>
      <c r="W3329" t="s">
        <v>502</v>
      </c>
    </row>
    <row r="3330" spans="1:23" x14ac:dyDescent="0.3">
      <c r="A3330">
        <v>983845991525104</v>
      </c>
      <c r="B3330" t="s">
        <v>364</v>
      </c>
      <c r="C3330" t="s">
        <v>189</v>
      </c>
      <c r="D3330" t="s">
        <v>4544</v>
      </c>
      <c r="E3330" t="s">
        <v>2309</v>
      </c>
      <c r="F3330" t="s">
        <v>2310</v>
      </c>
      <c r="G3330">
        <v>12.984299999999999</v>
      </c>
      <c r="H3330">
        <v>-61.287199999999999</v>
      </c>
      <c r="I3330" t="s">
        <v>62</v>
      </c>
      <c r="J3330">
        <v>56424</v>
      </c>
      <c r="K3330" s="1">
        <v>44940</v>
      </c>
      <c r="L3330" t="s">
        <v>123</v>
      </c>
      <c r="M3330" t="s">
        <v>10580</v>
      </c>
      <c r="N3330" t="s">
        <v>10581</v>
      </c>
      <c r="O3330" t="s">
        <v>401</v>
      </c>
      <c r="P3330" t="s">
        <v>1484</v>
      </c>
      <c r="Q3330" t="s">
        <v>239</v>
      </c>
      <c r="R3330" t="s">
        <v>1485</v>
      </c>
      <c r="S3330" t="s">
        <v>36</v>
      </c>
      <c r="T3330" t="s">
        <v>1486</v>
      </c>
      <c r="U3330" t="s">
        <v>1487</v>
      </c>
      <c r="V3330" t="s">
        <v>1927</v>
      </c>
      <c r="W3330" t="s">
        <v>1928</v>
      </c>
    </row>
    <row r="3331" spans="1:23" x14ac:dyDescent="0.3">
      <c r="A3331">
        <v>1965067959589400</v>
      </c>
      <c r="B3331" t="s">
        <v>260</v>
      </c>
      <c r="C3331" t="s">
        <v>189</v>
      </c>
      <c r="D3331" t="s">
        <v>5065</v>
      </c>
      <c r="E3331" t="s">
        <v>5023</v>
      </c>
      <c r="F3331" t="s">
        <v>5024</v>
      </c>
      <c r="G3331">
        <v>25.034300000000002</v>
      </c>
      <c r="H3331">
        <v>-77.396299999999997</v>
      </c>
      <c r="I3331" t="s">
        <v>206</v>
      </c>
      <c r="J3331">
        <v>31129</v>
      </c>
      <c r="K3331" s="1">
        <v>44523</v>
      </c>
      <c r="L3331" t="s">
        <v>123</v>
      </c>
      <c r="M3331" t="s">
        <v>10582</v>
      </c>
      <c r="N3331" t="s">
        <v>10583</v>
      </c>
      <c r="O3331" t="s">
        <v>356</v>
      </c>
      <c r="P3331" t="s">
        <v>3310</v>
      </c>
      <c r="Q3331" t="s">
        <v>294</v>
      </c>
      <c r="R3331" t="s">
        <v>3311</v>
      </c>
      <c r="S3331" t="s">
        <v>241</v>
      </c>
      <c r="T3331" t="s">
        <v>3312</v>
      </c>
      <c r="U3331" t="s">
        <v>3313</v>
      </c>
      <c r="V3331" t="s">
        <v>3589</v>
      </c>
      <c r="W3331" t="s">
        <v>3590</v>
      </c>
    </row>
    <row r="3332" spans="1:23" x14ac:dyDescent="0.3">
      <c r="A3332">
        <v>2233407523489640</v>
      </c>
      <c r="B3332" t="s">
        <v>175</v>
      </c>
      <c r="C3332" t="s">
        <v>91</v>
      </c>
      <c r="D3332" t="s">
        <v>2006</v>
      </c>
      <c r="E3332" t="s">
        <v>504</v>
      </c>
      <c r="F3332" t="s">
        <v>505</v>
      </c>
      <c r="G3332">
        <v>21.473500000000001</v>
      </c>
      <c r="H3332">
        <v>55.9754</v>
      </c>
      <c r="I3332" t="s">
        <v>28</v>
      </c>
      <c r="J3332">
        <v>37171</v>
      </c>
      <c r="K3332" s="1">
        <v>44578</v>
      </c>
      <c r="L3332" t="s">
        <v>29</v>
      </c>
      <c r="M3332" t="s">
        <v>10584</v>
      </c>
      <c r="N3332" t="s">
        <v>10585</v>
      </c>
      <c r="O3332" t="s">
        <v>2575</v>
      </c>
      <c r="P3332" t="s">
        <v>32</v>
      </c>
      <c r="Q3332" t="s">
        <v>239</v>
      </c>
      <c r="R3332" t="s">
        <v>3660</v>
      </c>
      <c r="S3332" t="s">
        <v>241</v>
      </c>
      <c r="T3332" t="s">
        <v>3661</v>
      </c>
      <c r="U3332" t="s">
        <v>3662</v>
      </c>
      <c r="V3332" t="s">
        <v>2851</v>
      </c>
      <c r="W3332" t="s">
        <v>2852</v>
      </c>
    </row>
    <row r="3333" spans="1:23" x14ac:dyDescent="0.3">
      <c r="A3333">
        <v>404846058376241</v>
      </c>
      <c r="B3333" t="s">
        <v>272</v>
      </c>
      <c r="C3333" t="s">
        <v>151</v>
      </c>
      <c r="D3333" t="s">
        <v>3960</v>
      </c>
      <c r="E3333" t="s">
        <v>3116</v>
      </c>
      <c r="F3333" t="s">
        <v>3117</v>
      </c>
      <c r="G3333">
        <v>25.354800000000001</v>
      </c>
      <c r="H3333">
        <v>51.183900000000001</v>
      </c>
      <c r="I3333" t="s">
        <v>78</v>
      </c>
      <c r="J3333">
        <v>21842</v>
      </c>
      <c r="K3333" s="1">
        <v>45137</v>
      </c>
      <c r="L3333" t="s">
        <v>63</v>
      </c>
      <c r="M3333" t="s">
        <v>10586</v>
      </c>
      <c r="N3333" t="s">
        <v>10587</v>
      </c>
      <c r="O3333" t="s">
        <v>2290</v>
      </c>
      <c r="P3333" t="s">
        <v>4161</v>
      </c>
      <c r="Q3333" t="s">
        <v>253</v>
      </c>
      <c r="R3333" t="s">
        <v>4162</v>
      </c>
      <c r="S3333" t="s">
        <v>212</v>
      </c>
      <c r="T3333" t="s">
        <v>4163</v>
      </c>
      <c r="U3333" t="s">
        <v>4164</v>
      </c>
      <c r="V3333" t="s">
        <v>5577</v>
      </c>
      <c r="W3333" t="s">
        <v>5578</v>
      </c>
    </row>
    <row r="3334" spans="1:23" x14ac:dyDescent="0.3">
      <c r="A3334">
        <v>1630464711443060</v>
      </c>
      <c r="B3334" t="s">
        <v>119</v>
      </c>
      <c r="C3334" t="s">
        <v>24</v>
      </c>
      <c r="D3334" t="s">
        <v>492</v>
      </c>
      <c r="E3334" t="s">
        <v>2644</v>
      </c>
      <c r="F3334" t="s">
        <v>2645</v>
      </c>
      <c r="G3334">
        <v>-19.0154</v>
      </c>
      <c r="H3334">
        <v>29.154900000000001</v>
      </c>
      <c r="I3334" t="s">
        <v>62</v>
      </c>
      <c r="J3334">
        <v>97244</v>
      </c>
      <c r="K3334" s="1">
        <v>44606</v>
      </c>
      <c r="L3334" t="s">
        <v>123</v>
      </c>
      <c r="M3334" t="s">
        <v>10588</v>
      </c>
      <c r="N3334" t="s">
        <v>10589</v>
      </c>
      <c r="O3334" t="s">
        <v>1260</v>
      </c>
      <c r="P3334" t="s">
        <v>1261</v>
      </c>
      <c r="Q3334" t="s">
        <v>169</v>
      </c>
      <c r="R3334" t="s">
        <v>1262</v>
      </c>
      <c r="S3334" t="s">
        <v>114</v>
      </c>
      <c r="T3334" t="s">
        <v>1263</v>
      </c>
      <c r="U3334" t="s">
        <v>1264</v>
      </c>
      <c r="V3334" t="s">
        <v>2962</v>
      </c>
      <c r="W3334" t="s">
        <v>2963</v>
      </c>
    </row>
    <row r="3335" spans="1:23" x14ac:dyDescent="0.3">
      <c r="A3335">
        <v>1916839955821920</v>
      </c>
      <c r="B3335" t="s">
        <v>161</v>
      </c>
      <c r="C3335" t="s">
        <v>134</v>
      </c>
      <c r="D3335" t="s">
        <v>1423</v>
      </c>
      <c r="E3335" t="s">
        <v>2727</v>
      </c>
      <c r="F3335" t="s">
        <v>2728</v>
      </c>
      <c r="G3335">
        <v>17.357800000000001</v>
      </c>
      <c r="H3335">
        <v>-62.782899999999998</v>
      </c>
      <c r="I3335" t="s">
        <v>206</v>
      </c>
      <c r="J3335">
        <v>74460</v>
      </c>
      <c r="K3335" s="1">
        <v>44479</v>
      </c>
      <c r="L3335" t="s">
        <v>29</v>
      </c>
      <c r="M3335" t="s">
        <v>10590</v>
      </c>
      <c r="N3335">
        <f>1-354-932-3426</f>
        <v>-4711</v>
      </c>
      <c r="O3335" t="s">
        <v>1169</v>
      </c>
      <c r="P3335" t="s">
        <v>2614</v>
      </c>
      <c r="Q3335" t="s">
        <v>169</v>
      </c>
      <c r="R3335" t="s">
        <v>2615</v>
      </c>
      <c r="S3335" t="s">
        <v>212</v>
      </c>
      <c r="T3335" t="s">
        <v>2616</v>
      </c>
      <c r="U3335" t="s">
        <v>2617</v>
      </c>
      <c r="V3335" t="s">
        <v>7206</v>
      </c>
      <c r="W3335" t="s">
        <v>7207</v>
      </c>
    </row>
    <row r="3336" spans="1:23" x14ac:dyDescent="0.3">
      <c r="A3336">
        <v>1603464741943710</v>
      </c>
      <c r="B3336" t="s">
        <v>430</v>
      </c>
      <c r="C3336" t="s">
        <v>151</v>
      </c>
      <c r="D3336" t="s">
        <v>3018</v>
      </c>
      <c r="E3336" t="s">
        <v>794</v>
      </c>
      <c r="F3336" t="s">
        <v>795</v>
      </c>
      <c r="G3336">
        <v>4.5353000000000003</v>
      </c>
      <c r="H3336">
        <v>114.7277</v>
      </c>
      <c r="I3336" t="s">
        <v>138</v>
      </c>
      <c r="J3336">
        <v>15839</v>
      </c>
      <c r="K3336" s="1">
        <v>44786</v>
      </c>
      <c r="L3336" t="s">
        <v>63</v>
      </c>
      <c r="M3336" t="s">
        <v>10591</v>
      </c>
      <c r="N3336" t="s">
        <v>10592</v>
      </c>
      <c r="O3336" t="s">
        <v>736</v>
      </c>
      <c r="P3336" t="s">
        <v>436</v>
      </c>
      <c r="Q3336" t="s">
        <v>332</v>
      </c>
      <c r="R3336" t="s">
        <v>2284</v>
      </c>
      <c r="S3336" t="s">
        <v>114</v>
      </c>
      <c r="T3336" t="s">
        <v>2285</v>
      </c>
      <c r="U3336" t="s">
        <v>2286</v>
      </c>
      <c r="V3336" t="s">
        <v>215</v>
      </c>
      <c r="W3336" t="s">
        <v>216</v>
      </c>
    </row>
    <row r="3337" spans="1:23" x14ac:dyDescent="0.3">
      <c r="A3337">
        <v>63666037985013</v>
      </c>
      <c r="B3337" t="s">
        <v>1008</v>
      </c>
      <c r="C3337" t="s">
        <v>273</v>
      </c>
      <c r="D3337" t="s">
        <v>1267</v>
      </c>
      <c r="E3337" t="s">
        <v>456</v>
      </c>
      <c r="F3337" t="s">
        <v>457</v>
      </c>
      <c r="G3337">
        <v>9.0820000000000007</v>
      </c>
      <c r="H3337">
        <v>8.6753</v>
      </c>
      <c r="I3337" t="s">
        <v>78</v>
      </c>
      <c r="J3337">
        <v>77481</v>
      </c>
      <c r="K3337" s="1">
        <v>44865</v>
      </c>
      <c r="L3337" t="s">
        <v>29</v>
      </c>
      <c r="M3337" t="s">
        <v>10593</v>
      </c>
      <c r="N3337" t="s">
        <v>10594</v>
      </c>
      <c r="O3337" t="s">
        <v>3636</v>
      </c>
      <c r="P3337" t="s">
        <v>5772</v>
      </c>
      <c r="Q3337" t="s">
        <v>321</v>
      </c>
      <c r="R3337" t="s">
        <v>5773</v>
      </c>
      <c r="S3337" t="s">
        <v>69</v>
      </c>
      <c r="T3337" t="s">
        <v>5774</v>
      </c>
      <c r="U3337" t="s">
        <v>5775</v>
      </c>
      <c r="V3337" t="s">
        <v>6633</v>
      </c>
      <c r="W3337" t="s">
        <v>6634</v>
      </c>
    </row>
    <row r="3338" spans="1:23" x14ac:dyDescent="0.3">
      <c r="A3338">
        <v>209118171538657</v>
      </c>
      <c r="B3338" t="s">
        <v>119</v>
      </c>
      <c r="C3338" t="s">
        <v>105</v>
      </c>
      <c r="D3338" t="s">
        <v>3834</v>
      </c>
      <c r="E3338" t="s">
        <v>688</v>
      </c>
      <c r="F3338" t="s">
        <v>689</v>
      </c>
      <c r="G3338">
        <v>12.5657</v>
      </c>
      <c r="H3338">
        <v>104.9909</v>
      </c>
      <c r="I3338" t="s">
        <v>28</v>
      </c>
      <c r="J3338">
        <v>121846</v>
      </c>
      <c r="K3338" s="1">
        <v>44967</v>
      </c>
      <c r="L3338" t="s">
        <v>123</v>
      </c>
      <c r="M3338" t="s">
        <v>10595</v>
      </c>
      <c r="N3338" t="s">
        <v>10596</v>
      </c>
      <c r="O3338" t="s">
        <v>1057</v>
      </c>
      <c r="P3338" t="s">
        <v>1058</v>
      </c>
      <c r="Q3338" t="s">
        <v>1047</v>
      </c>
      <c r="R3338" t="s">
        <v>1059</v>
      </c>
      <c r="S3338" t="s">
        <v>255</v>
      </c>
      <c r="T3338" t="s">
        <v>1060</v>
      </c>
      <c r="U3338" t="s">
        <v>1061</v>
      </c>
      <c r="V3338" t="s">
        <v>3191</v>
      </c>
      <c r="W3338" t="s">
        <v>3192</v>
      </c>
    </row>
    <row r="3339" spans="1:23" x14ac:dyDescent="0.3">
      <c r="A3339">
        <v>2457444588506540</v>
      </c>
      <c r="B3339" t="s">
        <v>467</v>
      </c>
      <c r="C3339" t="s">
        <v>24</v>
      </c>
      <c r="D3339" t="s">
        <v>751</v>
      </c>
      <c r="E3339" t="s">
        <v>876</v>
      </c>
      <c r="F3339" t="s">
        <v>877</v>
      </c>
      <c r="G3339">
        <v>48.668999999999997</v>
      </c>
      <c r="H3339">
        <v>19.699000000000002</v>
      </c>
      <c r="I3339" t="s">
        <v>78</v>
      </c>
      <c r="J3339">
        <v>45895</v>
      </c>
      <c r="K3339" s="1">
        <v>44471</v>
      </c>
      <c r="L3339" t="s">
        <v>123</v>
      </c>
      <c r="M3339" t="s">
        <v>10597</v>
      </c>
      <c r="N3339" t="s">
        <v>10598</v>
      </c>
      <c r="O3339" t="s">
        <v>1629</v>
      </c>
      <c r="P3339" t="s">
        <v>1630</v>
      </c>
      <c r="Q3339" t="s">
        <v>332</v>
      </c>
      <c r="R3339" t="s">
        <v>1631</v>
      </c>
      <c r="S3339" t="s">
        <v>36</v>
      </c>
      <c r="T3339" t="s">
        <v>1632</v>
      </c>
      <c r="U3339" t="s">
        <v>1633</v>
      </c>
      <c r="V3339" t="s">
        <v>7107</v>
      </c>
      <c r="W3339" t="s">
        <v>7108</v>
      </c>
    </row>
    <row r="3340" spans="1:23" x14ac:dyDescent="0.3">
      <c r="A3340">
        <v>920311409624503</v>
      </c>
      <c r="B3340" t="s">
        <v>555</v>
      </c>
      <c r="C3340" t="s">
        <v>24</v>
      </c>
      <c r="D3340" t="s">
        <v>2079</v>
      </c>
      <c r="E3340" t="s">
        <v>1935</v>
      </c>
      <c r="F3340" t="s">
        <v>1935</v>
      </c>
      <c r="G3340">
        <v>36.140799999999999</v>
      </c>
      <c r="H3340">
        <v>-5.3536000000000001</v>
      </c>
      <c r="I3340" t="s">
        <v>28</v>
      </c>
      <c r="J3340">
        <v>15022</v>
      </c>
      <c r="K3340" s="1">
        <v>45078</v>
      </c>
      <c r="L3340" t="s">
        <v>123</v>
      </c>
      <c r="M3340" t="s">
        <v>10599</v>
      </c>
      <c r="N3340">
        <v>6869386831</v>
      </c>
      <c r="O3340" t="s">
        <v>2583</v>
      </c>
      <c r="P3340" t="s">
        <v>5553</v>
      </c>
      <c r="Q3340" t="s">
        <v>321</v>
      </c>
      <c r="R3340" t="s">
        <v>5554</v>
      </c>
      <c r="S3340" t="s">
        <v>334</v>
      </c>
      <c r="T3340" t="s">
        <v>5555</v>
      </c>
      <c r="U3340" t="s">
        <v>5556</v>
      </c>
      <c r="V3340" t="s">
        <v>2159</v>
      </c>
      <c r="W3340" t="s">
        <v>2160</v>
      </c>
    </row>
    <row r="3341" spans="1:23" x14ac:dyDescent="0.3">
      <c r="A3341">
        <v>1962252761647210</v>
      </c>
      <c r="B3341" t="s">
        <v>133</v>
      </c>
      <c r="C3341" t="s">
        <v>24</v>
      </c>
      <c r="D3341" t="s">
        <v>2643</v>
      </c>
      <c r="E3341" t="s">
        <v>3008</v>
      </c>
      <c r="F3341" t="s">
        <v>3009</v>
      </c>
      <c r="G3341">
        <v>42.733899999999998</v>
      </c>
      <c r="H3341">
        <v>25.485800000000001</v>
      </c>
      <c r="I3341" t="s">
        <v>28</v>
      </c>
      <c r="J3341">
        <v>123665</v>
      </c>
      <c r="K3341" s="1">
        <v>44853</v>
      </c>
      <c r="L3341" t="s">
        <v>63</v>
      </c>
      <c r="M3341" t="s">
        <v>10600</v>
      </c>
      <c r="N3341" t="s">
        <v>10601</v>
      </c>
      <c r="O3341" t="s">
        <v>2602</v>
      </c>
      <c r="P3341" t="s">
        <v>5200</v>
      </c>
      <c r="Q3341" t="s">
        <v>967</v>
      </c>
      <c r="R3341" t="s">
        <v>5201</v>
      </c>
      <c r="S3341" t="s">
        <v>36</v>
      </c>
      <c r="T3341" t="s">
        <v>5202</v>
      </c>
      <c r="U3341" t="s">
        <v>5203</v>
      </c>
      <c r="V3341" t="s">
        <v>4187</v>
      </c>
      <c r="W3341" t="s">
        <v>4188</v>
      </c>
    </row>
    <row r="3342" spans="1:23" x14ac:dyDescent="0.3">
      <c r="A3342">
        <v>2233760775814730</v>
      </c>
      <c r="B3342" t="s">
        <v>231</v>
      </c>
      <c r="C3342" t="s">
        <v>218</v>
      </c>
      <c r="D3342" t="s">
        <v>780</v>
      </c>
      <c r="E3342" t="s">
        <v>2915</v>
      </c>
      <c r="F3342" t="s">
        <v>2916</v>
      </c>
      <c r="G3342">
        <v>-0.80369999999999997</v>
      </c>
      <c r="H3342">
        <v>11.609400000000001</v>
      </c>
      <c r="I3342" t="s">
        <v>28</v>
      </c>
      <c r="J3342">
        <v>125949</v>
      </c>
      <c r="K3342" s="1">
        <v>45028</v>
      </c>
      <c r="L3342" t="s">
        <v>29</v>
      </c>
      <c r="M3342" t="s">
        <v>10602</v>
      </c>
      <c r="N3342" t="s">
        <v>10603</v>
      </c>
      <c r="O3342" t="s">
        <v>111</v>
      </c>
      <c r="P3342" t="s">
        <v>537</v>
      </c>
      <c r="Q3342" t="s">
        <v>358</v>
      </c>
      <c r="R3342" t="s">
        <v>538</v>
      </c>
      <c r="S3342" t="s">
        <v>85</v>
      </c>
      <c r="T3342" t="s">
        <v>539</v>
      </c>
      <c r="U3342" t="s">
        <v>540</v>
      </c>
      <c r="V3342" t="s">
        <v>5105</v>
      </c>
      <c r="W3342" t="s">
        <v>5106</v>
      </c>
    </row>
    <row r="3343" spans="1:23" x14ac:dyDescent="0.3">
      <c r="A3343">
        <v>288296200839160</v>
      </c>
      <c r="B3343" t="s">
        <v>533</v>
      </c>
      <c r="C3343" t="s">
        <v>105</v>
      </c>
      <c r="D3343" t="s">
        <v>3706</v>
      </c>
      <c r="E3343" t="s">
        <v>1760</v>
      </c>
      <c r="F3343" t="s">
        <v>1761</v>
      </c>
      <c r="G3343">
        <v>13.193899999999999</v>
      </c>
      <c r="H3343">
        <v>-59.543199999999999</v>
      </c>
      <c r="I3343" t="s">
        <v>78</v>
      </c>
      <c r="J3343">
        <v>32369</v>
      </c>
      <c r="K3343" s="1">
        <v>44595</v>
      </c>
      <c r="L3343" t="s">
        <v>29</v>
      </c>
      <c r="M3343" t="s">
        <v>10604</v>
      </c>
      <c r="N3343" t="s">
        <v>10605</v>
      </c>
      <c r="O3343" t="s">
        <v>112</v>
      </c>
      <c r="P3343" t="s">
        <v>3864</v>
      </c>
      <c r="Q3343" t="s">
        <v>169</v>
      </c>
      <c r="R3343" t="s">
        <v>3865</v>
      </c>
      <c r="S3343" t="s">
        <v>241</v>
      </c>
      <c r="T3343" t="s">
        <v>3866</v>
      </c>
      <c r="U3343" t="s">
        <v>3867</v>
      </c>
      <c r="V3343" t="s">
        <v>7254</v>
      </c>
      <c r="W3343" t="s">
        <v>7255</v>
      </c>
    </row>
    <row r="3344" spans="1:23" x14ac:dyDescent="0.3">
      <c r="A3344">
        <v>367482942732928</v>
      </c>
      <c r="B3344" t="s">
        <v>417</v>
      </c>
      <c r="C3344" t="s">
        <v>189</v>
      </c>
      <c r="D3344" t="s">
        <v>2643</v>
      </c>
      <c r="E3344" t="s">
        <v>1564</v>
      </c>
      <c r="F3344" t="s">
        <v>1565</v>
      </c>
      <c r="G3344">
        <v>6.6111000000000004</v>
      </c>
      <c r="H3344">
        <v>20.939399999999999</v>
      </c>
      <c r="I3344" t="s">
        <v>78</v>
      </c>
      <c r="J3344">
        <v>53619</v>
      </c>
      <c r="K3344" s="1">
        <v>45158</v>
      </c>
      <c r="L3344" t="s">
        <v>63</v>
      </c>
      <c r="M3344" t="s">
        <v>10606</v>
      </c>
      <c r="N3344" t="s">
        <v>10607</v>
      </c>
      <c r="O3344" t="s">
        <v>754</v>
      </c>
      <c r="P3344" t="s">
        <v>2490</v>
      </c>
      <c r="Q3344" t="s">
        <v>321</v>
      </c>
      <c r="R3344" t="s">
        <v>2491</v>
      </c>
      <c r="S3344" t="s">
        <v>241</v>
      </c>
      <c r="T3344" t="s">
        <v>2492</v>
      </c>
      <c r="U3344" t="s">
        <v>2493</v>
      </c>
      <c r="V3344" t="s">
        <v>4251</v>
      </c>
      <c r="W3344" t="s">
        <v>4252</v>
      </c>
    </row>
    <row r="3345" spans="1:23" x14ac:dyDescent="0.3">
      <c r="A3345">
        <v>2231648266787390</v>
      </c>
      <c r="B3345" t="s">
        <v>792</v>
      </c>
      <c r="C3345" t="s">
        <v>91</v>
      </c>
      <c r="D3345" t="s">
        <v>800</v>
      </c>
      <c r="E3345" t="s">
        <v>2098</v>
      </c>
      <c r="F3345" t="s">
        <v>2099</v>
      </c>
      <c r="G3345">
        <v>15.4542</v>
      </c>
      <c r="H3345">
        <v>18.732199999999999</v>
      </c>
      <c r="I3345" t="s">
        <v>28</v>
      </c>
      <c r="J3345">
        <v>109484</v>
      </c>
      <c r="K3345" s="1">
        <v>44618</v>
      </c>
      <c r="L3345" t="s">
        <v>29</v>
      </c>
      <c r="M3345" t="s">
        <v>8668</v>
      </c>
      <c r="N3345" t="s">
        <v>10608</v>
      </c>
      <c r="O3345" t="s">
        <v>460</v>
      </c>
      <c r="P3345" t="s">
        <v>461</v>
      </c>
      <c r="Q3345" t="s">
        <v>253</v>
      </c>
      <c r="R3345" t="s">
        <v>462</v>
      </c>
      <c r="S3345" t="s">
        <v>212</v>
      </c>
      <c r="T3345" t="s">
        <v>463</v>
      </c>
      <c r="U3345" t="s">
        <v>464</v>
      </c>
      <c r="V3345" t="s">
        <v>2208</v>
      </c>
      <c r="W3345" t="s">
        <v>2209</v>
      </c>
    </row>
    <row r="3346" spans="1:23" x14ac:dyDescent="0.3">
      <c r="A3346">
        <v>2289164914697350</v>
      </c>
      <c r="B3346" t="s">
        <v>286</v>
      </c>
      <c r="C3346" t="s">
        <v>134</v>
      </c>
      <c r="D3346" t="s">
        <v>6483</v>
      </c>
      <c r="E3346" t="s">
        <v>680</v>
      </c>
      <c r="F3346" t="s">
        <v>681</v>
      </c>
      <c r="G3346">
        <v>21.693999999999999</v>
      </c>
      <c r="H3346">
        <v>-71.797899999999998</v>
      </c>
      <c r="I3346" t="s">
        <v>78</v>
      </c>
      <c r="J3346">
        <v>70144</v>
      </c>
      <c r="K3346" s="1">
        <v>45030</v>
      </c>
      <c r="L3346" t="s">
        <v>123</v>
      </c>
      <c r="M3346" t="s">
        <v>10609</v>
      </c>
      <c r="N3346" t="s">
        <v>10610</v>
      </c>
      <c r="O3346" t="s">
        <v>1513</v>
      </c>
      <c r="P3346" t="s">
        <v>2958</v>
      </c>
      <c r="Q3346" t="s">
        <v>67</v>
      </c>
      <c r="R3346" t="s">
        <v>2959</v>
      </c>
      <c r="S3346" t="s">
        <v>212</v>
      </c>
      <c r="T3346" t="s">
        <v>2960</v>
      </c>
      <c r="U3346" t="s">
        <v>2961</v>
      </c>
      <c r="V3346" t="s">
        <v>3256</v>
      </c>
      <c r="W3346" t="s">
        <v>3257</v>
      </c>
    </row>
    <row r="3347" spans="1:23" x14ac:dyDescent="0.3">
      <c r="A3347">
        <v>1884737589046200</v>
      </c>
      <c r="B3347" t="s">
        <v>161</v>
      </c>
      <c r="C3347" t="s">
        <v>24</v>
      </c>
      <c r="D3347" t="s">
        <v>6248</v>
      </c>
      <c r="E3347" t="s">
        <v>1032</v>
      </c>
      <c r="F3347" t="s">
        <v>1033</v>
      </c>
      <c r="G3347">
        <v>61.524000000000001</v>
      </c>
      <c r="H3347">
        <v>105.3188</v>
      </c>
      <c r="I3347" t="s">
        <v>78</v>
      </c>
      <c r="J3347">
        <v>131457</v>
      </c>
      <c r="K3347" s="1">
        <v>45135</v>
      </c>
      <c r="L3347" t="s">
        <v>63</v>
      </c>
      <c r="M3347" t="s">
        <v>10611</v>
      </c>
      <c r="N3347" t="s">
        <v>10612</v>
      </c>
      <c r="O3347" t="s">
        <v>1746</v>
      </c>
      <c r="P3347" t="s">
        <v>6792</v>
      </c>
      <c r="Q3347" t="s">
        <v>34</v>
      </c>
      <c r="R3347" t="s">
        <v>6793</v>
      </c>
      <c r="S3347" t="s">
        <v>198</v>
      </c>
      <c r="T3347" t="s">
        <v>6794</v>
      </c>
      <c r="U3347" t="s">
        <v>6795</v>
      </c>
      <c r="V3347" t="s">
        <v>1867</v>
      </c>
      <c r="W3347" t="s">
        <v>1868</v>
      </c>
    </row>
    <row r="3348" spans="1:23" x14ac:dyDescent="0.3">
      <c r="A3348">
        <v>2384933246868540</v>
      </c>
      <c r="B3348" t="s">
        <v>217</v>
      </c>
      <c r="C3348" t="s">
        <v>218</v>
      </c>
      <c r="D3348" t="s">
        <v>1296</v>
      </c>
      <c r="E3348" t="s">
        <v>1963</v>
      </c>
      <c r="F3348" t="s">
        <v>1964</v>
      </c>
      <c r="G3348">
        <v>33.223199999999999</v>
      </c>
      <c r="H3348">
        <v>43.679299999999998</v>
      </c>
      <c r="I3348" t="s">
        <v>78</v>
      </c>
      <c r="J3348">
        <v>104931</v>
      </c>
      <c r="K3348" s="1">
        <v>44526</v>
      </c>
      <c r="L3348" t="s">
        <v>29</v>
      </c>
      <c r="M3348" t="s">
        <v>10613</v>
      </c>
      <c r="N3348" t="s">
        <v>10614</v>
      </c>
      <c r="O3348" t="s">
        <v>319</v>
      </c>
      <c r="P3348" t="s">
        <v>3506</v>
      </c>
      <c r="Q3348" t="s">
        <v>143</v>
      </c>
      <c r="R3348" t="s">
        <v>3507</v>
      </c>
      <c r="S3348" t="s">
        <v>334</v>
      </c>
      <c r="T3348" t="s">
        <v>3508</v>
      </c>
      <c r="U3348" t="s">
        <v>3509</v>
      </c>
      <c r="V3348" t="s">
        <v>519</v>
      </c>
      <c r="W3348" t="s">
        <v>520</v>
      </c>
    </row>
    <row r="3349" spans="1:23" x14ac:dyDescent="0.3">
      <c r="A3349">
        <v>2491991202592540</v>
      </c>
      <c r="B3349" t="s">
        <v>150</v>
      </c>
      <c r="C3349" t="s">
        <v>91</v>
      </c>
      <c r="D3349" t="s">
        <v>2740</v>
      </c>
      <c r="E3349" t="s">
        <v>1551</v>
      </c>
      <c r="F3349" t="s">
        <v>1552</v>
      </c>
      <c r="G3349">
        <v>22.3964</v>
      </c>
      <c r="H3349">
        <v>114.1095</v>
      </c>
      <c r="I3349" t="s">
        <v>138</v>
      </c>
      <c r="J3349">
        <v>52318</v>
      </c>
      <c r="K3349" s="1">
        <v>45107</v>
      </c>
      <c r="L3349" t="s">
        <v>63</v>
      </c>
      <c r="M3349" t="s">
        <v>10615</v>
      </c>
      <c r="N3349" t="s">
        <v>10616</v>
      </c>
      <c r="O3349" t="s">
        <v>822</v>
      </c>
      <c r="P3349" t="s">
        <v>4349</v>
      </c>
      <c r="Q3349" t="s">
        <v>321</v>
      </c>
      <c r="R3349" t="s">
        <v>4350</v>
      </c>
      <c r="S3349" t="s">
        <v>52</v>
      </c>
      <c r="T3349" t="s">
        <v>4351</v>
      </c>
      <c r="U3349" t="s">
        <v>4352</v>
      </c>
      <c r="V3349" t="s">
        <v>5532</v>
      </c>
      <c r="W3349" t="s">
        <v>5533</v>
      </c>
    </row>
    <row r="3350" spans="1:23" x14ac:dyDescent="0.3">
      <c r="A3350">
        <v>1463460975668810</v>
      </c>
      <c r="B3350" t="s">
        <v>1683</v>
      </c>
      <c r="C3350" t="s">
        <v>151</v>
      </c>
      <c r="D3350" t="s">
        <v>444</v>
      </c>
      <c r="E3350" t="s">
        <v>76</v>
      </c>
      <c r="F3350" t="s">
        <v>77</v>
      </c>
      <c r="G3350">
        <v>9.3077000000000005</v>
      </c>
      <c r="H3350">
        <v>2.3157999999999999</v>
      </c>
      <c r="I3350" t="s">
        <v>206</v>
      </c>
      <c r="J3350">
        <v>13953</v>
      </c>
      <c r="K3350" s="1">
        <v>45081</v>
      </c>
      <c r="L3350" t="s">
        <v>63</v>
      </c>
      <c r="M3350" t="s">
        <v>10617</v>
      </c>
      <c r="N3350">
        <v>9046551204</v>
      </c>
      <c r="O3350" t="s">
        <v>447</v>
      </c>
      <c r="P3350" t="s">
        <v>167</v>
      </c>
      <c r="Q3350" t="s">
        <v>83</v>
      </c>
      <c r="R3350" t="s">
        <v>3571</v>
      </c>
      <c r="S3350" t="s">
        <v>255</v>
      </c>
      <c r="T3350" t="s">
        <v>3572</v>
      </c>
      <c r="U3350" t="s">
        <v>3573</v>
      </c>
      <c r="V3350" t="s">
        <v>9026</v>
      </c>
      <c r="W3350" t="s">
        <v>9027</v>
      </c>
    </row>
    <row r="3351" spans="1:23" x14ac:dyDescent="0.3">
      <c r="A3351">
        <v>989260163583391</v>
      </c>
      <c r="B3351" t="s">
        <v>161</v>
      </c>
      <c r="C3351" t="s">
        <v>42</v>
      </c>
      <c r="D3351" t="s">
        <v>4396</v>
      </c>
      <c r="E3351" t="s">
        <v>3596</v>
      </c>
      <c r="F3351" t="s">
        <v>3597</v>
      </c>
      <c r="G3351">
        <v>17.607800000000001</v>
      </c>
      <c r="H3351">
        <v>8.0816999999999997</v>
      </c>
      <c r="I3351" t="s">
        <v>206</v>
      </c>
      <c r="J3351">
        <v>77088</v>
      </c>
      <c r="K3351" s="1">
        <v>45000</v>
      </c>
      <c r="L3351" t="s">
        <v>29</v>
      </c>
      <c r="M3351" t="s">
        <v>10618</v>
      </c>
      <c r="N3351" t="s">
        <v>10619</v>
      </c>
      <c r="O3351" t="s">
        <v>803</v>
      </c>
      <c r="P3351" t="s">
        <v>3064</v>
      </c>
      <c r="Q3351" t="s">
        <v>183</v>
      </c>
      <c r="R3351" t="s">
        <v>3065</v>
      </c>
      <c r="S3351" t="s">
        <v>334</v>
      </c>
      <c r="T3351" t="s">
        <v>3066</v>
      </c>
      <c r="U3351" t="s">
        <v>3067</v>
      </c>
      <c r="V3351" t="s">
        <v>5776</v>
      </c>
      <c r="W3351" t="s">
        <v>5777</v>
      </c>
    </row>
    <row r="3352" spans="1:23" x14ac:dyDescent="0.3">
      <c r="A3352">
        <v>3062215499670900</v>
      </c>
      <c r="B3352" t="s">
        <v>104</v>
      </c>
      <c r="C3352" t="s">
        <v>91</v>
      </c>
      <c r="D3352" t="s">
        <v>6426</v>
      </c>
      <c r="E3352" t="s">
        <v>1896</v>
      </c>
      <c r="F3352" t="s">
        <v>1897</v>
      </c>
      <c r="G3352">
        <v>9.9456000000000007</v>
      </c>
      <c r="H3352">
        <v>-9.6966000000000001</v>
      </c>
      <c r="I3352" t="s">
        <v>62</v>
      </c>
      <c r="J3352">
        <v>124487</v>
      </c>
      <c r="K3352" s="1">
        <v>44931</v>
      </c>
      <c r="L3352" t="s">
        <v>63</v>
      </c>
      <c r="M3352" t="s">
        <v>10620</v>
      </c>
      <c r="N3352" t="s">
        <v>10621</v>
      </c>
      <c r="O3352" t="s">
        <v>1454</v>
      </c>
      <c r="P3352" t="s">
        <v>1455</v>
      </c>
      <c r="Q3352" t="s">
        <v>358</v>
      </c>
      <c r="R3352" t="s">
        <v>1456</v>
      </c>
      <c r="S3352" t="s">
        <v>212</v>
      </c>
      <c r="T3352" t="s">
        <v>1457</v>
      </c>
      <c r="U3352" t="s">
        <v>1458</v>
      </c>
      <c r="V3352" t="s">
        <v>8898</v>
      </c>
      <c r="W3352" t="s">
        <v>8899</v>
      </c>
    </row>
    <row r="3353" spans="1:23" x14ac:dyDescent="0.3">
      <c r="A3353">
        <v>1432427707227600</v>
      </c>
      <c r="B3353" t="s">
        <v>231</v>
      </c>
      <c r="C3353" t="s">
        <v>105</v>
      </c>
      <c r="D3353" t="s">
        <v>1550</v>
      </c>
      <c r="E3353" t="s">
        <v>936</v>
      </c>
      <c r="F3353" t="s">
        <v>937</v>
      </c>
      <c r="G3353">
        <v>23.684999999999999</v>
      </c>
      <c r="H3353">
        <v>90.356300000000005</v>
      </c>
      <c r="I3353" t="s">
        <v>62</v>
      </c>
      <c r="J3353">
        <v>115358</v>
      </c>
      <c r="K3353" s="1">
        <v>44972</v>
      </c>
      <c r="L3353" t="s">
        <v>63</v>
      </c>
      <c r="M3353" t="s">
        <v>10622</v>
      </c>
      <c r="N3353" t="s">
        <v>10623</v>
      </c>
      <c r="O3353" t="s">
        <v>370</v>
      </c>
      <c r="P3353" t="s">
        <v>371</v>
      </c>
      <c r="Q3353" t="s">
        <v>169</v>
      </c>
      <c r="R3353" t="s">
        <v>372</v>
      </c>
      <c r="S3353" t="s">
        <v>69</v>
      </c>
      <c r="T3353" t="s">
        <v>373</v>
      </c>
      <c r="U3353" t="s">
        <v>374</v>
      </c>
      <c r="V3353" t="s">
        <v>3292</v>
      </c>
      <c r="W3353" t="s">
        <v>3293</v>
      </c>
    </row>
    <row r="3354" spans="1:23" x14ac:dyDescent="0.3">
      <c r="A3354">
        <v>2494279656644620</v>
      </c>
      <c r="B3354" t="s">
        <v>150</v>
      </c>
      <c r="C3354" t="s">
        <v>42</v>
      </c>
      <c r="D3354" t="s">
        <v>5534</v>
      </c>
      <c r="E3354" t="s">
        <v>107</v>
      </c>
      <c r="F3354" t="s">
        <v>108</v>
      </c>
      <c r="G3354">
        <v>50.503900000000002</v>
      </c>
      <c r="H3354">
        <v>4.4699</v>
      </c>
      <c r="I3354" t="s">
        <v>78</v>
      </c>
      <c r="J3354">
        <v>91100</v>
      </c>
      <c r="K3354" s="1">
        <v>44516</v>
      </c>
      <c r="L3354" t="s">
        <v>29</v>
      </c>
      <c r="M3354" t="s">
        <v>10624</v>
      </c>
      <c r="N3354" t="s">
        <v>10625</v>
      </c>
      <c r="O3354" t="s">
        <v>265</v>
      </c>
      <c r="P3354" t="s">
        <v>2528</v>
      </c>
      <c r="Q3354" t="s">
        <v>321</v>
      </c>
      <c r="R3354" t="s">
        <v>2529</v>
      </c>
      <c r="S3354" t="s">
        <v>241</v>
      </c>
      <c r="T3354" t="s">
        <v>2530</v>
      </c>
      <c r="U3354" t="s">
        <v>2531</v>
      </c>
      <c r="V3354" t="s">
        <v>4093</v>
      </c>
      <c r="W3354" t="s">
        <v>4094</v>
      </c>
    </row>
    <row r="3355" spans="1:23" x14ac:dyDescent="0.3">
      <c r="A3355">
        <v>2535012807695500</v>
      </c>
      <c r="B3355" t="s">
        <v>480</v>
      </c>
      <c r="C3355" t="s">
        <v>105</v>
      </c>
      <c r="D3355" t="s">
        <v>1175</v>
      </c>
      <c r="E3355" t="s">
        <v>861</v>
      </c>
      <c r="F3355" t="s">
        <v>862</v>
      </c>
      <c r="G3355">
        <v>46.862499999999997</v>
      </c>
      <c r="H3355">
        <v>103.8467</v>
      </c>
      <c r="I3355" t="s">
        <v>62</v>
      </c>
      <c r="J3355">
        <v>36838</v>
      </c>
      <c r="K3355" s="1">
        <v>44983</v>
      </c>
      <c r="L3355" t="s">
        <v>123</v>
      </c>
      <c r="M3355" t="s">
        <v>10626</v>
      </c>
      <c r="N3355" t="s">
        <v>10627</v>
      </c>
      <c r="O3355" t="s">
        <v>2174</v>
      </c>
      <c r="P3355" t="s">
        <v>2782</v>
      </c>
      <c r="Q3355" t="s">
        <v>34</v>
      </c>
      <c r="R3355" t="s">
        <v>2783</v>
      </c>
      <c r="S3355" t="s">
        <v>145</v>
      </c>
      <c r="T3355" t="s">
        <v>2784</v>
      </c>
      <c r="U3355" t="s">
        <v>2785</v>
      </c>
      <c r="V3355" t="s">
        <v>3615</v>
      </c>
      <c r="W3355" t="s">
        <v>3616</v>
      </c>
    </row>
    <row r="3356" spans="1:23" x14ac:dyDescent="0.3">
      <c r="A3356">
        <v>1694062600074460</v>
      </c>
      <c r="B3356" t="s">
        <v>325</v>
      </c>
      <c r="C3356" t="s">
        <v>273</v>
      </c>
      <c r="D3356" t="s">
        <v>2946</v>
      </c>
      <c r="E3356" t="s">
        <v>2342</v>
      </c>
      <c r="F3356" t="s">
        <v>2343</v>
      </c>
      <c r="G3356">
        <v>71.706900000000005</v>
      </c>
      <c r="H3356">
        <v>-42.604300000000002</v>
      </c>
      <c r="I3356" t="s">
        <v>138</v>
      </c>
      <c r="J3356">
        <v>49764</v>
      </c>
      <c r="K3356" s="1">
        <v>44865</v>
      </c>
      <c r="L3356" t="s">
        <v>63</v>
      </c>
      <c r="M3356" t="s">
        <v>10628</v>
      </c>
      <c r="N3356" t="s">
        <v>10629</v>
      </c>
      <c r="O3356" t="s">
        <v>560</v>
      </c>
      <c r="P3356" t="s">
        <v>585</v>
      </c>
      <c r="Q3356" t="s">
        <v>321</v>
      </c>
      <c r="R3356" t="s">
        <v>3125</v>
      </c>
      <c r="S3356" t="s">
        <v>198</v>
      </c>
      <c r="T3356" t="s">
        <v>3126</v>
      </c>
      <c r="U3356" t="s">
        <v>3127</v>
      </c>
      <c r="V3356" t="s">
        <v>1207</v>
      </c>
      <c r="W3356" t="s">
        <v>1208</v>
      </c>
    </row>
    <row r="3357" spans="1:23" x14ac:dyDescent="0.3">
      <c r="A3357">
        <v>1454400725455630</v>
      </c>
      <c r="B3357" t="s">
        <v>582</v>
      </c>
      <c r="C3357" t="s">
        <v>24</v>
      </c>
      <c r="D3357" t="s">
        <v>3068</v>
      </c>
      <c r="E3357" t="s">
        <v>1405</v>
      </c>
      <c r="F3357" t="s">
        <v>1406</v>
      </c>
      <c r="G3357">
        <v>56.2639</v>
      </c>
      <c r="H3357">
        <v>9.5017999999999994</v>
      </c>
      <c r="I3357" t="s">
        <v>62</v>
      </c>
      <c r="J3357">
        <v>98825</v>
      </c>
      <c r="K3357" s="1">
        <v>44984</v>
      </c>
      <c r="L3357" t="s">
        <v>63</v>
      </c>
      <c r="M3357" t="s">
        <v>10630</v>
      </c>
      <c r="N3357" t="s">
        <v>10631</v>
      </c>
      <c r="O3357" t="s">
        <v>3431</v>
      </c>
      <c r="P3357" t="s">
        <v>7005</v>
      </c>
      <c r="Q3357" t="s">
        <v>50</v>
      </c>
      <c r="R3357" t="s">
        <v>7006</v>
      </c>
      <c r="S3357" t="s">
        <v>241</v>
      </c>
      <c r="T3357" t="s">
        <v>7007</v>
      </c>
      <c r="U3357" t="s">
        <v>7008</v>
      </c>
      <c r="V3357" t="s">
        <v>8518</v>
      </c>
      <c r="W3357" t="s">
        <v>8519</v>
      </c>
    </row>
    <row r="3358" spans="1:23" x14ac:dyDescent="0.3">
      <c r="A3358">
        <v>2273420464721330</v>
      </c>
      <c r="B3358" t="s">
        <v>973</v>
      </c>
      <c r="C3358" t="s">
        <v>24</v>
      </c>
      <c r="D3358" t="s">
        <v>3574</v>
      </c>
      <c r="E3358" t="s">
        <v>2570</v>
      </c>
      <c r="F3358" t="s">
        <v>2571</v>
      </c>
      <c r="G3358">
        <v>6.4238</v>
      </c>
      <c r="H3358">
        <v>-66.589699999999993</v>
      </c>
      <c r="I3358" t="s">
        <v>78</v>
      </c>
      <c r="J3358">
        <v>123217</v>
      </c>
      <c r="K3358" s="1">
        <v>45177</v>
      </c>
      <c r="L3358" t="s">
        <v>63</v>
      </c>
      <c r="M3358" t="s">
        <v>10632</v>
      </c>
      <c r="N3358" t="s">
        <v>10633</v>
      </c>
      <c r="O3358" t="s">
        <v>141</v>
      </c>
      <c r="P3358" t="s">
        <v>3092</v>
      </c>
      <c r="Q3358" t="s">
        <v>50</v>
      </c>
      <c r="R3358" t="s">
        <v>3093</v>
      </c>
      <c r="S3358" t="s">
        <v>85</v>
      </c>
      <c r="T3358" t="s">
        <v>3094</v>
      </c>
      <c r="U3358" t="s">
        <v>3095</v>
      </c>
      <c r="V3358" t="s">
        <v>4441</v>
      </c>
      <c r="W3358" t="s">
        <v>4442</v>
      </c>
    </row>
    <row r="3359" spans="1:23" x14ac:dyDescent="0.3">
      <c r="A3359">
        <v>2669778441309910</v>
      </c>
      <c r="B3359" t="s">
        <v>23</v>
      </c>
      <c r="C3359" t="s">
        <v>134</v>
      </c>
      <c r="D3359" t="s">
        <v>4740</v>
      </c>
      <c r="E3359" t="s">
        <v>4077</v>
      </c>
      <c r="F3359" t="s">
        <v>4078</v>
      </c>
      <c r="G3359">
        <v>42.602600000000002</v>
      </c>
      <c r="H3359">
        <v>20.902999999999999</v>
      </c>
      <c r="I3359" t="s">
        <v>78</v>
      </c>
      <c r="J3359">
        <v>84457</v>
      </c>
      <c r="K3359" s="1">
        <v>45036</v>
      </c>
      <c r="L3359" t="s">
        <v>29</v>
      </c>
      <c r="M3359" t="s">
        <v>10634</v>
      </c>
      <c r="N3359" t="s">
        <v>10635</v>
      </c>
      <c r="O3359" t="s">
        <v>1513</v>
      </c>
      <c r="P3359" t="s">
        <v>1373</v>
      </c>
      <c r="Q3359" t="s">
        <v>294</v>
      </c>
      <c r="R3359" t="s">
        <v>1514</v>
      </c>
      <c r="S3359" t="s">
        <v>145</v>
      </c>
      <c r="T3359" t="s">
        <v>1515</v>
      </c>
      <c r="U3359" t="s">
        <v>1516</v>
      </c>
      <c r="V3359" t="s">
        <v>5529</v>
      </c>
      <c r="W3359" t="s">
        <v>5530</v>
      </c>
    </row>
    <row r="3360" spans="1:23" x14ac:dyDescent="0.3">
      <c r="A3360">
        <v>324140738927701</v>
      </c>
      <c r="B3360" t="s">
        <v>779</v>
      </c>
      <c r="C3360" t="s">
        <v>273</v>
      </c>
      <c r="D3360" t="s">
        <v>5545</v>
      </c>
      <c r="E3360" t="s">
        <v>4329</v>
      </c>
      <c r="F3360" t="s">
        <v>4330</v>
      </c>
      <c r="G3360">
        <v>-13.254300000000001</v>
      </c>
      <c r="H3360">
        <v>34.301499999999997</v>
      </c>
      <c r="I3360" t="s">
        <v>78</v>
      </c>
      <c r="J3360">
        <v>129512</v>
      </c>
      <c r="K3360" s="1">
        <v>44961</v>
      </c>
      <c r="L3360" t="s">
        <v>29</v>
      </c>
      <c r="M3360" t="s">
        <v>10636</v>
      </c>
      <c r="N3360" t="s">
        <v>10637</v>
      </c>
      <c r="O3360" t="s">
        <v>1152</v>
      </c>
      <c r="P3360" t="s">
        <v>1153</v>
      </c>
      <c r="Q3360" t="s">
        <v>253</v>
      </c>
      <c r="R3360" t="s">
        <v>1154</v>
      </c>
      <c r="S3360" t="s">
        <v>145</v>
      </c>
      <c r="T3360" t="s">
        <v>1155</v>
      </c>
      <c r="U3360" t="s">
        <v>1156</v>
      </c>
      <c r="V3360" t="s">
        <v>2138</v>
      </c>
      <c r="W3360" t="s">
        <v>2139</v>
      </c>
    </row>
    <row r="3361" spans="1:23" x14ac:dyDescent="0.3">
      <c r="A3361">
        <v>2068583964135350</v>
      </c>
      <c r="B3361" t="s">
        <v>859</v>
      </c>
      <c r="C3361" t="s">
        <v>91</v>
      </c>
      <c r="D3361" t="s">
        <v>4848</v>
      </c>
      <c r="E3361" t="s">
        <v>93</v>
      </c>
      <c r="F3361" t="s">
        <v>94</v>
      </c>
      <c r="G3361">
        <v>-35.6751</v>
      </c>
      <c r="H3361">
        <v>-71.542900000000003</v>
      </c>
      <c r="I3361" t="s">
        <v>28</v>
      </c>
      <c r="J3361">
        <v>43562</v>
      </c>
      <c r="K3361" s="1">
        <v>44663</v>
      </c>
      <c r="L3361" t="s">
        <v>123</v>
      </c>
      <c r="M3361" t="s">
        <v>10638</v>
      </c>
      <c r="N3361">
        <v>5543304669</v>
      </c>
      <c r="O3361" t="s">
        <v>3636</v>
      </c>
      <c r="P3361" t="s">
        <v>3637</v>
      </c>
      <c r="Q3361" t="s">
        <v>34</v>
      </c>
      <c r="R3361" t="s">
        <v>3638</v>
      </c>
      <c r="S3361" t="s">
        <v>85</v>
      </c>
      <c r="T3361" t="s">
        <v>3639</v>
      </c>
      <c r="U3361" t="s">
        <v>3640</v>
      </c>
      <c r="V3361" t="s">
        <v>6889</v>
      </c>
      <c r="W3361" t="s">
        <v>6890</v>
      </c>
    </row>
    <row r="3362" spans="1:23" x14ac:dyDescent="0.3">
      <c r="A3362">
        <v>2150236629191700</v>
      </c>
      <c r="B3362" t="s">
        <v>286</v>
      </c>
      <c r="C3362" t="s">
        <v>218</v>
      </c>
      <c r="D3362" t="s">
        <v>960</v>
      </c>
      <c r="E3362" t="s">
        <v>712</v>
      </c>
      <c r="F3362" t="s">
        <v>713</v>
      </c>
      <c r="G3362">
        <v>40.069099999999999</v>
      </c>
      <c r="H3362">
        <v>45.038200000000003</v>
      </c>
      <c r="I3362" t="s">
        <v>28</v>
      </c>
      <c r="J3362">
        <v>32413</v>
      </c>
      <c r="K3362" s="1">
        <v>44543</v>
      </c>
      <c r="L3362" t="s">
        <v>63</v>
      </c>
      <c r="M3362" t="s">
        <v>10639</v>
      </c>
      <c r="N3362" t="s">
        <v>10640</v>
      </c>
      <c r="O3362" t="s">
        <v>509</v>
      </c>
      <c r="P3362" t="s">
        <v>508</v>
      </c>
      <c r="Q3362" t="s">
        <v>321</v>
      </c>
      <c r="R3362" t="s">
        <v>5819</v>
      </c>
      <c r="S3362" t="s">
        <v>334</v>
      </c>
      <c r="T3362" t="s">
        <v>5820</v>
      </c>
      <c r="U3362" t="s">
        <v>5821</v>
      </c>
      <c r="V3362" t="s">
        <v>3495</v>
      </c>
      <c r="W3362" t="s">
        <v>3496</v>
      </c>
    </row>
    <row r="3363" spans="1:23" x14ac:dyDescent="0.3">
      <c r="A3363">
        <v>2306686030862670</v>
      </c>
      <c r="B3363" t="s">
        <v>90</v>
      </c>
      <c r="C3363" t="s">
        <v>273</v>
      </c>
      <c r="D3363" t="s">
        <v>5497</v>
      </c>
      <c r="E3363" t="s">
        <v>1053</v>
      </c>
      <c r="F3363" t="s">
        <v>1054</v>
      </c>
      <c r="G3363">
        <v>51.165700000000001</v>
      </c>
      <c r="H3363">
        <v>10.451499999999999</v>
      </c>
      <c r="I3363" t="s">
        <v>206</v>
      </c>
      <c r="J3363">
        <v>97984</v>
      </c>
      <c r="K3363" s="1">
        <v>44591</v>
      </c>
      <c r="L3363" t="s">
        <v>63</v>
      </c>
      <c r="M3363" t="s">
        <v>10641</v>
      </c>
      <c r="N3363" t="s">
        <v>10642</v>
      </c>
      <c r="O3363" t="s">
        <v>1735</v>
      </c>
      <c r="P3363" t="s">
        <v>1736</v>
      </c>
      <c r="Q3363" t="s">
        <v>50</v>
      </c>
      <c r="R3363" t="s">
        <v>1737</v>
      </c>
      <c r="S3363" t="s">
        <v>334</v>
      </c>
      <c r="T3363" t="s">
        <v>1738</v>
      </c>
      <c r="U3363" t="s">
        <v>1739</v>
      </c>
      <c r="V3363" t="s">
        <v>1110</v>
      </c>
      <c r="W3363" t="s">
        <v>1111</v>
      </c>
    </row>
    <row r="3364" spans="1:23" x14ac:dyDescent="0.3">
      <c r="A3364">
        <v>705394595151953</v>
      </c>
      <c r="B3364" t="s">
        <v>231</v>
      </c>
      <c r="C3364" t="s">
        <v>273</v>
      </c>
      <c r="D3364" t="s">
        <v>4544</v>
      </c>
      <c r="E3364" t="s">
        <v>191</v>
      </c>
      <c r="F3364" t="s">
        <v>192</v>
      </c>
      <c r="G3364">
        <v>32.3078</v>
      </c>
      <c r="H3364">
        <v>-64.750500000000002</v>
      </c>
      <c r="I3364" t="s">
        <v>138</v>
      </c>
      <c r="J3364">
        <v>56719</v>
      </c>
      <c r="K3364" s="1">
        <v>44821</v>
      </c>
      <c r="L3364" t="s">
        <v>63</v>
      </c>
      <c r="M3364" t="s">
        <v>10643</v>
      </c>
      <c r="N3364" t="s">
        <v>10644</v>
      </c>
      <c r="O3364" t="s">
        <v>1661</v>
      </c>
      <c r="P3364" t="s">
        <v>410</v>
      </c>
      <c r="Q3364" t="s">
        <v>967</v>
      </c>
      <c r="R3364" t="s">
        <v>1662</v>
      </c>
      <c r="S3364" t="s">
        <v>145</v>
      </c>
      <c r="T3364" t="s">
        <v>1663</v>
      </c>
      <c r="U3364" t="s">
        <v>1664</v>
      </c>
      <c r="V3364" t="s">
        <v>1789</v>
      </c>
      <c r="W3364" t="s">
        <v>1790</v>
      </c>
    </row>
    <row r="3365" spans="1:23" x14ac:dyDescent="0.3">
      <c r="A3365">
        <v>2752223493416400</v>
      </c>
      <c r="B3365" t="s">
        <v>23</v>
      </c>
      <c r="C3365" t="s">
        <v>151</v>
      </c>
      <c r="D3365" t="s">
        <v>2941</v>
      </c>
      <c r="E3365" t="s">
        <v>2816</v>
      </c>
      <c r="F3365" t="s">
        <v>2817</v>
      </c>
      <c r="G3365">
        <v>-40.900599999999997</v>
      </c>
      <c r="H3365">
        <v>174.886</v>
      </c>
      <c r="I3365" t="s">
        <v>62</v>
      </c>
      <c r="J3365">
        <v>115200</v>
      </c>
      <c r="K3365" s="1">
        <v>44807</v>
      </c>
      <c r="L3365" t="s">
        <v>29</v>
      </c>
      <c r="M3365" t="s">
        <v>10645</v>
      </c>
      <c r="N3365" t="s">
        <v>10646</v>
      </c>
      <c r="O3365" t="s">
        <v>1726</v>
      </c>
      <c r="P3365" t="s">
        <v>1727</v>
      </c>
      <c r="Q3365" t="s">
        <v>50</v>
      </c>
      <c r="R3365" t="s">
        <v>1728</v>
      </c>
      <c r="S3365" t="s">
        <v>52</v>
      </c>
      <c r="T3365" t="s">
        <v>1729</v>
      </c>
      <c r="U3365" t="s">
        <v>1730</v>
      </c>
      <c r="V3365" t="s">
        <v>10647</v>
      </c>
      <c r="W3365" t="s">
        <v>10648</v>
      </c>
    </row>
    <row r="3366" spans="1:23" x14ac:dyDescent="0.3">
      <c r="A3366">
        <v>1187655727680870</v>
      </c>
      <c r="B3366" t="s">
        <v>839</v>
      </c>
      <c r="C3366" t="s">
        <v>24</v>
      </c>
      <c r="D3366" t="s">
        <v>2272</v>
      </c>
      <c r="E3366" t="s">
        <v>93</v>
      </c>
      <c r="F3366" t="s">
        <v>94</v>
      </c>
      <c r="G3366">
        <v>-35.6751</v>
      </c>
      <c r="H3366">
        <v>-71.542900000000003</v>
      </c>
      <c r="I3366" t="s">
        <v>206</v>
      </c>
      <c r="J3366">
        <v>132897</v>
      </c>
      <c r="K3366" s="1">
        <v>45057</v>
      </c>
      <c r="L3366" t="s">
        <v>123</v>
      </c>
      <c r="M3366" t="s">
        <v>10649</v>
      </c>
      <c r="N3366" t="s">
        <v>10650</v>
      </c>
      <c r="O3366" t="s">
        <v>181</v>
      </c>
      <c r="P3366" t="s">
        <v>4699</v>
      </c>
      <c r="Q3366" t="s">
        <v>83</v>
      </c>
      <c r="R3366" t="s">
        <v>4700</v>
      </c>
      <c r="S3366" t="s">
        <v>145</v>
      </c>
      <c r="T3366" t="s">
        <v>4701</v>
      </c>
      <c r="U3366" t="s">
        <v>4702</v>
      </c>
      <c r="V3366" t="s">
        <v>9145</v>
      </c>
      <c r="W3366" t="s">
        <v>9146</v>
      </c>
    </row>
    <row r="3367" spans="1:23" x14ac:dyDescent="0.3">
      <c r="A3367">
        <v>1695629198761710</v>
      </c>
      <c r="B3367" t="s">
        <v>175</v>
      </c>
      <c r="C3367" t="s">
        <v>91</v>
      </c>
      <c r="D3367" t="s">
        <v>3319</v>
      </c>
      <c r="E3367" t="s">
        <v>2309</v>
      </c>
      <c r="F3367" t="s">
        <v>2310</v>
      </c>
      <c r="G3367">
        <v>12.984299999999999</v>
      </c>
      <c r="H3367">
        <v>-61.287199999999999</v>
      </c>
      <c r="I3367" t="s">
        <v>78</v>
      </c>
      <c r="J3367">
        <v>15808</v>
      </c>
      <c r="K3367" s="1">
        <v>45038</v>
      </c>
      <c r="L3367" t="s">
        <v>123</v>
      </c>
      <c r="M3367" t="s">
        <v>10651</v>
      </c>
      <c r="N3367" t="s">
        <v>10652</v>
      </c>
      <c r="O3367" t="s">
        <v>1069</v>
      </c>
      <c r="P3367" t="s">
        <v>2214</v>
      </c>
      <c r="Q3367" t="s">
        <v>50</v>
      </c>
      <c r="R3367" t="s">
        <v>2215</v>
      </c>
      <c r="S3367" t="s">
        <v>85</v>
      </c>
      <c r="T3367" t="s">
        <v>2216</v>
      </c>
      <c r="U3367" t="s">
        <v>2217</v>
      </c>
      <c r="V3367" t="s">
        <v>708</v>
      </c>
      <c r="W3367" t="s">
        <v>709</v>
      </c>
    </row>
    <row r="3368" spans="1:23" x14ac:dyDescent="0.3">
      <c r="A3368">
        <v>205037448865520</v>
      </c>
      <c r="B3368" t="s">
        <v>104</v>
      </c>
      <c r="C3368" t="s">
        <v>24</v>
      </c>
      <c r="D3368" t="s">
        <v>2199</v>
      </c>
      <c r="E3368" t="s">
        <v>2644</v>
      </c>
      <c r="F3368" t="s">
        <v>2645</v>
      </c>
      <c r="G3368">
        <v>-19.0154</v>
      </c>
      <c r="H3368">
        <v>29.154900000000001</v>
      </c>
      <c r="I3368" t="s">
        <v>78</v>
      </c>
      <c r="J3368">
        <v>42041</v>
      </c>
      <c r="K3368" s="1">
        <v>45057</v>
      </c>
      <c r="L3368" t="s">
        <v>29</v>
      </c>
      <c r="M3368" t="s">
        <v>10653</v>
      </c>
      <c r="N3368" t="s">
        <v>10654</v>
      </c>
      <c r="O3368" t="s">
        <v>33</v>
      </c>
      <c r="P3368" t="s">
        <v>1558</v>
      </c>
      <c r="Q3368" t="s">
        <v>34</v>
      </c>
      <c r="R3368" t="s">
        <v>1559</v>
      </c>
      <c r="S3368" t="s">
        <v>85</v>
      </c>
      <c r="T3368" t="s">
        <v>1560</v>
      </c>
      <c r="U3368" t="s">
        <v>1561</v>
      </c>
      <c r="V3368" t="s">
        <v>2689</v>
      </c>
      <c r="W3368" t="s">
        <v>2690</v>
      </c>
    </row>
    <row r="3369" spans="1:23" x14ac:dyDescent="0.3">
      <c r="A3369">
        <v>1763840027963940</v>
      </c>
      <c r="B3369" t="s">
        <v>133</v>
      </c>
      <c r="C3369" t="s">
        <v>24</v>
      </c>
      <c r="D3369" t="s">
        <v>2643</v>
      </c>
      <c r="E3369" t="s">
        <v>947</v>
      </c>
      <c r="F3369" t="s">
        <v>948</v>
      </c>
      <c r="G3369">
        <v>28.3949</v>
      </c>
      <c r="H3369">
        <v>84.123999999999995</v>
      </c>
      <c r="I3369" t="s">
        <v>206</v>
      </c>
      <c r="J3369">
        <v>16525</v>
      </c>
      <c r="K3369" s="1">
        <v>45165</v>
      </c>
      <c r="L3369" t="s">
        <v>123</v>
      </c>
      <c r="M3369" t="s">
        <v>10655</v>
      </c>
      <c r="N3369" t="s">
        <v>10656</v>
      </c>
      <c r="O3369" t="s">
        <v>424</v>
      </c>
      <c r="P3369" t="s">
        <v>2056</v>
      </c>
      <c r="Q3369" t="s">
        <v>67</v>
      </c>
      <c r="R3369" t="s">
        <v>2057</v>
      </c>
      <c r="S3369" t="s">
        <v>114</v>
      </c>
      <c r="T3369" t="s">
        <v>2058</v>
      </c>
      <c r="U3369" t="s">
        <v>2059</v>
      </c>
      <c r="V3369" t="s">
        <v>7503</v>
      </c>
      <c r="W3369" t="s">
        <v>7504</v>
      </c>
    </row>
    <row r="3370" spans="1:23" x14ac:dyDescent="0.3">
      <c r="A3370">
        <v>711796492739391</v>
      </c>
      <c r="B3370" t="s">
        <v>779</v>
      </c>
      <c r="C3370" t="s">
        <v>134</v>
      </c>
      <c r="D3370" t="s">
        <v>5830</v>
      </c>
      <c r="E3370" t="s">
        <v>204</v>
      </c>
      <c r="F3370" t="s">
        <v>205</v>
      </c>
      <c r="G3370">
        <v>18.1096</v>
      </c>
      <c r="H3370">
        <v>-77.297499999999999</v>
      </c>
      <c r="I3370" t="s">
        <v>206</v>
      </c>
      <c r="J3370">
        <v>26928</v>
      </c>
      <c r="K3370" s="1">
        <v>44779</v>
      </c>
      <c r="L3370" t="s">
        <v>29</v>
      </c>
      <c r="M3370" t="s">
        <v>10657</v>
      </c>
      <c r="N3370" t="s">
        <v>10658</v>
      </c>
      <c r="O3370" t="s">
        <v>496</v>
      </c>
      <c r="P3370" t="s">
        <v>497</v>
      </c>
      <c r="Q3370" t="s">
        <v>321</v>
      </c>
      <c r="R3370" t="s">
        <v>498</v>
      </c>
      <c r="S3370" t="s">
        <v>255</v>
      </c>
      <c r="T3370" t="s">
        <v>499</v>
      </c>
      <c r="U3370" t="s">
        <v>500</v>
      </c>
      <c r="V3370" t="s">
        <v>2895</v>
      </c>
      <c r="W3370" t="s">
        <v>2896</v>
      </c>
    </row>
    <row r="3371" spans="1:23" x14ac:dyDescent="0.3">
      <c r="A3371">
        <v>1859424352023470</v>
      </c>
      <c r="B3371" t="s">
        <v>1683</v>
      </c>
      <c r="C3371" t="s">
        <v>218</v>
      </c>
      <c r="D3371" t="s">
        <v>5184</v>
      </c>
      <c r="E3371" t="s">
        <v>2430</v>
      </c>
      <c r="F3371" t="s">
        <v>2431</v>
      </c>
      <c r="G3371">
        <v>51.919400000000003</v>
      </c>
      <c r="H3371">
        <v>19.145099999999999</v>
      </c>
      <c r="I3371" t="s">
        <v>62</v>
      </c>
      <c r="J3371">
        <v>44807</v>
      </c>
      <c r="K3371" s="1">
        <v>45068</v>
      </c>
      <c r="L3371" t="s">
        <v>63</v>
      </c>
      <c r="M3371" t="s">
        <v>10659</v>
      </c>
      <c r="N3371" t="s">
        <v>10660</v>
      </c>
      <c r="O3371" t="s">
        <v>811</v>
      </c>
      <c r="P3371" t="s">
        <v>812</v>
      </c>
      <c r="Q3371" t="s">
        <v>1047</v>
      </c>
      <c r="R3371" t="s">
        <v>813</v>
      </c>
      <c r="S3371" t="s">
        <v>241</v>
      </c>
      <c r="T3371" t="s">
        <v>814</v>
      </c>
      <c r="U3371" t="s">
        <v>815</v>
      </c>
      <c r="V3371" t="s">
        <v>7363</v>
      </c>
      <c r="W3371" t="s">
        <v>7364</v>
      </c>
    </row>
    <row r="3372" spans="1:23" x14ac:dyDescent="0.3">
      <c r="A3372">
        <v>779537630578948</v>
      </c>
      <c r="B3372" t="s">
        <v>231</v>
      </c>
      <c r="C3372" t="s">
        <v>273</v>
      </c>
      <c r="D3372" t="s">
        <v>3115</v>
      </c>
      <c r="E3372" t="s">
        <v>2249</v>
      </c>
      <c r="F3372" t="s">
        <v>2250</v>
      </c>
      <c r="G3372">
        <v>15.87</v>
      </c>
      <c r="H3372">
        <v>100.99250000000001</v>
      </c>
      <c r="I3372" t="s">
        <v>62</v>
      </c>
      <c r="J3372">
        <v>27174</v>
      </c>
      <c r="K3372" s="1">
        <v>44601</v>
      </c>
      <c r="L3372" t="s">
        <v>63</v>
      </c>
      <c r="M3372" t="s">
        <v>10661</v>
      </c>
      <c r="N3372" t="s">
        <v>10662</v>
      </c>
      <c r="O3372" t="s">
        <v>209</v>
      </c>
      <c r="P3372" t="s">
        <v>210</v>
      </c>
      <c r="Q3372" t="s">
        <v>332</v>
      </c>
      <c r="R3372" t="s">
        <v>211</v>
      </c>
      <c r="S3372" t="s">
        <v>114</v>
      </c>
      <c r="T3372" t="s">
        <v>213</v>
      </c>
      <c r="U3372" t="s">
        <v>214</v>
      </c>
      <c r="V3372" t="s">
        <v>3142</v>
      </c>
      <c r="W3372" t="s">
        <v>3143</v>
      </c>
    </row>
    <row r="3373" spans="1:23" x14ac:dyDescent="0.3">
      <c r="A3373">
        <v>97270503489838</v>
      </c>
      <c r="B3373" t="s">
        <v>175</v>
      </c>
      <c r="C3373" t="s">
        <v>91</v>
      </c>
      <c r="D3373" t="s">
        <v>4016</v>
      </c>
      <c r="E3373" t="s">
        <v>3008</v>
      </c>
      <c r="F3373" t="s">
        <v>3009</v>
      </c>
      <c r="G3373">
        <v>42.733899999999998</v>
      </c>
      <c r="H3373">
        <v>25.485800000000001</v>
      </c>
      <c r="I3373" t="s">
        <v>78</v>
      </c>
      <c r="J3373">
        <v>93196</v>
      </c>
      <c r="K3373" s="1">
        <v>44857</v>
      </c>
      <c r="L3373" t="s">
        <v>123</v>
      </c>
      <c r="M3373" t="s">
        <v>10663</v>
      </c>
      <c r="N3373">
        <v>3709268058</v>
      </c>
      <c r="O3373" t="s">
        <v>2883</v>
      </c>
      <c r="P3373" t="s">
        <v>4657</v>
      </c>
      <c r="Q3373" t="s">
        <v>50</v>
      </c>
      <c r="R3373" t="s">
        <v>4658</v>
      </c>
      <c r="S3373" t="s">
        <v>85</v>
      </c>
      <c r="T3373" t="s">
        <v>4659</v>
      </c>
      <c r="U3373" t="s">
        <v>4660</v>
      </c>
      <c r="V3373" t="s">
        <v>6619</v>
      </c>
      <c r="W3373" t="s">
        <v>6620</v>
      </c>
    </row>
    <row r="3374" spans="1:23" x14ac:dyDescent="0.3">
      <c r="A3374">
        <v>76634007116058</v>
      </c>
      <c r="B3374" t="s">
        <v>1008</v>
      </c>
      <c r="C3374" t="s">
        <v>105</v>
      </c>
      <c r="D3374" t="s">
        <v>4371</v>
      </c>
      <c r="E3374" t="s">
        <v>482</v>
      </c>
      <c r="F3374" t="s">
        <v>483</v>
      </c>
      <c r="G3374">
        <v>-25.2744</v>
      </c>
      <c r="H3374">
        <v>133.77510000000001</v>
      </c>
      <c r="I3374" t="s">
        <v>78</v>
      </c>
      <c r="J3374">
        <v>46464</v>
      </c>
      <c r="K3374" s="1">
        <v>45183</v>
      </c>
      <c r="L3374" t="s">
        <v>123</v>
      </c>
      <c r="M3374" t="s">
        <v>10664</v>
      </c>
      <c r="N3374" t="s">
        <v>10665</v>
      </c>
      <c r="O3374" t="s">
        <v>1069</v>
      </c>
      <c r="P3374" t="s">
        <v>306</v>
      </c>
      <c r="Q3374" t="s">
        <v>239</v>
      </c>
      <c r="R3374" t="s">
        <v>6184</v>
      </c>
      <c r="S3374" t="s">
        <v>212</v>
      </c>
      <c r="T3374" t="s">
        <v>6185</v>
      </c>
      <c r="U3374" t="s">
        <v>6186</v>
      </c>
      <c r="V3374" t="s">
        <v>2979</v>
      </c>
      <c r="W3374" t="s">
        <v>2980</v>
      </c>
    </row>
    <row r="3375" spans="1:23" x14ac:dyDescent="0.3">
      <c r="A3375">
        <v>2298414804931130</v>
      </c>
      <c r="B3375" t="s">
        <v>430</v>
      </c>
      <c r="C3375" t="s">
        <v>91</v>
      </c>
      <c r="D3375" t="s">
        <v>1804</v>
      </c>
      <c r="E3375" t="s">
        <v>2336</v>
      </c>
      <c r="F3375" t="s">
        <v>2337</v>
      </c>
      <c r="G3375">
        <v>61.892600000000002</v>
      </c>
      <c r="H3375">
        <v>-6.9118000000000004</v>
      </c>
      <c r="I3375" t="s">
        <v>78</v>
      </c>
      <c r="J3375">
        <v>103585</v>
      </c>
      <c r="K3375" s="1">
        <v>44503</v>
      </c>
      <c r="L3375" t="s">
        <v>63</v>
      </c>
      <c r="M3375" t="s">
        <v>10666</v>
      </c>
      <c r="N3375" t="s">
        <v>10667</v>
      </c>
      <c r="O3375" t="s">
        <v>126</v>
      </c>
      <c r="P3375" t="s">
        <v>7438</v>
      </c>
      <c r="Q3375" t="s">
        <v>83</v>
      </c>
      <c r="R3375" t="s">
        <v>7439</v>
      </c>
      <c r="S3375" t="s">
        <v>69</v>
      </c>
      <c r="T3375" t="s">
        <v>7440</v>
      </c>
      <c r="U3375" t="s">
        <v>7441</v>
      </c>
      <c r="V3375" t="s">
        <v>4579</v>
      </c>
      <c r="W3375" t="s">
        <v>4580</v>
      </c>
    </row>
    <row r="3376" spans="1:23" x14ac:dyDescent="0.3">
      <c r="A3376">
        <v>100303653395194</v>
      </c>
      <c r="B3376" t="s">
        <v>150</v>
      </c>
      <c r="C3376" t="s">
        <v>58</v>
      </c>
      <c r="D3376" t="s">
        <v>6136</v>
      </c>
      <c r="E3376" t="s">
        <v>3436</v>
      </c>
      <c r="F3376" t="s">
        <v>3437</v>
      </c>
      <c r="G3376">
        <v>13.7942</v>
      </c>
      <c r="H3376">
        <v>-88.896500000000003</v>
      </c>
      <c r="I3376" t="s">
        <v>62</v>
      </c>
      <c r="J3376">
        <v>63098</v>
      </c>
      <c r="K3376" s="1">
        <v>44918</v>
      </c>
      <c r="L3376" t="s">
        <v>123</v>
      </c>
      <c r="M3376" t="s">
        <v>10668</v>
      </c>
      <c r="N3376" t="s">
        <v>10669</v>
      </c>
      <c r="O3376" t="s">
        <v>1832</v>
      </c>
      <c r="P3376" t="s">
        <v>1833</v>
      </c>
      <c r="Q3376" t="s">
        <v>67</v>
      </c>
      <c r="R3376" t="s">
        <v>1834</v>
      </c>
      <c r="S3376" t="s">
        <v>36</v>
      </c>
      <c r="T3376" t="s">
        <v>1835</v>
      </c>
      <c r="U3376" t="s">
        <v>1836</v>
      </c>
      <c r="V3376" t="s">
        <v>6441</v>
      </c>
      <c r="W3376" t="s">
        <v>6442</v>
      </c>
    </row>
    <row r="3377" spans="1:23" x14ac:dyDescent="0.3">
      <c r="A3377">
        <v>731753837599276</v>
      </c>
      <c r="B3377" t="s">
        <v>1683</v>
      </c>
      <c r="C3377" t="s">
        <v>42</v>
      </c>
      <c r="D3377" t="s">
        <v>5665</v>
      </c>
      <c r="E3377" t="s">
        <v>593</v>
      </c>
      <c r="F3377" t="s">
        <v>594</v>
      </c>
      <c r="G3377">
        <v>-11.6455</v>
      </c>
      <c r="H3377">
        <v>43.333300000000001</v>
      </c>
      <c r="I3377" t="s">
        <v>62</v>
      </c>
      <c r="J3377">
        <v>36696</v>
      </c>
      <c r="K3377" s="1">
        <v>44654</v>
      </c>
      <c r="L3377" t="s">
        <v>123</v>
      </c>
      <c r="M3377" t="s">
        <v>10670</v>
      </c>
      <c r="N3377">
        <f>1-298-743-7590</f>
        <v>-8630</v>
      </c>
      <c r="O3377" t="s">
        <v>2275</v>
      </c>
      <c r="P3377" t="s">
        <v>2276</v>
      </c>
      <c r="Q3377" t="s">
        <v>50</v>
      </c>
      <c r="R3377" t="s">
        <v>2277</v>
      </c>
      <c r="S3377" t="s">
        <v>52</v>
      </c>
      <c r="T3377" t="s">
        <v>2278</v>
      </c>
      <c r="U3377" t="s">
        <v>2279</v>
      </c>
      <c r="V3377" t="s">
        <v>3615</v>
      </c>
      <c r="W3377" t="s">
        <v>3616</v>
      </c>
    </row>
    <row r="3378" spans="1:23" x14ac:dyDescent="0.3">
      <c r="A3378">
        <v>2358210393789710</v>
      </c>
      <c r="B3378" t="s">
        <v>686</v>
      </c>
      <c r="C3378" t="s">
        <v>273</v>
      </c>
      <c r="D3378" t="s">
        <v>867</v>
      </c>
      <c r="E3378" t="s">
        <v>1405</v>
      </c>
      <c r="F3378" t="s">
        <v>1406</v>
      </c>
      <c r="G3378">
        <v>56.2639</v>
      </c>
      <c r="H3378">
        <v>9.5017999999999994</v>
      </c>
      <c r="I3378" t="s">
        <v>206</v>
      </c>
      <c r="J3378">
        <v>13023</v>
      </c>
      <c r="K3378" s="1">
        <v>44829</v>
      </c>
      <c r="L3378" t="s">
        <v>123</v>
      </c>
      <c r="M3378" t="s">
        <v>10671</v>
      </c>
      <c r="N3378" t="s">
        <v>10672</v>
      </c>
      <c r="O3378" t="s">
        <v>112</v>
      </c>
      <c r="P3378" t="s">
        <v>1958</v>
      </c>
      <c r="Q3378" t="s">
        <v>332</v>
      </c>
      <c r="R3378" t="s">
        <v>1959</v>
      </c>
      <c r="S3378" t="s">
        <v>241</v>
      </c>
      <c r="T3378" t="s">
        <v>1960</v>
      </c>
      <c r="U3378" t="s">
        <v>1961</v>
      </c>
      <c r="V3378" t="s">
        <v>4033</v>
      </c>
      <c r="W3378" t="s">
        <v>4034</v>
      </c>
    </row>
    <row r="3379" spans="1:23" x14ac:dyDescent="0.3">
      <c r="A3379">
        <v>194340574130967</v>
      </c>
      <c r="B3379" t="s">
        <v>351</v>
      </c>
      <c r="C3379" t="s">
        <v>42</v>
      </c>
      <c r="D3379" t="s">
        <v>4306</v>
      </c>
      <c r="E3379" t="s">
        <v>302</v>
      </c>
      <c r="F3379" t="s">
        <v>303</v>
      </c>
      <c r="G3379">
        <v>-4.0382999999999996</v>
      </c>
      <c r="H3379">
        <v>21.758700000000001</v>
      </c>
      <c r="I3379" t="s">
        <v>78</v>
      </c>
      <c r="J3379">
        <v>26208</v>
      </c>
      <c r="K3379" s="1">
        <v>44476</v>
      </c>
      <c r="L3379" t="s">
        <v>123</v>
      </c>
      <c r="M3379" t="s">
        <v>2311</v>
      </c>
      <c r="N3379" t="s">
        <v>10673</v>
      </c>
      <c r="O3379" t="s">
        <v>2242</v>
      </c>
      <c r="P3379" t="s">
        <v>3543</v>
      </c>
      <c r="Q3379" t="s">
        <v>183</v>
      </c>
      <c r="R3379" t="s">
        <v>3544</v>
      </c>
      <c r="S3379" t="s">
        <v>334</v>
      </c>
      <c r="T3379" t="s">
        <v>3545</v>
      </c>
      <c r="U3379" t="s">
        <v>3546</v>
      </c>
      <c r="V3379" t="s">
        <v>3120</v>
      </c>
      <c r="W3379" t="s">
        <v>3121</v>
      </c>
    </row>
    <row r="3380" spans="1:23" x14ac:dyDescent="0.3">
      <c r="A3380">
        <v>545603230747433</v>
      </c>
      <c r="B3380" t="s">
        <v>41</v>
      </c>
      <c r="C3380" t="s">
        <v>58</v>
      </c>
      <c r="D3380" t="s">
        <v>1570</v>
      </c>
      <c r="E3380" t="s">
        <v>2770</v>
      </c>
      <c r="F3380" t="s">
        <v>2771</v>
      </c>
      <c r="G3380">
        <v>12.8628</v>
      </c>
      <c r="H3380">
        <v>30.217600000000001</v>
      </c>
      <c r="I3380" t="s">
        <v>62</v>
      </c>
      <c r="J3380">
        <v>19941</v>
      </c>
      <c r="K3380" s="1">
        <v>44991</v>
      </c>
      <c r="L3380" t="s">
        <v>63</v>
      </c>
      <c r="M3380" t="s">
        <v>10674</v>
      </c>
      <c r="N3380">
        <f>1-898-286-5133</f>
        <v>-6316</v>
      </c>
      <c r="O3380" t="s">
        <v>48</v>
      </c>
      <c r="P3380" t="s">
        <v>4128</v>
      </c>
      <c r="Q3380" t="s">
        <v>253</v>
      </c>
      <c r="R3380" t="s">
        <v>4129</v>
      </c>
      <c r="S3380" t="s">
        <v>52</v>
      </c>
      <c r="T3380" t="s">
        <v>4130</v>
      </c>
      <c r="U3380" t="s">
        <v>4131</v>
      </c>
      <c r="V3380" t="s">
        <v>2895</v>
      </c>
      <c r="W3380" t="s">
        <v>2896</v>
      </c>
    </row>
    <row r="3381" spans="1:23" x14ac:dyDescent="0.3">
      <c r="A3381">
        <v>2207646163471820</v>
      </c>
      <c r="B3381" t="s">
        <v>454</v>
      </c>
      <c r="C3381" t="s">
        <v>189</v>
      </c>
      <c r="D3381" t="s">
        <v>4663</v>
      </c>
      <c r="E3381" t="s">
        <v>893</v>
      </c>
      <c r="F3381" t="s">
        <v>894</v>
      </c>
      <c r="G3381">
        <v>-30.5595</v>
      </c>
      <c r="H3381">
        <v>22.9375</v>
      </c>
      <c r="I3381" t="s">
        <v>62</v>
      </c>
      <c r="J3381">
        <v>62630</v>
      </c>
      <c r="K3381" s="1">
        <v>45159</v>
      </c>
      <c r="L3381" t="s">
        <v>123</v>
      </c>
      <c r="M3381" t="s">
        <v>10675</v>
      </c>
      <c r="N3381" t="s">
        <v>10676</v>
      </c>
      <c r="O3381" t="s">
        <v>292</v>
      </c>
      <c r="P3381" t="s">
        <v>293</v>
      </c>
      <c r="Q3381" t="s">
        <v>674</v>
      </c>
      <c r="R3381" t="s">
        <v>295</v>
      </c>
      <c r="S3381" t="s">
        <v>52</v>
      </c>
      <c r="T3381" t="s">
        <v>296</v>
      </c>
      <c r="U3381" t="s">
        <v>297</v>
      </c>
      <c r="V3381" t="s">
        <v>1847</v>
      </c>
      <c r="W3381" t="s">
        <v>1848</v>
      </c>
    </row>
    <row r="3382" spans="1:23" x14ac:dyDescent="0.3">
      <c r="A3382">
        <v>44238168669358</v>
      </c>
      <c r="B3382" t="s">
        <v>667</v>
      </c>
      <c r="C3382" t="s">
        <v>105</v>
      </c>
      <c r="D3382" t="s">
        <v>6503</v>
      </c>
      <c r="E3382" t="s">
        <v>5023</v>
      </c>
      <c r="F3382" t="s">
        <v>5024</v>
      </c>
      <c r="G3382">
        <v>25.034300000000002</v>
      </c>
      <c r="H3382">
        <v>-77.396299999999997</v>
      </c>
      <c r="I3382" t="s">
        <v>206</v>
      </c>
      <c r="J3382">
        <v>52451</v>
      </c>
      <c r="K3382" s="1">
        <v>45078</v>
      </c>
      <c r="L3382" t="s">
        <v>29</v>
      </c>
      <c r="M3382" t="s">
        <v>5363</v>
      </c>
      <c r="N3382" t="s">
        <v>10677</v>
      </c>
      <c r="O3382" t="s">
        <v>2653</v>
      </c>
      <c r="P3382" t="s">
        <v>2654</v>
      </c>
      <c r="Q3382" t="s">
        <v>83</v>
      </c>
      <c r="R3382" t="s">
        <v>2655</v>
      </c>
      <c r="S3382" t="s">
        <v>145</v>
      </c>
      <c r="T3382" t="s">
        <v>2656</v>
      </c>
      <c r="U3382" t="s">
        <v>2657</v>
      </c>
      <c r="V3382" t="s">
        <v>3868</v>
      </c>
      <c r="W3382" t="s">
        <v>3869</v>
      </c>
    </row>
    <row r="3383" spans="1:23" x14ac:dyDescent="0.3">
      <c r="A3383">
        <v>988371290564659</v>
      </c>
      <c r="B3383" t="s">
        <v>859</v>
      </c>
      <c r="C3383" t="s">
        <v>273</v>
      </c>
      <c r="D3383" t="s">
        <v>5605</v>
      </c>
      <c r="E3383" t="s">
        <v>636</v>
      </c>
      <c r="F3383" t="s">
        <v>637</v>
      </c>
      <c r="G3383">
        <v>8.5379000000000005</v>
      </c>
      <c r="H3383">
        <v>-80.7821</v>
      </c>
      <c r="I3383" t="s">
        <v>206</v>
      </c>
      <c r="J3383">
        <v>52529</v>
      </c>
      <c r="K3383" s="1">
        <v>44865</v>
      </c>
      <c r="L3383" t="s">
        <v>63</v>
      </c>
      <c r="M3383" t="s">
        <v>10678</v>
      </c>
      <c r="N3383" t="s">
        <v>10679</v>
      </c>
      <c r="O3383" t="s">
        <v>2027</v>
      </c>
      <c r="P3383" t="s">
        <v>2028</v>
      </c>
      <c r="Q3383" t="s">
        <v>169</v>
      </c>
      <c r="R3383" t="s">
        <v>2029</v>
      </c>
      <c r="S3383" t="s">
        <v>212</v>
      </c>
      <c r="T3383" t="s">
        <v>2030</v>
      </c>
      <c r="U3383" t="s">
        <v>2031</v>
      </c>
      <c r="V3383" t="s">
        <v>4925</v>
      </c>
      <c r="W3383" t="s">
        <v>4926</v>
      </c>
    </row>
    <row r="3384" spans="1:23" x14ac:dyDescent="0.3">
      <c r="A3384">
        <v>1783868913896100</v>
      </c>
      <c r="B3384" t="s">
        <v>41</v>
      </c>
      <c r="C3384" t="s">
        <v>134</v>
      </c>
      <c r="D3384" t="s">
        <v>3779</v>
      </c>
      <c r="E3384" t="s">
        <v>107</v>
      </c>
      <c r="F3384" t="s">
        <v>108</v>
      </c>
      <c r="G3384">
        <v>50.503900000000002</v>
      </c>
      <c r="H3384">
        <v>4.4699</v>
      </c>
      <c r="I3384" t="s">
        <v>206</v>
      </c>
      <c r="J3384">
        <v>63881</v>
      </c>
      <c r="K3384" s="1">
        <v>45175</v>
      </c>
      <c r="L3384" t="s">
        <v>123</v>
      </c>
      <c r="M3384" t="s">
        <v>10680</v>
      </c>
      <c r="N3384" t="s">
        <v>10681</v>
      </c>
      <c r="O3384" t="s">
        <v>1591</v>
      </c>
      <c r="P3384" t="s">
        <v>845</v>
      </c>
      <c r="Q3384" t="s">
        <v>169</v>
      </c>
      <c r="R3384" t="s">
        <v>4509</v>
      </c>
      <c r="S3384" t="s">
        <v>334</v>
      </c>
      <c r="T3384" t="s">
        <v>4510</v>
      </c>
      <c r="U3384" t="s">
        <v>4511</v>
      </c>
      <c r="V3384" t="s">
        <v>4075</v>
      </c>
      <c r="W3384" t="s">
        <v>4076</v>
      </c>
    </row>
    <row r="3385" spans="1:23" x14ac:dyDescent="0.3">
      <c r="A3385">
        <v>656261886736766</v>
      </c>
      <c r="B3385" t="s">
        <v>1636</v>
      </c>
      <c r="C3385" t="s">
        <v>42</v>
      </c>
      <c r="D3385" t="s">
        <v>2348</v>
      </c>
      <c r="E3385" t="s">
        <v>1342</v>
      </c>
      <c r="F3385" t="s">
        <v>1343</v>
      </c>
      <c r="G3385">
        <v>14.497400000000001</v>
      </c>
      <c r="H3385">
        <v>-14.452400000000001</v>
      </c>
      <c r="I3385" t="s">
        <v>138</v>
      </c>
      <c r="J3385">
        <v>102955</v>
      </c>
      <c r="K3385" s="1">
        <v>45095</v>
      </c>
      <c r="L3385" t="s">
        <v>63</v>
      </c>
      <c r="M3385" t="s">
        <v>10682</v>
      </c>
      <c r="N3385" t="s">
        <v>10683</v>
      </c>
      <c r="O3385" t="s">
        <v>2332</v>
      </c>
      <c r="P3385" t="s">
        <v>496</v>
      </c>
      <c r="Q3385" t="s">
        <v>674</v>
      </c>
      <c r="R3385" t="s">
        <v>2333</v>
      </c>
      <c r="S3385" t="s">
        <v>198</v>
      </c>
      <c r="T3385" t="s">
        <v>2334</v>
      </c>
      <c r="U3385" t="s">
        <v>2335</v>
      </c>
      <c r="V3385" t="s">
        <v>7242</v>
      </c>
      <c r="W3385" t="s">
        <v>7243</v>
      </c>
    </row>
    <row r="3386" spans="1:23" x14ac:dyDescent="0.3">
      <c r="A3386">
        <v>1706972216866850</v>
      </c>
      <c r="B3386" t="s">
        <v>23</v>
      </c>
      <c r="C3386" t="s">
        <v>42</v>
      </c>
      <c r="D3386" t="s">
        <v>3779</v>
      </c>
      <c r="E3386" t="s">
        <v>5614</v>
      </c>
      <c r="F3386" t="s">
        <v>5615</v>
      </c>
      <c r="G3386">
        <v>38.963700000000003</v>
      </c>
      <c r="H3386">
        <v>35.243299999999998</v>
      </c>
      <c r="I3386" t="s">
        <v>62</v>
      </c>
      <c r="J3386">
        <v>89233</v>
      </c>
      <c r="K3386" s="1">
        <v>44976</v>
      </c>
      <c r="L3386" t="s">
        <v>63</v>
      </c>
      <c r="M3386" t="s">
        <v>10684</v>
      </c>
      <c r="N3386">
        <v>7706972404</v>
      </c>
      <c r="O3386" t="s">
        <v>1069</v>
      </c>
      <c r="P3386" t="s">
        <v>1070</v>
      </c>
      <c r="Q3386" t="s">
        <v>332</v>
      </c>
      <c r="R3386" t="s">
        <v>1071</v>
      </c>
      <c r="S3386" t="s">
        <v>36</v>
      </c>
      <c r="T3386" t="s">
        <v>1072</v>
      </c>
      <c r="U3386" t="s">
        <v>1073</v>
      </c>
      <c r="V3386" t="s">
        <v>790</v>
      </c>
      <c r="W3386" t="s">
        <v>791</v>
      </c>
    </row>
    <row r="3387" spans="1:23" x14ac:dyDescent="0.3">
      <c r="A3387">
        <v>1893937948941420</v>
      </c>
      <c r="B3387" t="s">
        <v>839</v>
      </c>
      <c r="C3387" t="s">
        <v>42</v>
      </c>
      <c r="D3387" t="s">
        <v>5353</v>
      </c>
      <c r="E3387" t="s">
        <v>2809</v>
      </c>
      <c r="F3387" t="s">
        <v>2810</v>
      </c>
      <c r="G3387">
        <v>56.130400000000002</v>
      </c>
      <c r="H3387">
        <v>-106.3468</v>
      </c>
      <c r="I3387" t="s">
        <v>138</v>
      </c>
      <c r="J3387">
        <v>100249</v>
      </c>
      <c r="K3387" s="1">
        <v>44947</v>
      </c>
      <c r="L3387" t="s">
        <v>29</v>
      </c>
      <c r="M3387" t="s">
        <v>10685</v>
      </c>
      <c r="N3387" t="s">
        <v>10686</v>
      </c>
      <c r="O3387" t="s">
        <v>319</v>
      </c>
      <c r="P3387" t="s">
        <v>3506</v>
      </c>
      <c r="Q3387" t="s">
        <v>1047</v>
      </c>
      <c r="R3387" t="s">
        <v>3507</v>
      </c>
      <c r="S3387" t="s">
        <v>212</v>
      </c>
      <c r="T3387" t="s">
        <v>3508</v>
      </c>
      <c r="U3387" t="s">
        <v>3509</v>
      </c>
      <c r="V3387" t="s">
        <v>5212</v>
      </c>
      <c r="W3387" t="s">
        <v>5213</v>
      </c>
    </row>
    <row r="3388" spans="1:23" x14ac:dyDescent="0.3">
      <c r="A3388">
        <v>175294120030646</v>
      </c>
      <c r="B3388" t="s">
        <v>921</v>
      </c>
      <c r="C3388" t="s">
        <v>24</v>
      </c>
      <c r="D3388" t="s">
        <v>3972</v>
      </c>
      <c r="E3388" t="s">
        <v>1849</v>
      </c>
      <c r="F3388" t="s">
        <v>1850</v>
      </c>
      <c r="G3388">
        <v>32.427900000000001</v>
      </c>
      <c r="H3388">
        <v>53.688000000000002</v>
      </c>
      <c r="I3388" t="s">
        <v>28</v>
      </c>
      <c r="J3388">
        <v>104141</v>
      </c>
      <c r="K3388" s="1">
        <v>44719</v>
      </c>
      <c r="L3388" t="s">
        <v>29</v>
      </c>
      <c r="M3388" t="s">
        <v>10687</v>
      </c>
      <c r="N3388" t="s">
        <v>10688</v>
      </c>
      <c r="O3388" t="s">
        <v>3146</v>
      </c>
      <c r="P3388" t="s">
        <v>6020</v>
      </c>
      <c r="Q3388" t="s">
        <v>253</v>
      </c>
      <c r="R3388" t="s">
        <v>6021</v>
      </c>
      <c r="S3388" t="s">
        <v>241</v>
      </c>
      <c r="T3388" t="s">
        <v>6022</v>
      </c>
      <c r="U3388" t="s">
        <v>6023</v>
      </c>
      <c r="V3388" t="s">
        <v>4495</v>
      </c>
      <c r="W3388" t="s">
        <v>4496</v>
      </c>
    </row>
    <row r="3389" spans="1:23" x14ac:dyDescent="0.3">
      <c r="A3389">
        <v>495397582809388</v>
      </c>
      <c r="B3389" t="s">
        <v>260</v>
      </c>
      <c r="C3389" t="s">
        <v>189</v>
      </c>
      <c r="D3389" t="s">
        <v>1648</v>
      </c>
      <c r="E3389" t="s">
        <v>1555</v>
      </c>
      <c r="F3389" t="s">
        <v>1556</v>
      </c>
      <c r="G3389">
        <v>49.817500000000003</v>
      </c>
      <c r="H3389">
        <v>15.473000000000001</v>
      </c>
      <c r="I3389" t="s">
        <v>62</v>
      </c>
      <c r="J3389">
        <v>111957</v>
      </c>
      <c r="K3389" s="1">
        <v>45156</v>
      </c>
      <c r="L3389" t="s">
        <v>29</v>
      </c>
      <c r="M3389" t="s">
        <v>10689</v>
      </c>
      <c r="N3389" t="s">
        <v>10690</v>
      </c>
      <c r="O3389" t="s">
        <v>1260</v>
      </c>
      <c r="P3389" t="s">
        <v>1261</v>
      </c>
      <c r="Q3389" t="s">
        <v>183</v>
      </c>
      <c r="R3389" t="s">
        <v>1262</v>
      </c>
      <c r="S3389" t="s">
        <v>69</v>
      </c>
      <c r="T3389" t="s">
        <v>1263</v>
      </c>
      <c r="U3389" t="s">
        <v>1264</v>
      </c>
      <c r="V3389" t="s">
        <v>2262</v>
      </c>
      <c r="W3389" t="s">
        <v>2263</v>
      </c>
    </row>
    <row r="3390" spans="1:23" x14ac:dyDescent="0.3">
      <c r="A3390">
        <v>572568117135848</v>
      </c>
      <c r="B3390" t="s">
        <v>133</v>
      </c>
      <c r="C3390" t="s">
        <v>134</v>
      </c>
      <c r="D3390" t="s">
        <v>5323</v>
      </c>
      <c r="E3390" t="s">
        <v>419</v>
      </c>
      <c r="F3390" t="s">
        <v>420</v>
      </c>
      <c r="G3390">
        <v>-23.442502999999999</v>
      </c>
      <c r="H3390">
        <v>-58.443832</v>
      </c>
      <c r="I3390" t="s">
        <v>62</v>
      </c>
      <c r="J3390">
        <v>81404</v>
      </c>
      <c r="K3390" s="1">
        <v>44867</v>
      </c>
      <c r="L3390" t="s">
        <v>123</v>
      </c>
      <c r="M3390" t="s">
        <v>10691</v>
      </c>
      <c r="N3390" t="s">
        <v>10692</v>
      </c>
      <c r="O3390" t="s">
        <v>2290</v>
      </c>
      <c r="P3390" t="s">
        <v>990</v>
      </c>
      <c r="Q3390" t="s">
        <v>34</v>
      </c>
      <c r="R3390" t="s">
        <v>2291</v>
      </c>
      <c r="S3390" t="s">
        <v>85</v>
      </c>
      <c r="T3390" t="s">
        <v>2292</v>
      </c>
      <c r="U3390" t="s">
        <v>2293</v>
      </c>
      <c r="V3390" t="s">
        <v>10693</v>
      </c>
      <c r="W3390" t="s">
        <v>10694</v>
      </c>
    </row>
    <row r="3391" spans="1:23" x14ac:dyDescent="0.3">
      <c r="A3391">
        <v>162572415012429</v>
      </c>
      <c r="B3391" t="s">
        <v>231</v>
      </c>
      <c r="C3391" t="s">
        <v>91</v>
      </c>
      <c r="D3391" t="s">
        <v>5716</v>
      </c>
      <c r="E3391" t="s">
        <v>2309</v>
      </c>
      <c r="F3391" t="s">
        <v>2310</v>
      </c>
      <c r="G3391">
        <v>12.984299999999999</v>
      </c>
      <c r="H3391">
        <v>-61.287199999999999</v>
      </c>
      <c r="I3391" t="s">
        <v>62</v>
      </c>
      <c r="J3391">
        <v>45418</v>
      </c>
      <c r="K3391" s="1">
        <v>44959</v>
      </c>
      <c r="L3391" t="s">
        <v>123</v>
      </c>
      <c r="M3391" t="s">
        <v>10695</v>
      </c>
      <c r="N3391">
        <f>1-682-474-2292</f>
        <v>-3447</v>
      </c>
      <c r="O3391" t="s">
        <v>1823</v>
      </c>
      <c r="P3391" t="s">
        <v>1915</v>
      </c>
      <c r="Q3391" t="s">
        <v>358</v>
      </c>
      <c r="R3391" t="s">
        <v>1916</v>
      </c>
      <c r="S3391" t="s">
        <v>198</v>
      </c>
      <c r="T3391" t="s">
        <v>1917</v>
      </c>
      <c r="U3391" t="s">
        <v>1918</v>
      </c>
      <c r="V3391" t="s">
        <v>3777</v>
      </c>
      <c r="W3391" t="s">
        <v>3778</v>
      </c>
    </row>
    <row r="3392" spans="1:23" x14ac:dyDescent="0.3">
      <c r="A3392">
        <v>105462765482566</v>
      </c>
      <c r="B3392" t="s">
        <v>443</v>
      </c>
      <c r="C3392" t="s">
        <v>189</v>
      </c>
      <c r="D3392" t="s">
        <v>365</v>
      </c>
      <c r="E3392" t="s">
        <v>3211</v>
      </c>
      <c r="F3392" t="s">
        <v>3212</v>
      </c>
      <c r="G3392">
        <v>9.1449999999999996</v>
      </c>
      <c r="H3392">
        <v>40.489699999999999</v>
      </c>
      <c r="I3392" t="s">
        <v>206</v>
      </c>
      <c r="J3392">
        <v>70667</v>
      </c>
      <c r="K3392" s="1">
        <v>44607</v>
      </c>
      <c r="L3392" t="s">
        <v>123</v>
      </c>
      <c r="M3392" t="s">
        <v>10696</v>
      </c>
      <c r="N3392" t="s">
        <v>10697</v>
      </c>
      <c r="O3392" t="s">
        <v>845</v>
      </c>
      <c r="P3392" t="s">
        <v>1290</v>
      </c>
      <c r="Q3392" t="s">
        <v>83</v>
      </c>
      <c r="R3392" t="s">
        <v>1291</v>
      </c>
      <c r="S3392" t="s">
        <v>36</v>
      </c>
      <c r="T3392" t="s">
        <v>1292</v>
      </c>
      <c r="U3392" t="s">
        <v>1293</v>
      </c>
      <c r="V3392" t="s">
        <v>3482</v>
      </c>
      <c r="W3392" t="s">
        <v>3483</v>
      </c>
    </row>
    <row r="3393" spans="1:23" x14ac:dyDescent="0.3">
      <c r="A3393">
        <v>1513888404274070</v>
      </c>
      <c r="B3393" t="s">
        <v>921</v>
      </c>
      <c r="C3393" t="s">
        <v>273</v>
      </c>
      <c r="D3393" t="s">
        <v>6011</v>
      </c>
      <c r="E3393" t="s">
        <v>1096</v>
      </c>
      <c r="F3393" t="s">
        <v>1097</v>
      </c>
      <c r="G3393">
        <v>17.570699999999999</v>
      </c>
      <c r="H3393">
        <v>-3.9962</v>
      </c>
      <c r="I3393" t="s">
        <v>28</v>
      </c>
      <c r="J3393">
        <v>43695</v>
      </c>
      <c r="K3393" s="1">
        <v>44918</v>
      </c>
      <c r="L3393" t="s">
        <v>63</v>
      </c>
      <c r="M3393" t="s">
        <v>10698</v>
      </c>
      <c r="N3393">
        <v>6025088742</v>
      </c>
      <c r="O3393" t="s">
        <v>3636</v>
      </c>
      <c r="P3393" t="s">
        <v>4873</v>
      </c>
      <c r="Q3393" t="s">
        <v>67</v>
      </c>
      <c r="R3393" t="s">
        <v>4874</v>
      </c>
      <c r="S3393" t="s">
        <v>334</v>
      </c>
      <c r="T3393" t="s">
        <v>4875</v>
      </c>
      <c r="U3393" t="s">
        <v>4876</v>
      </c>
      <c r="V3393" t="s">
        <v>4001</v>
      </c>
      <c r="W3393" t="s">
        <v>4002</v>
      </c>
    </row>
    <row r="3394" spans="1:23" x14ac:dyDescent="0.3">
      <c r="A3394">
        <v>1801078298091120</v>
      </c>
      <c r="B3394" t="s">
        <v>480</v>
      </c>
      <c r="C3394" t="s">
        <v>273</v>
      </c>
      <c r="D3394" t="s">
        <v>3843</v>
      </c>
      <c r="E3394" t="s">
        <v>947</v>
      </c>
      <c r="F3394" t="s">
        <v>948</v>
      </c>
      <c r="G3394">
        <v>28.3949</v>
      </c>
      <c r="H3394">
        <v>84.123999999999995</v>
      </c>
      <c r="I3394" t="s">
        <v>206</v>
      </c>
      <c r="J3394">
        <v>99511</v>
      </c>
      <c r="K3394" s="1">
        <v>44781</v>
      </c>
      <c r="L3394" t="s">
        <v>29</v>
      </c>
      <c r="M3394" t="s">
        <v>10699</v>
      </c>
      <c r="N3394" t="s">
        <v>10700</v>
      </c>
      <c r="O3394" t="s">
        <v>1513</v>
      </c>
      <c r="P3394" t="s">
        <v>2958</v>
      </c>
      <c r="Q3394" t="s">
        <v>169</v>
      </c>
      <c r="R3394" t="s">
        <v>2959</v>
      </c>
      <c r="S3394" t="s">
        <v>69</v>
      </c>
      <c r="T3394" t="s">
        <v>2960</v>
      </c>
      <c r="U3394" t="s">
        <v>2961</v>
      </c>
      <c r="V3394" t="s">
        <v>759</v>
      </c>
      <c r="W3394" t="s">
        <v>760</v>
      </c>
    </row>
    <row r="3395" spans="1:23" x14ac:dyDescent="0.3">
      <c r="A3395">
        <v>826704087366747</v>
      </c>
      <c r="B3395" t="s">
        <v>161</v>
      </c>
      <c r="C3395" t="s">
        <v>58</v>
      </c>
      <c r="D3395" t="s">
        <v>190</v>
      </c>
      <c r="E3395" t="s">
        <v>44</v>
      </c>
      <c r="F3395" t="s">
        <v>45</v>
      </c>
      <c r="G3395">
        <v>38.969700000000003</v>
      </c>
      <c r="H3395">
        <v>59.5563</v>
      </c>
      <c r="I3395" t="s">
        <v>138</v>
      </c>
      <c r="J3395">
        <v>106284</v>
      </c>
      <c r="K3395" s="1">
        <v>44834</v>
      </c>
      <c r="L3395" t="s">
        <v>123</v>
      </c>
      <c r="M3395" t="s">
        <v>10701</v>
      </c>
      <c r="N3395" t="s">
        <v>10702</v>
      </c>
      <c r="O3395" t="s">
        <v>2583</v>
      </c>
      <c r="P3395" t="s">
        <v>2584</v>
      </c>
      <c r="Q3395" t="s">
        <v>253</v>
      </c>
      <c r="R3395" t="s">
        <v>2585</v>
      </c>
      <c r="S3395" t="s">
        <v>85</v>
      </c>
      <c r="T3395" t="s">
        <v>2586</v>
      </c>
      <c r="U3395" t="s">
        <v>2587</v>
      </c>
      <c r="V3395" t="s">
        <v>1811</v>
      </c>
      <c r="W3395" t="s">
        <v>1812</v>
      </c>
    </row>
    <row r="3396" spans="1:23" x14ac:dyDescent="0.3">
      <c r="A3396">
        <v>137396487627871</v>
      </c>
      <c r="B3396" t="s">
        <v>133</v>
      </c>
      <c r="C3396" t="s">
        <v>151</v>
      </c>
      <c r="D3396" t="s">
        <v>7783</v>
      </c>
      <c r="E3396" t="s">
        <v>1084</v>
      </c>
      <c r="F3396" t="s">
        <v>1085</v>
      </c>
      <c r="G3396">
        <v>-20.348400000000002</v>
      </c>
      <c r="H3396">
        <v>57.552199999999999</v>
      </c>
      <c r="I3396" t="s">
        <v>138</v>
      </c>
      <c r="J3396">
        <v>23603</v>
      </c>
      <c r="K3396" s="1">
        <v>44775</v>
      </c>
      <c r="L3396" t="s">
        <v>29</v>
      </c>
      <c r="M3396" t="s">
        <v>10703</v>
      </c>
      <c r="N3396" t="s">
        <v>10704</v>
      </c>
      <c r="O3396" t="s">
        <v>319</v>
      </c>
      <c r="P3396" t="s">
        <v>1858</v>
      </c>
      <c r="Q3396" t="s">
        <v>332</v>
      </c>
      <c r="R3396" t="s">
        <v>1859</v>
      </c>
      <c r="S3396" t="s">
        <v>145</v>
      </c>
      <c r="T3396" t="s">
        <v>1860</v>
      </c>
      <c r="U3396" t="s">
        <v>1861</v>
      </c>
      <c r="V3396" t="s">
        <v>8282</v>
      </c>
      <c r="W3396" t="s">
        <v>8283</v>
      </c>
    </row>
    <row r="3397" spans="1:23" x14ac:dyDescent="0.3">
      <c r="A3397">
        <v>1129151087462090</v>
      </c>
      <c r="B3397" t="s">
        <v>119</v>
      </c>
      <c r="C3397" t="s">
        <v>134</v>
      </c>
      <c r="D3397" t="s">
        <v>1934</v>
      </c>
      <c r="E3397" t="s">
        <v>1881</v>
      </c>
      <c r="F3397" t="s">
        <v>1881</v>
      </c>
      <c r="G3397">
        <v>1.3521000000000001</v>
      </c>
      <c r="H3397">
        <v>103.8198</v>
      </c>
      <c r="I3397" t="s">
        <v>206</v>
      </c>
      <c r="J3397">
        <v>13070</v>
      </c>
      <c r="K3397" s="1">
        <v>45107</v>
      </c>
      <c r="L3397" t="s">
        <v>123</v>
      </c>
      <c r="M3397" t="s">
        <v>10705</v>
      </c>
      <c r="N3397" t="s">
        <v>10706</v>
      </c>
      <c r="O3397" t="s">
        <v>356</v>
      </c>
      <c r="P3397" t="s">
        <v>357</v>
      </c>
      <c r="Q3397" t="s">
        <v>143</v>
      </c>
      <c r="R3397" t="s">
        <v>359</v>
      </c>
      <c r="S3397" t="s">
        <v>52</v>
      </c>
      <c r="T3397" t="s">
        <v>360</v>
      </c>
      <c r="U3397" t="s">
        <v>361</v>
      </c>
      <c r="V3397" t="s">
        <v>2091</v>
      </c>
      <c r="W3397" t="s">
        <v>2092</v>
      </c>
    </row>
    <row r="3398" spans="1:23" x14ac:dyDescent="0.3">
      <c r="A3398">
        <v>375408617986767</v>
      </c>
      <c r="B3398" t="s">
        <v>161</v>
      </c>
      <c r="C3398" t="s">
        <v>24</v>
      </c>
      <c r="D3398" t="s">
        <v>3039</v>
      </c>
      <c r="E3398" t="s">
        <v>2296</v>
      </c>
      <c r="F3398" t="s">
        <v>2297</v>
      </c>
      <c r="G3398">
        <v>21.9162</v>
      </c>
      <c r="H3398">
        <v>95.956000000000003</v>
      </c>
      <c r="I3398" t="s">
        <v>28</v>
      </c>
      <c r="J3398">
        <v>18234</v>
      </c>
      <c r="K3398" s="1">
        <v>44458</v>
      </c>
      <c r="L3398" t="s">
        <v>29</v>
      </c>
      <c r="M3398" t="s">
        <v>10707</v>
      </c>
      <c r="N3398">
        <f>1-664-956-2876</f>
        <v>-4495</v>
      </c>
      <c r="O3398" t="s">
        <v>965</v>
      </c>
      <c r="P3398" t="s">
        <v>966</v>
      </c>
      <c r="Q3398" t="s">
        <v>67</v>
      </c>
      <c r="R3398" t="s">
        <v>968</v>
      </c>
      <c r="S3398" t="s">
        <v>145</v>
      </c>
      <c r="T3398" t="s">
        <v>969</v>
      </c>
      <c r="U3398" t="s">
        <v>970</v>
      </c>
      <c r="V3398" t="s">
        <v>6246</v>
      </c>
      <c r="W3398" t="s">
        <v>6247</v>
      </c>
    </row>
    <row r="3399" spans="1:23" x14ac:dyDescent="0.3">
      <c r="A3399">
        <v>1458116616177920</v>
      </c>
      <c r="B3399" t="s">
        <v>396</v>
      </c>
      <c r="C3399" t="s">
        <v>42</v>
      </c>
      <c r="D3399" t="s">
        <v>3007</v>
      </c>
      <c r="E3399" t="s">
        <v>5030</v>
      </c>
      <c r="F3399" t="s">
        <v>5031</v>
      </c>
      <c r="G3399">
        <v>60.1282</v>
      </c>
      <c r="H3399">
        <v>18.6435</v>
      </c>
      <c r="I3399" t="s">
        <v>138</v>
      </c>
      <c r="J3399">
        <v>68287</v>
      </c>
      <c r="K3399" s="1">
        <v>44633</v>
      </c>
      <c r="L3399" t="s">
        <v>123</v>
      </c>
      <c r="M3399" t="s">
        <v>10708</v>
      </c>
      <c r="N3399" t="s">
        <v>10709</v>
      </c>
      <c r="O3399" t="s">
        <v>803</v>
      </c>
      <c r="P3399" t="s">
        <v>3064</v>
      </c>
      <c r="Q3399" t="s">
        <v>294</v>
      </c>
      <c r="R3399" t="s">
        <v>3065</v>
      </c>
      <c r="S3399" t="s">
        <v>69</v>
      </c>
      <c r="T3399" t="s">
        <v>3066</v>
      </c>
      <c r="U3399" t="s">
        <v>3067</v>
      </c>
      <c r="V3399" t="s">
        <v>2218</v>
      </c>
      <c r="W3399" t="s">
        <v>2219</v>
      </c>
    </row>
    <row r="3400" spans="1:23" x14ac:dyDescent="0.3">
      <c r="A3400">
        <v>1941144562922620</v>
      </c>
      <c r="B3400" t="s">
        <v>443</v>
      </c>
      <c r="C3400" t="s">
        <v>24</v>
      </c>
      <c r="D3400" t="s">
        <v>3369</v>
      </c>
      <c r="E3400" t="s">
        <v>2061</v>
      </c>
      <c r="F3400" t="s">
        <v>2062</v>
      </c>
      <c r="G3400">
        <v>21.007899999999999</v>
      </c>
      <c r="H3400">
        <v>-10.940799999999999</v>
      </c>
      <c r="I3400" t="s">
        <v>62</v>
      </c>
      <c r="J3400">
        <v>89894</v>
      </c>
      <c r="K3400" s="1">
        <v>44984</v>
      </c>
      <c r="L3400" t="s">
        <v>63</v>
      </c>
      <c r="M3400" t="s">
        <v>10710</v>
      </c>
      <c r="N3400" t="s">
        <v>10711</v>
      </c>
      <c r="O3400" t="s">
        <v>735</v>
      </c>
      <c r="P3400" t="s">
        <v>2717</v>
      </c>
      <c r="Q3400" t="s">
        <v>34</v>
      </c>
      <c r="R3400" t="s">
        <v>2718</v>
      </c>
      <c r="S3400" t="s">
        <v>334</v>
      </c>
      <c r="T3400" t="s">
        <v>2719</v>
      </c>
      <c r="U3400" t="s">
        <v>2720</v>
      </c>
      <c r="V3400" t="s">
        <v>1815</v>
      </c>
      <c r="W3400" t="s">
        <v>1816</v>
      </c>
    </row>
    <row r="3401" spans="1:23" x14ac:dyDescent="0.3">
      <c r="A3401">
        <v>1998744415088780</v>
      </c>
      <c r="B3401" t="s">
        <v>217</v>
      </c>
      <c r="C3401" t="s">
        <v>105</v>
      </c>
      <c r="D3401" t="s">
        <v>2487</v>
      </c>
      <c r="E3401" t="s">
        <v>275</v>
      </c>
      <c r="F3401" t="s">
        <v>276</v>
      </c>
      <c r="G3401">
        <v>-17.6797</v>
      </c>
      <c r="H3401">
        <v>-149.4068</v>
      </c>
      <c r="I3401" t="s">
        <v>138</v>
      </c>
      <c r="J3401">
        <v>132166</v>
      </c>
      <c r="K3401" s="1">
        <v>44959</v>
      </c>
      <c r="L3401" t="s">
        <v>63</v>
      </c>
      <c r="M3401" t="s">
        <v>10712</v>
      </c>
      <c r="N3401" t="s">
        <v>10713</v>
      </c>
      <c r="O3401" t="s">
        <v>32</v>
      </c>
      <c r="P3401" t="s">
        <v>1169</v>
      </c>
      <c r="Q3401" t="s">
        <v>143</v>
      </c>
      <c r="R3401" t="s">
        <v>1170</v>
      </c>
      <c r="S3401" t="s">
        <v>85</v>
      </c>
      <c r="T3401" t="s">
        <v>1171</v>
      </c>
      <c r="U3401" t="s">
        <v>1172</v>
      </c>
      <c r="V3401" t="s">
        <v>2413</v>
      </c>
      <c r="W3401" t="s">
        <v>2414</v>
      </c>
    </row>
    <row r="3402" spans="1:23" x14ac:dyDescent="0.3">
      <c r="A3402">
        <v>1592829012755720</v>
      </c>
      <c r="B3402" t="s">
        <v>973</v>
      </c>
      <c r="C3402" t="s">
        <v>58</v>
      </c>
      <c r="D3402" t="s">
        <v>3649</v>
      </c>
      <c r="E3402" t="s">
        <v>731</v>
      </c>
      <c r="F3402" t="s">
        <v>732</v>
      </c>
      <c r="G3402">
        <v>13.9094</v>
      </c>
      <c r="H3402">
        <v>-60.978900000000003</v>
      </c>
      <c r="I3402" t="s">
        <v>206</v>
      </c>
      <c r="J3402">
        <v>103972</v>
      </c>
      <c r="K3402" s="1">
        <v>44867</v>
      </c>
      <c r="L3402" t="s">
        <v>123</v>
      </c>
      <c r="M3402" t="s">
        <v>10714</v>
      </c>
      <c r="N3402" t="s">
        <v>10715</v>
      </c>
      <c r="O3402" t="s">
        <v>111</v>
      </c>
      <c r="P3402" t="s">
        <v>537</v>
      </c>
      <c r="Q3402" t="s">
        <v>253</v>
      </c>
      <c r="R3402" t="s">
        <v>538</v>
      </c>
      <c r="S3402" t="s">
        <v>114</v>
      </c>
      <c r="T3402" t="s">
        <v>539</v>
      </c>
      <c r="U3402" t="s">
        <v>540</v>
      </c>
      <c r="V3402" t="s">
        <v>5893</v>
      </c>
      <c r="W3402" t="s">
        <v>5894</v>
      </c>
    </row>
    <row r="3403" spans="1:23" x14ac:dyDescent="0.3">
      <c r="A3403">
        <v>1523268043701940</v>
      </c>
      <c r="B3403" t="s">
        <v>351</v>
      </c>
      <c r="C3403" t="s">
        <v>273</v>
      </c>
      <c r="D3403" t="s">
        <v>4483</v>
      </c>
      <c r="E3403" t="s">
        <v>2296</v>
      </c>
      <c r="F3403" t="s">
        <v>2297</v>
      </c>
      <c r="G3403">
        <v>21.9162</v>
      </c>
      <c r="H3403">
        <v>95.956000000000003</v>
      </c>
      <c r="I3403" t="s">
        <v>138</v>
      </c>
      <c r="J3403">
        <v>63045</v>
      </c>
      <c r="K3403" s="1">
        <v>44784</v>
      </c>
      <c r="L3403" t="s">
        <v>29</v>
      </c>
      <c r="M3403" t="s">
        <v>10716</v>
      </c>
      <c r="N3403" t="s">
        <v>10717</v>
      </c>
      <c r="O3403" t="s">
        <v>370</v>
      </c>
      <c r="P3403" t="s">
        <v>929</v>
      </c>
      <c r="Q3403" t="s">
        <v>50</v>
      </c>
      <c r="R3403" t="s">
        <v>930</v>
      </c>
      <c r="S3403" t="s">
        <v>241</v>
      </c>
      <c r="T3403" t="s">
        <v>931</v>
      </c>
      <c r="U3403" t="s">
        <v>932</v>
      </c>
      <c r="V3403" t="s">
        <v>6874</v>
      </c>
      <c r="W3403" t="s">
        <v>6875</v>
      </c>
    </row>
    <row r="3404" spans="1:23" x14ac:dyDescent="0.3">
      <c r="A3404">
        <v>39450647817709</v>
      </c>
      <c r="B3404" t="s">
        <v>286</v>
      </c>
      <c r="C3404" t="s">
        <v>189</v>
      </c>
      <c r="D3404" t="s">
        <v>5350</v>
      </c>
      <c r="E3404" t="s">
        <v>1949</v>
      </c>
      <c r="F3404" t="s">
        <v>1950</v>
      </c>
      <c r="G3404">
        <v>-4.6795999999999998</v>
      </c>
      <c r="H3404">
        <v>55.491999999999997</v>
      </c>
      <c r="I3404" t="s">
        <v>62</v>
      </c>
      <c r="J3404">
        <v>131856</v>
      </c>
      <c r="K3404" s="1">
        <v>44631</v>
      </c>
      <c r="L3404" t="s">
        <v>63</v>
      </c>
      <c r="M3404" t="s">
        <v>10718</v>
      </c>
      <c r="N3404" t="s">
        <v>10719</v>
      </c>
      <c r="O3404" t="s">
        <v>33</v>
      </c>
      <c r="P3404" t="s">
        <v>3049</v>
      </c>
      <c r="Q3404" t="s">
        <v>321</v>
      </c>
      <c r="R3404" t="s">
        <v>3050</v>
      </c>
      <c r="S3404" t="s">
        <v>255</v>
      </c>
      <c r="T3404" t="s">
        <v>3051</v>
      </c>
      <c r="U3404" t="s">
        <v>3052</v>
      </c>
      <c r="V3404" t="s">
        <v>4846</v>
      </c>
      <c r="W3404" t="s">
        <v>4847</v>
      </c>
    </row>
    <row r="3405" spans="1:23" x14ac:dyDescent="0.3">
      <c r="A3405">
        <v>35562113724694</v>
      </c>
      <c r="B3405" t="s">
        <v>133</v>
      </c>
      <c r="C3405" t="s">
        <v>42</v>
      </c>
      <c r="D3405" t="s">
        <v>1388</v>
      </c>
      <c r="E3405" t="s">
        <v>1210</v>
      </c>
      <c r="F3405" t="s">
        <v>1211</v>
      </c>
      <c r="G3405">
        <v>18.220800000000001</v>
      </c>
      <c r="H3405">
        <v>-66.590100000000007</v>
      </c>
      <c r="I3405" t="s">
        <v>138</v>
      </c>
      <c r="J3405">
        <v>115506</v>
      </c>
      <c r="K3405" s="1">
        <v>44617</v>
      </c>
      <c r="L3405" t="s">
        <v>29</v>
      </c>
      <c r="M3405" t="s">
        <v>10720</v>
      </c>
      <c r="N3405" t="s">
        <v>10721</v>
      </c>
      <c r="O3405" t="s">
        <v>460</v>
      </c>
      <c r="P3405" t="s">
        <v>461</v>
      </c>
      <c r="Q3405" t="s">
        <v>967</v>
      </c>
      <c r="R3405" t="s">
        <v>462</v>
      </c>
      <c r="S3405" t="s">
        <v>255</v>
      </c>
      <c r="T3405" t="s">
        <v>463</v>
      </c>
      <c r="U3405" t="s">
        <v>464</v>
      </c>
      <c r="V3405" t="s">
        <v>3946</v>
      </c>
      <c r="W3405" t="s">
        <v>3947</v>
      </c>
    </row>
    <row r="3406" spans="1:23" x14ac:dyDescent="0.3">
      <c r="A3406">
        <v>1151386735056380</v>
      </c>
      <c r="B3406" t="s">
        <v>104</v>
      </c>
      <c r="C3406" t="s">
        <v>218</v>
      </c>
      <c r="D3406" t="s">
        <v>1209</v>
      </c>
      <c r="E3406" t="s">
        <v>556</v>
      </c>
      <c r="F3406" t="s">
        <v>557</v>
      </c>
      <c r="G3406">
        <v>-1.8311999999999999</v>
      </c>
      <c r="H3406">
        <v>-78.183400000000006</v>
      </c>
      <c r="I3406" t="s">
        <v>206</v>
      </c>
      <c r="J3406">
        <v>33657</v>
      </c>
      <c r="K3406" s="1">
        <v>44925</v>
      </c>
      <c r="L3406" t="s">
        <v>63</v>
      </c>
      <c r="M3406" t="s">
        <v>10722</v>
      </c>
      <c r="N3406" t="s">
        <v>10723</v>
      </c>
      <c r="O3406" t="s">
        <v>1513</v>
      </c>
      <c r="P3406" t="s">
        <v>2958</v>
      </c>
      <c r="Q3406" t="s">
        <v>50</v>
      </c>
      <c r="R3406" t="s">
        <v>2959</v>
      </c>
      <c r="S3406" t="s">
        <v>255</v>
      </c>
      <c r="T3406" t="s">
        <v>2960</v>
      </c>
      <c r="U3406" t="s">
        <v>2961</v>
      </c>
      <c r="V3406" t="s">
        <v>6925</v>
      </c>
      <c r="W3406" t="s">
        <v>6926</v>
      </c>
    </row>
    <row r="3407" spans="1:23" x14ac:dyDescent="0.3">
      <c r="A3407">
        <v>2563060820113310</v>
      </c>
      <c r="B3407" t="s">
        <v>272</v>
      </c>
      <c r="C3407" t="s">
        <v>91</v>
      </c>
      <c r="D3407" t="s">
        <v>1869</v>
      </c>
      <c r="E3407" t="s">
        <v>1849</v>
      </c>
      <c r="F3407" t="s">
        <v>1850</v>
      </c>
      <c r="G3407">
        <v>32.427900000000001</v>
      </c>
      <c r="H3407">
        <v>53.688000000000002</v>
      </c>
      <c r="I3407" t="s">
        <v>138</v>
      </c>
      <c r="J3407">
        <v>112994</v>
      </c>
      <c r="K3407" s="1">
        <v>44667</v>
      </c>
      <c r="L3407" t="s">
        <v>63</v>
      </c>
      <c r="M3407" t="s">
        <v>10724</v>
      </c>
      <c r="N3407" t="s">
        <v>10725</v>
      </c>
      <c r="O3407" t="s">
        <v>32</v>
      </c>
      <c r="P3407" t="s">
        <v>1169</v>
      </c>
      <c r="Q3407" t="s">
        <v>967</v>
      </c>
      <c r="R3407" t="s">
        <v>1170</v>
      </c>
      <c r="S3407" t="s">
        <v>114</v>
      </c>
      <c r="T3407" t="s">
        <v>1171</v>
      </c>
      <c r="U3407" t="s">
        <v>1172</v>
      </c>
      <c r="V3407" t="s">
        <v>3657</v>
      </c>
      <c r="W3407" t="s">
        <v>3658</v>
      </c>
    </row>
    <row r="3408" spans="1:23" x14ac:dyDescent="0.3">
      <c r="A3408">
        <v>123453408575363</v>
      </c>
      <c r="B3408" t="s">
        <v>313</v>
      </c>
      <c r="C3408" t="s">
        <v>151</v>
      </c>
      <c r="D3408" t="s">
        <v>7783</v>
      </c>
      <c r="E3408" t="s">
        <v>2204</v>
      </c>
      <c r="F3408" t="s">
        <v>2205</v>
      </c>
      <c r="G3408">
        <v>7.9465000000000003</v>
      </c>
      <c r="H3408">
        <v>-1.0232000000000001</v>
      </c>
      <c r="I3408" t="s">
        <v>206</v>
      </c>
      <c r="J3408">
        <v>52085</v>
      </c>
      <c r="K3408" s="1">
        <v>45003</v>
      </c>
      <c r="L3408" t="s">
        <v>29</v>
      </c>
      <c r="M3408" t="s">
        <v>10726</v>
      </c>
      <c r="N3408" t="s">
        <v>10727</v>
      </c>
      <c r="O3408" t="s">
        <v>1629</v>
      </c>
      <c r="P3408" t="s">
        <v>1630</v>
      </c>
      <c r="Q3408" t="s">
        <v>183</v>
      </c>
      <c r="R3408" t="s">
        <v>1631</v>
      </c>
      <c r="S3408" t="s">
        <v>36</v>
      </c>
      <c r="T3408" t="s">
        <v>1632</v>
      </c>
      <c r="U3408" t="s">
        <v>1633</v>
      </c>
      <c r="V3408" t="s">
        <v>1275</v>
      </c>
      <c r="W3408" t="s">
        <v>1276</v>
      </c>
    </row>
    <row r="3409" spans="1:23" x14ac:dyDescent="0.3">
      <c r="A3409">
        <v>528474617447320</v>
      </c>
      <c r="B3409" t="s">
        <v>119</v>
      </c>
      <c r="C3409" t="s">
        <v>218</v>
      </c>
      <c r="D3409" t="s">
        <v>3663</v>
      </c>
      <c r="E3409" t="s">
        <v>936</v>
      </c>
      <c r="F3409" t="s">
        <v>937</v>
      </c>
      <c r="G3409">
        <v>23.684999999999999</v>
      </c>
      <c r="H3409">
        <v>90.356300000000005</v>
      </c>
      <c r="I3409" t="s">
        <v>28</v>
      </c>
      <c r="J3409">
        <v>130322</v>
      </c>
      <c r="K3409" s="1">
        <v>44787</v>
      </c>
      <c r="L3409" t="s">
        <v>63</v>
      </c>
      <c r="M3409" t="s">
        <v>7393</v>
      </c>
      <c r="N3409" t="s">
        <v>10728</v>
      </c>
      <c r="O3409" t="s">
        <v>2653</v>
      </c>
      <c r="P3409" t="s">
        <v>3619</v>
      </c>
      <c r="Q3409" t="s">
        <v>321</v>
      </c>
      <c r="R3409" t="s">
        <v>3620</v>
      </c>
      <c r="S3409" t="s">
        <v>52</v>
      </c>
      <c r="T3409" t="s">
        <v>3621</v>
      </c>
      <c r="U3409" t="s">
        <v>3622</v>
      </c>
      <c r="V3409" t="s">
        <v>2494</v>
      </c>
      <c r="W3409" t="s">
        <v>2495</v>
      </c>
    </row>
    <row r="3410" spans="1:23" x14ac:dyDescent="0.3">
      <c r="A3410">
        <v>1770171808190980</v>
      </c>
      <c r="B3410" t="s">
        <v>133</v>
      </c>
      <c r="C3410" t="s">
        <v>134</v>
      </c>
      <c r="D3410" t="s">
        <v>1611</v>
      </c>
      <c r="E3410" t="s">
        <v>2045</v>
      </c>
      <c r="F3410" t="s">
        <v>2046</v>
      </c>
      <c r="G3410">
        <v>35.126399999999997</v>
      </c>
      <c r="H3410">
        <v>33.429900000000004</v>
      </c>
      <c r="I3410" t="s">
        <v>62</v>
      </c>
      <c r="J3410">
        <v>88364</v>
      </c>
      <c r="K3410" s="1">
        <v>44516</v>
      </c>
      <c r="L3410" t="s">
        <v>63</v>
      </c>
      <c r="M3410" t="s">
        <v>10729</v>
      </c>
      <c r="N3410" t="s">
        <v>10730</v>
      </c>
      <c r="O3410" t="s">
        <v>423</v>
      </c>
      <c r="P3410" t="s">
        <v>141</v>
      </c>
      <c r="Q3410" t="s">
        <v>239</v>
      </c>
      <c r="R3410" t="s">
        <v>3058</v>
      </c>
      <c r="S3410" t="s">
        <v>36</v>
      </c>
      <c r="T3410" t="s">
        <v>3059</v>
      </c>
      <c r="U3410" t="s">
        <v>3060</v>
      </c>
      <c r="V3410" t="s">
        <v>2695</v>
      </c>
      <c r="W3410" t="s">
        <v>2696</v>
      </c>
    </row>
    <row r="3411" spans="1:23" x14ac:dyDescent="0.3">
      <c r="A3411">
        <v>1982172594480090</v>
      </c>
      <c r="B3411" t="s">
        <v>467</v>
      </c>
      <c r="C3411" t="s">
        <v>134</v>
      </c>
      <c r="D3411" t="s">
        <v>2609</v>
      </c>
      <c r="E3411" t="s">
        <v>2398</v>
      </c>
      <c r="F3411" t="s">
        <v>2399</v>
      </c>
      <c r="G3411">
        <v>35.861699999999999</v>
      </c>
      <c r="H3411">
        <v>104.19540000000001</v>
      </c>
      <c r="I3411" t="s">
        <v>62</v>
      </c>
      <c r="J3411">
        <v>24302</v>
      </c>
      <c r="K3411" s="1">
        <v>45023</v>
      </c>
      <c r="L3411" t="s">
        <v>29</v>
      </c>
      <c r="M3411" t="s">
        <v>10731</v>
      </c>
      <c r="N3411" t="s">
        <v>10732</v>
      </c>
      <c r="O3411" t="s">
        <v>2122</v>
      </c>
      <c r="P3411" t="s">
        <v>2123</v>
      </c>
      <c r="Q3411" t="s">
        <v>34</v>
      </c>
      <c r="R3411" t="s">
        <v>2124</v>
      </c>
      <c r="S3411" t="s">
        <v>241</v>
      </c>
      <c r="T3411" t="s">
        <v>2125</v>
      </c>
      <c r="U3411" t="s">
        <v>2126</v>
      </c>
      <c r="V3411" t="s">
        <v>2480</v>
      </c>
      <c r="W3411" t="s">
        <v>2481</v>
      </c>
    </row>
    <row r="3412" spans="1:23" x14ac:dyDescent="0.3">
      <c r="A3412">
        <v>2220804129474620</v>
      </c>
      <c r="B3412" t="s">
        <v>1008</v>
      </c>
      <c r="C3412" t="s">
        <v>105</v>
      </c>
      <c r="D3412" t="s">
        <v>4980</v>
      </c>
      <c r="E3412" t="s">
        <v>544</v>
      </c>
      <c r="F3412" t="s">
        <v>545</v>
      </c>
      <c r="G3412">
        <v>7.54</v>
      </c>
      <c r="H3412">
        <v>-5.5471000000000004</v>
      </c>
      <c r="I3412" t="s">
        <v>78</v>
      </c>
      <c r="J3412">
        <v>128584</v>
      </c>
      <c r="K3412" s="1">
        <v>45146</v>
      </c>
      <c r="L3412" t="s">
        <v>123</v>
      </c>
      <c r="M3412" t="s">
        <v>10733</v>
      </c>
      <c r="N3412" t="s">
        <v>10734</v>
      </c>
      <c r="O3412" t="s">
        <v>1126</v>
      </c>
      <c r="P3412" t="s">
        <v>4298</v>
      </c>
      <c r="Q3412" t="s">
        <v>67</v>
      </c>
      <c r="R3412" t="s">
        <v>4299</v>
      </c>
      <c r="S3412" t="s">
        <v>114</v>
      </c>
      <c r="T3412" t="s">
        <v>4300</v>
      </c>
      <c r="U3412" t="s">
        <v>4301</v>
      </c>
      <c r="V3412" t="s">
        <v>4795</v>
      </c>
      <c r="W3412" t="s">
        <v>4796</v>
      </c>
    </row>
    <row r="3413" spans="1:23" x14ac:dyDescent="0.3">
      <c r="A3413">
        <v>1478624954003480</v>
      </c>
      <c r="B3413" t="s">
        <v>300</v>
      </c>
      <c r="C3413" t="s">
        <v>91</v>
      </c>
      <c r="D3413" t="s">
        <v>852</v>
      </c>
      <c r="E3413" t="s">
        <v>385</v>
      </c>
      <c r="F3413" t="s">
        <v>386</v>
      </c>
      <c r="G3413">
        <v>47.162500000000001</v>
      </c>
      <c r="H3413">
        <v>19.503299999999999</v>
      </c>
      <c r="I3413" t="s">
        <v>206</v>
      </c>
      <c r="J3413">
        <v>66494</v>
      </c>
      <c r="K3413" s="1">
        <v>44476</v>
      </c>
      <c r="L3413" t="s">
        <v>63</v>
      </c>
      <c r="M3413" t="s">
        <v>2693</v>
      </c>
      <c r="N3413" t="s">
        <v>10735</v>
      </c>
      <c r="O3413" t="s">
        <v>410</v>
      </c>
      <c r="P3413" t="s">
        <v>6253</v>
      </c>
      <c r="Q3413" t="s">
        <v>674</v>
      </c>
      <c r="R3413" t="s">
        <v>6254</v>
      </c>
      <c r="S3413" t="s">
        <v>52</v>
      </c>
      <c r="T3413" t="s">
        <v>6255</v>
      </c>
      <c r="U3413" t="s">
        <v>6256</v>
      </c>
      <c r="V3413" t="s">
        <v>4190</v>
      </c>
      <c r="W3413" t="s">
        <v>4191</v>
      </c>
    </row>
    <row r="3414" spans="1:23" x14ac:dyDescent="0.3">
      <c r="A3414">
        <v>3038732479291050</v>
      </c>
      <c r="B3414" t="s">
        <v>443</v>
      </c>
      <c r="C3414" t="s">
        <v>134</v>
      </c>
      <c r="D3414" t="s">
        <v>3538</v>
      </c>
      <c r="E3414" t="s">
        <v>204</v>
      </c>
      <c r="F3414" t="s">
        <v>205</v>
      </c>
      <c r="G3414">
        <v>18.1096</v>
      </c>
      <c r="H3414">
        <v>-77.297499999999999</v>
      </c>
      <c r="I3414" t="s">
        <v>78</v>
      </c>
      <c r="J3414">
        <v>103627</v>
      </c>
      <c r="K3414" s="1">
        <v>44625</v>
      </c>
      <c r="L3414" t="s">
        <v>63</v>
      </c>
      <c r="M3414" t="s">
        <v>10736</v>
      </c>
      <c r="N3414">
        <v>6029619265</v>
      </c>
      <c r="O3414" t="s">
        <v>237</v>
      </c>
      <c r="P3414" t="s">
        <v>1797</v>
      </c>
      <c r="Q3414" t="s">
        <v>183</v>
      </c>
      <c r="R3414" t="s">
        <v>1798</v>
      </c>
      <c r="S3414" t="s">
        <v>85</v>
      </c>
      <c r="T3414" t="s">
        <v>1799</v>
      </c>
      <c r="U3414" t="s">
        <v>1800</v>
      </c>
      <c r="V3414" t="s">
        <v>4022</v>
      </c>
      <c r="W3414" t="s">
        <v>4023</v>
      </c>
    </row>
    <row r="3415" spans="1:23" x14ac:dyDescent="0.3">
      <c r="A3415">
        <v>2127157098562480</v>
      </c>
      <c r="B3415" t="s">
        <v>217</v>
      </c>
      <c r="C3415" t="s">
        <v>24</v>
      </c>
      <c r="D3415" t="s">
        <v>985</v>
      </c>
      <c r="E3415" t="s">
        <v>5862</v>
      </c>
      <c r="F3415" t="s">
        <v>5863</v>
      </c>
      <c r="G3415">
        <v>46.151200000000003</v>
      </c>
      <c r="H3415">
        <v>14.9955</v>
      </c>
      <c r="I3415" t="s">
        <v>206</v>
      </c>
      <c r="J3415">
        <v>17417</v>
      </c>
      <c r="K3415" s="1">
        <v>44688</v>
      </c>
      <c r="L3415" t="s">
        <v>29</v>
      </c>
      <c r="M3415" t="s">
        <v>10737</v>
      </c>
      <c r="N3415" t="s">
        <v>10738</v>
      </c>
      <c r="O3415" t="s">
        <v>1115</v>
      </c>
      <c r="P3415" t="s">
        <v>811</v>
      </c>
      <c r="Q3415" t="s">
        <v>67</v>
      </c>
      <c r="R3415" t="s">
        <v>1116</v>
      </c>
      <c r="S3415" t="s">
        <v>69</v>
      </c>
      <c r="T3415" t="s">
        <v>1117</v>
      </c>
      <c r="U3415" t="s">
        <v>1118</v>
      </c>
      <c r="V3415" t="s">
        <v>6455</v>
      </c>
      <c r="W3415" t="s">
        <v>6456</v>
      </c>
    </row>
    <row r="3416" spans="1:23" x14ac:dyDescent="0.3">
      <c r="A3416">
        <v>1784178518723290</v>
      </c>
      <c r="B3416" t="s">
        <v>792</v>
      </c>
      <c r="C3416" t="s">
        <v>273</v>
      </c>
      <c r="D3416" t="s">
        <v>2366</v>
      </c>
      <c r="E3416" t="s">
        <v>1342</v>
      </c>
      <c r="F3416" t="s">
        <v>1343</v>
      </c>
      <c r="G3416">
        <v>14.497400000000001</v>
      </c>
      <c r="H3416">
        <v>-14.452400000000001</v>
      </c>
      <c r="I3416" t="s">
        <v>62</v>
      </c>
      <c r="J3416">
        <v>94913</v>
      </c>
      <c r="K3416" s="1">
        <v>45105</v>
      </c>
      <c r="L3416" t="s">
        <v>29</v>
      </c>
      <c r="M3416" t="s">
        <v>10739</v>
      </c>
      <c r="N3416" t="s">
        <v>10740</v>
      </c>
      <c r="O3416" t="s">
        <v>141</v>
      </c>
      <c r="P3416" t="s">
        <v>142</v>
      </c>
      <c r="Q3416" t="s">
        <v>1047</v>
      </c>
      <c r="R3416" t="s">
        <v>144</v>
      </c>
      <c r="S3416" t="s">
        <v>198</v>
      </c>
      <c r="T3416" t="s">
        <v>146</v>
      </c>
      <c r="U3416" t="s">
        <v>147</v>
      </c>
      <c r="V3416" t="s">
        <v>3342</v>
      </c>
      <c r="W3416" t="s">
        <v>3343</v>
      </c>
    </row>
    <row r="3417" spans="1:23" x14ac:dyDescent="0.3">
      <c r="A3417">
        <v>403442483650491</v>
      </c>
      <c r="B3417" t="s">
        <v>533</v>
      </c>
      <c r="C3417" t="s">
        <v>105</v>
      </c>
      <c r="D3417" t="s">
        <v>3184</v>
      </c>
      <c r="E3417" t="s">
        <v>2691</v>
      </c>
      <c r="F3417" t="s">
        <v>2692</v>
      </c>
      <c r="G3417">
        <v>26.820599999999999</v>
      </c>
      <c r="H3417">
        <v>30.802499999999998</v>
      </c>
      <c r="I3417" t="s">
        <v>28</v>
      </c>
      <c r="J3417">
        <v>95494</v>
      </c>
      <c r="K3417" s="1">
        <v>44584</v>
      </c>
      <c r="L3417" t="s">
        <v>63</v>
      </c>
      <c r="M3417" t="s">
        <v>10741</v>
      </c>
      <c r="N3417" t="s">
        <v>10742</v>
      </c>
      <c r="O3417" t="s">
        <v>1832</v>
      </c>
      <c r="P3417" t="s">
        <v>3629</v>
      </c>
      <c r="Q3417" t="s">
        <v>253</v>
      </c>
      <c r="R3417" t="s">
        <v>3630</v>
      </c>
      <c r="S3417" t="s">
        <v>114</v>
      </c>
      <c r="T3417" t="s">
        <v>3631</v>
      </c>
      <c r="U3417" t="s">
        <v>3632</v>
      </c>
      <c r="V3417" t="s">
        <v>2346</v>
      </c>
      <c r="W3417" t="s">
        <v>2347</v>
      </c>
    </row>
    <row r="3418" spans="1:23" x14ac:dyDescent="0.3">
      <c r="A3418">
        <v>641188491460422</v>
      </c>
      <c r="B3418" t="s">
        <v>300</v>
      </c>
      <c r="C3418" t="s">
        <v>58</v>
      </c>
      <c r="D3418" t="s">
        <v>3894</v>
      </c>
      <c r="E3418" t="s">
        <v>1890</v>
      </c>
      <c r="F3418" t="s">
        <v>1891</v>
      </c>
      <c r="G3418">
        <v>-9.1899669999999993</v>
      </c>
      <c r="H3418">
        <v>-75.015152</v>
      </c>
      <c r="I3418" t="s">
        <v>28</v>
      </c>
      <c r="J3418">
        <v>31755</v>
      </c>
      <c r="K3418" s="1">
        <v>44939</v>
      </c>
      <c r="L3418" t="s">
        <v>123</v>
      </c>
      <c r="M3418" t="s">
        <v>10743</v>
      </c>
      <c r="N3418" t="s">
        <v>10744</v>
      </c>
      <c r="O3418" t="s">
        <v>356</v>
      </c>
      <c r="P3418" t="s">
        <v>3310</v>
      </c>
      <c r="Q3418" t="s">
        <v>967</v>
      </c>
      <c r="R3418" t="s">
        <v>3311</v>
      </c>
      <c r="S3418" t="s">
        <v>212</v>
      </c>
      <c r="T3418" t="s">
        <v>3312</v>
      </c>
      <c r="U3418" t="s">
        <v>3313</v>
      </c>
      <c r="V3418" t="s">
        <v>4520</v>
      </c>
      <c r="W3418" t="s">
        <v>4521</v>
      </c>
    </row>
    <row r="3419" spans="1:23" x14ac:dyDescent="0.3">
      <c r="A3419">
        <v>196313962479151</v>
      </c>
      <c r="B3419" t="s">
        <v>1803</v>
      </c>
      <c r="C3419" t="s">
        <v>151</v>
      </c>
      <c r="D3419" t="s">
        <v>679</v>
      </c>
      <c r="E3419" t="s">
        <v>3424</v>
      </c>
      <c r="F3419" t="s">
        <v>3425</v>
      </c>
      <c r="G3419">
        <v>-21.178899999999999</v>
      </c>
      <c r="H3419">
        <v>-175.19820000000001</v>
      </c>
      <c r="I3419" t="s">
        <v>62</v>
      </c>
      <c r="J3419">
        <v>115468</v>
      </c>
      <c r="K3419" s="1">
        <v>44510</v>
      </c>
      <c r="L3419" t="s">
        <v>29</v>
      </c>
      <c r="M3419" t="s">
        <v>10745</v>
      </c>
      <c r="N3419" t="s">
        <v>10746</v>
      </c>
      <c r="O3419" t="s">
        <v>2602</v>
      </c>
      <c r="P3419" t="s">
        <v>2603</v>
      </c>
      <c r="Q3419" t="s">
        <v>358</v>
      </c>
      <c r="R3419" t="s">
        <v>2604</v>
      </c>
      <c r="S3419" t="s">
        <v>36</v>
      </c>
      <c r="T3419" t="s">
        <v>2605</v>
      </c>
      <c r="U3419" t="s">
        <v>2606</v>
      </c>
      <c r="V3419" t="s">
        <v>2013</v>
      </c>
      <c r="W3419" t="s">
        <v>2014</v>
      </c>
    </row>
    <row r="3420" spans="1:23" x14ac:dyDescent="0.3">
      <c r="A3420">
        <v>2077539701543080</v>
      </c>
      <c r="B3420" t="s">
        <v>41</v>
      </c>
      <c r="C3420" t="s">
        <v>151</v>
      </c>
      <c r="D3420" t="s">
        <v>3550</v>
      </c>
      <c r="E3420" t="s">
        <v>576</v>
      </c>
      <c r="F3420" t="s">
        <v>577</v>
      </c>
      <c r="G3420">
        <v>7.3696999999999999</v>
      </c>
      <c r="H3420">
        <v>12.354699999999999</v>
      </c>
      <c r="I3420" t="s">
        <v>62</v>
      </c>
      <c r="J3420">
        <v>127773</v>
      </c>
      <c r="K3420" s="1">
        <v>44517</v>
      </c>
      <c r="L3420" t="s">
        <v>29</v>
      </c>
      <c r="M3420" t="s">
        <v>10747</v>
      </c>
      <c r="N3420" t="s">
        <v>10748</v>
      </c>
      <c r="O3420" t="s">
        <v>141</v>
      </c>
      <c r="P3420" t="s">
        <v>155</v>
      </c>
      <c r="Q3420" t="s">
        <v>253</v>
      </c>
      <c r="R3420" t="s">
        <v>156</v>
      </c>
      <c r="S3420" t="s">
        <v>36</v>
      </c>
      <c r="T3420" t="s">
        <v>157</v>
      </c>
      <c r="U3420" t="s">
        <v>158</v>
      </c>
      <c r="V3420" t="s">
        <v>2449</v>
      </c>
      <c r="W3420" t="s">
        <v>2450</v>
      </c>
    </row>
    <row r="3421" spans="1:23" x14ac:dyDescent="0.3">
      <c r="A3421">
        <v>2177719330764670</v>
      </c>
      <c r="B3421" t="s">
        <v>567</v>
      </c>
      <c r="C3421" t="s">
        <v>24</v>
      </c>
      <c r="D3421" t="s">
        <v>6248</v>
      </c>
      <c r="E3421" t="s">
        <v>220</v>
      </c>
      <c r="F3421" t="s">
        <v>221</v>
      </c>
      <c r="G3421">
        <v>13.443199999999999</v>
      </c>
      <c r="H3421">
        <v>-15.3101</v>
      </c>
      <c r="I3421" t="s">
        <v>28</v>
      </c>
      <c r="J3421">
        <v>78637</v>
      </c>
      <c r="K3421" s="1">
        <v>44743</v>
      </c>
      <c r="L3421" t="s">
        <v>123</v>
      </c>
      <c r="M3421" t="s">
        <v>10749</v>
      </c>
      <c r="N3421">
        <f>1-218-265-9866</f>
        <v>-10348</v>
      </c>
      <c r="O3421" t="s">
        <v>754</v>
      </c>
      <c r="P3421" t="s">
        <v>2490</v>
      </c>
      <c r="Q3421" t="s">
        <v>253</v>
      </c>
      <c r="R3421" t="s">
        <v>2491</v>
      </c>
      <c r="S3421" t="s">
        <v>52</v>
      </c>
      <c r="T3421" t="s">
        <v>2492</v>
      </c>
      <c r="U3421" t="s">
        <v>2493</v>
      </c>
      <c r="V3421" t="s">
        <v>7843</v>
      </c>
      <c r="W3421" t="s">
        <v>7844</v>
      </c>
    </row>
    <row r="3422" spans="1:23" x14ac:dyDescent="0.3">
      <c r="A3422">
        <v>1081737865529650</v>
      </c>
      <c r="B3422" t="s">
        <v>133</v>
      </c>
      <c r="C3422" t="s">
        <v>42</v>
      </c>
      <c r="D3422" t="s">
        <v>2272</v>
      </c>
      <c r="E3422" t="s">
        <v>1668</v>
      </c>
      <c r="F3422" t="s">
        <v>1669</v>
      </c>
      <c r="G3422">
        <v>1.6508</v>
      </c>
      <c r="H3422">
        <v>10.267899999999999</v>
      </c>
      <c r="I3422" t="s">
        <v>62</v>
      </c>
      <c r="J3422">
        <v>95360</v>
      </c>
      <c r="K3422" s="1">
        <v>44768</v>
      </c>
      <c r="L3422" t="s">
        <v>123</v>
      </c>
      <c r="M3422" t="s">
        <v>10750</v>
      </c>
      <c r="N3422">
        <f>1-536-909-4272</f>
        <v>-5716</v>
      </c>
      <c r="O3422" t="s">
        <v>736</v>
      </c>
      <c r="P3422" t="s">
        <v>640</v>
      </c>
      <c r="Q3422" t="s">
        <v>332</v>
      </c>
      <c r="R3422" t="s">
        <v>1438</v>
      </c>
      <c r="S3422" t="s">
        <v>198</v>
      </c>
      <c r="T3422" t="s">
        <v>1439</v>
      </c>
      <c r="U3422" t="s">
        <v>1440</v>
      </c>
      <c r="V3422" t="s">
        <v>10751</v>
      </c>
      <c r="W3422" t="s">
        <v>10752</v>
      </c>
    </row>
    <row r="3423" spans="1:23" x14ac:dyDescent="0.3">
      <c r="A3423">
        <v>2891718540566440</v>
      </c>
      <c r="B3423" t="s">
        <v>260</v>
      </c>
      <c r="C3423" t="s">
        <v>24</v>
      </c>
      <c r="D3423" t="s">
        <v>829</v>
      </c>
      <c r="E3423" t="s">
        <v>2045</v>
      </c>
      <c r="F3423" t="s">
        <v>2046</v>
      </c>
      <c r="G3423">
        <v>35.126399999999997</v>
      </c>
      <c r="H3423">
        <v>33.429900000000004</v>
      </c>
      <c r="I3423" t="s">
        <v>62</v>
      </c>
      <c r="J3423">
        <v>100497</v>
      </c>
      <c r="K3423" s="1">
        <v>44557</v>
      </c>
      <c r="L3423" t="s">
        <v>63</v>
      </c>
      <c r="M3423" t="s">
        <v>10753</v>
      </c>
      <c r="N3423" t="s">
        <v>10754</v>
      </c>
      <c r="O3423" t="s">
        <v>832</v>
      </c>
      <c r="P3423" t="s">
        <v>833</v>
      </c>
      <c r="Q3423" t="s">
        <v>169</v>
      </c>
      <c r="R3423" t="s">
        <v>834</v>
      </c>
      <c r="S3423" t="s">
        <v>85</v>
      </c>
      <c r="T3423" t="s">
        <v>835</v>
      </c>
      <c r="U3423" t="s">
        <v>836</v>
      </c>
      <c r="V3423" t="s">
        <v>2422</v>
      </c>
      <c r="W3423" t="s">
        <v>2423</v>
      </c>
    </row>
    <row r="3424" spans="1:23" x14ac:dyDescent="0.3">
      <c r="A3424">
        <v>2609452767166460</v>
      </c>
      <c r="B3424" t="s">
        <v>859</v>
      </c>
      <c r="C3424" t="s">
        <v>151</v>
      </c>
      <c r="D3424" t="s">
        <v>3674</v>
      </c>
      <c r="E3424" t="s">
        <v>2094</v>
      </c>
      <c r="F3424" t="s">
        <v>2095</v>
      </c>
      <c r="G3424">
        <v>-14.271000000000001</v>
      </c>
      <c r="H3424">
        <v>-170.13220000000001</v>
      </c>
      <c r="I3424" t="s">
        <v>62</v>
      </c>
      <c r="J3424">
        <v>90106</v>
      </c>
      <c r="K3424" s="1">
        <v>44606</v>
      </c>
      <c r="L3424" t="s">
        <v>63</v>
      </c>
      <c r="M3424" t="s">
        <v>10755</v>
      </c>
      <c r="N3424" t="s">
        <v>10756</v>
      </c>
      <c r="O3424" t="s">
        <v>909</v>
      </c>
      <c r="P3424" t="s">
        <v>548</v>
      </c>
      <c r="Q3424" t="s">
        <v>294</v>
      </c>
      <c r="R3424" t="s">
        <v>1187</v>
      </c>
      <c r="S3424" t="s">
        <v>145</v>
      </c>
      <c r="T3424" t="s">
        <v>1188</v>
      </c>
      <c r="U3424" t="s">
        <v>1189</v>
      </c>
      <c r="V3424" t="s">
        <v>7613</v>
      </c>
      <c r="W3424" t="s">
        <v>7614</v>
      </c>
    </row>
    <row r="3425" spans="1:23" x14ac:dyDescent="0.3">
      <c r="A3425">
        <v>1591430415796890</v>
      </c>
      <c r="B3425" t="s">
        <v>300</v>
      </c>
      <c r="C3425" t="s">
        <v>218</v>
      </c>
      <c r="D3425" t="s">
        <v>2590</v>
      </c>
      <c r="E3425" t="s">
        <v>724</v>
      </c>
      <c r="F3425" t="s">
        <v>725</v>
      </c>
      <c r="G3425">
        <v>13.4443</v>
      </c>
      <c r="H3425">
        <v>144.7937</v>
      </c>
      <c r="I3425" t="s">
        <v>62</v>
      </c>
      <c r="J3425">
        <v>71272</v>
      </c>
      <c r="K3425" s="1">
        <v>44862</v>
      </c>
      <c r="L3425" t="s">
        <v>123</v>
      </c>
      <c r="M3425" t="s">
        <v>10757</v>
      </c>
      <c r="N3425" t="s">
        <v>10758</v>
      </c>
      <c r="O3425" t="s">
        <v>2653</v>
      </c>
      <c r="P3425" t="s">
        <v>2654</v>
      </c>
      <c r="Q3425" t="s">
        <v>67</v>
      </c>
      <c r="R3425" t="s">
        <v>2655</v>
      </c>
      <c r="S3425" t="s">
        <v>212</v>
      </c>
      <c r="T3425" t="s">
        <v>2656</v>
      </c>
      <c r="U3425" t="s">
        <v>2657</v>
      </c>
      <c r="V3425" t="s">
        <v>8253</v>
      </c>
      <c r="W3425" t="s">
        <v>8254</v>
      </c>
    </row>
    <row r="3426" spans="1:23" x14ac:dyDescent="0.3">
      <c r="A3426">
        <v>1335409124812230</v>
      </c>
      <c r="B3426" t="s">
        <v>921</v>
      </c>
      <c r="C3426" t="s">
        <v>58</v>
      </c>
      <c r="D3426" t="s">
        <v>723</v>
      </c>
      <c r="E3426" t="s">
        <v>1210</v>
      </c>
      <c r="F3426" t="s">
        <v>1211</v>
      </c>
      <c r="G3426">
        <v>18.220800000000001</v>
      </c>
      <c r="H3426">
        <v>-66.590100000000007</v>
      </c>
      <c r="I3426" t="s">
        <v>138</v>
      </c>
      <c r="J3426">
        <v>71728</v>
      </c>
      <c r="K3426" s="1">
        <v>44878</v>
      </c>
      <c r="L3426" t="s">
        <v>29</v>
      </c>
      <c r="M3426" t="s">
        <v>10759</v>
      </c>
      <c r="N3426" t="s">
        <v>10760</v>
      </c>
      <c r="O3426" t="s">
        <v>1979</v>
      </c>
      <c r="P3426" t="s">
        <v>2111</v>
      </c>
      <c r="Q3426" t="s">
        <v>239</v>
      </c>
      <c r="R3426" t="s">
        <v>3837</v>
      </c>
      <c r="S3426" t="s">
        <v>114</v>
      </c>
      <c r="T3426" t="s">
        <v>3838</v>
      </c>
      <c r="U3426" t="s">
        <v>3839</v>
      </c>
      <c r="V3426" t="s">
        <v>7613</v>
      </c>
      <c r="W3426" t="s">
        <v>7614</v>
      </c>
    </row>
    <row r="3427" spans="1:23" x14ac:dyDescent="0.3">
      <c r="A3427">
        <v>1346394153958910</v>
      </c>
      <c r="B3427" t="s">
        <v>300</v>
      </c>
      <c r="C3427" t="s">
        <v>134</v>
      </c>
      <c r="D3427" t="s">
        <v>2248</v>
      </c>
      <c r="E3427" t="s">
        <v>1278</v>
      </c>
      <c r="F3427" t="s">
        <v>1278</v>
      </c>
      <c r="G3427">
        <v>49.815300000000001</v>
      </c>
      <c r="H3427">
        <v>6.1295999999999999</v>
      </c>
      <c r="I3427" t="s">
        <v>62</v>
      </c>
      <c r="J3427">
        <v>28771</v>
      </c>
      <c r="K3427" s="1">
        <v>44473</v>
      </c>
      <c r="L3427" t="s">
        <v>29</v>
      </c>
      <c r="M3427" t="s">
        <v>10761</v>
      </c>
      <c r="N3427" t="s">
        <v>10762</v>
      </c>
      <c r="O3427" t="s">
        <v>81</v>
      </c>
      <c r="P3427" t="s">
        <v>224</v>
      </c>
      <c r="Q3427" t="s">
        <v>34</v>
      </c>
      <c r="R3427" t="s">
        <v>2259</v>
      </c>
      <c r="S3427" t="s">
        <v>255</v>
      </c>
      <c r="T3427" t="s">
        <v>2260</v>
      </c>
      <c r="U3427" t="s">
        <v>2261</v>
      </c>
      <c r="V3427" t="s">
        <v>3075</v>
      </c>
      <c r="W3427" t="s">
        <v>3076</v>
      </c>
    </row>
    <row r="3428" spans="1:23" x14ac:dyDescent="0.3">
      <c r="A3428">
        <v>2124248625099240</v>
      </c>
      <c r="B3428" t="s">
        <v>779</v>
      </c>
      <c r="C3428" t="s">
        <v>58</v>
      </c>
      <c r="D3428" t="s">
        <v>3553</v>
      </c>
      <c r="E3428" t="s">
        <v>247</v>
      </c>
      <c r="F3428" t="s">
        <v>248</v>
      </c>
      <c r="G3428">
        <v>15.5527</v>
      </c>
      <c r="H3428">
        <v>48.516399999999997</v>
      </c>
      <c r="I3428" t="s">
        <v>138</v>
      </c>
      <c r="J3428">
        <v>23899</v>
      </c>
      <c r="K3428" s="1">
        <v>44631</v>
      </c>
      <c r="L3428" t="s">
        <v>123</v>
      </c>
      <c r="M3428" t="s">
        <v>10763</v>
      </c>
      <c r="N3428">
        <v>7665372101</v>
      </c>
      <c r="O3428" t="s">
        <v>1735</v>
      </c>
      <c r="P3428" t="s">
        <v>2009</v>
      </c>
      <c r="Q3428" t="s">
        <v>332</v>
      </c>
      <c r="R3428" t="s">
        <v>2010</v>
      </c>
      <c r="S3428" t="s">
        <v>145</v>
      </c>
      <c r="T3428" t="s">
        <v>2011</v>
      </c>
      <c r="U3428" t="s">
        <v>2012</v>
      </c>
      <c r="V3428" t="s">
        <v>5901</v>
      </c>
      <c r="W3428" t="s">
        <v>5902</v>
      </c>
    </row>
    <row r="3429" spans="1:23" x14ac:dyDescent="0.3">
      <c r="A3429">
        <v>859191912046335</v>
      </c>
      <c r="B3429" t="s">
        <v>150</v>
      </c>
      <c r="C3429" t="s">
        <v>24</v>
      </c>
      <c r="D3429" t="s">
        <v>2186</v>
      </c>
      <c r="E3429" t="s">
        <v>1377</v>
      </c>
      <c r="F3429" t="s">
        <v>1378</v>
      </c>
      <c r="G3429">
        <v>-29.6099</v>
      </c>
      <c r="H3429">
        <v>28.233599999999999</v>
      </c>
      <c r="I3429" t="s">
        <v>206</v>
      </c>
      <c r="J3429">
        <v>73615</v>
      </c>
      <c r="K3429" s="1">
        <v>44862</v>
      </c>
      <c r="L3429" t="s">
        <v>63</v>
      </c>
      <c r="M3429" t="s">
        <v>10764</v>
      </c>
      <c r="N3429" t="s">
        <v>10765</v>
      </c>
      <c r="O3429" t="s">
        <v>650</v>
      </c>
      <c r="P3429" t="s">
        <v>1281</v>
      </c>
      <c r="Q3429" t="s">
        <v>34</v>
      </c>
      <c r="R3429" t="s">
        <v>1282</v>
      </c>
      <c r="S3429" t="s">
        <v>114</v>
      </c>
      <c r="T3429" t="s">
        <v>1283</v>
      </c>
      <c r="U3429" t="s">
        <v>1284</v>
      </c>
      <c r="V3429" t="s">
        <v>10766</v>
      </c>
      <c r="W3429" t="s">
        <v>10767</v>
      </c>
    </row>
    <row r="3430" spans="1:23" x14ac:dyDescent="0.3">
      <c r="A3430">
        <v>665275674837782</v>
      </c>
      <c r="B3430" t="s">
        <v>1803</v>
      </c>
      <c r="C3430" t="s">
        <v>24</v>
      </c>
      <c r="D3430" t="s">
        <v>4691</v>
      </c>
      <c r="E3430" t="s">
        <v>60</v>
      </c>
      <c r="F3430" t="s">
        <v>61</v>
      </c>
      <c r="G3430">
        <v>22.198699999999999</v>
      </c>
      <c r="H3430">
        <v>113.54389999999999</v>
      </c>
      <c r="I3430" t="s">
        <v>138</v>
      </c>
      <c r="J3430">
        <v>116116</v>
      </c>
      <c r="K3430" s="1">
        <v>45124</v>
      </c>
      <c r="L3430" t="s">
        <v>123</v>
      </c>
      <c r="M3430" t="s">
        <v>10768</v>
      </c>
      <c r="N3430" t="s">
        <v>10769</v>
      </c>
      <c r="O3430" t="s">
        <v>990</v>
      </c>
      <c r="P3430" t="s">
        <v>3670</v>
      </c>
      <c r="Q3430" t="s">
        <v>67</v>
      </c>
      <c r="R3430" t="s">
        <v>3671</v>
      </c>
      <c r="S3430" t="s">
        <v>198</v>
      </c>
      <c r="T3430" t="s">
        <v>3672</v>
      </c>
      <c r="U3430" t="s">
        <v>3673</v>
      </c>
      <c r="V3430" t="s">
        <v>7311</v>
      </c>
      <c r="W3430" t="s">
        <v>7312</v>
      </c>
    </row>
    <row r="3431" spans="1:23" x14ac:dyDescent="0.3">
      <c r="A3431">
        <v>782294055519061</v>
      </c>
      <c r="B3431" t="s">
        <v>417</v>
      </c>
      <c r="C3431" t="s">
        <v>189</v>
      </c>
      <c r="D3431" t="s">
        <v>2067</v>
      </c>
      <c r="E3431" t="s">
        <v>1963</v>
      </c>
      <c r="F3431" t="s">
        <v>1964</v>
      </c>
      <c r="G3431">
        <v>33.223199999999999</v>
      </c>
      <c r="H3431">
        <v>43.679299999999998</v>
      </c>
      <c r="I3431" t="s">
        <v>138</v>
      </c>
      <c r="J3431">
        <v>41130</v>
      </c>
      <c r="K3431" s="1">
        <v>44648</v>
      </c>
      <c r="L3431" t="s">
        <v>29</v>
      </c>
      <c r="M3431" t="s">
        <v>10770</v>
      </c>
      <c r="N3431" t="s">
        <v>10771</v>
      </c>
      <c r="O3431" t="s">
        <v>2470</v>
      </c>
      <c r="P3431" t="s">
        <v>2471</v>
      </c>
      <c r="Q3431" t="s">
        <v>183</v>
      </c>
      <c r="R3431" t="s">
        <v>2472</v>
      </c>
      <c r="S3431" t="s">
        <v>241</v>
      </c>
      <c r="T3431" t="s">
        <v>2473</v>
      </c>
      <c r="U3431" t="s">
        <v>2474</v>
      </c>
      <c r="V3431" t="s">
        <v>6076</v>
      </c>
      <c r="W3431" t="s">
        <v>6077</v>
      </c>
    </row>
    <row r="3432" spans="1:23" x14ac:dyDescent="0.3">
      <c r="A3432">
        <v>1696548750345480</v>
      </c>
      <c r="B3432" t="s">
        <v>533</v>
      </c>
      <c r="C3432" t="s">
        <v>91</v>
      </c>
      <c r="D3432" t="s">
        <v>4029</v>
      </c>
      <c r="E3432" t="s">
        <v>1555</v>
      </c>
      <c r="F3432" t="s">
        <v>1556</v>
      </c>
      <c r="G3432">
        <v>49.817500000000003</v>
      </c>
      <c r="H3432">
        <v>15.473000000000001</v>
      </c>
      <c r="I3432" t="s">
        <v>138</v>
      </c>
      <c r="J3432">
        <v>84795</v>
      </c>
      <c r="K3432" s="1">
        <v>44775</v>
      </c>
      <c r="L3432" t="s">
        <v>123</v>
      </c>
      <c r="M3432" t="s">
        <v>10772</v>
      </c>
      <c r="N3432" t="s">
        <v>10773</v>
      </c>
      <c r="O3432" t="s">
        <v>3431</v>
      </c>
      <c r="P3432" t="s">
        <v>4610</v>
      </c>
      <c r="Q3432" t="s">
        <v>169</v>
      </c>
      <c r="R3432" t="s">
        <v>4611</v>
      </c>
      <c r="S3432" t="s">
        <v>114</v>
      </c>
      <c r="T3432" t="s">
        <v>4612</v>
      </c>
      <c r="U3432" t="s">
        <v>4613</v>
      </c>
      <c r="V3432" t="s">
        <v>3890</v>
      </c>
      <c r="W3432" t="s">
        <v>3891</v>
      </c>
    </row>
    <row r="3433" spans="1:23" x14ac:dyDescent="0.3">
      <c r="A3433">
        <v>2209484898646390</v>
      </c>
      <c r="B3433" t="s">
        <v>74</v>
      </c>
      <c r="C3433" t="s">
        <v>24</v>
      </c>
      <c r="D3433" t="s">
        <v>407</v>
      </c>
      <c r="E3433" t="s">
        <v>2466</v>
      </c>
      <c r="F3433" t="s">
        <v>2467</v>
      </c>
      <c r="G3433">
        <v>-38.4161</v>
      </c>
      <c r="H3433">
        <v>-63.616700000000002</v>
      </c>
      <c r="I3433" t="s">
        <v>78</v>
      </c>
      <c r="J3433">
        <v>18594</v>
      </c>
      <c r="K3433" s="1">
        <v>44544</v>
      </c>
      <c r="L3433" t="s">
        <v>63</v>
      </c>
      <c r="M3433" t="s">
        <v>10774</v>
      </c>
      <c r="N3433" t="s">
        <v>10775</v>
      </c>
      <c r="O3433" t="s">
        <v>474</v>
      </c>
      <c r="P3433" t="s">
        <v>1651</v>
      </c>
      <c r="Q3433" t="s">
        <v>967</v>
      </c>
      <c r="R3433" t="s">
        <v>1652</v>
      </c>
      <c r="S3433" t="s">
        <v>241</v>
      </c>
      <c r="T3433" t="s">
        <v>1653</v>
      </c>
      <c r="U3433" t="s">
        <v>1654</v>
      </c>
      <c r="V3433" t="s">
        <v>1828</v>
      </c>
      <c r="W3433" t="s">
        <v>1829</v>
      </c>
    </row>
    <row r="3434" spans="1:23" x14ac:dyDescent="0.3">
      <c r="A3434">
        <v>2274026423936290</v>
      </c>
      <c r="B3434" t="s">
        <v>1008</v>
      </c>
      <c r="C3434" t="s">
        <v>151</v>
      </c>
      <c r="D3434" t="s">
        <v>4072</v>
      </c>
      <c r="E3434" t="s">
        <v>3331</v>
      </c>
      <c r="F3434" t="s">
        <v>3332</v>
      </c>
      <c r="G3434">
        <v>4.8604000000000003</v>
      </c>
      <c r="H3434">
        <v>-58.930199999999999</v>
      </c>
      <c r="I3434" t="s">
        <v>62</v>
      </c>
      <c r="J3434">
        <v>42536</v>
      </c>
      <c r="K3434" s="1">
        <v>45095</v>
      </c>
      <c r="L3434" t="s">
        <v>63</v>
      </c>
      <c r="M3434" t="s">
        <v>10776</v>
      </c>
      <c r="N3434" t="s">
        <v>10777</v>
      </c>
      <c r="O3434" t="s">
        <v>1429</v>
      </c>
      <c r="P3434" t="s">
        <v>1677</v>
      </c>
      <c r="Q3434" t="s">
        <v>253</v>
      </c>
      <c r="R3434" t="s">
        <v>1678</v>
      </c>
      <c r="S3434" t="s">
        <v>69</v>
      </c>
      <c r="T3434" t="s">
        <v>1679</v>
      </c>
      <c r="U3434" t="s">
        <v>1680</v>
      </c>
      <c r="V3434" t="s">
        <v>5750</v>
      </c>
      <c r="W3434" t="s">
        <v>5751</v>
      </c>
    </row>
    <row r="3435" spans="1:23" x14ac:dyDescent="0.3">
      <c r="A3435">
        <v>2754792650467270</v>
      </c>
      <c r="B3435" t="s">
        <v>1140</v>
      </c>
      <c r="C3435" t="s">
        <v>134</v>
      </c>
      <c r="D3435" t="s">
        <v>5094</v>
      </c>
      <c r="E3435" t="s">
        <v>712</v>
      </c>
      <c r="F3435" t="s">
        <v>713</v>
      </c>
      <c r="G3435">
        <v>40.069099999999999</v>
      </c>
      <c r="H3435">
        <v>45.038200000000003</v>
      </c>
      <c r="I3435" t="s">
        <v>206</v>
      </c>
      <c r="J3435">
        <v>118627</v>
      </c>
      <c r="K3435" s="1">
        <v>44500</v>
      </c>
      <c r="L3435" t="s">
        <v>63</v>
      </c>
      <c r="M3435" t="s">
        <v>10778</v>
      </c>
      <c r="N3435" t="s">
        <v>10779</v>
      </c>
      <c r="O3435" t="s">
        <v>1260</v>
      </c>
      <c r="P3435" t="s">
        <v>1261</v>
      </c>
      <c r="Q3435" t="s">
        <v>83</v>
      </c>
      <c r="R3435" t="s">
        <v>1262</v>
      </c>
      <c r="S3435" t="s">
        <v>52</v>
      </c>
      <c r="T3435" t="s">
        <v>1263</v>
      </c>
      <c r="U3435" t="s">
        <v>1264</v>
      </c>
      <c r="V3435" t="s">
        <v>3525</v>
      </c>
      <c r="W3435" t="s">
        <v>3526</v>
      </c>
    </row>
    <row r="3436" spans="1:23" x14ac:dyDescent="0.3">
      <c r="A3436">
        <v>1377634842658490</v>
      </c>
      <c r="B3436" t="s">
        <v>23</v>
      </c>
      <c r="C3436" t="s">
        <v>58</v>
      </c>
      <c r="D3436" t="s">
        <v>2672</v>
      </c>
      <c r="E3436" t="s">
        <v>26</v>
      </c>
      <c r="F3436" t="s">
        <v>27</v>
      </c>
      <c r="G3436">
        <v>54.2361</v>
      </c>
      <c r="H3436">
        <v>-4.5480999999999998</v>
      </c>
      <c r="I3436" t="s">
        <v>62</v>
      </c>
      <c r="J3436">
        <v>99107</v>
      </c>
      <c r="K3436" s="1">
        <v>44669</v>
      </c>
      <c r="L3436" t="s">
        <v>63</v>
      </c>
      <c r="M3436" t="s">
        <v>10780</v>
      </c>
      <c r="N3436" t="s">
        <v>10781</v>
      </c>
      <c r="O3436" t="s">
        <v>2653</v>
      </c>
      <c r="P3436" t="s">
        <v>3619</v>
      </c>
      <c r="Q3436" t="s">
        <v>169</v>
      </c>
      <c r="R3436" t="s">
        <v>3620</v>
      </c>
      <c r="S3436" t="s">
        <v>145</v>
      </c>
      <c r="T3436" t="s">
        <v>3621</v>
      </c>
      <c r="U3436" t="s">
        <v>3622</v>
      </c>
      <c r="V3436" t="s">
        <v>6717</v>
      </c>
      <c r="W3436" t="s">
        <v>6718</v>
      </c>
    </row>
    <row r="3437" spans="1:23" x14ac:dyDescent="0.3">
      <c r="A3437">
        <v>1554286678537070</v>
      </c>
      <c r="B3437" t="s">
        <v>1636</v>
      </c>
      <c r="C3437" t="s">
        <v>91</v>
      </c>
      <c r="D3437" t="s">
        <v>59</v>
      </c>
      <c r="E3437" t="s">
        <v>3780</v>
      </c>
      <c r="F3437" t="s">
        <v>3781</v>
      </c>
      <c r="G3437">
        <v>53.709800000000001</v>
      </c>
      <c r="H3437">
        <v>27.953399999999998</v>
      </c>
      <c r="I3437" t="s">
        <v>78</v>
      </c>
      <c r="J3437">
        <v>28436</v>
      </c>
      <c r="K3437" s="1">
        <v>44897</v>
      </c>
      <c r="L3437" t="s">
        <v>63</v>
      </c>
      <c r="M3437" t="s">
        <v>10782</v>
      </c>
      <c r="N3437">
        <v>4546815191</v>
      </c>
      <c r="O3437" t="s">
        <v>2675</v>
      </c>
      <c r="P3437" t="s">
        <v>785</v>
      </c>
      <c r="Q3437" t="s">
        <v>67</v>
      </c>
      <c r="R3437" t="s">
        <v>4209</v>
      </c>
      <c r="S3437" t="s">
        <v>69</v>
      </c>
      <c r="T3437" t="s">
        <v>4210</v>
      </c>
      <c r="U3437" t="s">
        <v>4211</v>
      </c>
      <c r="V3437" t="s">
        <v>7980</v>
      </c>
      <c r="W3437" t="s">
        <v>7981</v>
      </c>
    </row>
    <row r="3438" spans="1:23" x14ac:dyDescent="0.3">
      <c r="A3438">
        <v>2732540201508060</v>
      </c>
      <c r="B3438" t="s">
        <v>792</v>
      </c>
      <c r="C3438" t="s">
        <v>189</v>
      </c>
      <c r="D3438" t="s">
        <v>3550</v>
      </c>
      <c r="E3438" t="s">
        <v>680</v>
      </c>
      <c r="F3438" t="s">
        <v>681</v>
      </c>
      <c r="G3438">
        <v>21.693999999999999</v>
      </c>
      <c r="H3438">
        <v>-71.797899999999998</v>
      </c>
      <c r="I3438" t="s">
        <v>206</v>
      </c>
      <c r="J3438">
        <v>27977</v>
      </c>
      <c r="K3438" s="1">
        <v>44812</v>
      </c>
      <c r="L3438" t="s">
        <v>29</v>
      </c>
      <c r="M3438" t="s">
        <v>10783</v>
      </c>
      <c r="N3438" t="s">
        <v>10784</v>
      </c>
      <c r="O3438" t="s">
        <v>33</v>
      </c>
      <c r="P3438" t="s">
        <v>1558</v>
      </c>
      <c r="Q3438" t="s">
        <v>253</v>
      </c>
      <c r="R3438" t="s">
        <v>1559</v>
      </c>
      <c r="S3438" t="s">
        <v>114</v>
      </c>
      <c r="T3438" t="s">
        <v>1560</v>
      </c>
      <c r="U3438" t="s">
        <v>1561</v>
      </c>
      <c r="V3438" t="s">
        <v>2184</v>
      </c>
      <c r="W3438" t="s">
        <v>2185</v>
      </c>
    </row>
    <row r="3439" spans="1:23" x14ac:dyDescent="0.3">
      <c r="A3439">
        <v>1328943933614500</v>
      </c>
      <c r="B3439" t="s">
        <v>480</v>
      </c>
      <c r="C3439" t="s">
        <v>105</v>
      </c>
      <c r="D3439" t="s">
        <v>4841</v>
      </c>
      <c r="E3439" t="s">
        <v>3116</v>
      </c>
      <c r="F3439" t="s">
        <v>3117</v>
      </c>
      <c r="G3439">
        <v>25.354800000000001</v>
      </c>
      <c r="H3439">
        <v>51.183900000000001</v>
      </c>
      <c r="I3439" t="s">
        <v>138</v>
      </c>
      <c r="J3439">
        <v>52813</v>
      </c>
      <c r="K3439" s="1">
        <v>44935</v>
      </c>
      <c r="L3439" t="s">
        <v>123</v>
      </c>
      <c r="M3439" t="s">
        <v>10785</v>
      </c>
      <c r="N3439" t="s">
        <v>10786</v>
      </c>
      <c r="O3439" t="s">
        <v>811</v>
      </c>
      <c r="P3439" t="s">
        <v>3997</v>
      </c>
      <c r="Q3439" t="s">
        <v>50</v>
      </c>
      <c r="R3439" t="s">
        <v>3998</v>
      </c>
      <c r="S3439" t="s">
        <v>212</v>
      </c>
      <c r="T3439" t="s">
        <v>3999</v>
      </c>
      <c r="U3439" t="s">
        <v>4000</v>
      </c>
      <c r="V3439" t="s">
        <v>541</v>
      </c>
      <c r="W3439" t="s">
        <v>542</v>
      </c>
    </row>
    <row r="3440" spans="1:23" x14ac:dyDescent="0.3">
      <c r="A3440">
        <v>960753187355110</v>
      </c>
      <c r="B3440" t="s">
        <v>859</v>
      </c>
      <c r="C3440" t="s">
        <v>91</v>
      </c>
      <c r="D3440" t="s">
        <v>301</v>
      </c>
      <c r="E3440" t="s">
        <v>2915</v>
      </c>
      <c r="F3440" t="s">
        <v>2916</v>
      </c>
      <c r="G3440">
        <v>-0.80369999999999997</v>
      </c>
      <c r="H3440">
        <v>11.609400000000001</v>
      </c>
      <c r="I3440" t="s">
        <v>28</v>
      </c>
      <c r="J3440">
        <v>129205</v>
      </c>
      <c r="K3440" s="1">
        <v>45072</v>
      </c>
      <c r="L3440" t="s">
        <v>63</v>
      </c>
      <c r="M3440" t="s">
        <v>10787</v>
      </c>
      <c r="N3440" t="s">
        <v>10788</v>
      </c>
      <c r="O3440" t="s">
        <v>909</v>
      </c>
      <c r="P3440" t="s">
        <v>6363</v>
      </c>
      <c r="Q3440" t="s">
        <v>169</v>
      </c>
      <c r="R3440" t="s">
        <v>6364</v>
      </c>
      <c r="S3440" t="s">
        <v>85</v>
      </c>
      <c r="T3440" t="s">
        <v>6365</v>
      </c>
      <c r="U3440" t="s">
        <v>6366</v>
      </c>
      <c r="V3440" t="s">
        <v>2303</v>
      </c>
      <c r="W3440" t="s">
        <v>2304</v>
      </c>
    </row>
    <row r="3441" spans="1:23" x14ac:dyDescent="0.3">
      <c r="A3441">
        <v>2116519137271880</v>
      </c>
      <c r="B3441" t="s">
        <v>90</v>
      </c>
      <c r="C3441" t="s">
        <v>134</v>
      </c>
      <c r="D3441" t="s">
        <v>3276</v>
      </c>
      <c r="E3441" t="s">
        <v>602</v>
      </c>
      <c r="F3441" t="s">
        <v>603</v>
      </c>
      <c r="G3441">
        <v>40.463700000000003</v>
      </c>
      <c r="H3441">
        <v>-3.7492000000000001</v>
      </c>
      <c r="I3441" t="s">
        <v>28</v>
      </c>
      <c r="J3441">
        <v>42269</v>
      </c>
      <c r="K3441" s="1">
        <v>44758</v>
      </c>
      <c r="L3441" t="s">
        <v>123</v>
      </c>
      <c r="M3441" t="s">
        <v>10789</v>
      </c>
      <c r="N3441">
        <v>3696476415</v>
      </c>
      <c r="O3441" t="s">
        <v>400</v>
      </c>
      <c r="P3441" t="s">
        <v>2566</v>
      </c>
      <c r="Q3441" t="s">
        <v>67</v>
      </c>
      <c r="R3441" t="s">
        <v>2567</v>
      </c>
      <c r="S3441" t="s">
        <v>212</v>
      </c>
      <c r="T3441" t="s">
        <v>2568</v>
      </c>
      <c r="U3441" t="s">
        <v>2569</v>
      </c>
      <c r="V3441" t="s">
        <v>5445</v>
      </c>
      <c r="W3441" t="s">
        <v>5446</v>
      </c>
    </row>
    <row r="3442" spans="1:23" x14ac:dyDescent="0.3">
      <c r="A3442">
        <v>903713566116093</v>
      </c>
      <c r="B3442" t="s">
        <v>396</v>
      </c>
      <c r="C3442" t="s">
        <v>24</v>
      </c>
      <c r="D3442" t="s">
        <v>1588</v>
      </c>
      <c r="E3442" t="s">
        <v>3596</v>
      </c>
      <c r="F3442" t="s">
        <v>3597</v>
      </c>
      <c r="G3442">
        <v>17.607800000000001</v>
      </c>
      <c r="H3442">
        <v>8.0816999999999997</v>
      </c>
      <c r="I3442" t="s">
        <v>206</v>
      </c>
      <c r="J3442">
        <v>38116</v>
      </c>
      <c r="K3442" s="1">
        <v>44458</v>
      </c>
      <c r="L3442" t="s">
        <v>123</v>
      </c>
      <c r="M3442" t="s">
        <v>10790</v>
      </c>
      <c r="N3442" t="s">
        <v>10791</v>
      </c>
      <c r="O3442" t="s">
        <v>735</v>
      </c>
      <c r="P3442" t="s">
        <v>2717</v>
      </c>
      <c r="Q3442" t="s">
        <v>674</v>
      </c>
      <c r="R3442" t="s">
        <v>2718</v>
      </c>
      <c r="S3442" t="s">
        <v>52</v>
      </c>
      <c r="T3442" t="s">
        <v>2719</v>
      </c>
      <c r="U3442" t="s">
        <v>2720</v>
      </c>
      <c r="V3442" t="s">
        <v>10792</v>
      </c>
      <c r="W3442" t="s">
        <v>10793</v>
      </c>
    </row>
    <row r="3443" spans="1:23" x14ac:dyDescent="0.3">
      <c r="A3443">
        <v>2042251743348820</v>
      </c>
      <c r="B3443" t="s">
        <v>430</v>
      </c>
      <c r="C3443" t="s">
        <v>91</v>
      </c>
      <c r="D3443" t="s">
        <v>1490</v>
      </c>
      <c r="E3443" t="s">
        <v>2204</v>
      </c>
      <c r="F3443" t="s">
        <v>2205</v>
      </c>
      <c r="G3443">
        <v>7.9465000000000003</v>
      </c>
      <c r="H3443">
        <v>-1.0232000000000001</v>
      </c>
      <c r="I3443" t="s">
        <v>138</v>
      </c>
      <c r="J3443">
        <v>88009</v>
      </c>
      <c r="K3443" s="1">
        <v>44642</v>
      </c>
      <c r="L3443" t="s">
        <v>63</v>
      </c>
      <c r="M3443" t="s">
        <v>10794</v>
      </c>
      <c r="N3443" t="s">
        <v>10795</v>
      </c>
      <c r="O3443" t="s">
        <v>548</v>
      </c>
      <c r="P3443" t="s">
        <v>1144</v>
      </c>
      <c r="Q3443" t="s">
        <v>358</v>
      </c>
      <c r="R3443" t="s">
        <v>1145</v>
      </c>
      <c r="S3443" t="s">
        <v>85</v>
      </c>
      <c r="T3443" t="s">
        <v>1146</v>
      </c>
      <c r="U3443" t="s">
        <v>1147</v>
      </c>
      <c r="V3443" t="s">
        <v>1681</v>
      </c>
      <c r="W3443" t="s">
        <v>1682</v>
      </c>
    </row>
    <row r="3444" spans="1:23" x14ac:dyDescent="0.3">
      <c r="A3444">
        <v>1747548965241160</v>
      </c>
      <c r="B3444" t="s">
        <v>792</v>
      </c>
      <c r="C3444" t="s">
        <v>24</v>
      </c>
      <c r="D3444" t="s">
        <v>4886</v>
      </c>
      <c r="E3444" t="s">
        <v>26</v>
      </c>
      <c r="F3444" t="s">
        <v>27</v>
      </c>
      <c r="G3444">
        <v>54.2361</v>
      </c>
      <c r="H3444">
        <v>-4.5480999999999998</v>
      </c>
      <c r="I3444" t="s">
        <v>206</v>
      </c>
      <c r="J3444">
        <v>83049</v>
      </c>
      <c r="K3444" s="1">
        <v>44606</v>
      </c>
      <c r="L3444" t="s">
        <v>63</v>
      </c>
      <c r="M3444" t="s">
        <v>10796</v>
      </c>
      <c r="N3444" t="s">
        <v>10797</v>
      </c>
      <c r="O3444" t="s">
        <v>2574</v>
      </c>
      <c r="P3444" t="s">
        <v>2802</v>
      </c>
      <c r="Q3444" t="s">
        <v>239</v>
      </c>
      <c r="R3444" t="s">
        <v>2803</v>
      </c>
      <c r="S3444" t="s">
        <v>334</v>
      </c>
      <c r="T3444" t="s">
        <v>2804</v>
      </c>
      <c r="U3444" t="s">
        <v>2805</v>
      </c>
      <c r="V3444" t="s">
        <v>6900</v>
      </c>
      <c r="W3444" t="s">
        <v>6901</v>
      </c>
    </row>
    <row r="3445" spans="1:23" x14ac:dyDescent="0.3">
      <c r="A3445">
        <v>1981310023178720</v>
      </c>
      <c r="B3445" t="s">
        <v>467</v>
      </c>
      <c r="C3445" t="s">
        <v>24</v>
      </c>
      <c r="D3445" t="s">
        <v>2460</v>
      </c>
      <c r="E3445" t="s">
        <v>1657</v>
      </c>
      <c r="F3445" t="s">
        <v>1658</v>
      </c>
      <c r="G3445">
        <v>18.9712</v>
      </c>
      <c r="H3445">
        <v>-72.285200000000003</v>
      </c>
      <c r="I3445" t="s">
        <v>138</v>
      </c>
      <c r="J3445">
        <v>54834</v>
      </c>
      <c r="K3445" s="1">
        <v>44958</v>
      </c>
      <c r="L3445" t="s">
        <v>63</v>
      </c>
      <c r="M3445" t="s">
        <v>10798</v>
      </c>
      <c r="N3445">
        <v>3536606825</v>
      </c>
      <c r="O3445" t="s">
        <v>586</v>
      </c>
      <c r="P3445" t="s">
        <v>1299</v>
      </c>
      <c r="Q3445" t="s">
        <v>34</v>
      </c>
      <c r="R3445" t="s">
        <v>1300</v>
      </c>
      <c r="S3445" t="s">
        <v>69</v>
      </c>
      <c r="T3445" t="s">
        <v>1301</v>
      </c>
      <c r="U3445" t="s">
        <v>1302</v>
      </c>
      <c r="V3445" t="s">
        <v>2208</v>
      </c>
      <c r="W3445" t="s">
        <v>2209</v>
      </c>
    </row>
    <row r="3446" spans="1:23" x14ac:dyDescent="0.3">
      <c r="A3446">
        <v>486749892377153</v>
      </c>
      <c r="B3446" t="s">
        <v>161</v>
      </c>
      <c r="C3446" t="s">
        <v>105</v>
      </c>
      <c r="D3446" t="s">
        <v>1197</v>
      </c>
      <c r="E3446" t="s">
        <v>2148</v>
      </c>
      <c r="F3446" t="s">
        <v>2149</v>
      </c>
      <c r="G3446">
        <v>53.142400000000002</v>
      </c>
      <c r="H3446">
        <v>-7.6920999999999999</v>
      </c>
      <c r="I3446" t="s">
        <v>28</v>
      </c>
      <c r="J3446">
        <v>125367</v>
      </c>
      <c r="K3446" s="1">
        <v>44829</v>
      </c>
      <c r="L3446" t="s">
        <v>63</v>
      </c>
      <c r="M3446" t="s">
        <v>10799</v>
      </c>
      <c r="N3446" t="s">
        <v>10800</v>
      </c>
      <c r="O3446" t="s">
        <v>735</v>
      </c>
      <c r="P3446" t="s">
        <v>736</v>
      </c>
      <c r="Q3446" t="s">
        <v>50</v>
      </c>
      <c r="R3446" t="s">
        <v>737</v>
      </c>
      <c r="S3446" t="s">
        <v>36</v>
      </c>
      <c r="T3446" t="s">
        <v>738</v>
      </c>
      <c r="U3446" t="s">
        <v>739</v>
      </c>
      <c r="V3446" t="s">
        <v>8530</v>
      </c>
      <c r="W3446" t="s">
        <v>8531</v>
      </c>
    </row>
    <row r="3447" spans="1:23" x14ac:dyDescent="0.3">
      <c r="A3447">
        <v>2101974646120740</v>
      </c>
      <c r="B3447" t="s">
        <v>90</v>
      </c>
      <c r="C3447" t="s">
        <v>273</v>
      </c>
      <c r="D3447" t="s">
        <v>1336</v>
      </c>
      <c r="E3447" t="s">
        <v>44</v>
      </c>
      <c r="F3447" t="s">
        <v>45</v>
      </c>
      <c r="G3447">
        <v>38.969700000000003</v>
      </c>
      <c r="H3447">
        <v>59.5563</v>
      </c>
      <c r="I3447" t="s">
        <v>28</v>
      </c>
      <c r="J3447">
        <v>88018</v>
      </c>
      <c r="K3447" s="1">
        <v>45124</v>
      </c>
      <c r="L3447" t="s">
        <v>63</v>
      </c>
      <c r="M3447" t="s">
        <v>10801</v>
      </c>
      <c r="N3447" t="s">
        <v>10802</v>
      </c>
      <c r="O3447" t="s">
        <v>1513</v>
      </c>
      <c r="P3447" t="s">
        <v>3565</v>
      </c>
      <c r="Q3447" t="s">
        <v>67</v>
      </c>
      <c r="R3447" t="s">
        <v>3566</v>
      </c>
      <c r="S3447" t="s">
        <v>198</v>
      </c>
      <c r="T3447" t="s">
        <v>3567</v>
      </c>
      <c r="U3447" t="s">
        <v>3568</v>
      </c>
      <c r="V3447" t="s">
        <v>6878</v>
      </c>
      <c r="W3447" t="s">
        <v>6879</v>
      </c>
    </row>
    <row r="3448" spans="1:23" x14ac:dyDescent="0.3">
      <c r="A3448">
        <v>1972233612711050</v>
      </c>
      <c r="B3448" t="s">
        <v>1140</v>
      </c>
      <c r="C3448" t="s">
        <v>189</v>
      </c>
      <c r="D3448" t="s">
        <v>5605</v>
      </c>
      <c r="E3448" t="s">
        <v>1268</v>
      </c>
      <c r="F3448" t="s">
        <v>1269</v>
      </c>
      <c r="G3448">
        <v>12.879721</v>
      </c>
      <c r="H3448">
        <v>121.774017</v>
      </c>
      <c r="I3448" t="s">
        <v>28</v>
      </c>
      <c r="J3448">
        <v>85356</v>
      </c>
      <c r="K3448" s="1">
        <v>44552</v>
      </c>
      <c r="L3448" t="s">
        <v>123</v>
      </c>
      <c r="M3448" t="s">
        <v>10803</v>
      </c>
      <c r="N3448" t="s">
        <v>10804</v>
      </c>
      <c r="O3448" t="s">
        <v>319</v>
      </c>
      <c r="P3448" t="s">
        <v>1858</v>
      </c>
      <c r="Q3448" t="s">
        <v>674</v>
      </c>
      <c r="R3448" t="s">
        <v>1859</v>
      </c>
      <c r="S3448" t="s">
        <v>241</v>
      </c>
      <c r="T3448" t="s">
        <v>1860</v>
      </c>
      <c r="U3448" t="s">
        <v>1861</v>
      </c>
      <c r="V3448" t="s">
        <v>6782</v>
      </c>
      <c r="W3448" t="s">
        <v>6783</v>
      </c>
    </row>
    <row r="3449" spans="1:23" x14ac:dyDescent="0.3">
      <c r="A3449">
        <v>1128326588766160</v>
      </c>
      <c r="B3449" t="s">
        <v>41</v>
      </c>
      <c r="C3449" t="s">
        <v>189</v>
      </c>
      <c r="D3449" t="s">
        <v>3550</v>
      </c>
      <c r="E3449" t="s">
        <v>177</v>
      </c>
      <c r="F3449" t="s">
        <v>178</v>
      </c>
      <c r="G3449">
        <v>26.066700000000001</v>
      </c>
      <c r="H3449">
        <v>50.557699999999997</v>
      </c>
      <c r="I3449" t="s">
        <v>206</v>
      </c>
      <c r="J3449">
        <v>106634</v>
      </c>
      <c r="K3449" s="1">
        <v>45032</v>
      </c>
      <c r="L3449" t="s">
        <v>123</v>
      </c>
      <c r="M3449" t="s">
        <v>10805</v>
      </c>
      <c r="N3449" t="s">
        <v>10806</v>
      </c>
      <c r="O3449" t="s">
        <v>2583</v>
      </c>
      <c r="P3449" t="s">
        <v>5553</v>
      </c>
      <c r="Q3449" t="s">
        <v>253</v>
      </c>
      <c r="R3449" t="s">
        <v>5554</v>
      </c>
      <c r="S3449" t="s">
        <v>114</v>
      </c>
      <c r="T3449" t="s">
        <v>5555</v>
      </c>
      <c r="U3449" t="s">
        <v>5556</v>
      </c>
      <c r="V3449" t="s">
        <v>1471</v>
      </c>
      <c r="W3449" t="s">
        <v>1472</v>
      </c>
    </row>
    <row r="3450" spans="1:23" x14ac:dyDescent="0.3">
      <c r="A3450">
        <v>2751423807512300</v>
      </c>
      <c r="B3450" t="s">
        <v>325</v>
      </c>
      <c r="C3450" t="s">
        <v>24</v>
      </c>
      <c r="D3450" t="s">
        <v>5029</v>
      </c>
      <c r="E3450" t="s">
        <v>1032</v>
      </c>
      <c r="F3450" t="s">
        <v>1033</v>
      </c>
      <c r="G3450">
        <v>61.524000000000001</v>
      </c>
      <c r="H3450">
        <v>105.3188</v>
      </c>
      <c r="I3450" t="s">
        <v>78</v>
      </c>
      <c r="J3450">
        <v>109898</v>
      </c>
      <c r="K3450" s="1">
        <v>44772</v>
      </c>
      <c r="L3450" t="s">
        <v>123</v>
      </c>
      <c r="M3450" t="s">
        <v>6177</v>
      </c>
      <c r="N3450">
        <f>1-865-295-6313</f>
        <v>-7472</v>
      </c>
      <c r="O3450" t="s">
        <v>526</v>
      </c>
      <c r="P3450" t="s">
        <v>629</v>
      </c>
      <c r="Q3450" t="s">
        <v>321</v>
      </c>
      <c r="R3450" t="s">
        <v>630</v>
      </c>
      <c r="S3450" t="s">
        <v>198</v>
      </c>
      <c r="T3450" t="s">
        <v>631</v>
      </c>
      <c r="U3450" t="s">
        <v>632</v>
      </c>
      <c r="V3450" t="s">
        <v>1693</v>
      </c>
      <c r="W3450" t="s">
        <v>1694</v>
      </c>
    </row>
    <row r="3451" spans="1:23" x14ac:dyDescent="0.3">
      <c r="A3451">
        <v>1491985648458260</v>
      </c>
      <c r="B3451" t="s">
        <v>710</v>
      </c>
      <c r="C3451" t="s">
        <v>24</v>
      </c>
      <c r="D3451" t="s">
        <v>4841</v>
      </c>
      <c r="E3451" t="s">
        <v>768</v>
      </c>
      <c r="F3451" t="s">
        <v>769</v>
      </c>
      <c r="G3451">
        <v>5.1520999999999999</v>
      </c>
      <c r="H3451">
        <v>46.199599999999997</v>
      </c>
      <c r="I3451" t="s">
        <v>206</v>
      </c>
      <c r="J3451">
        <v>25973</v>
      </c>
      <c r="K3451" s="1">
        <v>44975</v>
      </c>
      <c r="L3451" t="s">
        <v>29</v>
      </c>
      <c r="M3451" t="s">
        <v>10807</v>
      </c>
      <c r="N3451">
        <v>5967091906</v>
      </c>
      <c r="O3451" t="s">
        <v>344</v>
      </c>
      <c r="P3451" t="s">
        <v>4900</v>
      </c>
      <c r="Q3451" t="s">
        <v>294</v>
      </c>
      <c r="R3451" t="s">
        <v>4901</v>
      </c>
      <c r="S3451" t="s">
        <v>36</v>
      </c>
      <c r="T3451" t="s">
        <v>4902</v>
      </c>
      <c r="U3451" t="s">
        <v>4903</v>
      </c>
      <c r="V3451" t="s">
        <v>3416</v>
      </c>
      <c r="W3451" t="s">
        <v>3417</v>
      </c>
    </row>
    <row r="3452" spans="1:23" x14ac:dyDescent="0.3">
      <c r="A3452">
        <v>1571370018079300</v>
      </c>
      <c r="B3452" t="s">
        <v>23</v>
      </c>
      <c r="C3452" t="s">
        <v>189</v>
      </c>
      <c r="D3452" t="s">
        <v>1197</v>
      </c>
      <c r="E3452" t="s">
        <v>4849</v>
      </c>
      <c r="F3452" t="s">
        <v>4850</v>
      </c>
      <c r="G3452">
        <v>28.033899999999999</v>
      </c>
      <c r="H3452">
        <v>1.6596</v>
      </c>
      <c r="I3452" t="s">
        <v>62</v>
      </c>
      <c r="J3452">
        <v>77510</v>
      </c>
      <c r="K3452" s="1">
        <v>44540</v>
      </c>
      <c r="L3452" t="s">
        <v>29</v>
      </c>
      <c r="M3452" t="s">
        <v>10808</v>
      </c>
      <c r="N3452" t="s">
        <v>10809</v>
      </c>
      <c r="O3452" t="s">
        <v>1454</v>
      </c>
      <c r="P3452" t="s">
        <v>965</v>
      </c>
      <c r="Q3452" t="s">
        <v>294</v>
      </c>
      <c r="R3452" t="s">
        <v>4026</v>
      </c>
      <c r="S3452" t="s">
        <v>198</v>
      </c>
      <c r="T3452" t="s">
        <v>4027</v>
      </c>
      <c r="U3452" t="s">
        <v>4028</v>
      </c>
      <c r="V3452" t="s">
        <v>7061</v>
      </c>
      <c r="W3452" t="s">
        <v>7062</v>
      </c>
    </row>
    <row r="3453" spans="1:23" x14ac:dyDescent="0.3">
      <c r="A3453">
        <v>2852061398593240</v>
      </c>
      <c r="B3453" t="s">
        <v>272</v>
      </c>
      <c r="C3453" t="s">
        <v>134</v>
      </c>
      <c r="D3453" t="s">
        <v>1695</v>
      </c>
      <c r="E3453" t="s">
        <v>853</v>
      </c>
      <c r="F3453" t="s">
        <v>854</v>
      </c>
      <c r="G3453">
        <v>33.939100000000003</v>
      </c>
      <c r="H3453">
        <v>67.709999999999994</v>
      </c>
      <c r="I3453" t="s">
        <v>138</v>
      </c>
      <c r="J3453">
        <v>40138</v>
      </c>
      <c r="K3453" s="1">
        <v>44655</v>
      </c>
      <c r="L3453" t="s">
        <v>63</v>
      </c>
      <c r="M3453" t="s">
        <v>10810</v>
      </c>
      <c r="N3453">
        <f>1-570-567-2165</f>
        <v>-3301</v>
      </c>
      <c r="O3453" t="s">
        <v>1979</v>
      </c>
      <c r="P3453" t="s">
        <v>4672</v>
      </c>
      <c r="Q3453" t="s">
        <v>143</v>
      </c>
      <c r="R3453" t="s">
        <v>4673</v>
      </c>
      <c r="S3453" t="s">
        <v>85</v>
      </c>
      <c r="T3453" t="s">
        <v>4674</v>
      </c>
      <c r="U3453" t="s">
        <v>4675</v>
      </c>
      <c r="V3453" t="s">
        <v>958</v>
      </c>
      <c r="W3453" t="s">
        <v>959</v>
      </c>
    </row>
    <row r="3454" spans="1:23" x14ac:dyDescent="0.3">
      <c r="A3454">
        <v>1461304876210690</v>
      </c>
      <c r="B3454" t="s">
        <v>41</v>
      </c>
      <c r="C3454" t="s">
        <v>91</v>
      </c>
      <c r="D3454" t="s">
        <v>2759</v>
      </c>
      <c r="E3454" t="s">
        <v>2610</v>
      </c>
      <c r="F3454" t="s">
        <v>2611</v>
      </c>
      <c r="G3454">
        <v>27.514199999999999</v>
      </c>
      <c r="H3454">
        <v>90.433599999999998</v>
      </c>
      <c r="I3454" t="s">
        <v>206</v>
      </c>
      <c r="J3454">
        <v>131155</v>
      </c>
      <c r="K3454" s="1">
        <v>45093</v>
      </c>
      <c r="L3454" t="s">
        <v>63</v>
      </c>
      <c r="M3454" t="s">
        <v>10811</v>
      </c>
      <c r="N3454" t="s">
        <v>10812</v>
      </c>
      <c r="O3454" t="s">
        <v>1381</v>
      </c>
      <c r="P3454" t="s">
        <v>1382</v>
      </c>
      <c r="Q3454" t="s">
        <v>294</v>
      </c>
      <c r="R3454" t="s">
        <v>1383</v>
      </c>
      <c r="S3454" t="s">
        <v>198</v>
      </c>
      <c r="T3454" t="s">
        <v>1384</v>
      </c>
      <c r="U3454" t="s">
        <v>1385</v>
      </c>
      <c r="V3454" t="s">
        <v>1441</v>
      </c>
      <c r="W3454" t="s">
        <v>1442</v>
      </c>
    </row>
    <row r="3455" spans="1:23" x14ac:dyDescent="0.3">
      <c r="A3455">
        <v>457493786808137</v>
      </c>
      <c r="B3455" t="s">
        <v>859</v>
      </c>
      <c r="C3455" t="s">
        <v>105</v>
      </c>
      <c r="D3455" t="s">
        <v>1023</v>
      </c>
      <c r="E3455" t="s">
        <v>1414</v>
      </c>
      <c r="F3455" t="s">
        <v>1415</v>
      </c>
      <c r="G3455">
        <v>29.311699999999998</v>
      </c>
      <c r="H3455">
        <v>47.4818</v>
      </c>
      <c r="I3455" t="s">
        <v>138</v>
      </c>
      <c r="J3455">
        <v>72367</v>
      </c>
      <c r="K3455" s="1">
        <v>45045</v>
      </c>
      <c r="L3455" t="s">
        <v>29</v>
      </c>
      <c r="M3455" t="s">
        <v>10813</v>
      </c>
      <c r="N3455" t="s">
        <v>10814</v>
      </c>
      <c r="O3455" t="s">
        <v>1126</v>
      </c>
      <c r="P3455" t="s">
        <v>4298</v>
      </c>
      <c r="Q3455" t="s">
        <v>253</v>
      </c>
      <c r="R3455" t="s">
        <v>4299</v>
      </c>
      <c r="S3455" t="s">
        <v>69</v>
      </c>
      <c r="T3455" t="s">
        <v>4300</v>
      </c>
      <c r="U3455" t="s">
        <v>4301</v>
      </c>
      <c r="V3455" t="s">
        <v>1909</v>
      </c>
      <c r="W3455" t="s">
        <v>1910</v>
      </c>
    </row>
    <row r="3456" spans="1:23" x14ac:dyDescent="0.3">
      <c r="A3456">
        <v>2654925331473940</v>
      </c>
      <c r="B3456" t="s">
        <v>686</v>
      </c>
      <c r="C3456" t="s">
        <v>91</v>
      </c>
      <c r="D3456" t="s">
        <v>4072</v>
      </c>
      <c r="E3456" t="s">
        <v>593</v>
      </c>
      <c r="F3456" t="s">
        <v>594</v>
      </c>
      <c r="G3456">
        <v>-11.6455</v>
      </c>
      <c r="H3456">
        <v>43.333300000000001</v>
      </c>
      <c r="I3456" t="s">
        <v>78</v>
      </c>
      <c r="J3456">
        <v>131313</v>
      </c>
      <c r="K3456" s="1">
        <v>44554</v>
      </c>
      <c r="L3456" t="s">
        <v>63</v>
      </c>
      <c r="M3456" t="s">
        <v>10815</v>
      </c>
      <c r="N3456">
        <f>1-440-368-6694</f>
        <v>-7501</v>
      </c>
      <c r="O3456" t="s">
        <v>141</v>
      </c>
      <c r="P3456" t="s">
        <v>142</v>
      </c>
      <c r="Q3456" t="s">
        <v>183</v>
      </c>
      <c r="R3456" t="s">
        <v>144</v>
      </c>
      <c r="S3456" t="s">
        <v>198</v>
      </c>
      <c r="T3456" t="s">
        <v>146</v>
      </c>
      <c r="U3456" t="s">
        <v>147</v>
      </c>
      <c r="V3456" t="s">
        <v>2623</v>
      </c>
      <c r="W3456" t="s">
        <v>2624</v>
      </c>
    </row>
    <row r="3457" spans="1:23" x14ac:dyDescent="0.3">
      <c r="A3457">
        <v>1797753026408400</v>
      </c>
      <c r="B3457" t="s">
        <v>480</v>
      </c>
      <c r="C3457" t="s">
        <v>58</v>
      </c>
      <c r="D3457" t="s">
        <v>5016</v>
      </c>
      <c r="E3457" t="s">
        <v>768</v>
      </c>
      <c r="F3457" t="s">
        <v>769</v>
      </c>
      <c r="G3457">
        <v>5.1520999999999999</v>
      </c>
      <c r="H3457">
        <v>46.199599999999997</v>
      </c>
      <c r="I3457" t="s">
        <v>206</v>
      </c>
      <c r="J3457">
        <v>122436</v>
      </c>
      <c r="K3457" s="1">
        <v>44929</v>
      </c>
      <c r="L3457" t="s">
        <v>123</v>
      </c>
      <c r="M3457" t="s">
        <v>10816</v>
      </c>
      <c r="N3457" t="s">
        <v>10817</v>
      </c>
      <c r="O3457" t="s">
        <v>1858</v>
      </c>
      <c r="P3457" t="s">
        <v>2378</v>
      </c>
      <c r="Q3457" t="s">
        <v>253</v>
      </c>
      <c r="R3457" t="s">
        <v>2379</v>
      </c>
      <c r="S3457" t="s">
        <v>198</v>
      </c>
      <c r="T3457" t="s">
        <v>2380</v>
      </c>
      <c r="U3457" t="s">
        <v>2381</v>
      </c>
      <c r="V3457" t="s">
        <v>3382</v>
      </c>
      <c r="W3457" t="s">
        <v>3383</v>
      </c>
    </row>
    <row r="3458" spans="1:23" x14ac:dyDescent="0.3">
      <c r="A3458">
        <v>2546281170331210</v>
      </c>
      <c r="B3458" t="s">
        <v>792</v>
      </c>
      <c r="C3458" t="s">
        <v>105</v>
      </c>
      <c r="D3458" t="s">
        <v>7663</v>
      </c>
      <c r="E3458" t="s">
        <v>3780</v>
      </c>
      <c r="F3458" t="s">
        <v>3781</v>
      </c>
      <c r="G3458">
        <v>53.709800000000001</v>
      </c>
      <c r="H3458">
        <v>27.953399999999998</v>
      </c>
      <c r="I3458" t="s">
        <v>206</v>
      </c>
      <c r="J3458">
        <v>118930</v>
      </c>
      <c r="K3458" s="1">
        <v>44555</v>
      </c>
      <c r="L3458" t="s">
        <v>123</v>
      </c>
      <c r="M3458" t="s">
        <v>10818</v>
      </c>
      <c r="N3458" t="s">
        <v>10819</v>
      </c>
      <c r="O3458" t="s">
        <v>1832</v>
      </c>
      <c r="P3458" t="s">
        <v>2595</v>
      </c>
      <c r="Q3458" t="s">
        <v>83</v>
      </c>
      <c r="R3458" t="s">
        <v>2596</v>
      </c>
      <c r="S3458" t="s">
        <v>241</v>
      </c>
      <c r="T3458" t="s">
        <v>2597</v>
      </c>
      <c r="U3458" t="s">
        <v>2598</v>
      </c>
      <c r="V3458" t="s">
        <v>8592</v>
      </c>
      <c r="W3458" t="s">
        <v>8593</v>
      </c>
    </row>
    <row r="3459" spans="1:23" x14ac:dyDescent="0.3">
      <c r="A3459">
        <v>2215235059337600</v>
      </c>
      <c r="B3459" t="s">
        <v>396</v>
      </c>
      <c r="C3459" t="s">
        <v>91</v>
      </c>
      <c r="D3459" t="s">
        <v>2424</v>
      </c>
      <c r="E3459" t="s">
        <v>1178</v>
      </c>
      <c r="F3459" t="s">
        <v>1179</v>
      </c>
      <c r="G3459">
        <v>19.856300000000001</v>
      </c>
      <c r="H3459">
        <v>102.49550000000001</v>
      </c>
      <c r="I3459" t="s">
        <v>62</v>
      </c>
      <c r="J3459">
        <v>76265</v>
      </c>
      <c r="K3459" s="1">
        <v>44984</v>
      </c>
      <c r="L3459" t="s">
        <v>63</v>
      </c>
      <c r="M3459" t="s">
        <v>10820</v>
      </c>
      <c r="N3459" t="s">
        <v>10821</v>
      </c>
      <c r="O3459" t="s">
        <v>1513</v>
      </c>
      <c r="P3459" t="s">
        <v>2958</v>
      </c>
      <c r="Q3459" t="s">
        <v>321</v>
      </c>
      <c r="R3459" t="s">
        <v>2959</v>
      </c>
      <c r="S3459" t="s">
        <v>334</v>
      </c>
      <c r="T3459" t="s">
        <v>2960</v>
      </c>
      <c r="U3459" t="s">
        <v>2961</v>
      </c>
      <c r="V3459" t="s">
        <v>1402</v>
      </c>
      <c r="W3459" t="s">
        <v>1403</v>
      </c>
    </row>
    <row r="3460" spans="1:23" x14ac:dyDescent="0.3">
      <c r="A3460">
        <v>3056727787818480</v>
      </c>
      <c r="B3460" t="s">
        <v>231</v>
      </c>
      <c r="C3460" t="s">
        <v>273</v>
      </c>
      <c r="D3460" t="s">
        <v>2764</v>
      </c>
      <c r="E3460" t="s">
        <v>3412</v>
      </c>
      <c r="F3460" t="s">
        <v>3413</v>
      </c>
      <c r="G3460">
        <v>18.0425</v>
      </c>
      <c r="H3460">
        <v>-63.0548</v>
      </c>
      <c r="I3460" t="s">
        <v>62</v>
      </c>
      <c r="J3460">
        <v>111803</v>
      </c>
      <c r="K3460" s="1">
        <v>44538</v>
      </c>
      <c r="L3460" t="s">
        <v>123</v>
      </c>
      <c r="M3460" t="s">
        <v>10822</v>
      </c>
      <c r="N3460">
        <v>8235432867</v>
      </c>
      <c r="O3460" t="s">
        <v>1513</v>
      </c>
      <c r="P3460" t="s">
        <v>3565</v>
      </c>
      <c r="Q3460" t="s">
        <v>321</v>
      </c>
      <c r="R3460" t="s">
        <v>3566</v>
      </c>
      <c r="S3460" t="s">
        <v>114</v>
      </c>
      <c r="T3460" t="s">
        <v>3567</v>
      </c>
      <c r="U3460" t="s">
        <v>3568</v>
      </c>
      <c r="V3460" t="s">
        <v>4445</v>
      </c>
      <c r="W3460" t="s">
        <v>4446</v>
      </c>
    </row>
    <row r="3461" spans="1:23" x14ac:dyDescent="0.3">
      <c r="A3461">
        <v>1086616365701850</v>
      </c>
      <c r="B3461" t="s">
        <v>272</v>
      </c>
      <c r="C3461" t="s">
        <v>151</v>
      </c>
      <c r="D3461" t="s">
        <v>5474</v>
      </c>
      <c r="E3461" t="s">
        <v>2328</v>
      </c>
      <c r="F3461" t="s">
        <v>2329</v>
      </c>
      <c r="G3461">
        <v>12.238300000000001</v>
      </c>
      <c r="H3461">
        <v>-1.5616000000000001</v>
      </c>
      <c r="I3461" t="s">
        <v>28</v>
      </c>
      <c r="J3461">
        <v>57703</v>
      </c>
      <c r="K3461" s="1">
        <v>45125</v>
      </c>
      <c r="L3461" t="s">
        <v>123</v>
      </c>
      <c r="M3461" t="s">
        <v>10823</v>
      </c>
      <c r="N3461" t="s">
        <v>10824</v>
      </c>
      <c r="O3461" t="s">
        <v>1493</v>
      </c>
      <c r="P3461" t="s">
        <v>2315</v>
      </c>
      <c r="Q3461" t="s">
        <v>967</v>
      </c>
      <c r="R3461" t="s">
        <v>2316</v>
      </c>
      <c r="S3461" t="s">
        <v>145</v>
      </c>
      <c r="T3461" t="s">
        <v>2317</v>
      </c>
      <c r="U3461" t="s">
        <v>2318</v>
      </c>
      <c r="V3461" t="s">
        <v>7676</v>
      </c>
      <c r="W3461" t="s">
        <v>7677</v>
      </c>
    </row>
    <row r="3462" spans="1:23" x14ac:dyDescent="0.3">
      <c r="A3462">
        <v>99025209175645</v>
      </c>
      <c r="B3462" t="s">
        <v>1636</v>
      </c>
      <c r="C3462" t="s">
        <v>42</v>
      </c>
      <c r="D3462" t="s">
        <v>2305</v>
      </c>
      <c r="E3462" t="s">
        <v>576</v>
      </c>
      <c r="F3462" t="s">
        <v>577</v>
      </c>
      <c r="G3462">
        <v>7.3696999999999999</v>
      </c>
      <c r="H3462">
        <v>12.354699999999999</v>
      </c>
      <c r="I3462" t="s">
        <v>206</v>
      </c>
      <c r="J3462">
        <v>52404</v>
      </c>
      <c r="K3462" s="1">
        <v>45170</v>
      </c>
      <c r="L3462" t="s">
        <v>63</v>
      </c>
      <c r="M3462" t="s">
        <v>10825</v>
      </c>
      <c r="N3462">
        <v>8746152683</v>
      </c>
      <c r="O3462" t="s">
        <v>112</v>
      </c>
      <c r="P3462" t="s">
        <v>1958</v>
      </c>
      <c r="Q3462" t="s">
        <v>169</v>
      </c>
      <c r="R3462" t="s">
        <v>1959</v>
      </c>
      <c r="S3462" t="s">
        <v>85</v>
      </c>
      <c r="T3462" t="s">
        <v>1960</v>
      </c>
      <c r="U3462" t="s">
        <v>1961</v>
      </c>
      <c r="V3462" t="s">
        <v>3502</v>
      </c>
      <c r="W3462" t="s">
        <v>3503</v>
      </c>
    </row>
    <row r="3463" spans="1:23" x14ac:dyDescent="0.3">
      <c r="A3463">
        <v>1790249701111940</v>
      </c>
      <c r="B3463" t="s">
        <v>839</v>
      </c>
      <c r="C3463" t="s">
        <v>105</v>
      </c>
      <c r="D3463" t="s">
        <v>106</v>
      </c>
      <c r="E3463" t="s">
        <v>315</v>
      </c>
      <c r="F3463" t="s">
        <v>316</v>
      </c>
      <c r="G3463">
        <v>40.143099999999997</v>
      </c>
      <c r="H3463">
        <v>47.576900000000002</v>
      </c>
      <c r="I3463" t="s">
        <v>78</v>
      </c>
      <c r="J3463">
        <v>57387</v>
      </c>
      <c r="K3463" s="1">
        <v>44827</v>
      </c>
      <c r="L3463" t="s">
        <v>123</v>
      </c>
      <c r="M3463" t="s">
        <v>10826</v>
      </c>
      <c r="N3463">
        <v>9477916411</v>
      </c>
      <c r="O3463" t="s">
        <v>48</v>
      </c>
      <c r="P3463" t="s">
        <v>1807</v>
      </c>
      <c r="Q3463" t="s">
        <v>67</v>
      </c>
      <c r="R3463" t="s">
        <v>1808</v>
      </c>
      <c r="S3463" t="s">
        <v>198</v>
      </c>
      <c r="T3463" t="s">
        <v>1809</v>
      </c>
      <c r="U3463" t="s">
        <v>1810</v>
      </c>
      <c r="V3463" t="s">
        <v>3274</v>
      </c>
      <c r="W3463" t="s">
        <v>3275</v>
      </c>
    </row>
    <row r="3464" spans="1:23" x14ac:dyDescent="0.3">
      <c r="A3464">
        <v>2168110481382590</v>
      </c>
      <c r="B3464" t="s">
        <v>480</v>
      </c>
      <c r="C3464" t="s">
        <v>218</v>
      </c>
      <c r="D3464" t="s">
        <v>2465</v>
      </c>
      <c r="E3464" t="s">
        <v>1210</v>
      </c>
      <c r="F3464" t="s">
        <v>1211</v>
      </c>
      <c r="G3464">
        <v>18.220800000000001</v>
      </c>
      <c r="H3464">
        <v>-66.590100000000007</v>
      </c>
      <c r="I3464" t="s">
        <v>138</v>
      </c>
      <c r="J3464">
        <v>118650</v>
      </c>
      <c r="K3464" s="1">
        <v>44766</v>
      </c>
      <c r="L3464" t="s">
        <v>29</v>
      </c>
      <c r="M3464" t="s">
        <v>10827</v>
      </c>
      <c r="N3464" t="s">
        <v>10828</v>
      </c>
      <c r="O3464" t="s">
        <v>356</v>
      </c>
      <c r="P3464" t="s">
        <v>357</v>
      </c>
      <c r="Q3464" t="s">
        <v>967</v>
      </c>
      <c r="R3464" t="s">
        <v>359</v>
      </c>
      <c r="S3464" t="s">
        <v>334</v>
      </c>
      <c r="T3464" t="s">
        <v>360</v>
      </c>
      <c r="U3464" t="s">
        <v>361</v>
      </c>
      <c r="V3464" t="s">
        <v>2866</v>
      </c>
      <c r="W3464" t="s">
        <v>2867</v>
      </c>
    </row>
    <row r="3465" spans="1:23" x14ac:dyDescent="0.3">
      <c r="A3465">
        <v>2561655603001030</v>
      </c>
      <c r="B3465" t="s">
        <v>839</v>
      </c>
      <c r="C3465" t="s">
        <v>189</v>
      </c>
      <c r="D3465" t="s">
        <v>647</v>
      </c>
      <c r="E3465" t="s">
        <v>5023</v>
      </c>
      <c r="F3465" t="s">
        <v>5024</v>
      </c>
      <c r="G3465">
        <v>25.034300000000002</v>
      </c>
      <c r="H3465">
        <v>-77.396299999999997</v>
      </c>
      <c r="I3465" t="s">
        <v>28</v>
      </c>
      <c r="J3465">
        <v>29472</v>
      </c>
      <c r="K3465" s="1">
        <v>44927</v>
      </c>
      <c r="L3465" t="s">
        <v>29</v>
      </c>
      <c r="M3465" t="s">
        <v>10829</v>
      </c>
      <c r="N3465" t="s">
        <v>10830</v>
      </c>
      <c r="O3465" t="s">
        <v>370</v>
      </c>
      <c r="P3465" t="s">
        <v>371</v>
      </c>
      <c r="Q3465" t="s">
        <v>253</v>
      </c>
      <c r="R3465" t="s">
        <v>372</v>
      </c>
      <c r="S3465" t="s">
        <v>114</v>
      </c>
      <c r="T3465" t="s">
        <v>373</v>
      </c>
      <c r="U3465" t="s">
        <v>374</v>
      </c>
      <c r="V3465" t="s">
        <v>7389</v>
      </c>
      <c r="W3465" t="s">
        <v>7390</v>
      </c>
    </row>
    <row r="3466" spans="1:23" x14ac:dyDescent="0.3">
      <c r="A3466">
        <v>1479741249153270</v>
      </c>
      <c r="B3466" t="s">
        <v>859</v>
      </c>
      <c r="C3466" t="s">
        <v>105</v>
      </c>
      <c r="D3466" t="s">
        <v>6418</v>
      </c>
      <c r="E3466" t="s">
        <v>724</v>
      </c>
      <c r="F3466" t="s">
        <v>725</v>
      </c>
      <c r="G3466">
        <v>13.4443</v>
      </c>
      <c r="H3466">
        <v>144.7937</v>
      </c>
      <c r="I3466" t="s">
        <v>62</v>
      </c>
      <c r="J3466">
        <v>79068</v>
      </c>
      <c r="K3466" s="1">
        <v>44468</v>
      </c>
      <c r="L3466" t="s">
        <v>123</v>
      </c>
      <c r="M3466" t="s">
        <v>10831</v>
      </c>
      <c r="N3466">
        <v>2234556260</v>
      </c>
      <c r="O3466" t="s">
        <v>410</v>
      </c>
      <c r="P3466" t="s">
        <v>411</v>
      </c>
      <c r="Q3466" t="s">
        <v>294</v>
      </c>
      <c r="R3466" t="s">
        <v>412</v>
      </c>
      <c r="S3466" t="s">
        <v>36</v>
      </c>
      <c r="T3466" t="s">
        <v>413</v>
      </c>
      <c r="U3466" t="s">
        <v>414</v>
      </c>
      <c r="V3466" t="s">
        <v>6738</v>
      </c>
      <c r="W3466" t="s">
        <v>6739</v>
      </c>
    </row>
    <row r="3467" spans="1:23" x14ac:dyDescent="0.3">
      <c r="A3467">
        <v>1546409378065270</v>
      </c>
      <c r="B3467" t="s">
        <v>443</v>
      </c>
      <c r="C3467" t="s">
        <v>42</v>
      </c>
      <c r="D3467" t="s">
        <v>711</v>
      </c>
      <c r="E3467" t="s">
        <v>3596</v>
      </c>
      <c r="F3467" t="s">
        <v>3597</v>
      </c>
      <c r="G3467">
        <v>17.607800000000001</v>
      </c>
      <c r="H3467">
        <v>8.0816999999999997</v>
      </c>
      <c r="I3467" t="s">
        <v>28</v>
      </c>
      <c r="J3467">
        <v>35421</v>
      </c>
      <c r="K3467" s="1">
        <v>44935</v>
      </c>
      <c r="L3467" t="s">
        <v>123</v>
      </c>
      <c r="M3467" t="s">
        <v>10832</v>
      </c>
      <c r="N3467" t="s">
        <v>10833</v>
      </c>
      <c r="O3467" t="s">
        <v>32</v>
      </c>
      <c r="P3467" t="s">
        <v>33</v>
      </c>
      <c r="Q3467" t="s">
        <v>50</v>
      </c>
      <c r="R3467" t="s">
        <v>35</v>
      </c>
      <c r="S3467" t="s">
        <v>198</v>
      </c>
      <c r="T3467" t="s">
        <v>37</v>
      </c>
      <c r="U3467" t="s">
        <v>38</v>
      </c>
      <c r="V3467" t="s">
        <v>6095</v>
      </c>
      <c r="W3467" t="s">
        <v>6096</v>
      </c>
    </row>
    <row r="3468" spans="1:23" x14ac:dyDescent="0.3">
      <c r="A3468">
        <v>2123712075331610</v>
      </c>
      <c r="B3468" t="s">
        <v>567</v>
      </c>
      <c r="C3468" t="s">
        <v>151</v>
      </c>
      <c r="D3468" t="s">
        <v>3314</v>
      </c>
      <c r="E3468" t="s">
        <v>1424</v>
      </c>
      <c r="F3468" t="s">
        <v>1425</v>
      </c>
      <c r="G3468">
        <v>-15.3767</v>
      </c>
      <c r="H3468">
        <v>166.95920000000001</v>
      </c>
      <c r="I3468" t="s">
        <v>28</v>
      </c>
      <c r="J3468">
        <v>125553</v>
      </c>
      <c r="K3468" s="1">
        <v>44913</v>
      </c>
      <c r="L3468" t="s">
        <v>123</v>
      </c>
      <c r="M3468" t="s">
        <v>10834</v>
      </c>
      <c r="N3468">
        <v>6819948054</v>
      </c>
      <c r="O3468" t="s">
        <v>330</v>
      </c>
      <c r="P3468" t="s">
        <v>331</v>
      </c>
      <c r="Q3468" t="s">
        <v>183</v>
      </c>
      <c r="R3468" t="s">
        <v>333</v>
      </c>
      <c r="S3468" t="s">
        <v>69</v>
      </c>
      <c r="T3468" t="s">
        <v>335</v>
      </c>
      <c r="U3468" t="s">
        <v>336</v>
      </c>
      <c r="V3468" t="s">
        <v>4224</v>
      </c>
      <c r="W3468" t="s">
        <v>4225</v>
      </c>
    </row>
    <row r="3469" spans="1:23" x14ac:dyDescent="0.3">
      <c r="A3469">
        <v>2774706512057710</v>
      </c>
      <c r="B3469" t="s">
        <v>859</v>
      </c>
      <c r="C3469" t="s">
        <v>273</v>
      </c>
      <c r="D3469" t="s">
        <v>5267</v>
      </c>
      <c r="E3469" t="s">
        <v>2094</v>
      </c>
      <c r="F3469" t="s">
        <v>2733</v>
      </c>
      <c r="G3469">
        <v>-13.759</v>
      </c>
      <c r="H3469">
        <v>-172.1046</v>
      </c>
      <c r="I3469" t="s">
        <v>28</v>
      </c>
      <c r="J3469">
        <v>92153</v>
      </c>
      <c r="K3469" s="1">
        <v>45172</v>
      </c>
      <c r="L3469" t="s">
        <v>123</v>
      </c>
      <c r="M3469" t="s">
        <v>10835</v>
      </c>
      <c r="N3469" t="s">
        <v>10836</v>
      </c>
      <c r="O3469" t="s">
        <v>81</v>
      </c>
      <c r="P3469" t="s">
        <v>224</v>
      </c>
      <c r="Q3469" t="s">
        <v>34</v>
      </c>
      <c r="R3469" t="s">
        <v>2259</v>
      </c>
      <c r="S3469" t="s">
        <v>334</v>
      </c>
      <c r="T3469" t="s">
        <v>2260</v>
      </c>
      <c r="U3469" t="s">
        <v>2261</v>
      </c>
      <c r="V3469" t="s">
        <v>5998</v>
      </c>
      <c r="W3469" t="s">
        <v>5999</v>
      </c>
    </row>
    <row r="3470" spans="1:23" x14ac:dyDescent="0.3">
      <c r="A3470">
        <v>1793573701743930</v>
      </c>
      <c r="B3470" t="s">
        <v>779</v>
      </c>
      <c r="C3470" t="s">
        <v>42</v>
      </c>
      <c r="D3470" t="s">
        <v>2620</v>
      </c>
      <c r="E3470" t="s">
        <v>288</v>
      </c>
      <c r="F3470" t="s">
        <v>2442</v>
      </c>
      <c r="G3470">
        <v>35.907800000000002</v>
      </c>
      <c r="H3470">
        <v>127.76690000000001</v>
      </c>
      <c r="I3470" t="s">
        <v>206</v>
      </c>
      <c r="J3470">
        <v>41902</v>
      </c>
      <c r="K3470" s="1">
        <v>45112</v>
      </c>
      <c r="L3470" t="s">
        <v>123</v>
      </c>
      <c r="M3470" t="s">
        <v>10837</v>
      </c>
      <c r="N3470" t="s">
        <v>10838</v>
      </c>
      <c r="O3470" t="s">
        <v>1823</v>
      </c>
      <c r="P3470" t="s">
        <v>909</v>
      </c>
      <c r="Q3470" t="s">
        <v>253</v>
      </c>
      <c r="R3470" t="s">
        <v>2143</v>
      </c>
      <c r="S3470" t="s">
        <v>145</v>
      </c>
      <c r="T3470" t="s">
        <v>2144</v>
      </c>
      <c r="U3470" t="s">
        <v>2145</v>
      </c>
      <c r="V3470" t="s">
        <v>777</v>
      </c>
      <c r="W3470" t="s">
        <v>778</v>
      </c>
    </row>
    <row r="3471" spans="1:23" x14ac:dyDescent="0.3">
      <c r="A3471">
        <v>2684799737537890</v>
      </c>
      <c r="B3471" t="s">
        <v>1008</v>
      </c>
      <c r="C3471" t="s">
        <v>218</v>
      </c>
      <c r="D3471" t="s">
        <v>5524</v>
      </c>
      <c r="E3471" t="s">
        <v>4202</v>
      </c>
      <c r="F3471" t="s">
        <v>4203</v>
      </c>
      <c r="G3471">
        <v>-22.957599999999999</v>
      </c>
      <c r="H3471">
        <v>18.490400000000001</v>
      </c>
      <c r="I3471" t="s">
        <v>138</v>
      </c>
      <c r="J3471">
        <v>14279</v>
      </c>
      <c r="K3471" s="1">
        <v>44671</v>
      </c>
      <c r="L3471" t="s">
        <v>123</v>
      </c>
      <c r="M3471" t="s">
        <v>458</v>
      </c>
      <c r="N3471">
        <f>1-929-709-8968</f>
        <v>-10605</v>
      </c>
      <c r="O3471" t="s">
        <v>1493</v>
      </c>
      <c r="P3471" t="s">
        <v>2315</v>
      </c>
      <c r="Q3471" t="s">
        <v>143</v>
      </c>
      <c r="R3471" t="s">
        <v>2316</v>
      </c>
      <c r="S3471" t="s">
        <v>198</v>
      </c>
      <c r="T3471" t="s">
        <v>2317</v>
      </c>
      <c r="U3471" t="s">
        <v>2318</v>
      </c>
      <c r="V3471" t="s">
        <v>1994</v>
      </c>
      <c r="W3471" t="s">
        <v>1995</v>
      </c>
    </row>
    <row r="3472" spans="1:23" x14ac:dyDescent="0.3">
      <c r="A3472">
        <v>2746746495655860</v>
      </c>
      <c r="B3472" t="s">
        <v>175</v>
      </c>
      <c r="C3472" t="s">
        <v>58</v>
      </c>
      <c r="D3472" t="s">
        <v>2525</v>
      </c>
      <c r="E3472" t="s">
        <v>3080</v>
      </c>
      <c r="F3472" t="s">
        <v>3081</v>
      </c>
      <c r="G3472">
        <v>12.169600000000001</v>
      </c>
      <c r="H3472">
        <v>-68.989999999999995</v>
      </c>
      <c r="I3472" t="s">
        <v>138</v>
      </c>
      <c r="J3472">
        <v>96779</v>
      </c>
      <c r="K3472" s="1">
        <v>44637</v>
      </c>
      <c r="L3472" t="s">
        <v>29</v>
      </c>
      <c r="M3472" t="s">
        <v>10743</v>
      </c>
      <c r="N3472" t="s">
        <v>10839</v>
      </c>
      <c r="O3472" t="s">
        <v>460</v>
      </c>
      <c r="P3472" t="s">
        <v>1046</v>
      </c>
      <c r="Q3472" t="s">
        <v>34</v>
      </c>
      <c r="R3472" t="s">
        <v>1048</v>
      </c>
      <c r="S3472" t="s">
        <v>145</v>
      </c>
      <c r="T3472" t="s">
        <v>1049</v>
      </c>
      <c r="U3472" t="s">
        <v>1050</v>
      </c>
      <c r="V3472" t="s">
        <v>6490</v>
      </c>
      <c r="W3472" t="s">
        <v>6491</v>
      </c>
    </row>
    <row r="3473" spans="1:23" x14ac:dyDescent="0.3">
      <c r="A3473">
        <v>1905369162597500</v>
      </c>
      <c r="B3473" t="s">
        <v>792</v>
      </c>
      <c r="C3473" t="s">
        <v>273</v>
      </c>
      <c r="D3473" t="s">
        <v>5267</v>
      </c>
      <c r="E3473" t="s">
        <v>1963</v>
      </c>
      <c r="F3473" t="s">
        <v>1964</v>
      </c>
      <c r="G3473">
        <v>33.223199999999999</v>
      </c>
      <c r="H3473">
        <v>43.679299999999998</v>
      </c>
      <c r="I3473" t="s">
        <v>138</v>
      </c>
      <c r="J3473">
        <v>18433</v>
      </c>
      <c r="K3473" s="1">
        <v>44718</v>
      </c>
      <c r="L3473" t="s">
        <v>63</v>
      </c>
      <c r="M3473" t="s">
        <v>10840</v>
      </c>
      <c r="N3473" t="s">
        <v>10841</v>
      </c>
      <c r="O3473" t="s">
        <v>330</v>
      </c>
      <c r="P3473" t="s">
        <v>1017</v>
      </c>
      <c r="Q3473" t="s">
        <v>67</v>
      </c>
      <c r="R3473" t="s">
        <v>1018</v>
      </c>
      <c r="S3473" t="s">
        <v>212</v>
      </c>
      <c r="T3473" t="s">
        <v>1019</v>
      </c>
      <c r="U3473" t="s">
        <v>1020</v>
      </c>
      <c r="V3473" t="s">
        <v>6566</v>
      </c>
      <c r="W3473" t="s">
        <v>6567</v>
      </c>
    </row>
    <row r="3474" spans="1:23" x14ac:dyDescent="0.3">
      <c r="A3474">
        <v>621275754696039</v>
      </c>
      <c r="B3474" t="s">
        <v>480</v>
      </c>
      <c r="C3474" t="s">
        <v>24</v>
      </c>
      <c r="D3474" t="s">
        <v>1621</v>
      </c>
      <c r="E3474" t="s">
        <v>315</v>
      </c>
      <c r="F3474" t="s">
        <v>316</v>
      </c>
      <c r="G3474">
        <v>40.143099999999997</v>
      </c>
      <c r="H3474">
        <v>47.576900000000002</v>
      </c>
      <c r="I3474" t="s">
        <v>78</v>
      </c>
      <c r="J3474">
        <v>17652</v>
      </c>
      <c r="K3474" s="1">
        <v>44641</v>
      </c>
      <c r="L3474" t="s">
        <v>63</v>
      </c>
      <c r="M3474" t="s">
        <v>10842</v>
      </c>
      <c r="N3474" t="s">
        <v>10843</v>
      </c>
      <c r="O3474" t="s">
        <v>1735</v>
      </c>
      <c r="P3474" t="s">
        <v>2009</v>
      </c>
      <c r="Q3474" t="s">
        <v>239</v>
      </c>
      <c r="R3474" t="s">
        <v>2010</v>
      </c>
      <c r="S3474" t="s">
        <v>114</v>
      </c>
      <c r="T3474" t="s">
        <v>2011</v>
      </c>
      <c r="U3474" t="s">
        <v>2012</v>
      </c>
      <c r="V3474" t="s">
        <v>5132</v>
      </c>
      <c r="W3474" t="s">
        <v>5133</v>
      </c>
    </row>
    <row r="3475" spans="1:23" x14ac:dyDescent="0.3">
      <c r="A3475">
        <v>569732304651619</v>
      </c>
      <c r="B3475" t="s">
        <v>41</v>
      </c>
      <c r="C3475" t="s">
        <v>91</v>
      </c>
      <c r="D3475" t="s">
        <v>4396</v>
      </c>
      <c r="E3475" t="s">
        <v>4315</v>
      </c>
      <c r="F3475" t="s">
        <v>4316</v>
      </c>
      <c r="G3475">
        <v>-0.52280000000000004</v>
      </c>
      <c r="H3475">
        <v>166.9315</v>
      </c>
      <c r="I3475" t="s">
        <v>78</v>
      </c>
      <c r="J3475">
        <v>100721</v>
      </c>
      <c r="K3475" s="1">
        <v>44838</v>
      </c>
      <c r="L3475" t="s">
        <v>123</v>
      </c>
      <c r="M3475" t="s">
        <v>10844</v>
      </c>
      <c r="N3475" t="s">
        <v>10845</v>
      </c>
      <c r="O3475" t="s">
        <v>909</v>
      </c>
      <c r="P3475" t="s">
        <v>910</v>
      </c>
      <c r="Q3475" t="s">
        <v>183</v>
      </c>
      <c r="R3475" t="s">
        <v>911</v>
      </c>
      <c r="S3475" t="s">
        <v>334</v>
      </c>
      <c r="T3475" t="s">
        <v>912</v>
      </c>
      <c r="U3475" t="s">
        <v>913</v>
      </c>
      <c r="V3475" t="s">
        <v>3274</v>
      </c>
      <c r="W3475" t="s">
        <v>3275</v>
      </c>
    </row>
    <row r="3476" spans="1:23" x14ac:dyDescent="0.3">
      <c r="A3476">
        <v>1642859926475840</v>
      </c>
      <c r="B3476" t="s">
        <v>161</v>
      </c>
      <c r="C3476" t="s">
        <v>42</v>
      </c>
      <c r="D3476" t="s">
        <v>4031</v>
      </c>
      <c r="E3476" t="s">
        <v>1217</v>
      </c>
      <c r="F3476" t="s">
        <v>1218</v>
      </c>
      <c r="G3476">
        <v>36.204799999999999</v>
      </c>
      <c r="H3476">
        <v>138.25290000000001</v>
      </c>
      <c r="I3476" t="s">
        <v>138</v>
      </c>
      <c r="J3476">
        <v>68987</v>
      </c>
      <c r="K3476" s="1">
        <v>44886</v>
      </c>
      <c r="L3476" t="s">
        <v>123</v>
      </c>
      <c r="M3476" t="s">
        <v>10846</v>
      </c>
      <c r="N3476" t="s">
        <v>10847</v>
      </c>
      <c r="O3476" t="s">
        <v>1069</v>
      </c>
      <c r="P3476" t="s">
        <v>1070</v>
      </c>
      <c r="Q3476" t="s">
        <v>83</v>
      </c>
      <c r="R3476" t="s">
        <v>1071</v>
      </c>
      <c r="S3476" t="s">
        <v>212</v>
      </c>
      <c r="T3476" t="s">
        <v>1072</v>
      </c>
      <c r="U3476" t="s">
        <v>1073</v>
      </c>
      <c r="V3476" t="s">
        <v>3490</v>
      </c>
      <c r="W3476" t="s">
        <v>3491</v>
      </c>
    </row>
    <row r="3477" spans="1:23" x14ac:dyDescent="0.3">
      <c r="A3477">
        <v>2614707062359930</v>
      </c>
      <c r="B3477" t="s">
        <v>417</v>
      </c>
      <c r="C3477" t="s">
        <v>91</v>
      </c>
      <c r="D3477" t="s">
        <v>6426</v>
      </c>
      <c r="E3477" t="s">
        <v>2691</v>
      </c>
      <c r="F3477" t="s">
        <v>2692</v>
      </c>
      <c r="G3477">
        <v>26.820599999999999</v>
      </c>
      <c r="H3477">
        <v>30.802499999999998</v>
      </c>
      <c r="I3477" t="s">
        <v>138</v>
      </c>
      <c r="J3477">
        <v>38657</v>
      </c>
      <c r="K3477" s="1">
        <v>44459</v>
      </c>
      <c r="L3477" t="s">
        <v>123</v>
      </c>
      <c r="M3477" t="s">
        <v>10848</v>
      </c>
      <c r="N3477" t="s">
        <v>10849</v>
      </c>
      <c r="O3477" t="s">
        <v>319</v>
      </c>
      <c r="P3477" t="s">
        <v>3506</v>
      </c>
      <c r="Q3477" t="s">
        <v>34</v>
      </c>
      <c r="R3477" t="s">
        <v>3507</v>
      </c>
      <c r="S3477" t="s">
        <v>198</v>
      </c>
      <c r="T3477" t="s">
        <v>3508</v>
      </c>
      <c r="U3477" t="s">
        <v>3509</v>
      </c>
      <c r="V3477" t="s">
        <v>1740</v>
      </c>
      <c r="W3477" t="s">
        <v>1741</v>
      </c>
    </row>
    <row r="3478" spans="1:23" x14ac:dyDescent="0.3">
      <c r="A3478">
        <v>2745224093492610</v>
      </c>
      <c r="B3478" t="s">
        <v>133</v>
      </c>
      <c r="C3478" t="s">
        <v>218</v>
      </c>
      <c r="D3478" t="s">
        <v>1164</v>
      </c>
      <c r="E3478" t="s">
        <v>2816</v>
      </c>
      <c r="F3478" t="s">
        <v>2817</v>
      </c>
      <c r="G3478">
        <v>-40.900599999999997</v>
      </c>
      <c r="H3478">
        <v>174.886</v>
      </c>
      <c r="I3478" t="s">
        <v>138</v>
      </c>
      <c r="J3478">
        <v>67042</v>
      </c>
      <c r="K3478" s="1">
        <v>45074</v>
      </c>
      <c r="L3478" t="s">
        <v>123</v>
      </c>
      <c r="M3478" t="s">
        <v>10850</v>
      </c>
      <c r="N3478" t="s">
        <v>10851</v>
      </c>
      <c r="O3478" t="s">
        <v>1966</v>
      </c>
      <c r="P3478" t="s">
        <v>6402</v>
      </c>
      <c r="Q3478" t="s">
        <v>294</v>
      </c>
      <c r="R3478" t="s">
        <v>6403</v>
      </c>
      <c r="S3478" t="s">
        <v>241</v>
      </c>
      <c r="T3478" t="s">
        <v>6404</v>
      </c>
      <c r="U3478" t="s">
        <v>6405</v>
      </c>
      <c r="V3478" t="s">
        <v>7556</v>
      </c>
      <c r="W3478" t="s">
        <v>7557</v>
      </c>
    </row>
    <row r="3479" spans="1:23" x14ac:dyDescent="0.3">
      <c r="A3479">
        <v>2982506728073270</v>
      </c>
      <c r="B3479" t="s">
        <v>90</v>
      </c>
      <c r="C3479" t="s">
        <v>134</v>
      </c>
      <c r="D3479" t="s">
        <v>7138</v>
      </c>
      <c r="E3479" t="s">
        <v>614</v>
      </c>
      <c r="F3479" t="s">
        <v>615</v>
      </c>
      <c r="G3479">
        <v>17.189900000000002</v>
      </c>
      <c r="H3479">
        <v>-88.497600000000006</v>
      </c>
      <c r="I3479" t="s">
        <v>62</v>
      </c>
      <c r="J3479">
        <v>58898</v>
      </c>
      <c r="K3479" s="1">
        <v>45168</v>
      </c>
      <c r="L3479" t="s">
        <v>29</v>
      </c>
      <c r="M3479" t="s">
        <v>10852</v>
      </c>
      <c r="N3479" t="s">
        <v>10853</v>
      </c>
      <c r="O3479" t="s">
        <v>692</v>
      </c>
      <c r="P3479" t="s">
        <v>5491</v>
      </c>
      <c r="Q3479" t="s">
        <v>67</v>
      </c>
      <c r="R3479" t="s">
        <v>5492</v>
      </c>
      <c r="S3479" t="s">
        <v>198</v>
      </c>
      <c r="T3479" t="s">
        <v>5493</v>
      </c>
      <c r="U3479" t="s">
        <v>5494</v>
      </c>
      <c r="V3479" t="s">
        <v>6246</v>
      </c>
      <c r="W3479" t="s">
        <v>6247</v>
      </c>
    </row>
    <row r="3480" spans="1:23" x14ac:dyDescent="0.3">
      <c r="A3480">
        <v>1521782298318990</v>
      </c>
      <c r="B3480" t="s">
        <v>1140</v>
      </c>
      <c r="C3480" t="s">
        <v>42</v>
      </c>
      <c r="D3480" t="s">
        <v>377</v>
      </c>
      <c r="E3480" t="s">
        <v>2374</v>
      </c>
      <c r="F3480" t="s">
        <v>2375</v>
      </c>
      <c r="G3480">
        <v>48.019599999999997</v>
      </c>
      <c r="H3480">
        <v>66.923699999999997</v>
      </c>
      <c r="I3480" t="s">
        <v>62</v>
      </c>
      <c r="J3480">
        <v>91629</v>
      </c>
      <c r="K3480" s="1">
        <v>44893</v>
      </c>
      <c r="L3480" t="s">
        <v>29</v>
      </c>
      <c r="M3480" t="s">
        <v>10854</v>
      </c>
      <c r="N3480">
        <v>7358582341</v>
      </c>
      <c r="O3480" t="s">
        <v>1513</v>
      </c>
      <c r="P3480" t="s">
        <v>2958</v>
      </c>
      <c r="Q3480" t="s">
        <v>253</v>
      </c>
      <c r="R3480" t="s">
        <v>2959</v>
      </c>
      <c r="S3480" t="s">
        <v>334</v>
      </c>
      <c r="T3480" t="s">
        <v>2960</v>
      </c>
      <c r="U3480" t="s">
        <v>2961</v>
      </c>
      <c r="V3480" t="s">
        <v>4945</v>
      </c>
      <c r="W3480" t="s">
        <v>4946</v>
      </c>
    </row>
    <row r="3481" spans="1:23" x14ac:dyDescent="0.3">
      <c r="A3481">
        <v>197911396820520</v>
      </c>
      <c r="B3481" t="s">
        <v>973</v>
      </c>
      <c r="C3481" t="s">
        <v>58</v>
      </c>
      <c r="D3481" t="s">
        <v>867</v>
      </c>
      <c r="E3481" t="s">
        <v>1278</v>
      </c>
      <c r="F3481" t="s">
        <v>1278</v>
      </c>
      <c r="G3481">
        <v>49.815300000000001</v>
      </c>
      <c r="H3481">
        <v>6.1295999999999999</v>
      </c>
      <c r="I3481" t="s">
        <v>78</v>
      </c>
      <c r="J3481">
        <v>70648</v>
      </c>
      <c r="K3481" s="1">
        <v>44624</v>
      </c>
      <c r="L3481" t="s">
        <v>123</v>
      </c>
      <c r="M3481" t="s">
        <v>10855</v>
      </c>
      <c r="N3481" t="s">
        <v>10856</v>
      </c>
      <c r="O3481" t="s">
        <v>65</v>
      </c>
      <c r="P3481" t="s">
        <v>2036</v>
      </c>
      <c r="Q3481" t="s">
        <v>294</v>
      </c>
      <c r="R3481" t="s">
        <v>2037</v>
      </c>
      <c r="S3481" t="s">
        <v>145</v>
      </c>
      <c r="T3481" t="s">
        <v>2038</v>
      </c>
      <c r="U3481" t="s">
        <v>2039</v>
      </c>
      <c r="V3481" t="s">
        <v>4302</v>
      </c>
      <c r="W3481" t="s">
        <v>4303</v>
      </c>
    </row>
    <row r="3482" spans="1:23" x14ac:dyDescent="0.3">
      <c r="A3482">
        <v>1423091467733320</v>
      </c>
      <c r="B3482" t="s">
        <v>272</v>
      </c>
      <c r="C3482" t="s">
        <v>91</v>
      </c>
      <c r="D3482" t="s">
        <v>190</v>
      </c>
      <c r="E3482" t="s">
        <v>1084</v>
      </c>
      <c r="F3482" t="s">
        <v>1085</v>
      </c>
      <c r="G3482">
        <v>-20.348400000000002</v>
      </c>
      <c r="H3482">
        <v>57.552199999999999</v>
      </c>
      <c r="I3482" t="s">
        <v>206</v>
      </c>
      <c r="J3482">
        <v>89944</v>
      </c>
      <c r="K3482" s="1">
        <v>45017</v>
      </c>
      <c r="L3482" t="s">
        <v>63</v>
      </c>
      <c r="M3482" t="s">
        <v>10857</v>
      </c>
      <c r="N3482" t="s">
        <v>10858</v>
      </c>
      <c r="O3482" t="s">
        <v>618</v>
      </c>
      <c r="P3482" t="s">
        <v>619</v>
      </c>
      <c r="Q3482" t="s">
        <v>83</v>
      </c>
      <c r="R3482" t="s">
        <v>620</v>
      </c>
      <c r="S3482" t="s">
        <v>212</v>
      </c>
      <c r="T3482" t="s">
        <v>621</v>
      </c>
      <c r="U3482" t="s">
        <v>622</v>
      </c>
      <c r="V3482" t="s">
        <v>7071</v>
      </c>
      <c r="W3482" t="s">
        <v>7072</v>
      </c>
    </row>
    <row r="3483" spans="1:23" x14ac:dyDescent="0.3">
      <c r="A3483">
        <v>2480275877808250</v>
      </c>
      <c r="B3483" t="s">
        <v>217</v>
      </c>
      <c r="C3483" t="s">
        <v>151</v>
      </c>
      <c r="D3483" t="s">
        <v>4306</v>
      </c>
      <c r="E3483" t="s">
        <v>2249</v>
      </c>
      <c r="F3483" t="s">
        <v>2250</v>
      </c>
      <c r="G3483">
        <v>15.87</v>
      </c>
      <c r="H3483">
        <v>100.99250000000001</v>
      </c>
      <c r="I3483" t="s">
        <v>28</v>
      </c>
      <c r="J3483">
        <v>20384</v>
      </c>
      <c r="K3483" s="1">
        <v>45055</v>
      </c>
      <c r="L3483" t="s">
        <v>29</v>
      </c>
      <c r="M3483" t="s">
        <v>10859</v>
      </c>
      <c r="N3483" t="s">
        <v>10860</v>
      </c>
      <c r="O3483" t="s">
        <v>692</v>
      </c>
      <c r="P3483" t="s">
        <v>693</v>
      </c>
      <c r="Q3483" t="s">
        <v>67</v>
      </c>
      <c r="R3483" t="s">
        <v>694</v>
      </c>
      <c r="S3483" t="s">
        <v>241</v>
      </c>
      <c r="T3483" t="s">
        <v>695</v>
      </c>
      <c r="U3483" t="s">
        <v>696</v>
      </c>
      <c r="V3483" t="s">
        <v>7094</v>
      </c>
      <c r="W3483" t="s">
        <v>7095</v>
      </c>
    </row>
    <row r="3484" spans="1:23" x14ac:dyDescent="0.3">
      <c r="A3484">
        <v>2877238213040720</v>
      </c>
      <c r="B3484" t="s">
        <v>859</v>
      </c>
      <c r="C3484" t="s">
        <v>91</v>
      </c>
      <c r="D3484" t="s">
        <v>3289</v>
      </c>
      <c r="E3484" t="s">
        <v>1986</v>
      </c>
      <c r="F3484" t="s">
        <v>1987</v>
      </c>
      <c r="G3484">
        <v>-1.2864</v>
      </c>
      <c r="H3484">
        <v>36.8172</v>
      </c>
      <c r="I3484" t="s">
        <v>138</v>
      </c>
      <c r="J3484">
        <v>101227</v>
      </c>
      <c r="K3484" s="1">
        <v>44755</v>
      </c>
      <c r="L3484" t="s">
        <v>29</v>
      </c>
      <c r="M3484" t="s">
        <v>10861</v>
      </c>
      <c r="N3484" t="s">
        <v>10862</v>
      </c>
      <c r="O3484" t="s">
        <v>1100</v>
      </c>
      <c r="P3484" t="s">
        <v>1101</v>
      </c>
      <c r="Q3484" t="s">
        <v>321</v>
      </c>
      <c r="R3484" t="s">
        <v>1102</v>
      </c>
      <c r="S3484" t="s">
        <v>114</v>
      </c>
      <c r="T3484" t="s">
        <v>1103</v>
      </c>
      <c r="U3484" t="s">
        <v>1104</v>
      </c>
      <c r="V3484" t="s">
        <v>5736</v>
      </c>
      <c r="W3484" t="s">
        <v>5737</v>
      </c>
    </row>
    <row r="3485" spans="1:23" x14ac:dyDescent="0.3">
      <c r="A3485">
        <v>2745730539399000</v>
      </c>
      <c r="B3485" t="s">
        <v>667</v>
      </c>
      <c r="C3485" t="s">
        <v>218</v>
      </c>
      <c r="D3485" t="s">
        <v>3379</v>
      </c>
      <c r="E3485" t="s">
        <v>5460</v>
      </c>
      <c r="F3485" t="s">
        <v>5461</v>
      </c>
      <c r="G3485">
        <v>15.097899999999999</v>
      </c>
      <c r="H3485">
        <v>145.6739</v>
      </c>
      <c r="I3485" t="s">
        <v>138</v>
      </c>
      <c r="J3485">
        <v>125877</v>
      </c>
      <c r="K3485" s="1">
        <v>44527</v>
      </c>
      <c r="L3485" t="s">
        <v>123</v>
      </c>
      <c r="M3485" t="s">
        <v>10863</v>
      </c>
      <c r="N3485" t="s">
        <v>10864</v>
      </c>
      <c r="O3485" t="s">
        <v>141</v>
      </c>
      <c r="P3485" t="s">
        <v>155</v>
      </c>
      <c r="Q3485" t="s">
        <v>50</v>
      </c>
      <c r="R3485" t="s">
        <v>156</v>
      </c>
      <c r="S3485" t="s">
        <v>212</v>
      </c>
      <c r="T3485" t="s">
        <v>157</v>
      </c>
      <c r="U3485" t="s">
        <v>158</v>
      </c>
      <c r="V3485" t="s">
        <v>3958</v>
      </c>
      <c r="W3485" t="s">
        <v>3959</v>
      </c>
    </row>
    <row r="3486" spans="1:23" x14ac:dyDescent="0.3">
      <c r="A3486">
        <v>800748499480685</v>
      </c>
      <c r="B3486" t="s">
        <v>1008</v>
      </c>
      <c r="C3486" t="s">
        <v>105</v>
      </c>
      <c r="D3486" t="s">
        <v>534</v>
      </c>
      <c r="E3486" t="s">
        <v>1668</v>
      </c>
      <c r="F3486" t="s">
        <v>1669</v>
      </c>
      <c r="G3486">
        <v>1.6508</v>
      </c>
      <c r="H3486">
        <v>10.267899999999999</v>
      </c>
      <c r="I3486" t="s">
        <v>62</v>
      </c>
      <c r="J3486">
        <v>116911</v>
      </c>
      <c r="K3486" s="1">
        <v>44558</v>
      </c>
      <c r="L3486" t="s">
        <v>29</v>
      </c>
      <c r="M3486" t="s">
        <v>10865</v>
      </c>
      <c r="N3486" t="s">
        <v>10866</v>
      </c>
      <c r="O3486" t="s">
        <v>509</v>
      </c>
      <c r="P3486" t="s">
        <v>1227</v>
      </c>
      <c r="Q3486" t="s">
        <v>253</v>
      </c>
      <c r="R3486" t="s">
        <v>1228</v>
      </c>
      <c r="S3486" t="s">
        <v>52</v>
      </c>
      <c r="T3486" t="s">
        <v>1229</v>
      </c>
      <c r="U3486" t="s">
        <v>1230</v>
      </c>
      <c r="V3486" t="s">
        <v>8636</v>
      </c>
      <c r="W3486" t="s">
        <v>8637</v>
      </c>
    </row>
    <row r="3487" spans="1:23" x14ac:dyDescent="0.3">
      <c r="A3487">
        <v>2820657350510490</v>
      </c>
      <c r="B3487" t="s">
        <v>443</v>
      </c>
      <c r="C3487" t="s">
        <v>189</v>
      </c>
      <c r="D3487" t="s">
        <v>7680</v>
      </c>
      <c r="E3487" t="s">
        <v>1555</v>
      </c>
      <c r="F3487" t="s">
        <v>1556</v>
      </c>
      <c r="G3487">
        <v>49.817500000000003</v>
      </c>
      <c r="H3487">
        <v>15.473000000000001</v>
      </c>
      <c r="I3487" t="s">
        <v>206</v>
      </c>
      <c r="J3487">
        <v>24242</v>
      </c>
      <c r="K3487" s="1">
        <v>45106</v>
      </c>
      <c r="L3487" t="s">
        <v>63</v>
      </c>
      <c r="M3487" t="s">
        <v>10867</v>
      </c>
      <c r="N3487" t="s">
        <v>10868</v>
      </c>
      <c r="O3487" t="s">
        <v>306</v>
      </c>
      <c r="P3487" t="s">
        <v>307</v>
      </c>
      <c r="Q3487" t="s">
        <v>83</v>
      </c>
      <c r="R3487" t="s">
        <v>308</v>
      </c>
      <c r="S3487" t="s">
        <v>36</v>
      </c>
      <c r="T3487" t="s">
        <v>309</v>
      </c>
      <c r="U3487" t="s">
        <v>310</v>
      </c>
      <c r="V3487" t="s">
        <v>7762</v>
      </c>
      <c r="W3487" t="s">
        <v>7763</v>
      </c>
    </row>
    <row r="3488" spans="1:23" x14ac:dyDescent="0.3">
      <c r="A3488">
        <v>2869103346039530</v>
      </c>
      <c r="B3488" t="s">
        <v>779</v>
      </c>
      <c r="C3488" t="s">
        <v>134</v>
      </c>
      <c r="D3488" t="s">
        <v>742</v>
      </c>
      <c r="E3488" t="s">
        <v>975</v>
      </c>
      <c r="F3488" t="s">
        <v>976</v>
      </c>
      <c r="G3488">
        <v>7.8731</v>
      </c>
      <c r="H3488">
        <v>80.771799999999999</v>
      </c>
      <c r="I3488" t="s">
        <v>138</v>
      </c>
      <c r="J3488">
        <v>70595</v>
      </c>
      <c r="K3488" s="1">
        <v>44955</v>
      </c>
      <c r="L3488" t="s">
        <v>63</v>
      </c>
      <c r="M3488" t="s">
        <v>10869</v>
      </c>
      <c r="N3488" t="s">
        <v>10870</v>
      </c>
      <c r="O3488" t="s">
        <v>716</v>
      </c>
      <c r="P3488" t="s">
        <v>4913</v>
      </c>
      <c r="Q3488" t="s">
        <v>321</v>
      </c>
      <c r="R3488" t="s">
        <v>4914</v>
      </c>
      <c r="S3488" t="s">
        <v>69</v>
      </c>
      <c r="T3488" t="s">
        <v>4915</v>
      </c>
      <c r="U3488" t="s">
        <v>4916</v>
      </c>
      <c r="V3488" t="s">
        <v>958</v>
      </c>
      <c r="W3488" t="s">
        <v>959</v>
      </c>
    </row>
    <row r="3489" spans="1:23" x14ac:dyDescent="0.3">
      <c r="A3489">
        <v>364093227036752</v>
      </c>
      <c r="B3489" t="s">
        <v>973</v>
      </c>
      <c r="C3489" t="s">
        <v>273</v>
      </c>
      <c r="D3489" t="s">
        <v>10871</v>
      </c>
      <c r="E3489" t="s">
        <v>3964</v>
      </c>
      <c r="F3489" t="s">
        <v>3965</v>
      </c>
      <c r="G3489">
        <v>42.315399999999997</v>
      </c>
      <c r="H3489">
        <v>43.356900000000003</v>
      </c>
      <c r="I3489" t="s">
        <v>206</v>
      </c>
      <c r="J3489">
        <v>23433</v>
      </c>
      <c r="K3489" s="1">
        <v>44811</v>
      </c>
      <c r="L3489" t="s">
        <v>29</v>
      </c>
      <c r="M3489" t="s">
        <v>10872</v>
      </c>
      <c r="N3489" t="s">
        <v>10873</v>
      </c>
      <c r="O3489" t="s">
        <v>1832</v>
      </c>
      <c r="P3489" t="s">
        <v>3629</v>
      </c>
      <c r="Q3489" t="s">
        <v>34</v>
      </c>
      <c r="R3489" t="s">
        <v>3630</v>
      </c>
      <c r="S3489" t="s">
        <v>198</v>
      </c>
      <c r="T3489" t="s">
        <v>3631</v>
      </c>
      <c r="U3489" t="s">
        <v>3632</v>
      </c>
      <c r="V3489" t="s">
        <v>8010</v>
      </c>
      <c r="W3489" t="s">
        <v>8011</v>
      </c>
    </row>
    <row r="3490" spans="1:23" x14ac:dyDescent="0.3">
      <c r="A3490">
        <v>258103019518835</v>
      </c>
      <c r="B3490" t="s">
        <v>779</v>
      </c>
      <c r="C3490" t="s">
        <v>42</v>
      </c>
      <c r="D3490" t="s">
        <v>3428</v>
      </c>
      <c r="E3490" t="s">
        <v>3641</v>
      </c>
      <c r="F3490" t="s">
        <v>3642</v>
      </c>
      <c r="G3490">
        <v>12.521100000000001</v>
      </c>
      <c r="H3490">
        <v>-69.968299999999999</v>
      </c>
      <c r="I3490" t="s">
        <v>78</v>
      </c>
      <c r="J3490">
        <v>66706</v>
      </c>
      <c r="K3490" s="1">
        <v>44994</v>
      </c>
      <c r="L3490" t="s">
        <v>29</v>
      </c>
      <c r="M3490" t="s">
        <v>95</v>
      </c>
      <c r="N3490" t="s">
        <v>10874</v>
      </c>
      <c r="O3490" t="s">
        <v>693</v>
      </c>
      <c r="P3490" t="s">
        <v>2445</v>
      </c>
      <c r="Q3490" t="s">
        <v>253</v>
      </c>
      <c r="R3490" t="s">
        <v>2446</v>
      </c>
      <c r="S3490" t="s">
        <v>145</v>
      </c>
      <c r="T3490" t="s">
        <v>2447</v>
      </c>
      <c r="U3490" t="s">
        <v>2448</v>
      </c>
      <c r="V3490" t="s">
        <v>6925</v>
      </c>
      <c r="W3490" t="s">
        <v>6926</v>
      </c>
    </row>
    <row r="3491" spans="1:23" x14ac:dyDescent="0.3">
      <c r="A3491">
        <v>2051555861041340</v>
      </c>
      <c r="B3491" t="s">
        <v>678</v>
      </c>
      <c r="C3491" t="s">
        <v>273</v>
      </c>
      <c r="D3491" t="s">
        <v>5013</v>
      </c>
      <c r="E3491" t="s">
        <v>1890</v>
      </c>
      <c r="F3491" t="s">
        <v>1891</v>
      </c>
      <c r="G3491">
        <v>-9.1899669999999993</v>
      </c>
      <c r="H3491">
        <v>-75.015152</v>
      </c>
      <c r="I3491" t="s">
        <v>62</v>
      </c>
      <c r="J3491">
        <v>66257</v>
      </c>
      <c r="K3491" s="1">
        <v>44813</v>
      </c>
      <c r="L3491" t="s">
        <v>29</v>
      </c>
      <c r="M3491" t="s">
        <v>10875</v>
      </c>
      <c r="N3491" t="s">
        <v>10876</v>
      </c>
      <c r="O3491" t="s">
        <v>496</v>
      </c>
      <c r="P3491" t="s">
        <v>497</v>
      </c>
      <c r="Q3491" t="s">
        <v>67</v>
      </c>
      <c r="R3491" t="s">
        <v>498</v>
      </c>
      <c r="S3491" t="s">
        <v>85</v>
      </c>
      <c r="T3491" t="s">
        <v>499</v>
      </c>
      <c r="U3491" t="s">
        <v>500</v>
      </c>
      <c r="V3491" t="s">
        <v>3806</v>
      </c>
      <c r="W3491" t="s">
        <v>3807</v>
      </c>
    </row>
    <row r="3492" spans="1:23" x14ac:dyDescent="0.3">
      <c r="A3492">
        <v>1592221574990110</v>
      </c>
      <c r="B3492" t="s">
        <v>217</v>
      </c>
      <c r="C3492" t="s">
        <v>218</v>
      </c>
      <c r="D3492" t="s">
        <v>3241</v>
      </c>
      <c r="E3492" t="s">
        <v>469</v>
      </c>
      <c r="F3492" t="s">
        <v>470</v>
      </c>
      <c r="G3492">
        <v>26.335100000000001</v>
      </c>
      <c r="H3492">
        <v>17.228300000000001</v>
      </c>
      <c r="I3492" t="s">
        <v>138</v>
      </c>
      <c r="J3492">
        <v>72988</v>
      </c>
      <c r="K3492" s="1">
        <v>44956</v>
      </c>
      <c r="L3492" t="s">
        <v>123</v>
      </c>
      <c r="M3492" t="s">
        <v>10877</v>
      </c>
      <c r="N3492" t="s">
        <v>10878</v>
      </c>
      <c r="O3492" t="s">
        <v>1979</v>
      </c>
      <c r="P3492" t="s">
        <v>2111</v>
      </c>
      <c r="Q3492" t="s">
        <v>83</v>
      </c>
      <c r="R3492" t="s">
        <v>3837</v>
      </c>
      <c r="S3492" t="s">
        <v>255</v>
      </c>
      <c r="T3492" t="s">
        <v>3838</v>
      </c>
      <c r="U3492" t="s">
        <v>3839</v>
      </c>
      <c r="V3492" t="s">
        <v>6554</v>
      </c>
      <c r="W3492" t="s">
        <v>6555</v>
      </c>
    </row>
    <row r="3493" spans="1:23" x14ac:dyDescent="0.3">
      <c r="A3493">
        <v>143478484969464</v>
      </c>
      <c r="B3493" t="s">
        <v>686</v>
      </c>
      <c r="C3493" t="s">
        <v>151</v>
      </c>
      <c r="D3493" t="s">
        <v>6648</v>
      </c>
      <c r="E3493" t="s">
        <v>2825</v>
      </c>
      <c r="F3493" t="s">
        <v>2826</v>
      </c>
      <c r="G3493">
        <v>8.4605999999999995</v>
      </c>
      <c r="H3493">
        <v>-11.7799</v>
      </c>
      <c r="I3493" t="s">
        <v>78</v>
      </c>
      <c r="J3493">
        <v>75349</v>
      </c>
      <c r="K3493" s="1">
        <v>44462</v>
      </c>
      <c r="L3493" t="s">
        <v>29</v>
      </c>
      <c r="M3493" t="s">
        <v>10879</v>
      </c>
      <c r="N3493" t="s">
        <v>10880</v>
      </c>
      <c r="O3493" t="s">
        <v>3431</v>
      </c>
      <c r="P3493" t="s">
        <v>7005</v>
      </c>
      <c r="Q3493" t="s">
        <v>294</v>
      </c>
      <c r="R3493" t="s">
        <v>7006</v>
      </c>
      <c r="S3493" t="s">
        <v>334</v>
      </c>
      <c r="T3493" t="s">
        <v>7007</v>
      </c>
      <c r="U3493" t="s">
        <v>7008</v>
      </c>
      <c r="V3493" t="s">
        <v>790</v>
      </c>
      <c r="W3493" t="s">
        <v>791</v>
      </c>
    </row>
    <row r="3494" spans="1:23" x14ac:dyDescent="0.3">
      <c r="A3494">
        <v>1186652081551620</v>
      </c>
      <c r="B3494" t="s">
        <v>467</v>
      </c>
      <c r="C3494" t="s">
        <v>189</v>
      </c>
      <c r="D3494" t="s">
        <v>2970</v>
      </c>
      <c r="E3494" t="s">
        <v>2873</v>
      </c>
      <c r="F3494" t="s">
        <v>2874</v>
      </c>
      <c r="G3494">
        <v>8.6195000000000004</v>
      </c>
      <c r="H3494">
        <v>0.82479999999999998</v>
      </c>
      <c r="I3494" t="s">
        <v>28</v>
      </c>
      <c r="J3494">
        <v>42728</v>
      </c>
      <c r="K3494" s="1">
        <v>44923</v>
      </c>
      <c r="L3494" t="s">
        <v>63</v>
      </c>
      <c r="M3494" t="s">
        <v>10881</v>
      </c>
      <c r="N3494" t="s">
        <v>10882</v>
      </c>
      <c r="O3494" t="s">
        <v>423</v>
      </c>
      <c r="P3494" t="s">
        <v>424</v>
      </c>
      <c r="Q3494" t="s">
        <v>294</v>
      </c>
      <c r="R3494" t="s">
        <v>425</v>
      </c>
      <c r="S3494" t="s">
        <v>212</v>
      </c>
      <c r="T3494" t="s">
        <v>426</v>
      </c>
      <c r="U3494" t="s">
        <v>427</v>
      </c>
      <c r="V3494" t="s">
        <v>2052</v>
      </c>
      <c r="W3494" t="s">
        <v>2053</v>
      </c>
    </row>
    <row r="3495" spans="1:23" x14ac:dyDescent="0.3">
      <c r="A3495">
        <v>2052222017190010</v>
      </c>
      <c r="B3495" t="s">
        <v>417</v>
      </c>
      <c r="C3495" t="s">
        <v>134</v>
      </c>
      <c r="D3495" t="s">
        <v>287</v>
      </c>
      <c r="E3495" t="s">
        <v>853</v>
      </c>
      <c r="F3495" t="s">
        <v>854</v>
      </c>
      <c r="G3495">
        <v>33.939100000000003</v>
      </c>
      <c r="H3495">
        <v>67.709999999999994</v>
      </c>
      <c r="I3495" t="s">
        <v>62</v>
      </c>
      <c r="J3495">
        <v>14748</v>
      </c>
      <c r="K3495" s="1">
        <v>44768</v>
      </c>
      <c r="L3495" t="s">
        <v>63</v>
      </c>
      <c r="M3495" t="s">
        <v>8031</v>
      </c>
      <c r="N3495" t="s">
        <v>10883</v>
      </c>
      <c r="O3495" t="s">
        <v>560</v>
      </c>
      <c r="P3495" t="s">
        <v>585</v>
      </c>
      <c r="Q3495" t="s">
        <v>294</v>
      </c>
      <c r="R3495" t="s">
        <v>3125</v>
      </c>
      <c r="S3495" t="s">
        <v>145</v>
      </c>
      <c r="T3495" t="s">
        <v>3126</v>
      </c>
      <c r="U3495" t="s">
        <v>3127</v>
      </c>
      <c r="V3495" t="s">
        <v>1867</v>
      </c>
      <c r="W3495" t="s">
        <v>1868</v>
      </c>
    </row>
    <row r="3496" spans="1:23" x14ac:dyDescent="0.3">
      <c r="A3496">
        <v>780333657281547</v>
      </c>
      <c r="B3496" t="s">
        <v>119</v>
      </c>
      <c r="C3496" t="s">
        <v>218</v>
      </c>
      <c r="D3496" t="s">
        <v>985</v>
      </c>
      <c r="E3496" t="s">
        <v>1642</v>
      </c>
      <c r="F3496" t="s">
        <v>1643</v>
      </c>
      <c r="G3496">
        <v>41.608600000000003</v>
      </c>
      <c r="H3496">
        <v>21.7453</v>
      </c>
      <c r="I3496" t="s">
        <v>62</v>
      </c>
      <c r="J3496">
        <v>96069</v>
      </c>
      <c r="K3496" s="1">
        <v>44659</v>
      </c>
      <c r="L3496" t="s">
        <v>63</v>
      </c>
      <c r="M3496" t="s">
        <v>10884</v>
      </c>
      <c r="N3496" t="s">
        <v>10885</v>
      </c>
      <c r="O3496" t="s">
        <v>2027</v>
      </c>
      <c r="P3496" t="s">
        <v>5661</v>
      </c>
      <c r="Q3496" t="s">
        <v>321</v>
      </c>
      <c r="R3496" t="s">
        <v>5662</v>
      </c>
      <c r="S3496" t="s">
        <v>69</v>
      </c>
      <c r="T3496" t="s">
        <v>5663</v>
      </c>
      <c r="U3496" t="s">
        <v>5664</v>
      </c>
      <c r="V3496" t="s">
        <v>6449</v>
      </c>
      <c r="W3496" t="s">
        <v>6450</v>
      </c>
    </row>
    <row r="3497" spans="1:23" x14ac:dyDescent="0.3">
      <c r="A3497">
        <v>1313467526893500</v>
      </c>
      <c r="B3497" t="s">
        <v>567</v>
      </c>
      <c r="C3497" t="s">
        <v>24</v>
      </c>
      <c r="D3497" t="s">
        <v>3850</v>
      </c>
      <c r="E3497" t="s">
        <v>1935</v>
      </c>
      <c r="F3497" t="s">
        <v>1935</v>
      </c>
      <c r="G3497">
        <v>36.140799999999999</v>
      </c>
      <c r="H3497">
        <v>-5.3536000000000001</v>
      </c>
      <c r="I3497" t="s">
        <v>62</v>
      </c>
      <c r="J3497">
        <v>15538</v>
      </c>
      <c r="K3497" s="1">
        <v>44757</v>
      </c>
      <c r="L3497" t="s">
        <v>63</v>
      </c>
      <c r="M3497" t="s">
        <v>10886</v>
      </c>
      <c r="N3497" t="s">
        <v>10887</v>
      </c>
      <c r="O3497" t="s">
        <v>2122</v>
      </c>
      <c r="P3497" t="s">
        <v>2123</v>
      </c>
      <c r="Q3497" t="s">
        <v>358</v>
      </c>
      <c r="R3497" t="s">
        <v>2124</v>
      </c>
      <c r="S3497" t="s">
        <v>198</v>
      </c>
      <c r="T3497" t="s">
        <v>2125</v>
      </c>
      <c r="U3497" t="s">
        <v>2126</v>
      </c>
      <c r="V3497" t="s">
        <v>187</v>
      </c>
      <c r="W3497" t="s">
        <v>188</v>
      </c>
    </row>
    <row r="3498" spans="1:23" x14ac:dyDescent="0.3">
      <c r="A3498">
        <v>2481836278301120</v>
      </c>
      <c r="B3498" t="s">
        <v>161</v>
      </c>
      <c r="C3498" t="s">
        <v>24</v>
      </c>
      <c r="D3498" t="s">
        <v>492</v>
      </c>
      <c r="E3498" t="s">
        <v>1462</v>
      </c>
      <c r="F3498" t="s">
        <v>1463</v>
      </c>
      <c r="G3498">
        <v>-13.133900000000001</v>
      </c>
      <c r="H3498">
        <v>27.849299999999999</v>
      </c>
      <c r="I3498" t="s">
        <v>28</v>
      </c>
      <c r="J3498">
        <v>108000</v>
      </c>
      <c r="K3498" s="1">
        <v>45045</v>
      </c>
      <c r="L3498" t="s">
        <v>63</v>
      </c>
      <c r="M3498" t="s">
        <v>10888</v>
      </c>
      <c r="N3498" t="s">
        <v>10889</v>
      </c>
      <c r="O3498" t="s">
        <v>1884</v>
      </c>
      <c r="P3498" t="s">
        <v>1428</v>
      </c>
      <c r="Q3498" t="s">
        <v>332</v>
      </c>
      <c r="R3498" t="s">
        <v>2820</v>
      </c>
      <c r="S3498" t="s">
        <v>198</v>
      </c>
      <c r="T3498" t="s">
        <v>2821</v>
      </c>
      <c r="U3498" t="s">
        <v>2822</v>
      </c>
      <c r="V3498" t="s">
        <v>4542</v>
      </c>
      <c r="W3498" t="s">
        <v>4543</v>
      </c>
    </row>
    <row r="3499" spans="1:23" x14ac:dyDescent="0.3">
      <c r="A3499">
        <v>1044068093494160</v>
      </c>
      <c r="B3499" t="s">
        <v>272</v>
      </c>
      <c r="C3499" t="s">
        <v>91</v>
      </c>
      <c r="D3499" t="s">
        <v>1112</v>
      </c>
      <c r="E3499" t="s">
        <v>626</v>
      </c>
      <c r="F3499" t="s">
        <v>627</v>
      </c>
      <c r="G3499">
        <v>35.9375</v>
      </c>
      <c r="H3499">
        <v>14.375400000000001</v>
      </c>
      <c r="I3499" t="s">
        <v>28</v>
      </c>
      <c r="J3499">
        <v>34990</v>
      </c>
      <c r="K3499" s="1">
        <v>44892</v>
      </c>
      <c r="L3499" t="s">
        <v>29</v>
      </c>
      <c r="M3499" t="s">
        <v>10890</v>
      </c>
      <c r="N3499" t="s">
        <v>10891</v>
      </c>
      <c r="O3499" t="s">
        <v>897</v>
      </c>
      <c r="P3499" t="s">
        <v>4933</v>
      </c>
      <c r="Q3499" t="s">
        <v>169</v>
      </c>
      <c r="R3499" t="s">
        <v>4934</v>
      </c>
      <c r="S3499" t="s">
        <v>114</v>
      </c>
      <c r="T3499" t="s">
        <v>4935</v>
      </c>
      <c r="U3499" t="s">
        <v>4936</v>
      </c>
      <c r="V3499" t="s">
        <v>5328</v>
      </c>
      <c r="W3499" t="s">
        <v>5329</v>
      </c>
    </row>
    <row r="3500" spans="1:23" x14ac:dyDescent="0.3">
      <c r="A3500">
        <v>2808351264635520</v>
      </c>
      <c r="B3500" t="s">
        <v>467</v>
      </c>
      <c r="C3500" t="s">
        <v>58</v>
      </c>
      <c r="D3500" t="s">
        <v>1461</v>
      </c>
      <c r="E3500" t="s">
        <v>841</v>
      </c>
      <c r="F3500" t="s">
        <v>842</v>
      </c>
      <c r="G3500">
        <v>55.378100000000003</v>
      </c>
      <c r="H3500">
        <v>-3.4359999999999999</v>
      </c>
      <c r="I3500" t="s">
        <v>62</v>
      </c>
      <c r="J3500">
        <v>80056</v>
      </c>
      <c r="K3500" s="1">
        <v>44890</v>
      </c>
      <c r="L3500" t="s">
        <v>29</v>
      </c>
      <c r="M3500" t="s">
        <v>10892</v>
      </c>
      <c r="N3500" t="s">
        <v>10893</v>
      </c>
      <c r="O3500" t="s">
        <v>990</v>
      </c>
      <c r="P3500" t="s">
        <v>3670</v>
      </c>
      <c r="Q3500" t="s">
        <v>169</v>
      </c>
      <c r="R3500" t="s">
        <v>3671</v>
      </c>
      <c r="S3500" t="s">
        <v>145</v>
      </c>
      <c r="T3500" t="s">
        <v>3672</v>
      </c>
      <c r="U3500" t="s">
        <v>3673</v>
      </c>
      <c r="V3500" t="s">
        <v>8887</v>
      </c>
      <c r="W3500" t="s">
        <v>8888</v>
      </c>
    </row>
    <row r="3501" spans="1:23" x14ac:dyDescent="0.3">
      <c r="A3501">
        <v>2107431871401610</v>
      </c>
      <c r="B3501" t="s">
        <v>1249</v>
      </c>
      <c r="C3501" t="s">
        <v>105</v>
      </c>
      <c r="D3501" t="s">
        <v>7002</v>
      </c>
      <c r="E3501" t="s">
        <v>107</v>
      </c>
      <c r="F3501" t="s">
        <v>108</v>
      </c>
      <c r="G3501">
        <v>50.503900000000002</v>
      </c>
      <c r="H3501">
        <v>4.4699</v>
      </c>
      <c r="I3501" t="s">
        <v>206</v>
      </c>
      <c r="J3501">
        <v>50110</v>
      </c>
      <c r="K3501" s="1">
        <v>44475</v>
      </c>
      <c r="L3501" t="s">
        <v>123</v>
      </c>
      <c r="M3501" t="s">
        <v>7548</v>
      </c>
      <c r="N3501" t="s">
        <v>10894</v>
      </c>
      <c r="O3501" t="s">
        <v>1832</v>
      </c>
      <c r="P3501" t="s">
        <v>2595</v>
      </c>
      <c r="Q3501" t="s">
        <v>34</v>
      </c>
      <c r="R3501" t="s">
        <v>2596</v>
      </c>
      <c r="S3501" t="s">
        <v>212</v>
      </c>
      <c r="T3501" t="s">
        <v>2597</v>
      </c>
      <c r="U3501" t="s">
        <v>2598</v>
      </c>
      <c r="V3501" t="s">
        <v>2307</v>
      </c>
      <c r="W3501" t="s">
        <v>2308</v>
      </c>
    </row>
    <row r="3502" spans="1:23" x14ac:dyDescent="0.3">
      <c r="A3502">
        <v>1073354750084920</v>
      </c>
      <c r="B3502" t="s">
        <v>1803</v>
      </c>
      <c r="C3502" t="s">
        <v>42</v>
      </c>
      <c r="D3502" t="s">
        <v>2199</v>
      </c>
      <c r="E3502" t="s">
        <v>378</v>
      </c>
      <c r="F3502" t="s">
        <v>379</v>
      </c>
      <c r="G3502">
        <v>21.521799999999999</v>
      </c>
      <c r="H3502">
        <v>-77.781199999999998</v>
      </c>
      <c r="I3502" t="s">
        <v>206</v>
      </c>
      <c r="J3502">
        <v>108929</v>
      </c>
      <c r="K3502" s="1">
        <v>44991</v>
      </c>
      <c r="L3502" t="s">
        <v>29</v>
      </c>
      <c r="M3502" t="s">
        <v>10895</v>
      </c>
      <c r="N3502" t="s">
        <v>10896</v>
      </c>
      <c r="O3502" t="s">
        <v>716</v>
      </c>
      <c r="P3502" t="s">
        <v>717</v>
      </c>
      <c r="Q3502" t="s">
        <v>83</v>
      </c>
      <c r="R3502" t="s">
        <v>718</v>
      </c>
      <c r="S3502" t="s">
        <v>241</v>
      </c>
      <c r="T3502" t="s">
        <v>719</v>
      </c>
      <c r="U3502" t="s">
        <v>720</v>
      </c>
      <c r="V3502" t="s">
        <v>1862</v>
      </c>
      <c r="W3502" t="s">
        <v>1863</v>
      </c>
    </row>
    <row r="3503" spans="1:23" x14ac:dyDescent="0.3">
      <c r="A3503">
        <v>2988324424191140</v>
      </c>
      <c r="B3503" t="s">
        <v>150</v>
      </c>
      <c r="C3503" t="s">
        <v>91</v>
      </c>
      <c r="D3503" t="s">
        <v>3858</v>
      </c>
      <c r="E3503" t="s">
        <v>3730</v>
      </c>
      <c r="F3503" t="s">
        <v>3731</v>
      </c>
      <c r="G3503">
        <v>55.169400000000003</v>
      </c>
      <c r="H3503">
        <v>23.8813</v>
      </c>
      <c r="I3503" t="s">
        <v>138</v>
      </c>
      <c r="J3503">
        <v>56698</v>
      </c>
      <c r="K3503" s="1">
        <v>45070</v>
      </c>
      <c r="L3503" t="s">
        <v>123</v>
      </c>
      <c r="M3503" t="s">
        <v>10897</v>
      </c>
      <c r="N3503" t="s">
        <v>10898</v>
      </c>
      <c r="O3503" t="s">
        <v>1832</v>
      </c>
      <c r="P3503" t="s">
        <v>3629</v>
      </c>
      <c r="Q3503" t="s">
        <v>294</v>
      </c>
      <c r="R3503" t="s">
        <v>3630</v>
      </c>
      <c r="S3503" t="s">
        <v>198</v>
      </c>
      <c r="T3503" t="s">
        <v>3631</v>
      </c>
      <c r="U3503" t="s">
        <v>3632</v>
      </c>
      <c r="V3503" t="s">
        <v>3053</v>
      </c>
      <c r="W3503" t="s">
        <v>3054</v>
      </c>
    </row>
    <row r="3504" spans="1:23" x14ac:dyDescent="0.3">
      <c r="A3504">
        <v>1514069175661980</v>
      </c>
      <c r="B3504" t="s">
        <v>74</v>
      </c>
      <c r="C3504" t="s">
        <v>91</v>
      </c>
      <c r="D3504" t="s">
        <v>699</v>
      </c>
      <c r="E3504" t="s">
        <v>3859</v>
      </c>
      <c r="F3504" t="s">
        <v>3860</v>
      </c>
      <c r="G3504">
        <v>33.854700000000001</v>
      </c>
      <c r="H3504">
        <v>35.862299999999998</v>
      </c>
      <c r="I3504" t="s">
        <v>62</v>
      </c>
      <c r="J3504">
        <v>44549</v>
      </c>
      <c r="K3504" s="1">
        <v>45148</v>
      </c>
      <c r="L3504" t="s">
        <v>123</v>
      </c>
      <c r="M3504" t="s">
        <v>10899</v>
      </c>
      <c r="N3504" t="s">
        <v>10900</v>
      </c>
      <c r="O3504" t="s">
        <v>1057</v>
      </c>
      <c r="P3504" t="s">
        <v>2891</v>
      </c>
      <c r="Q3504" t="s">
        <v>294</v>
      </c>
      <c r="R3504" t="s">
        <v>2892</v>
      </c>
      <c r="S3504" t="s">
        <v>114</v>
      </c>
      <c r="T3504" t="s">
        <v>2893</v>
      </c>
      <c r="U3504" t="s">
        <v>2894</v>
      </c>
      <c r="V3504" t="s">
        <v>4287</v>
      </c>
      <c r="W3504" t="s">
        <v>4288</v>
      </c>
    </row>
    <row r="3505" spans="1:23" x14ac:dyDescent="0.3">
      <c r="A3505">
        <v>225497511621998</v>
      </c>
      <c r="B3505" t="s">
        <v>582</v>
      </c>
      <c r="C3505" t="s">
        <v>218</v>
      </c>
      <c r="D3505" t="s">
        <v>5013</v>
      </c>
      <c r="E3505" t="s">
        <v>3707</v>
      </c>
      <c r="F3505" t="s">
        <v>3708</v>
      </c>
      <c r="G3505">
        <v>12.1165</v>
      </c>
      <c r="H3505">
        <v>-61.679000000000002</v>
      </c>
      <c r="I3505" t="s">
        <v>78</v>
      </c>
      <c r="J3505">
        <v>133077</v>
      </c>
      <c r="K3505" s="1">
        <v>45023</v>
      </c>
      <c r="L3505" t="s">
        <v>123</v>
      </c>
      <c r="M3505" t="s">
        <v>10901</v>
      </c>
      <c r="N3505" t="s">
        <v>10902</v>
      </c>
      <c r="O3505" t="s">
        <v>660</v>
      </c>
      <c r="P3505" t="s">
        <v>661</v>
      </c>
      <c r="Q3505" t="s">
        <v>332</v>
      </c>
      <c r="R3505" t="s">
        <v>662</v>
      </c>
      <c r="S3505" t="s">
        <v>36</v>
      </c>
      <c r="T3505" t="s">
        <v>663</v>
      </c>
      <c r="U3505" t="s">
        <v>664</v>
      </c>
      <c r="V3505" t="s">
        <v>4629</v>
      </c>
      <c r="W3505" t="s">
        <v>4630</v>
      </c>
    </row>
    <row r="3506" spans="1:23" x14ac:dyDescent="0.3">
      <c r="A3506">
        <v>1318159430649260</v>
      </c>
      <c r="B3506" t="s">
        <v>567</v>
      </c>
      <c r="C3506" t="s">
        <v>273</v>
      </c>
      <c r="D3506" t="s">
        <v>1674</v>
      </c>
      <c r="E3506" t="s">
        <v>731</v>
      </c>
      <c r="F3506" t="s">
        <v>732</v>
      </c>
      <c r="G3506">
        <v>13.9094</v>
      </c>
      <c r="H3506">
        <v>-60.978900000000003</v>
      </c>
      <c r="I3506" t="s">
        <v>206</v>
      </c>
      <c r="J3506">
        <v>61069</v>
      </c>
      <c r="K3506" s="1">
        <v>45140</v>
      </c>
      <c r="L3506" t="s">
        <v>63</v>
      </c>
      <c r="M3506" t="s">
        <v>10903</v>
      </c>
      <c r="N3506" t="s">
        <v>10904</v>
      </c>
      <c r="O3506" t="s">
        <v>548</v>
      </c>
      <c r="P3506" t="s">
        <v>2541</v>
      </c>
      <c r="Q3506" t="s">
        <v>83</v>
      </c>
      <c r="R3506" t="s">
        <v>2542</v>
      </c>
      <c r="S3506" t="s">
        <v>85</v>
      </c>
      <c r="T3506" t="s">
        <v>2543</v>
      </c>
      <c r="U3506" t="s">
        <v>2544</v>
      </c>
      <c r="V3506" t="s">
        <v>5742</v>
      </c>
      <c r="W3506" t="s">
        <v>5743</v>
      </c>
    </row>
    <row r="3507" spans="1:23" x14ac:dyDescent="0.3">
      <c r="A3507">
        <v>2754922943367030</v>
      </c>
      <c r="B3507" t="s">
        <v>1636</v>
      </c>
      <c r="C3507" t="s">
        <v>151</v>
      </c>
      <c r="D3507" t="s">
        <v>2525</v>
      </c>
      <c r="E3507" t="s">
        <v>1342</v>
      </c>
      <c r="F3507" t="s">
        <v>1343</v>
      </c>
      <c r="G3507">
        <v>14.497400000000001</v>
      </c>
      <c r="H3507">
        <v>-14.452400000000001</v>
      </c>
      <c r="I3507" t="s">
        <v>78</v>
      </c>
      <c r="J3507">
        <v>49937</v>
      </c>
      <c r="K3507" s="1">
        <v>44950</v>
      </c>
      <c r="L3507" t="s">
        <v>123</v>
      </c>
      <c r="M3507" t="s">
        <v>10905</v>
      </c>
      <c r="N3507" t="s">
        <v>10906</v>
      </c>
      <c r="O3507" t="s">
        <v>2675</v>
      </c>
      <c r="P3507" t="s">
        <v>785</v>
      </c>
      <c r="Q3507" t="s">
        <v>358</v>
      </c>
      <c r="R3507" t="s">
        <v>4209</v>
      </c>
      <c r="S3507" t="s">
        <v>69</v>
      </c>
      <c r="T3507" t="s">
        <v>4210</v>
      </c>
      <c r="U3507" t="s">
        <v>4211</v>
      </c>
      <c r="V3507" t="s">
        <v>6855</v>
      </c>
      <c r="W3507" t="s">
        <v>6856</v>
      </c>
    </row>
    <row r="3508" spans="1:23" x14ac:dyDescent="0.3">
      <c r="A3508">
        <v>1361243777749920</v>
      </c>
      <c r="B3508" t="s">
        <v>1140</v>
      </c>
      <c r="C3508" t="s">
        <v>189</v>
      </c>
      <c r="D3508" t="s">
        <v>2609</v>
      </c>
      <c r="E3508" t="s">
        <v>841</v>
      </c>
      <c r="F3508" t="s">
        <v>842</v>
      </c>
      <c r="G3508">
        <v>55.378100000000003</v>
      </c>
      <c r="H3508">
        <v>-3.4359999999999999</v>
      </c>
      <c r="I3508" t="s">
        <v>138</v>
      </c>
      <c r="J3508">
        <v>25649</v>
      </c>
      <c r="K3508" s="1">
        <v>44484</v>
      </c>
      <c r="L3508" t="s">
        <v>63</v>
      </c>
      <c r="M3508" t="s">
        <v>10907</v>
      </c>
      <c r="N3508" t="s">
        <v>10908</v>
      </c>
      <c r="O3508" t="s">
        <v>660</v>
      </c>
      <c r="P3508" t="s">
        <v>703</v>
      </c>
      <c r="Q3508" t="s">
        <v>239</v>
      </c>
      <c r="R3508" t="s">
        <v>2049</v>
      </c>
      <c r="S3508" t="s">
        <v>334</v>
      </c>
      <c r="T3508" t="s">
        <v>2050</v>
      </c>
      <c r="U3508" t="s">
        <v>2051</v>
      </c>
      <c r="V3508" t="s">
        <v>2931</v>
      </c>
      <c r="W3508" t="s">
        <v>2932</v>
      </c>
    </row>
    <row r="3509" spans="1:23" x14ac:dyDescent="0.3">
      <c r="A3509">
        <v>307742950399148</v>
      </c>
      <c r="B3509" t="s">
        <v>454</v>
      </c>
      <c r="C3509" t="s">
        <v>91</v>
      </c>
      <c r="D3509" t="s">
        <v>3372</v>
      </c>
      <c r="E3509" t="s">
        <v>136</v>
      </c>
      <c r="F3509" t="s">
        <v>137</v>
      </c>
      <c r="G3509">
        <v>0.18640000000000001</v>
      </c>
      <c r="H3509">
        <v>6.6131000000000002</v>
      </c>
      <c r="I3509" t="s">
        <v>78</v>
      </c>
      <c r="J3509">
        <v>29511</v>
      </c>
      <c r="K3509" s="1">
        <v>44521</v>
      </c>
      <c r="L3509" t="s">
        <v>63</v>
      </c>
      <c r="M3509" t="s">
        <v>10909</v>
      </c>
      <c r="N3509" t="s">
        <v>10910</v>
      </c>
      <c r="O3509" t="s">
        <v>307</v>
      </c>
      <c r="P3509" t="s">
        <v>1417</v>
      </c>
      <c r="Q3509" t="s">
        <v>332</v>
      </c>
      <c r="R3509" t="s">
        <v>1418</v>
      </c>
      <c r="S3509" t="s">
        <v>85</v>
      </c>
      <c r="T3509" t="s">
        <v>1419</v>
      </c>
      <c r="U3509" t="s">
        <v>1420</v>
      </c>
      <c r="V3509" t="s">
        <v>3108</v>
      </c>
      <c r="W3509" t="s">
        <v>3109</v>
      </c>
    </row>
    <row r="3510" spans="1:23" x14ac:dyDescent="0.3">
      <c r="A3510">
        <v>689908198656149</v>
      </c>
      <c r="B3510" t="s">
        <v>1683</v>
      </c>
      <c r="C3510" t="s">
        <v>58</v>
      </c>
      <c r="D3510" t="s">
        <v>2475</v>
      </c>
      <c r="E3510" t="s">
        <v>3625</v>
      </c>
      <c r="F3510" t="s">
        <v>3626</v>
      </c>
      <c r="G3510">
        <v>-11.2027</v>
      </c>
      <c r="H3510">
        <v>17.873899999999999</v>
      </c>
      <c r="I3510" t="s">
        <v>28</v>
      </c>
      <c r="J3510">
        <v>69386</v>
      </c>
      <c r="K3510" s="1">
        <v>44824</v>
      </c>
      <c r="L3510" t="s">
        <v>123</v>
      </c>
      <c r="M3510" t="s">
        <v>10911</v>
      </c>
      <c r="N3510" t="s">
        <v>10912</v>
      </c>
      <c r="O3510" t="s">
        <v>1979</v>
      </c>
      <c r="P3510" t="s">
        <v>4672</v>
      </c>
      <c r="Q3510" t="s">
        <v>83</v>
      </c>
      <c r="R3510" t="s">
        <v>4673</v>
      </c>
      <c r="S3510" t="s">
        <v>198</v>
      </c>
      <c r="T3510" t="s">
        <v>4674</v>
      </c>
      <c r="U3510" t="s">
        <v>4675</v>
      </c>
      <c r="V3510" t="s">
        <v>159</v>
      </c>
      <c r="W3510" t="s">
        <v>160</v>
      </c>
    </row>
    <row r="3511" spans="1:23" x14ac:dyDescent="0.3">
      <c r="A3511">
        <v>1890743952094140</v>
      </c>
      <c r="B3511" t="s">
        <v>1249</v>
      </c>
      <c r="C3511" t="s">
        <v>134</v>
      </c>
      <c r="D3511" t="s">
        <v>4483</v>
      </c>
      <c r="E3511" t="s">
        <v>700</v>
      </c>
      <c r="F3511" t="s">
        <v>700</v>
      </c>
      <c r="G3511">
        <v>43.738399999999999</v>
      </c>
      <c r="H3511">
        <v>7.4245999999999999</v>
      </c>
      <c r="I3511" t="s">
        <v>138</v>
      </c>
      <c r="J3511">
        <v>56308</v>
      </c>
      <c r="K3511" s="1">
        <v>44731</v>
      </c>
      <c r="L3511" t="s">
        <v>63</v>
      </c>
      <c r="M3511" t="s">
        <v>10913</v>
      </c>
      <c r="N3511" t="s">
        <v>10914</v>
      </c>
      <c r="O3511" t="s">
        <v>448</v>
      </c>
      <c r="P3511" t="s">
        <v>2628</v>
      </c>
      <c r="Q3511" t="s">
        <v>83</v>
      </c>
      <c r="R3511" t="s">
        <v>2629</v>
      </c>
      <c r="S3511" t="s">
        <v>145</v>
      </c>
      <c r="T3511" t="s">
        <v>2630</v>
      </c>
      <c r="U3511" t="s">
        <v>2631</v>
      </c>
      <c r="V3511" t="s">
        <v>8000</v>
      </c>
      <c r="W3511" t="s">
        <v>8001</v>
      </c>
    </row>
    <row r="3512" spans="1:23" x14ac:dyDescent="0.3">
      <c r="A3512">
        <v>2292080024440480</v>
      </c>
      <c r="B3512" t="s">
        <v>260</v>
      </c>
      <c r="C3512" t="s">
        <v>91</v>
      </c>
      <c r="D3512" t="s">
        <v>3021</v>
      </c>
      <c r="E3512" t="s">
        <v>191</v>
      </c>
      <c r="F3512" t="s">
        <v>192</v>
      </c>
      <c r="G3512">
        <v>32.3078</v>
      </c>
      <c r="H3512">
        <v>-64.750500000000002</v>
      </c>
      <c r="I3512" t="s">
        <v>206</v>
      </c>
      <c r="J3512">
        <v>124278</v>
      </c>
      <c r="K3512" s="1">
        <v>44809</v>
      </c>
      <c r="L3512" t="s">
        <v>63</v>
      </c>
      <c r="M3512" t="s">
        <v>10915</v>
      </c>
      <c r="N3512" t="s">
        <v>10916</v>
      </c>
      <c r="O3512" t="s">
        <v>141</v>
      </c>
      <c r="P3512" t="s">
        <v>142</v>
      </c>
      <c r="Q3512" t="s">
        <v>183</v>
      </c>
      <c r="R3512" t="s">
        <v>144</v>
      </c>
      <c r="S3512" t="s">
        <v>114</v>
      </c>
      <c r="T3512" t="s">
        <v>146</v>
      </c>
      <c r="U3512" t="s">
        <v>147</v>
      </c>
      <c r="V3512" t="s">
        <v>971</v>
      </c>
      <c r="W3512" t="s">
        <v>972</v>
      </c>
    </row>
    <row r="3513" spans="1:23" x14ac:dyDescent="0.3">
      <c r="A3513">
        <v>2017063230492560</v>
      </c>
      <c r="B3513" t="s">
        <v>667</v>
      </c>
      <c r="C3513" t="s">
        <v>189</v>
      </c>
      <c r="D3513" t="s">
        <v>3553</v>
      </c>
      <c r="E3513" t="s">
        <v>636</v>
      </c>
      <c r="F3513" t="s">
        <v>637</v>
      </c>
      <c r="G3513">
        <v>8.5379000000000005</v>
      </c>
      <c r="H3513">
        <v>-80.7821</v>
      </c>
      <c r="I3513" t="s">
        <v>78</v>
      </c>
      <c r="J3513">
        <v>27473</v>
      </c>
      <c r="K3513" s="1">
        <v>45072</v>
      </c>
      <c r="L3513" t="s">
        <v>29</v>
      </c>
      <c r="M3513" t="s">
        <v>10917</v>
      </c>
      <c r="N3513" t="s">
        <v>10918</v>
      </c>
      <c r="O3513" t="s">
        <v>447</v>
      </c>
      <c r="P3513" t="s">
        <v>167</v>
      </c>
      <c r="Q3513" t="s">
        <v>183</v>
      </c>
      <c r="R3513" t="s">
        <v>3571</v>
      </c>
      <c r="S3513" t="s">
        <v>198</v>
      </c>
      <c r="T3513" t="s">
        <v>3572</v>
      </c>
      <c r="U3513" t="s">
        <v>3573</v>
      </c>
      <c r="V3513" t="s">
        <v>1847</v>
      </c>
      <c r="W3513" t="s">
        <v>1848</v>
      </c>
    </row>
    <row r="3514" spans="1:23" x14ac:dyDescent="0.3">
      <c r="A3514">
        <v>2493757154593840</v>
      </c>
      <c r="B3514" t="s">
        <v>150</v>
      </c>
      <c r="C3514" t="s">
        <v>151</v>
      </c>
      <c r="D3514" t="s">
        <v>3663</v>
      </c>
      <c r="E3514" t="s">
        <v>626</v>
      </c>
      <c r="F3514" t="s">
        <v>627</v>
      </c>
      <c r="G3514">
        <v>35.9375</v>
      </c>
      <c r="H3514">
        <v>14.375400000000001</v>
      </c>
      <c r="I3514" t="s">
        <v>28</v>
      </c>
      <c r="J3514">
        <v>115233</v>
      </c>
      <c r="K3514" s="1">
        <v>44713</v>
      </c>
      <c r="L3514" t="s">
        <v>29</v>
      </c>
      <c r="M3514" t="s">
        <v>10919</v>
      </c>
      <c r="N3514" t="s">
        <v>10920</v>
      </c>
      <c r="O3514" t="s">
        <v>1115</v>
      </c>
      <c r="P3514" t="s">
        <v>811</v>
      </c>
      <c r="Q3514" t="s">
        <v>34</v>
      </c>
      <c r="R3514" t="s">
        <v>1116</v>
      </c>
      <c r="S3514" t="s">
        <v>85</v>
      </c>
      <c r="T3514" t="s">
        <v>1117</v>
      </c>
      <c r="U3514" t="s">
        <v>1118</v>
      </c>
      <c r="V3514" t="s">
        <v>1568</v>
      </c>
      <c r="W3514" t="s">
        <v>1569</v>
      </c>
    </row>
    <row r="3515" spans="1:23" x14ac:dyDescent="0.3">
      <c r="A3515">
        <v>221263268128873</v>
      </c>
      <c r="B3515" t="s">
        <v>272</v>
      </c>
      <c r="C3515" t="s">
        <v>218</v>
      </c>
      <c r="D3515" t="s">
        <v>4243</v>
      </c>
      <c r="E3515" t="s">
        <v>1342</v>
      </c>
      <c r="F3515" t="s">
        <v>1343</v>
      </c>
      <c r="G3515">
        <v>14.497400000000001</v>
      </c>
      <c r="H3515">
        <v>-14.452400000000001</v>
      </c>
      <c r="I3515" t="s">
        <v>62</v>
      </c>
      <c r="J3515">
        <v>113014</v>
      </c>
      <c r="K3515" s="1">
        <v>44543</v>
      </c>
      <c r="L3515" t="s">
        <v>123</v>
      </c>
      <c r="M3515" t="s">
        <v>10921</v>
      </c>
      <c r="N3515" t="s">
        <v>10922</v>
      </c>
      <c r="O3515" t="s">
        <v>509</v>
      </c>
      <c r="P3515" t="s">
        <v>1227</v>
      </c>
      <c r="Q3515" t="s">
        <v>239</v>
      </c>
      <c r="R3515" t="s">
        <v>1228</v>
      </c>
      <c r="S3515" t="s">
        <v>241</v>
      </c>
      <c r="T3515" t="s">
        <v>1229</v>
      </c>
      <c r="U3515" t="s">
        <v>1230</v>
      </c>
      <c r="V3515" t="s">
        <v>2503</v>
      </c>
      <c r="W3515" t="s">
        <v>2504</v>
      </c>
    </row>
    <row r="3516" spans="1:23" x14ac:dyDescent="0.3">
      <c r="A3516">
        <v>793830440516557</v>
      </c>
      <c r="B3516" t="s">
        <v>1683</v>
      </c>
      <c r="C3516" t="s">
        <v>105</v>
      </c>
      <c r="D3516" t="s">
        <v>4753</v>
      </c>
      <c r="E3516" t="s">
        <v>954</v>
      </c>
      <c r="F3516" t="s">
        <v>955</v>
      </c>
      <c r="G3516">
        <v>4.2104999999999997</v>
      </c>
      <c r="H3516">
        <v>101.97580000000001</v>
      </c>
      <c r="I3516" t="s">
        <v>206</v>
      </c>
      <c r="J3516">
        <v>41537</v>
      </c>
      <c r="K3516" s="1">
        <v>45167</v>
      </c>
      <c r="L3516" t="s">
        <v>63</v>
      </c>
      <c r="M3516" t="s">
        <v>10923</v>
      </c>
      <c r="N3516" t="s">
        <v>10924</v>
      </c>
      <c r="O3516" t="s">
        <v>126</v>
      </c>
      <c r="P3516" t="s">
        <v>7438</v>
      </c>
      <c r="Q3516" t="s">
        <v>239</v>
      </c>
      <c r="R3516" t="s">
        <v>7439</v>
      </c>
      <c r="S3516" t="s">
        <v>334</v>
      </c>
      <c r="T3516" t="s">
        <v>7440</v>
      </c>
      <c r="U3516" t="s">
        <v>7441</v>
      </c>
      <c r="V3516" t="s">
        <v>9026</v>
      </c>
      <c r="W3516" t="s">
        <v>9027</v>
      </c>
    </row>
    <row r="3517" spans="1:23" x14ac:dyDescent="0.3">
      <c r="A3517">
        <v>2993399480077710</v>
      </c>
      <c r="B3517" t="s">
        <v>74</v>
      </c>
      <c r="C3517" t="s">
        <v>151</v>
      </c>
      <c r="D3517" t="s">
        <v>6367</v>
      </c>
      <c r="E3517" t="s">
        <v>385</v>
      </c>
      <c r="F3517" t="s">
        <v>386</v>
      </c>
      <c r="G3517">
        <v>47.162500000000001</v>
      </c>
      <c r="H3517">
        <v>19.503299999999999</v>
      </c>
      <c r="I3517" t="s">
        <v>78</v>
      </c>
      <c r="J3517">
        <v>63395</v>
      </c>
      <c r="K3517" s="1">
        <v>44746</v>
      </c>
      <c r="L3517" t="s">
        <v>29</v>
      </c>
      <c r="M3517" t="s">
        <v>10925</v>
      </c>
      <c r="N3517" t="s">
        <v>10926</v>
      </c>
      <c r="O3517" t="s">
        <v>2174</v>
      </c>
      <c r="P3517" t="s">
        <v>2782</v>
      </c>
      <c r="Q3517" t="s">
        <v>321</v>
      </c>
      <c r="R3517" t="s">
        <v>2783</v>
      </c>
      <c r="S3517" t="s">
        <v>241</v>
      </c>
      <c r="T3517" t="s">
        <v>2784</v>
      </c>
      <c r="U3517" t="s">
        <v>2785</v>
      </c>
      <c r="V3517" t="s">
        <v>3777</v>
      </c>
      <c r="W3517" t="s">
        <v>3778</v>
      </c>
    </row>
    <row r="3518" spans="1:23" x14ac:dyDescent="0.3">
      <c r="A3518">
        <v>1764313754262030</v>
      </c>
      <c r="B3518" t="s">
        <v>1140</v>
      </c>
      <c r="C3518" t="s">
        <v>134</v>
      </c>
      <c r="D3518" t="s">
        <v>1267</v>
      </c>
      <c r="E3518" t="s">
        <v>1122</v>
      </c>
      <c r="F3518" t="s">
        <v>1123</v>
      </c>
      <c r="G3518">
        <v>9.7489000000000008</v>
      </c>
      <c r="H3518">
        <v>-83.753399999999999</v>
      </c>
      <c r="I3518" t="s">
        <v>206</v>
      </c>
      <c r="J3518">
        <v>55625</v>
      </c>
      <c r="K3518" s="1">
        <v>45031</v>
      </c>
      <c r="L3518" t="s">
        <v>123</v>
      </c>
      <c r="M3518" t="s">
        <v>10927</v>
      </c>
      <c r="N3518" t="s">
        <v>10928</v>
      </c>
      <c r="O3518" t="s">
        <v>141</v>
      </c>
      <c r="P3518" t="s">
        <v>155</v>
      </c>
      <c r="Q3518" t="s">
        <v>321</v>
      </c>
      <c r="R3518" t="s">
        <v>156</v>
      </c>
      <c r="S3518" t="s">
        <v>241</v>
      </c>
      <c r="T3518" t="s">
        <v>157</v>
      </c>
      <c r="U3518" t="s">
        <v>158</v>
      </c>
      <c r="V3518" t="s">
        <v>553</v>
      </c>
      <c r="W3518" t="s">
        <v>554</v>
      </c>
    </row>
    <row r="3519" spans="1:23" x14ac:dyDescent="0.3">
      <c r="A3519">
        <v>3048710940452320</v>
      </c>
      <c r="B3519" t="s">
        <v>467</v>
      </c>
      <c r="C3519" t="s">
        <v>105</v>
      </c>
      <c r="D3519" t="s">
        <v>1955</v>
      </c>
      <c r="E3519" t="s">
        <v>220</v>
      </c>
      <c r="F3519" t="s">
        <v>221</v>
      </c>
      <c r="G3519">
        <v>13.443199999999999</v>
      </c>
      <c r="H3519">
        <v>-15.3101</v>
      </c>
      <c r="I3519" t="s">
        <v>138</v>
      </c>
      <c r="J3519">
        <v>87410</v>
      </c>
      <c r="K3519" s="1">
        <v>44767</v>
      </c>
      <c r="L3519" t="s">
        <v>63</v>
      </c>
      <c r="M3519" t="s">
        <v>10929</v>
      </c>
      <c r="N3519" t="s">
        <v>10930</v>
      </c>
      <c r="O3519" t="s">
        <v>65</v>
      </c>
      <c r="P3519" t="s">
        <v>2036</v>
      </c>
      <c r="Q3519" t="s">
        <v>674</v>
      </c>
      <c r="R3519" t="s">
        <v>2037</v>
      </c>
      <c r="S3519" t="s">
        <v>114</v>
      </c>
      <c r="T3519" t="s">
        <v>2038</v>
      </c>
      <c r="U3519" t="s">
        <v>2039</v>
      </c>
      <c r="V3519" t="s">
        <v>5467</v>
      </c>
      <c r="W3519" t="s">
        <v>5468</v>
      </c>
    </row>
    <row r="3520" spans="1:23" x14ac:dyDescent="0.3">
      <c r="A3520">
        <v>2405866272182200</v>
      </c>
      <c r="B3520" t="s">
        <v>57</v>
      </c>
      <c r="C3520" t="s">
        <v>189</v>
      </c>
      <c r="D3520" t="s">
        <v>1583</v>
      </c>
      <c r="E3520" t="s">
        <v>731</v>
      </c>
      <c r="F3520" t="s">
        <v>732</v>
      </c>
      <c r="G3520">
        <v>13.9094</v>
      </c>
      <c r="H3520">
        <v>-60.978900000000003</v>
      </c>
      <c r="I3520" t="s">
        <v>62</v>
      </c>
      <c r="J3520">
        <v>75649</v>
      </c>
      <c r="K3520" s="1">
        <v>44790</v>
      </c>
      <c r="L3520" t="s">
        <v>29</v>
      </c>
      <c r="M3520" t="s">
        <v>10931</v>
      </c>
      <c r="N3520" t="s">
        <v>10932</v>
      </c>
      <c r="O3520" t="s">
        <v>344</v>
      </c>
      <c r="P3520" t="s">
        <v>345</v>
      </c>
      <c r="Q3520" t="s">
        <v>169</v>
      </c>
      <c r="R3520" t="s">
        <v>346</v>
      </c>
      <c r="S3520" t="s">
        <v>52</v>
      </c>
      <c r="T3520" t="s">
        <v>347</v>
      </c>
      <c r="U3520" t="s">
        <v>348</v>
      </c>
      <c r="V3520" t="s">
        <v>1324</v>
      </c>
      <c r="W3520" t="s">
        <v>1325</v>
      </c>
    </row>
    <row r="3521" spans="1:23" x14ac:dyDescent="0.3">
      <c r="A3521">
        <v>1398272970694050</v>
      </c>
      <c r="B3521" t="s">
        <v>480</v>
      </c>
      <c r="C3521" t="s">
        <v>42</v>
      </c>
      <c r="D3521" t="s">
        <v>3786</v>
      </c>
      <c r="E3521" t="s">
        <v>3211</v>
      </c>
      <c r="F3521" t="s">
        <v>3212</v>
      </c>
      <c r="G3521">
        <v>9.1449999999999996</v>
      </c>
      <c r="H3521">
        <v>40.489699999999999</v>
      </c>
      <c r="I3521" t="s">
        <v>28</v>
      </c>
      <c r="J3521">
        <v>36100</v>
      </c>
      <c r="K3521" s="1">
        <v>44628</v>
      </c>
      <c r="L3521" t="s">
        <v>123</v>
      </c>
      <c r="M3521" t="s">
        <v>10933</v>
      </c>
      <c r="N3521">
        <v>6194594002</v>
      </c>
      <c r="O3521" t="s">
        <v>1308</v>
      </c>
      <c r="P3521" t="s">
        <v>1309</v>
      </c>
      <c r="Q3521" t="s">
        <v>253</v>
      </c>
      <c r="R3521" t="s">
        <v>1310</v>
      </c>
      <c r="S3521" t="s">
        <v>212</v>
      </c>
      <c r="T3521" t="s">
        <v>1311</v>
      </c>
      <c r="U3521" t="s">
        <v>1312</v>
      </c>
      <c r="V3521" t="s">
        <v>3728</v>
      </c>
      <c r="W3521" t="s">
        <v>3729</v>
      </c>
    </row>
    <row r="3522" spans="1:23" x14ac:dyDescent="0.3">
      <c r="A3522">
        <v>595730355253034</v>
      </c>
      <c r="B3522" t="s">
        <v>454</v>
      </c>
      <c r="C3522" t="s">
        <v>24</v>
      </c>
      <c r="D3522" t="s">
        <v>2640</v>
      </c>
      <c r="E3522" t="s">
        <v>3412</v>
      </c>
      <c r="F3522" t="s">
        <v>3413</v>
      </c>
      <c r="G3522">
        <v>18.0425</v>
      </c>
      <c r="H3522">
        <v>-63.0548</v>
      </c>
      <c r="I3522" t="s">
        <v>138</v>
      </c>
      <c r="J3522">
        <v>28596</v>
      </c>
      <c r="K3522" s="1">
        <v>45003</v>
      </c>
      <c r="L3522" t="s">
        <v>29</v>
      </c>
      <c r="M3522" t="s">
        <v>10934</v>
      </c>
      <c r="N3522" t="s">
        <v>10935</v>
      </c>
      <c r="O3522" t="s">
        <v>319</v>
      </c>
      <c r="P3522" t="s">
        <v>3506</v>
      </c>
      <c r="Q3522" t="s">
        <v>253</v>
      </c>
      <c r="R3522" t="s">
        <v>3507</v>
      </c>
      <c r="S3522" t="s">
        <v>198</v>
      </c>
      <c r="T3522" t="s">
        <v>3508</v>
      </c>
      <c r="U3522" t="s">
        <v>3509</v>
      </c>
      <c r="V3522" t="s">
        <v>4834</v>
      </c>
      <c r="W3522" t="s">
        <v>4835</v>
      </c>
    </row>
    <row r="3523" spans="1:23" x14ac:dyDescent="0.3">
      <c r="A3523">
        <v>2047525427076050</v>
      </c>
      <c r="B3523" t="s">
        <v>133</v>
      </c>
      <c r="C3523" t="s">
        <v>151</v>
      </c>
      <c r="D3523" t="s">
        <v>6594</v>
      </c>
      <c r="E3523" t="s">
        <v>731</v>
      </c>
      <c r="F3523" t="s">
        <v>732</v>
      </c>
      <c r="G3523">
        <v>13.9094</v>
      </c>
      <c r="H3523">
        <v>-60.978900000000003</v>
      </c>
      <c r="I3523" t="s">
        <v>206</v>
      </c>
      <c r="J3523">
        <v>18880</v>
      </c>
      <c r="K3523" s="1">
        <v>45158</v>
      </c>
      <c r="L3523" t="s">
        <v>63</v>
      </c>
      <c r="M3523" t="s">
        <v>10936</v>
      </c>
      <c r="N3523">
        <v>9107506280</v>
      </c>
      <c r="O3523" t="s">
        <v>1513</v>
      </c>
      <c r="P3523" t="s">
        <v>1373</v>
      </c>
      <c r="Q3523" t="s">
        <v>358</v>
      </c>
      <c r="R3523" t="s">
        <v>1514</v>
      </c>
      <c r="S3523" t="s">
        <v>334</v>
      </c>
      <c r="T3523" t="s">
        <v>1515</v>
      </c>
      <c r="U3523" t="s">
        <v>1516</v>
      </c>
      <c r="V3523" t="s">
        <v>3806</v>
      </c>
      <c r="W3523" t="s">
        <v>3807</v>
      </c>
    </row>
    <row r="3524" spans="1:23" x14ac:dyDescent="0.3">
      <c r="A3524">
        <v>475201339285351</v>
      </c>
      <c r="B3524" t="s">
        <v>443</v>
      </c>
      <c r="C3524" t="s">
        <v>218</v>
      </c>
      <c r="D3524" t="s">
        <v>4471</v>
      </c>
      <c r="E3524" t="s">
        <v>1473</v>
      </c>
      <c r="F3524" t="s">
        <v>1474</v>
      </c>
      <c r="G3524">
        <v>-14.234999999999999</v>
      </c>
      <c r="H3524">
        <v>-51.9253</v>
      </c>
      <c r="I3524" t="s">
        <v>138</v>
      </c>
      <c r="J3524">
        <v>111209</v>
      </c>
      <c r="K3524" s="1">
        <v>45049</v>
      </c>
      <c r="L3524" t="s">
        <v>63</v>
      </c>
      <c r="M3524" t="s">
        <v>10937</v>
      </c>
      <c r="N3524" t="s">
        <v>10938</v>
      </c>
      <c r="O3524" t="s">
        <v>307</v>
      </c>
      <c r="P3524" t="s">
        <v>1235</v>
      </c>
      <c r="Q3524" t="s">
        <v>239</v>
      </c>
      <c r="R3524" t="s">
        <v>1236</v>
      </c>
      <c r="S3524" t="s">
        <v>85</v>
      </c>
      <c r="T3524" t="s">
        <v>1237</v>
      </c>
      <c r="U3524" t="s">
        <v>1238</v>
      </c>
      <c r="V3524" t="s">
        <v>1021</v>
      </c>
      <c r="W3524" t="s">
        <v>1022</v>
      </c>
    </row>
    <row r="3525" spans="1:23" x14ac:dyDescent="0.3">
      <c r="A3525">
        <v>612271480560945</v>
      </c>
      <c r="B3525" t="s">
        <v>57</v>
      </c>
      <c r="C3525" t="s">
        <v>91</v>
      </c>
      <c r="D3525" t="s">
        <v>2373</v>
      </c>
      <c r="E3525" t="s">
        <v>680</v>
      </c>
      <c r="F3525" t="s">
        <v>681</v>
      </c>
      <c r="G3525">
        <v>21.693999999999999</v>
      </c>
      <c r="H3525">
        <v>-71.797899999999998</v>
      </c>
      <c r="I3525" t="s">
        <v>62</v>
      </c>
      <c r="J3525">
        <v>82670</v>
      </c>
      <c r="K3525" s="1">
        <v>45064</v>
      </c>
      <c r="L3525" t="s">
        <v>29</v>
      </c>
      <c r="M3525" t="s">
        <v>10939</v>
      </c>
      <c r="N3525" t="s">
        <v>10940</v>
      </c>
      <c r="O3525" t="s">
        <v>423</v>
      </c>
      <c r="P3525" t="s">
        <v>424</v>
      </c>
      <c r="Q3525" t="s">
        <v>239</v>
      </c>
      <c r="R3525" t="s">
        <v>425</v>
      </c>
      <c r="S3525" t="s">
        <v>145</v>
      </c>
      <c r="T3525" t="s">
        <v>426</v>
      </c>
      <c r="U3525" t="s">
        <v>427</v>
      </c>
      <c r="V3525" t="s">
        <v>3113</v>
      </c>
      <c r="W3525" t="s">
        <v>3114</v>
      </c>
    </row>
    <row r="3526" spans="1:23" x14ac:dyDescent="0.3">
      <c r="A3526">
        <v>966083626199564</v>
      </c>
      <c r="B3526" t="s">
        <v>686</v>
      </c>
      <c r="C3526" t="s">
        <v>91</v>
      </c>
      <c r="D3526" t="s">
        <v>1371</v>
      </c>
      <c r="E3526" t="s">
        <v>1642</v>
      </c>
      <c r="F3526" t="s">
        <v>1643</v>
      </c>
      <c r="G3526">
        <v>41.608600000000003</v>
      </c>
      <c r="H3526">
        <v>21.7453</v>
      </c>
      <c r="I3526" t="s">
        <v>138</v>
      </c>
      <c r="J3526">
        <v>114685</v>
      </c>
      <c r="K3526" s="1">
        <v>44826</v>
      </c>
      <c r="L3526" t="s">
        <v>29</v>
      </c>
      <c r="M3526" t="s">
        <v>7499</v>
      </c>
      <c r="N3526" t="s">
        <v>10941</v>
      </c>
      <c r="O3526" t="s">
        <v>460</v>
      </c>
      <c r="P3526" t="s">
        <v>461</v>
      </c>
      <c r="Q3526" t="s">
        <v>1047</v>
      </c>
      <c r="R3526" t="s">
        <v>462</v>
      </c>
      <c r="S3526" t="s">
        <v>212</v>
      </c>
      <c r="T3526" t="s">
        <v>463</v>
      </c>
      <c r="U3526" t="s">
        <v>464</v>
      </c>
      <c r="V3526" t="s">
        <v>874</v>
      </c>
      <c r="W3526" t="s">
        <v>875</v>
      </c>
    </row>
    <row r="3527" spans="1:23" x14ac:dyDescent="0.3">
      <c r="A3527">
        <v>1910690574522550</v>
      </c>
      <c r="B3527" t="s">
        <v>555</v>
      </c>
      <c r="C3527" t="s">
        <v>91</v>
      </c>
      <c r="D3527" t="s">
        <v>2373</v>
      </c>
      <c r="E3527" t="s">
        <v>26</v>
      </c>
      <c r="F3527" t="s">
        <v>27</v>
      </c>
      <c r="G3527">
        <v>54.2361</v>
      </c>
      <c r="H3527">
        <v>-4.5480999999999998</v>
      </c>
      <c r="I3527" t="s">
        <v>78</v>
      </c>
      <c r="J3527">
        <v>132910</v>
      </c>
      <c r="K3527" s="1">
        <v>45065</v>
      </c>
      <c r="L3527" t="s">
        <v>29</v>
      </c>
      <c r="M3527" t="s">
        <v>10942</v>
      </c>
      <c r="N3527" t="s">
        <v>10943</v>
      </c>
      <c r="O3527" t="s">
        <v>1493</v>
      </c>
      <c r="P3527" t="s">
        <v>1494</v>
      </c>
      <c r="Q3527" t="s">
        <v>83</v>
      </c>
      <c r="R3527" t="s">
        <v>1495</v>
      </c>
      <c r="S3527" t="s">
        <v>36</v>
      </c>
      <c r="T3527" t="s">
        <v>1496</v>
      </c>
      <c r="U3527" t="s">
        <v>1497</v>
      </c>
      <c r="V3527" t="s">
        <v>3178</v>
      </c>
      <c r="W3527" t="s">
        <v>3179</v>
      </c>
    </row>
    <row r="3528" spans="1:23" x14ac:dyDescent="0.3">
      <c r="A3528">
        <v>2419984177921600</v>
      </c>
      <c r="B3528" t="s">
        <v>859</v>
      </c>
      <c r="C3528" t="s">
        <v>273</v>
      </c>
      <c r="D3528" t="s">
        <v>1371</v>
      </c>
      <c r="E3528" t="s">
        <v>2649</v>
      </c>
      <c r="F3528" t="s">
        <v>2650</v>
      </c>
      <c r="G3528">
        <v>42.506300000000003</v>
      </c>
      <c r="H3528">
        <v>1.5218</v>
      </c>
      <c r="I3528" t="s">
        <v>138</v>
      </c>
      <c r="J3528">
        <v>26637</v>
      </c>
      <c r="K3528" s="1">
        <v>44548</v>
      </c>
      <c r="L3528" t="s">
        <v>29</v>
      </c>
      <c r="M3528" t="s">
        <v>10944</v>
      </c>
      <c r="N3528">
        <v>5298411258</v>
      </c>
      <c r="O3528" t="s">
        <v>606</v>
      </c>
      <c r="P3528" t="s">
        <v>1979</v>
      </c>
      <c r="Q3528" t="s">
        <v>169</v>
      </c>
      <c r="R3528" t="s">
        <v>1980</v>
      </c>
      <c r="S3528" t="s">
        <v>198</v>
      </c>
      <c r="T3528" t="s">
        <v>1981</v>
      </c>
      <c r="U3528" t="s">
        <v>1982</v>
      </c>
      <c r="V3528" t="s">
        <v>3800</v>
      </c>
      <c r="W3528" t="s">
        <v>3801</v>
      </c>
    </row>
    <row r="3529" spans="1:23" x14ac:dyDescent="0.3">
      <c r="A3529">
        <v>2955538405749240</v>
      </c>
      <c r="B3529" t="s">
        <v>839</v>
      </c>
      <c r="C3529" t="s">
        <v>91</v>
      </c>
      <c r="D3529" t="s">
        <v>5091</v>
      </c>
      <c r="E3529" t="s">
        <v>893</v>
      </c>
      <c r="F3529" t="s">
        <v>894</v>
      </c>
      <c r="G3529">
        <v>-30.5595</v>
      </c>
      <c r="H3529">
        <v>22.9375</v>
      </c>
      <c r="I3529" t="s">
        <v>62</v>
      </c>
      <c r="J3529">
        <v>129886</v>
      </c>
      <c r="K3529" s="1">
        <v>45008</v>
      </c>
      <c r="L3529" t="s">
        <v>29</v>
      </c>
      <c r="M3529" t="s">
        <v>10945</v>
      </c>
      <c r="N3529" t="s">
        <v>10946</v>
      </c>
      <c r="O3529" t="s">
        <v>307</v>
      </c>
      <c r="P3529" t="s">
        <v>1235</v>
      </c>
      <c r="Q3529" t="s">
        <v>83</v>
      </c>
      <c r="R3529" t="s">
        <v>1236</v>
      </c>
      <c r="S3529" t="s">
        <v>114</v>
      </c>
      <c r="T3529" t="s">
        <v>1237</v>
      </c>
      <c r="U3529" t="s">
        <v>1238</v>
      </c>
      <c r="V3529" t="s">
        <v>7519</v>
      </c>
      <c r="W3529" t="s">
        <v>7520</v>
      </c>
    </row>
    <row r="3530" spans="1:23" x14ac:dyDescent="0.3">
      <c r="A3530">
        <v>1066310270641320</v>
      </c>
      <c r="B3530" t="s">
        <v>364</v>
      </c>
      <c r="C3530" t="s">
        <v>105</v>
      </c>
      <c r="D3530" t="s">
        <v>2006</v>
      </c>
      <c r="E3530" t="s">
        <v>1278</v>
      </c>
      <c r="F3530" t="s">
        <v>1278</v>
      </c>
      <c r="G3530">
        <v>49.815300000000001</v>
      </c>
      <c r="H3530">
        <v>6.1295999999999999</v>
      </c>
      <c r="I3530" t="s">
        <v>206</v>
      </c>
      <c r="J3530">
        <v>99653</v>
      </c>
      <c r="K3530" s="1">
        <v>44960</v>
      </c>
      <c r="L3530" t="s">
        <v>29</v>
      </c>
      <c r="M3530" t="s">
        <v>10947</v>
      </c>
      <c r="N3530" t="s">
        <v>10948</v>
      </c>
      <c r="O3530" t="s">
        <v>3926</v>
      </c>
      <c r="P3530" t="s">
        <v>6330</v>
      </c>
      <c r="Q3530" t="s">
        <v>674</v>
      </c>
      <c r="R3530" t="s">
        <v>6331</v>
      </c>
      <c r="S3530" t="s">
        <v>69</v>
      </c>
      <c r="T3530" t="s">
        <v>6332</v>
      </c>
      <c r="U3530" t="s">
        <v>6333</v>
      </c>
      <c r="V3530" t="s">
        <v>857</v>
      </c>
      <c r="W3530" t="s">
        <v>858</v>
      </c>
    </row>
    <row r="3531" spans="1:23" x14ac:dyDescent="0.3">
      <c r="A3531">
        <v>2299898391874260</v>
      </c>
      <c r="B3531" t="s">
        <v>260</v>
      </c>
      <c r="C3531" t="s">
        <v>42</v>
      </c>
      <c r="D3531" t="s">
        <v>7011</v>
      </c>
      <c r="E3531" t="s">
        <v>4059</v>
      </c>
      <c r="F3531" t="s">
        <v>4060</v>
      </c>
      <c r="G3531">
        <v>44.016500000000001</v>
      </c>
      <c r="H3531">
        <v>21.0059</v>
      </c>
      <c r="I3531" t="s">
        <v>206</v>
      </c>
      <c r="J3531">
        <v>122363</v>
      </c>
      <c r="K3531" s="1">
        <v>44883</v>
      </c>
      <c r="L3531" t="s">
        <v>29</v>
      </c>
      <c r="M3531" t="s">
        <v>10949</v>
      </c>
      <c r="N3531" t="s">
        <v>10950</v>
      </c>
      <c r="O3531" t="s">
        <v>2574</v>
      </c>
      <c r="P3531" t="s">
        <v>2575</v>
      </c>
      <c r="Q3531" t="s">
        <v>294</v>
      </c>
      <c r="R3531" t="s">
        <v>2576</v>
      </c>
      <c r="S3531" t="s">
        <v>255</v>
      </c>
      <c r="T3531" t="s">
        <v>2577</v>
      </c>
      <c r="U3531" t="s">
        <v>2578</v>
      </c>
      <c r="V3531" t="s">
        <v>10357</v>
      </c>
      <c r="W3531" t="s">
        <v>10358</v>
      </c>
    </row>
    <row r="3532" spans="1:23" x14ac:dyDescent="0.3">
      <c r="A3532">
        <v>1044666614884330</v>
      </c>
      <c r="B3532" t="s">
        <v>973</v>
      </c>
      <c r="C3532" t="s">
        <v>42</v>
      </c>
      <c r="D3532" t="s">
        <v>2551</v>
      </c>
      <c r="E3532" t="s">
        <v>1141</v>
      </c>
      <c r="F3532" t="s">
        <v>1142</v>
      </c>
      <c r="G3532">
        <v>-17.7134</v>
      </c>
      <c r="H3532">
        <v>178.065</v>
      </c>
      <c r="I3532" t="s">
        <v>78</v>
      </c>
      <c r="J3532">
        <v>63557</v>
      </c>
      <c r="K3532" s="1">
        <v>45148</v>
      </c>
      <c r="L3532" t="s">
        <v>63</v>
      </c>
      <c r="M3532" t="s">
        <v>10951</v>
      </c>
      <c r="N3532" t="s">
        <v>10952</v>
      </c>
      <c r="O3532" t="s">
        <v>1966</v>
      </c>
      <c r="P3532" t="s">
        <v>6867</v>
      </c>
      <c r="Q3532" t="s">
        <v>183</v>
      </c>
      <c r="R3532" t="s">
        <v>6868</v>
      </c>
      <c r="S3532" t="s">
        <v>114</v>
      </c>
      <c r="T3532" t="s">
        <v>6869</v>
      </c>
      <c r="U3532" t="s">
        <v>6870</v>
      </c>
      <c r="V3532" t="s">
        <v>1639</v>
      </c>
      <c r="W3532" t="s">
        <v>1640</v>
      </c>
    </row>
    <row r="3533" spans="1:23" x14ac:dyDescent="0.3">
      <c r="A3533">
        <v>1858839784587230</v>
      </c>
      <c r="B3533" t="s">
        <v>973</v>
      </c>
      <c r="C3533" t="s">
        <v>105</v>
      </c>
      <c r="D3533" t="s">
        <v>829</v>
      </c>
      <c r="E3533" t="s">
        <v>2398</v>
      </c>
      <c r="F3533" t="s">
        <v>2399</v>
      </c>
      <c r="G3533">
        <v>35.861699999999999</v>
      </c>
      <c r="H3533">
        <v>104.19540000000001</v>
      </c>
      <c r="I3533" t="s">
        <v>138</v>
      </c>
      <c r="J3533">
        <v>56315</v>
      </c>
      <c r="K3533" s="1">
        <v>44524</v>
      </c>
      <c r="L3533" t="s">
        <v>29</v>
      </c>
      <c r="M3533" t="s">
        <v>10953</v>
      </c>
      <c r="N3533" t="s">
        <v>10954</v>
      </c>
      <c r="O3533" t="s">
        <v>65</v>
      </c>
      <c r="P3533" t="s">
        <v>1308</v>
      </c>
      <c r="Q3533" t="s">
        <v>332</v>
      </c>
      <c r="R3533" t="s">
        <v>2323</v>
      </c>
      <c r="S3533" t="s">
        <v>241</v>
      </c>
      <c r="T3533" t="s">
        <v>2324</v>
      </c>
      <c r="U3533" t="s">
        <v>2325</v>
      </c>
      <c r="V3533" t="s">
        <v>2391</v>
      </c>
      <c r="W3533" t="s">
        <v>2392</v>
      </c>
    </row>
    <row r="3534" spans="1:23" x14ac:dyDescent="0.3">
      <c r="A3534">
        <v>2059136739672400</v>
      </c>
      <c r="B3534" t="s">
        <v>272</v>
      </c>
      <c r="C3534" t="s">
        <v>273</v>
      </c>
      <c r="D3534" t="s">
        <v>997</v>
      </c>
      <c r="E3534" t="s">
        <v>302</v>
      </c>
      <c r="F3534" t="s">
        <v>303</v>
      </c>
      <c r="G3534">
        <v>-4.0382999999999996</v>
      </c>
      <c r="H3534">
        <v>21.758700000000001</v>
      </c>
      <c r="I3534" t="s">
        <v>28</v>
      </c>
      <c r="J3534">
        <v>130720</v>
      </c>
      <c r="K3534" s="1">
        <v>44501</v>
      </c>
      <c r="L3534" t="s">
        <v>63</v>
      </c>
      <c r="M3534" t="s">
        <v>10955</v>
      </c>
      <c r="N3534" t="s">
        <v>10956</v>
      </c>
      <c r="O3534" t="s">
        <v>370</v>
      </c>
      <c r="P3534" t="s">
        <v>929</v>
      </c>
      <c r="Q3534" t="s">
        <v>34</v>
      </c>
      <c r="R3534" t="s">
        <v>930</v>
      </c>
      <c r="S3534" t="s">
        <v>334</v>
      </c>
      <c r="T3534" t="s">
        <v>931</v>
      </c>
      <c r="U3534" t="s">
        <v>932</v>
      </c>
      <c r="V3534" t="s">
        <v>4542</v>
      </c>
      <c r="W3534" t="s">
        <v>4543</v>
      </c>
    </row>
    <row r="3535" spans="1:23" x14ac:dyDescent="0.3">
      <c r="A3535">
        <v>283760654437267</v>
      </c>
      <c r="B3535" t="s">
        <v>231</v>
      </c>
      <c r="C3535" t="s">
        <v>134</v>
      </c>
      <c r="D3535" t="s">
        <v>6171</v>
      </c>
      <c r="E3535" t="s">
        <v>5053</v>
      </c>
      <c r="F3535" t="s">
        <v>5054</v>
      </c>
      <c r="G3535">
        <v>47.516199999999998</v>
      </c>
      <c r="H3535">
        <v>14.5501</v>
      </c>
      <c r="I3535" t="s">
        <v>78</v>
      </c>
      <c r="J3535">
        <v>76353</v>
      </c>
      <c r="K3535" s="1">
        <v>44854</v>
      </c>
      <c r="L3535" t="s">
        <v>29</v>
      </c>
      <c r="M3535" t="s">
        <v>10957</v>
      </c>
      <c r="N3535" t="s">
        <v>10958</v>
      </c>
      <c r="O3535" t="s">
        <v>292</v>
      </c>
      <c r="P3535" t="s">
        <v>293</v>
      </c>
      <c r="Q3535" t="s">
        <v>183</v>
      </c>
      <c r="R3535" t="s">
        <v>295</v>
      </c>
      <c r="S3535" t="s">
        <v>69</v>
      </c>
      <c r="T3535" t="s">
        <v>296</v>
      </c>
      <c r="U3535" t="s">
        <v>297</v>
      </c>
      <c r="V3535" t="s">
        <v>3225</v>
      </c>
      <c r="W3535" t="s">
        <v>3226</v>
      </c>
    </row>
    <row r="3536" spans="1:23" x14ac:dyDescent="0.3">
      <c r="A3536">
        <v>2034342068177490</v>
      </c>
      <c r="B3536" t="s">
        <v>467</v>
      </c>
      <c r="C3536" t="s">
        <v>91</v>
      </c>
      <c r="D3536" t="s">
        <v>3952</v>
      </c>
      <c r="E3536" t="s">
        <v>556</v>
      </c>
      <c r="F3536" t="s">
        <v>557</v>
      </c>
      <c r="G3536">
        <v>-1.8311999999999999</v>
      </c>
      <c r="H3536">
        <v>-78.183400000000006</v>
      </c>
      <c r="I3536" t="s">
        <v>206</v>
      </c>
      <c r="J3536">
        <v>93776</v>
      </c>
      <c r="K3536" s="1">
        <v>45045</v>
      </c>
      <c r="L3536" t="s">
        <v>63</v>
      </c>
      <c r="M3536" t="s">
        <v>10959</v>
      </c>
      <c r="N3536" t="s">
        <v>10960</v>
      </c>
      <c r="O3536" t="s">
        <v>292</v>
      </c>
      <c r="P3536" t="s">
        <v>1446</v>
      </c>
      <c r="Q3536" t="s">
        <v>332</v>
      </c>
      <c r="R3536" t="s">
        <v>1447</v>
      </c>
      <c r="S3536" t="s">
        <v>85</v>
      </c>
      <c r="T3536" t="s">
        <v>1448</v>
      </c>
      <c r="U3536" t="s">
        <v>1449</v>
      </c>
      <c r="V3536" t="s">
        <v>1801</v>
      </c>
      <c r="W3536" t="s">
        <v>1802</v>
      </c>
    </row>
    <row r="3537" spans="1:23" x14ac:dyDescent="0.3">
      <c r="A3537">
        <v>252873870118292</v>
      </c>
      <c r="B3537" t="s">
        <v>161</v>
      </c>
      <c r="C3537" t="s">
        <v>91</v>
      </c>
      <c r="D3537" t="s">
        <v>3372</v>
      </c>
      <c r="E3537" t="s">
        <v>1414</v>
      </c>
      <c r="F3537" t="s">
        <v>1415</v>
      </c>
      <c r="G3537">
        <v>29.311699999999998</v>
      </c>
      <c r="H3537">
        <v>47.4818</v>
      </c>
      <c r="I3537" t="s">
        <v>206</v>
      </c>
      <c r="J3537">
        <v>24609</v>
      </c>
      <c r="K3537" s="1">
        <v>44618</v>
      </c>
      <c r="L3537" t="s">
        <v>29</v>
      </c>
      <c r="M3537" t="s">
        <v>10961</v>
      </c>
      <c r="N3537" t="s">
        <v>10962</v>
      </c>
      <c r="O3537" t="s">
        <v>447</v>
      </c>
      <c r="P3537" t="s">
        <v>167</v>
      </c>
      <c r="Q3537" t="s">
        <v>34</v>
      </c>
      <c r="R3537" t="s">
        <v>3571</v>
      </c>
      <c r="S3537" t="s">
        <v>334</v>
      </c>
      <c r="T3537" t="s">
        <v>3572</v>
      </c>
      <c r="U3537" t="s">
        <v>3573</v>
      </c>
      <c r="V3537" t="s">
        <v>8648</v>
      </c>
      <c r="W3537" t="s">
        <v>8649</v>
      </c>
    </row>
    <row r="3538" spans="1:23" x14ac:dyDescent="0.3">
      <c r="A3538">
        <v>2995801835507370</v>
      </c>
      <c r="B3538" t="s">
        <v>443</v>
      </c>
      <c r="C3538" t="s">
        <v>42</v>
      </c>
      <c r="D3538" t="s">
        <v>3379</v>
      </c>
      <c r="E3538" t="s">
        <v>504</v>
      </c>
      <c r="F3538" t="s">
        <v>505</v>
      </c>
      <c r="G3538">
        <v>21.473500000000001</v>
      </c>
      <c r="H3538">
        <v>55.9754</v>
      </c>
      <c r="I3538" t="s">
        <v>78</v>
      </c>
      <c r="J3538">
        <v>20083</v>
      </c>
      <c r="K3538" s="1">
        <v>44767</v>
      </c>
      <c r="L3538" t="s">
        <v>63</v>
      </c>
      <c r="M3538" t="s">
        <v>10963</v>
      </c>
      <c r="N3538" t="s">
        <v>10964</v>
      </c>
      <c r="O3538" t="s">
        <v>1169</v>
      </c>
      <c r="P3538" t="s">
        <v>2847</v>
      </c>
      <c r="Q3538" t="s">
        <v>83</v>
      </c>
      <c r="R3538" t="s">
        <v>2848</v>
      </c>
      <c r="S3538" t="s">
        <v>69</v>
      </c>
      <c r="T3538" t="s">
        <v>2849</v>
      </c>
      <c r="U3538" t="s">
        <v>2850</v>
      </c>
      <c r="V3538" t="s">
        <v>7914</v>
      </c>
      <c r="W3538" t="s">
        <v>7915</v>
      </c>
    </row>
    <row r="3539" spans="1:23" x14ac:dyDescent="0.3">
      <c r="A3539">
        <v>459704244973495</v>
      </c>
      <c r="B3539" t="s">
        <v>104</v>
      </c>
      <c r="C3539" t="s">
        <v>91</v>
      </c>
      <c r="D3539" t="s">
        <v>3853</v>
      </c>
      <c r="E3539" t="s">
        <v>1849</v>
      </c>
      <c r="F3539" t="s">
        <v>1850</v>
      </c>
      <c r="G3539">
        <v>32.427900000000001</v>
      </c>
      <c r="H3539">
        <v>53.688000000000002</v>
      </c>
      <c r="I3539" t="s">
        <v>28</v>
      </c>
      <c r="J3539">
        <v>70834</v>
      </c>
      <c r="K3539" s="1">
        <v>44827</v>
      </c>
      <c r="L3539" t="s">
        <v>63</v>
      </c>
      <c r="M3539" t="s">
        <v>10965</v>
      </c>
      <c r="N3539" t="s">
        <v>10966</v>
      </c>
      <c r="O3539" t="s">
        <v>141</v>
      </c>
      <c r="P3539" t="s">
        <v>155</v>
      </c>
      <c r="Q3539" t="s">
        <v>67</v>
      </c>
      <c r="R3539" t="s">
        <v>156</v>
      </c>
      <c r="S3539" t="s">
        <v>85</v>
      </c>
      <c r="T3539" t="s">
        <v>157</v>
      </c>
      <c r="U3539" t="s">
        <v>158</v>
      </c>
      <c r="V3539" t="s">
        <v>2326</v>
      </c>
      <c r="W3539" t="s">
        <v>2327</v>
      </c>
    </row>
    <row r="3540" spans="1:23" x14ac:dyDescent="0.3">
      <c r="A3540">
        <v>2370711701057180</v>
      </c>
      <c r="B3540" t="s">
        <v>119</v>
      </c>
      <c r="C3540" t="s">
        <v>105</v>
      </c>
      <c r="D3540" t="s">
        <v>503</v>
      </c>
      <c r="E3540" t="s">
        <v>1564</v>
      </c>
      <c r="F3540" t="s">
        <v>1565</v>
      </c>
      <c r="G3540">
        <v>6.6111000000000004</v>
      </c>
      <c r="H3540">
        <v>20.939399999999999</v>
      </c>
      <c r="I3540" t="s">
        <v>138</v>
      </c>
      <c r="J3540">
        <v>42750</v>
      </c>
      <c r="K3540" s="1">
        <v>44716</v>
      </c>
      <c r="L3540" t="s">
        <v>29</v>
      </c>
      <c r="M3540" t="s">
        <v>4785</v>
      </c>
      <c r="N3540" t="s">
        <v>10967</v>
      </c>
      <c r="O3540" t="s">
        <v>509</v>
      </c>
      <c r="P3540" t="s">
        <v>1227</v>
      </c>
      <c r="Q3540" t="s">
        <v>321</v>
      </c>
      <c r="R3540" t="s">
        <v>1228</v>
      </c>
      <c r="S3540" t="s">
        <v>212</v>
      </c>
      <c r="T3540" t="s">
        <v>1229</v>
      </c>
      <c r="U3540" t="s">
        <v>1230</v>
      </c>
      <c r="V3540" t="s">
        <v>8253</v>
      </c>
      <c r="W3540" t="s">
        <v>8254</v>
      </c>
    </row>
    <row r="3541" spans="1:23" x14ac:dyDescent="0.3">
      <c r="A3541">
        <v>2219960326002730</v>
      </c>
      <c r="B3541" t="s">
        <v>555</v>
      </c>
      <c r="C3541" t="s">
        <v>189</v>
      </c>
      <c r="D3541" t="s">
        <v>3451</v>
      </c>
      <c r="E3541" t="s">
        <v>2816</v>
      </c>
      <c r="F3541" t="s">
        <v>2817</v>
      </c>
      <c r="G3541">
        <v>-40.900599999999997</v>
      </c>
      <c r="H3541">
        <v>174.886</v>
      </c>
      <c r="I3541" t="s">
        <v>78</v>
      </c>
      <c r="J3541">
        <v>53638</v>
      </c>
      <c r="K3541" s="1">
        <v>44831</v>
      </c>
      <c r="L3541" t="s">
        <v>123</v>
      </c>
      <c r="M3541" t="s">
        <v>10968</v>
      </c>
      <c r="N3541" t="s">
        <v>10969</v>
      </c>
      <c r="O3541" t="s">
        <v>1979</v>
      </c>
      <c r="P3541" t="s">
        <v>2111</v>
      </c>
      <c r="Q3541" t="s">
        <v>239</v>
      </c>
      <c r="R3541" t="s">
        <v>3837</v>
      </c>
      <c r="S3541" t="s">
        <v>198</v>
      </c>
      <c r="T3541" t="s">
        <v>3838</v>
      </c>
      <c r="U3541" t="s">
        <v>3839</v>
      </c>
      <c r="V3541" t="s">
        <v>7687</v>
      </c>
      <c r="W3541" t="s">
        <v>7688</v>
      </c>
    </row>
    <row r="3542" spans="1:23" x14ac:dyDescent="0.3">
      <c r="A3542">
        <v>3054036458178050</v>
      </c>
      <c r="B3542" t="s">
        <v>678</v>
      </c>
      <c r="C3542" t="s">
        <v>273</v>
      </c>
      <c r="D3542" t="s">
        <v>3137</v>
      </c>
      <c r="E3542" t="s">
        <v>3715</v>
      </c>
      <c r="F3542" t="s">
        <v>3716</v>
      </c>
      <c r="G3542">
        <v>-3.3704000000000001</v>
      </c>
      <c r="H3542">
        <v>-168.73400000000001</v>
      </c>
      <c r="I3542" t="s">
        <v>62</v>
      </c>
      <c r="J3542">
        <v>17699</v>
      </c>
      <c r="K3542" s="1">
        <v>44681</v>
      </c>
      <c r="L3542" t="s">
        <v>29</v>
      </c>
      <c r="M3542" t="s">
        <v>10970</v>
      </c>
      <c r="N3542" t="s">
        <v>10971</v>
      </c>
      <c r="O3542" t="s">
        <v>2417</v>
      </c>
      <c r="P3542" t="s">
        <v>2418</v>
      </c>
      <c r="Q3542" t="s">
        <v>239</v>
      </c>
      <c r="R3542" t="s">
        <v>2419</v>
      </c>
      <c r="S3542" t="s">
        <v>241</v>
      </c>
      <c r="T3542" t="s">
        <v>2420</v>
      </c>
      <c r="U3542" t="s">
        <v>2421</v>
      </c>
      <c r="V3542" t="s">
        <v>4620</v>
      </c>
      <c r="W3542" t="s">
        <v>4621</v>
      </c>
    </row>
    <row r="3543" spans="1:23" x14ac:dyDescent="0.3">
      <c r="A3543">
        <v>1713281912096010</v>
      </c>
      <c r="B3543" t="s">
        <v>300</v>
      </c>
      <c r="C3543" t="s">
        <v>273</v>
      </c>
      <c r="D3543" t="s">
        <v>6730</v>
      </c>
      <c r="E3543" t="s">
        <v>288</v>
      </c>
      <c r="F3543" t="s">
        <v>289</v>
      </c>
      <c r="G3543">
        <v>40.3399</v>
      </c>
      <c r="H3543">
        <v>127.51009999999999</v>
      </c>
      <c r="I3543" t="s">
        <v>28</v>
      </c>
      <c r="J3543">
        <v>54378</v>
      </c>
      <c r="K3543" s="1">
        <v>45105</v>
      </c>
      <c r="L3543" t="s">
        <v>63</v>
      </c>
      <c r="M3543" t="s">
        <v>10972</v>
      </c>
      <c r="N3543" t="s">
        <v>10973</v>
      </c>
      <c r="O3543" t="s">
        <v>2174</v>
      </c>
      <c r="P3543" t="s">
        <v>3460</v>
      </c>
      <c r="Q3543" t="s">
        <v>67</v>
      </c>
      <c r="R3543" t="s">
        <v>3461</v>
      </c>
      <c r="S3543" t="s">
        <v>334</v>
      </c>
      <c r="T3543" t="s">
        <v>3462</v>
      </c>
      <c r="U3543" t="s">
        <v>3463</v>
      </c>
      <c r="V3543" t="s">
        <v>6179</v>
      </c>
      <c r="W3543" t="s">
        <v>6180</v>
      </c>
    </row>
    <row r="3544" spans="1:23" x14ac:dyDescent="0.3">
      <c r="A3544">
        <v>2449729602044280</v>
      </c>
      <c r="B3544" t="s">
        <v>351</v>
      </c>
      <c r="C3544" t="s">
        <v>218</v>
      </c>
      <c r="D3544" t="s">
        <v>1064</v>
      </c>
      <c r="E3544" t="s">
        <v>3080</v>
      </c>
      <c r="F3544" t="s">
        <v>3081</v>
      </c>
      <c r="G3544">
        <v>12.169600000000001</v>
      </c>
      <c r="H3544">
        <v>-68.989999999999995</v>
      </c>
      <c r="I3544" t="s">
        <v>138</v>
      </c>
      <c r="J3544">
        <v>81091</v>
      </c>
      <c r="K3544" s="1">
        <v>44528</v>
      </c>
      <c r="L3544" t="s">
        <v>123</v>
      </c>
      <c r="M3544" t="s">
        <v>10974</v>
      </c>
      <c r="N3544" t="s">
        <v>10975</v>
      </c>
      <c r="O3544" t="s">
        <v>735</v>
      </c>
      <c r="P3544" t="s">
        <v>2018</v>
      </c>
      <c r="Q3544" t="s">
        <v>294</v>
      </c>
      <c r="R3544" t="s">
        <v>2019</v>
      </c>
      <c r="S3544" t="s">
        <v>255</v>
      </c>
      <c r="T3544" t="s">
        <v>2020</v>
      </c>
      <c r="U3544" t="s">
        <v>2021</v>
      </c>
      <c r="V3544" t="s">
        <v>270</v>
      </c>
      <c r="W3544" t="s">
        <v>271</v>
      </c>
    </row>
    <row r="3545" spans="1:23" x14ac:dyDescent="0.3">
      <c r="A3545">
        <v>2057450711518280</v>
      </c>
      <c r="B3545" t="s">
        <v>667</v>
      </c>
      <c r="C3545" t="s">
        <v>151</v>
      </c>
      <c r="D3545" t="s">
        <v>481</v>
      </c>
      <c r="E3545" t="s">
        <v>947</v>
      </c>
      <c r="F3545" t="s">
        <v>948</v>
      </c>
      <c r="G3545">
        <v>28.3949</v>
      </c>
      <c r="H3545">
        <v>84.123999999999995</v>
      </c>
      <c r="I3545" t="s">
        <v>78</v>
      </c>
      <c r="J3545">
        <v>22321</v>
      </c>
      <c r="K3545" s="1">
        <v>44693</v>
      </c>
      <c r="L3545" t="s">
        <v>63</v>
      </c>
      <c r="M3545" t="s">
        <v>10976</v>
      </c>
      <c r="N3545">
        <v>5692989636</v>
      </c>
      <c r="O3545" t="s">
        <v>1884</v>
      </c>
      <c r="P3545" t="s">
        <v>2499</v>
      </c>
      <c r="Q3545" t="s">
        <v>294</v>
      </c>
      <c r="R3545" t="s">
        <v>2500</v>
      </c>
      <c r="S3545" t="s">
        <v>52</v>
      </c>
      <c r="T3545" t="s">
        <v>2501</v>
      </c>
      <c r="U3545" t="s">
        <v>2502</v>
      </c>
      <c r="V3545" t="s">
        <v>6179</v>
      </c>
      <c r="W3545" t="s">
        <v>6180</v>
      </c>
    </row>
    <row r="3546" spans="1:23" x14ac:dyDescent="0.3">
      <c r="A3546">
        <v>108383294665762</v>
      </c>
      <c r="B3546" t="s">
        <v>582</v>
      </c>
      <c r="C3546" t="s">
        <v>134</v>
      </c>
      <c r="D3546" t="s">
        <v>2643</v>
      </c>
      <c r="E3546" t="s">
        <v>1551</v>
      </c>
      <c r="F3546" t="s">
        <v>1552</v>
      </c>
      <c r="G3546">
        <v>22.3964</v>
      </c>
      <c r="H3546">
        <v>114.1095</v>
      </c>
      <c r="I3546" t="s">
        <v>62</v>
      </c>
      <c r="J3546">
        <v>107719</v>
      </c>
      <c r="K3546" s="1">
        <v>45032</v>
      </c>
      <c r="L3546" t="s">
        <v>123</v>
      </c>
      <c r="M3546" t="s">
        <v>10977</v>
      </c>
      <c r="N3546" t="s">
        <v>10978</v>
      </c>
      <c r="O3546" t="s">
        <v>772</v>
      </c>
      <c r="P3546" t="s">
        <v>773</v>
      </c>
      <c r="Q3546" t="s">
        <v>253</v>
      </c>
      <c r="R3546" t="s">
        <v>774</v>
      </c>
      <c r="S3546" t="s">
        <v>212</v>
      </c>
      <c r="T3546" t="s">
        <v>775</v>
      </c>
      <c r="U3546" t="s">
        <v>776</v>
      </c>
      <c r="V3546" t="s">
        <v>2303</v>
      </c>
      <c r="W3546" t="s">
        <v>2304</v>
      </c>
    </row>
    <row r="3547" spans="1:23" x14ac:dyDescent="0.3">
      <c r="A3547">
        <v>2336904653557280</v>
      </c>
      <c r="B3547" t="s">
        <v>104</v>
      </c>
      <c r="C3547" t="s">
        <v>151</v>
      </c>
      <c r="D3547" t="s">
        <v>1724</v>
      </c>
      <c r="E3547" t="s">
        <v>1760</v>
      </c>
      <c r="F3547" t="s">
        <v>1761</v>
      </c>
      <c r="G3547">
        <v>13.193899999999999</v>
      </c>
      <c r="H3547">
        <v>-59.543199999999999</v>
      </c>
      <c r="I3547" t="s">
        <v>28</v>
      </c>
      <c r="J3547">
        <v>56232</v>
      </c>
      <c r="K3547" s="1">
        <v>44671</v>
      </c>
      <c r="L3547" t="s">
        <v>29</v>
      </c>
      <c r="M3547" t="s">
        <v>10979</v>
      </c>
      <c r="N3547" t="s">
        <v>10980</v>
      </c>
      <c r="O3547" t="s">
        <v>2275</v>
      </c>
      <c r="P3547" t="s">
        <v>2276</v>
      </c>
      <c r="Q3547" t="s">
        <v>83</v>
      </c>
      <c r="R3547" t="s">
        <v>2277</v>
      </c>
      <c r="S3547" t="s">
        <v>334</v>
      </c>
      <c r="T3547" t="s">
        <v>2278</v>
      </c>
      <c r="U3547" t="s">
        <v>2279</v>
      </c>
      <c r="V3547" t="s">
        <v>6179</v>
      </c>
      <c r="W3547" t="s">
        <v>6180</v>
      </c>
    </row>
    <row r="3548" spans="1:23" x14ac:dyDescent="0.3">
      <c r="A3548">
        <v>1938740330077630</v>
      </c>
      <c r="B3548" t="s">
        <v>272</v>
      </c>
      <c r="C3548" t="s">
        <v>105</v>
      </c>
      <c r="D3548" t="s">
        <v>1611</v>
      </c>
      <c r="E3548" t="s">
        <v>1534</v>
      </c>
      <c r="F3548" t="s">
        <v>1535</v>
      </c>
      <c r="G3548">
        <v>1.3733</v>
      </c>
      <c r="H3548">
        <v>32.290300000000002</v>
      </c>
      <c r="I3548" t="s">
        <v>62</v>
      </c>
      <c r="J3548">
        <v>28259</v>
      </c>
      <c r="K3548" s="1">
        <v>45170</v>
      </c>
      <c r="L3548" t="s">
        <v>29</v>
      </c>
      <c r="M3548" t="s">
        <v>10981</v>
      </c>
      <c r="N3548" t="s">
        <v>10982</v>
      </c>
      <c r="O3548" t="s">
        <v>81</v>
      </c>
      <c r="P3548" t="s">
        <v>224</v>
      </c>
      <c r="Q3548" t="s">
        <v>253</v>
      </c>
      <c r="R3548" t="s">
        <v>2259</v>
      </c>
      <c r="S3548" t="s">
        <v>145</v>
      </c>
      <c r="T3548" t="s">
        <v>2260</v>
      </c>
      <c r="U3548" t="s">
        <v>2261</v>
      </c>
      <c r="V3548" t="s">
        <v>1717</v>
      </c>
      <c r="W3548" t="s">
        <v>1718</v>
      </c>
    </row>
    <row r="3549" spans="1:23" x14ac:dyDescent="0.3">
      <c r="A3549">
        <v>2964797777912500</v>
      </c>
      <c r="B3549" t="s">
        <v>467</v>
      </c>
      <c r="C3549" t="s">
        <v>189</v>
      </c>
      <c r="D3549" t="s">
        <v>203</v>
      </c>
      <c r="E3549" t="s">
        <v>680</v>
      </c>
      <c r="F3549" t="s">
        <v>681</v>
      </c>
      <c r="G3549">
        <v>21.693999999999999</v>
      </c>
      <c r="H3549">
        <v>-71.797899999999998</v>
      </c>
      <c r="I3549" t="s">
        <v>78</v>
      </c>
      <c r="J3549">
        <v>94739</v>
      </c>
      <c r="K3549" s="1">
        <v>44512</v>
      </c>
      <c r="L3549" t="s">
        <v>63</v>
      </c>
      <c r="M3549" t="s">
        <v>10983</v>
      </c>
      <c r="N3549" t="s">
        <v>10984</v>
      </c>
      <c r="O3549" t="s">
        <v>460</v>
      </c>
      <c r="P3549" t="s">
        <v>461</v>
      </c>
      <c r="Q3549" t="s">
        <v>34</v>
      </c>
      <c r="R3549" t="s">
        <v>462</v>
      </c>
      <c r="S3549" t="s">
        <v>255</v>
      </c>
      <c r="T3549" t="s">
        <v>463</v>
      </c>
      <c r="U3549" t="s">
        <v>464</v>
      </c>
      <c r="V3549" t="s">
        <v>7481</v>
      </c>
      <c r="W3549" t="s">
        <v>7482</v>
      </c>
    </row>
    <row r="3550" spans="1:23" x14ac:dyDescent="0.3">
      <c r="A3550">
        <v>2855528028152000</v>
      </c>
      <c r="B3550" t="s">
        <v>41</v>
      </c>
      <c r="C3550" t="s">
        <v>189</v>
      </c>
      <c r="D3550" t="s">
        <v>568</v>
      </c>
      <c r="E3550" t="s">
        <v>3964</v>
      </c>
      <c r="F3550" t="s">
        <v>3965</v>
      </c>
      <c r="G3550">
        <v>42.315399999999997</v>
      </c>
      <c r="H3550">
        <v>43.356900000000003</v>
      </c>
      <c r="I3550" t="s">
        <v>138</v>
      </c>
      <c r="J3550">
        <v>83567</v>
      </c>
      <c r="K3550" s="1">
        <v>44981</v>
      </c>
      <c r="L3550" t="s">
        <v>29</v>
      </c>
      <c r="M3550" t="s">
        <v>10985</v>
      </c>
      <c r="N3550" t="s">
        <v>10986</v>
      </c>
      <c r="O3550" t="s">
        <v>400</v>
      </c>
      <c r="P3550" t="s">
        <v>2566</v>
      </c>
      <c r="Q3550" t="s">
        <v>83</v>
      </c>
      <c r="R3550" t="s">
        <v>2567</v>
      </c>
      <c r="S3550" t="s">
        <v>255</v>
      </c>
      <c r="T3550" t="s">
        <v>2568</v>
      </c>
      <c r="U3550" t="s">
        <v>2569</v>
      </c>
      <c r="V3550" t="s">
        <v>1646</v>
      </c>
      <c r="W3550" t="s">
        <v>1647</v>
      </c>
    </row>
    <row r="3551" spans="1:23" x14ac:dyDescent="0.3">
      <c r="A3551">
        <v>2191878911713030</v>
      </c>
      <c r="B3551" t="s">
        <v>921</v>
      </c>
      <c r="C3551" t="s">
        <v>134</v>
      </c>
      <c r="D3551" t="s">
        <v>4306</v>
      </c>
      <c r="E3551" t="s">
        <v>1911</v>
      </c>
      <c r="F3551" t="s">
        <v>1912</v>
      </c>
      <c r="G3551">
        <v>7.5148999999999999</v>
      </c>
      <c r="H3551">
        <v>134.58250000000001</v>
      </c>
      <c r="I3551" t="s">
        <v>206</v>
      </c>
      <c r="J3551">
        <v>37547</v>
      </c>
      <c r="K3551" s="1">
        <v>44642</v>
      </c>
      <c r="L3551" t="s">
        <v>123</v>
      </c>
      <c r="M3551" t="s">
        <v>2552</v>
      </c>
      <c r="N3551" t="s">
        <v>10987</v>
      </c>
      <c r="O3551" t="s">
        <v>447</v>
      </c>
      <c r="P3551" t="s">
        <v>167</v>
      </c>
      <c r="Q3551" t="s">
        <v>67</v>
      </c>
      <c r="R3551" t="s">
        <v>3571</v>
      </c>
      <c r="S3551" t="s">
        <v>114</v>
      </c>
      <c r="T3551" t="s">
        <v>3572</v>
      </c>
      <c r="U3551" t="s">
        <v>3573</v>
      </c>
      <c r="V3551" t="s">
        <v>4889</v>
      </c>
      <c r="W3551" t="s">
        <v>4890</v>
      </c>
    </row>
    <row r="3552" spans="1:23" x14ac:dyDescent="0.3">
      <c r="A3552">
        <v>563032326635310</v>
      </c>
      <c r="B3552" t="s">
        <v>260</v>
      </c>
      <c r="C3552" t="s">
        <v>189</v>
      </c>
      <c r="D3552" t="s">
        <v>4029</v>
      </c>
      <c r="E3552" t="s">
        <v>275</v>
      </c>
      <c r="F3552" t="s">
        <v>276</v>
      </c>
      <c r="G3552">
        <v>-17.6797</v>
      </c>
      <c r="H3552">
        <v>-149.4068</v>
      </c>
      <c r="I3552" t="s">
        <v>62</v>
      </c>
      <c r="J3552">
        <v>132085</v>
      </c>
      <c r="K3552" s="1">
        <v>44597</v>
      </c>
      <c r="L3552" t="s">
        <v>63</v>
      </c>
      <c r="M3552" t="s">
        <v>10988</v>
      </c>
      <c r="N3552" t="s">
        <v>10989</v>
      </c>
      <c r="O3552" t="s">
        <v>1252</v>
      </c>
      <c r="P3552" t="s">
        <v>660</v>
      </c>
      <c r="Q3552" t="s">
        <v>83</v>
      </c>
      <c r="R3552" t="s">
        <v>3560</v>
      </c>
      <c r="S3552" t="s">
        <v>334</v>
      </c>
      <c r="T3552" t="s">
        <v>3561</v>
      </c>
      <c r="U3552" t="s">
        <v>3562</v>
      </c>
      <c r="V3552" t="s">
        <v>2169</v>
      </c>
      <c r="W3552" t="s">
        <v>2170</v>
      </c>
    </row>
    <row r="3553" spans="1:23" x14ac:dyDescent="0.3">
      <c r="A3553">
        <v>120088217172474</v>
      </c>
      <c r="B3553" t="s">
        <v>41</v>
      </c>
      <c r="C3553" t="s">
        <v>218</v>
      </c>
      <c r="D3553" t="s">
        <v>7138</v>
      </c>
      <c r="E3553" t="s">
        <v>4315</v>
      </c>
      <c r="F3553" t="s">
        <v>4316</v>
      </c>
      <c r="G3553">
        <v>-0.52280000000000004</v>
      </c>
      <c r="H3553">
        <v>166.9315</v>
      </c>
      <c r="I3553" t="s">
        <v>28</v>
      </c>
      <c r="J3553">
        <v>29250</v>
      </c>
      <c r="K3553" s="1">
        <v>44743</v>
      </c>
      <c r="L3553" t="s">
        <v>123</v>
      </c>
      <c r="M3553" t="s">
        <v>10990</v>
      </c>
      <c r="N3553" t="s">
        <v>10991</v>
      </c>
      <c r="O3553" t="s">
        <v>1764</v>
      </c>
      <c r="P3553" t="s">
        <v>1765</v>
      </c>
      <c r="Q3553" t="s">
        <v>239</v>
      </c>
      <c r="R3553" t="s">
        <v>1766</v>
      </c>
      <c r="S3553" t="s">
        <v>198</v>
      </c>
      <c r="T3553" t="s">
        <v>1767</v>
      </c>
      <c r="U3553" t="s">
        <v>1768</v>
      </c>
      <c r="V3553" t="s">
        <v>2762</v>
      </c>
      <c r="W3553" t="s">
        <v>2763</v>
      </c>
    </row>
    <row r="3554" spans="1:23" x14ac:dyDescent="0.3">
      <c r="A3554">
        <v>1649336620787670</v>
      </c>
      <c r="B3554" t="s">
        <v>417</v>
      </c>
      <c r="C3554" t="s">
        <v>151</v>
      </c>
      <c r="D3554" t="s">
        <v>4072</v>
      </c>
      <c r="E3554" t="s">
        <v>761</v>
      </c>
      <c r="F3554" t="s">
        <v>762</v>
      </c>
      <c r="G3554">
        <v>20.593699999999998</v>
      </c>
      <c r="H3554">
        <v>78.962900000000005</v>
      </c>
      <c r="I3554" t="s">
        <v>138</v>
      </c>
      <c r="J3554">
        <v>72333</v>
      </c>
      <c r="K3554" s="1">
        <v>45089</v>
      </c>
      <c r="L3554" t="s">
        <v>123</v>
      </c>
      <c r="M3554" t="s">
        <v>10992</v>
      </c>
      <c r="N3554" t="s">
        <v>10993</v>
      </c>
      <c r="O3554" t="s">
        <v>167</v>
      </c>
      <c r="P3554" t="s">
        <v>168</v>
      </c>
      <c r="Q3554" t="s">
        <v>967</v>
      </c>
      <c r="R3554" t="s">
        <v>170</v>
      </c>
      <c r="S3554" t="s">
        <v>52</v>
      </c>
      <c r="T3554" t="s">
        <v>171</v>
      </c>
      <c r="U3554" t="s">
        <v>172</v>
      </c>
      <c r="V3554" t="s">
        <v>2536</v>
      </c>
      <c r="W3554" t="s">
        <v>2537</v>
      </c>
    </row>
    <row r="3555" spans="1:23" x14ac:dyDescent="0.3">
      <c r="A3555">
        <v>306961775009565</v>
      </c>
      <c r="B3555" t="s">
        <v>1140</v>
      </c>
      <c r="C3555" t="s">
        <v>91</v>
      </c>
      <c r="D3555" t="s">
        <v>3379</v>
      </c>
      <c r="E3555" t="s">
        <v>2858</v>
      </c>
      <c r="F3555" t="s">
        <v>2859</v>
      </c>
      <c r="G3555">
        <v>23.424099999999999</v>
      </c>
      <c r="H3555">
        <v>53.847799999999999</v>
      </c>
      <c r="I3555" t="s">
        <v>62</v>
      </c>
      <c r="J3555">
        <v>13949</v>
      </c>
      <c r="K3555" s="1">
        <v>44822</v>
      </c>
      <c r="L3555" t="s">
        <v>123</v>
      </c>
      <c r="M3555" t="s">
        <v>10994</v>
      </c>
      <c r="N3555" t="s">
        <v>10995</v>
      </c>
      <c r="O3555" t="s">
        <v>845</v>
      </c>
      <c r="P3555" t="s">
        <v>2898</v>
      </c>
      <c r="Q3555" t="s">
        <v>1047</v>
      </c>
      <c r="R3555" t="s">
        <v>2899</v>
      </c>
      <c r="S3555" t="s">
        <v>255</v>
      </c>
      <c r="T3555" t="s">
        <v>2900</v>
      </c>
      <c r="U3555" t="s">
        <v>2901</v>
      </c>
      <c r="V3555" t="s">
        <v>5631</v>
      </c>
      <c r="W3555" t="s">
        <v>5632</v>
      </c>
    </row>
    <row r="3556" spans="1:23" x14ac:dyDescent="0.3">
      <c r="A3556">
        <v>2902944709465460</v>
      </c>
      <c r="B3556" t="s">
        <v>1683</v>
      </c>
      <c r="C3556" t="s">
        <v>58</v>
      </c>
      <c r="D3556" t="s">
        <v>2697</v>
      </c>
      <c r="E3556" t="s">
        <v>768</v>
      </c>
      <c r="F3556" t="s">
        <v>769</v>
      </c>
      <c r="G3556">
        <v>5.1520999999999999</v>
      </c>
      <c r="H3556">
        <v>46.199599999999997</v>
      </c>
      <c r="I3556" t="s">
        <v>78</v>
      </c>
      <c r="J3556">
        <v>77708</v>
      </c>
      <c r="K3556" s="1">
        <v>44505</v>
      </c>
      <c r="L3556" t="s">
        <v>63</v>
      </c>
      <c r="M3556" t="s">
        <v>10996</v>
      </c>
      <c r="N3556" t="s">
        <v>10997</v>
      </c>
      <c r="O3556" t="s">
        <v>1726</v>
      </c>
      <c r="P3556" t="s">
        <v>4102</v>
      </c>
      <c r="Q3556" t="s">
        <v>332</v>
      </c>
      <c r="R3556" t="s">
        <v>4103</v>
      </c>
      <c r="S3556" t="s">
        <v>36</v>
      </c>
      <c r="T3556" t="s">
        <v>4104</v>
      </c>
      <c r="U3556" t="s">
        <v>4105</v>
      </c>
      <c r="V3556" t="s">
        <v>3657</v>
      </c>
      <c r="W3556" t="s">
        <v>3658</v>
      </c>
    </row>
    <row r="3557" spans="1:23" x14ac:dyDescent="0.3">
      <c r="A3557">
        <v>2086595828200160</v>
      </c>
      <c r="B3557" t="s">
        <v>150</v>
      </c>
      <c r="C3557" t="s">
        <v>42</v>
      </c>
      <c r="D3557" t="s">
        <v>5972</v>
      </c>
      <c r="E3557" t="s">
        <v>731</v>
      </c>
      <c r="F3557" t="s">
        <v>732</v>
      </c>
      <c r="G3557">
        <v>13.9094</v>
      </c>
      <c r="H3557">
        <v>-60.978900000000003</v>
      </c>
      <c r="I3557" t="s">
        <v>78</v>
      </c>
      <c r="J3557">
        <v>21859</v>
      </c>
      <c r="K3557" s="1">
        <v>44520</v>
      </c>
      <c r="L3557" t="s">
        <v>29</v>
      </c>
      <c r="M3557" t="s">
        <v>10998</v>
      </c>
      <c r="N3557" t="s">
        <v>10999</v>
      </c>
      <c r="O3557" t="s">
        <v>1746</v>
      </c>
      <c r="P3557" t="s">
        <v>6792</v>
      </c>
      <c r="Q3557" t="s">
        <v>143</v>
      </c>
      <c r="R3557" t="s">
        <v>6793</v>
      </c>
      <c r="S3557" t="s">
        <v>145</v>
      </c>
      <c r="T3557" t="s">
        <v>6794</v>
      </c>
      <c r="U3557" t="s">
        <v>6795</v>
      </c>
      <c r="V3557" t="s">
        <v>394</v>
      </c>
      <c r="W3557" t="s">
        <v>395</v>
      </c>
    </row>
    <row r="3558" spans="1:23" x14ac:dyDescent="0.3">
      <c r="A3558">
        <v>106981693894657</v>
      </c>
      <c r="B3558" t="s">
        <v>417</v>
      </c>
      <c r="C3558" t="s">
        <v>134</v>
      </c>
      <c r="D3558" t="s">
        <v>1839</v>
      </c>
      <c r="E3558" t="s">
        <v>3498</v>
      </c>
      <c r="F3558" t="s">
        <v>3499</v>
      </c>
      <c r="G3558">
        <v>-3.3731</v>
      </c>
      <c r="H3558">
        <v>29.918900000000001</v>
      </c>
      <c r="I3558" t="s">
        <v>138</v>
      </c>
      <c r="J3558">
        <v>78492</v>
      </c>
      <c r="K3558" s="1">
        <v>44690</v>
      </c>
      <c r="L3558" t="s">
        <v>63</v>
      </c>
      <c r="M3558" t="s">
        <v>11000</v>
      </c>
      <c r="N3558" t="s">
        <v>11001</v>
      </c>
      <c r="O3558" t="s">
        <v>692</v>
      </c>
      <c r="P3558" t="s">
        <v>5491</v>
      </c>
      <c r="Q3558" t="s">
        <v>67</v>
      </c>
      <c r="R3558" t="s">
        <v>5492</v>
      </c>
      <c r="S3558" t="s">
        <v>145</v>
      </c>
      <c r="T3558" t="s">
        <v>5493</v>
      </c>
      <c r="U3558" t="s">
        <v>5494</v>
      </c>
      <c r="V3558" t="s">
        <v>6633</v>
      </c>
      <c r="W3558" t="s">
        <v>6634</v>
      </c>
    </row>
    <row r="3559" spans="1:23" x14ac:dyDescent="0.3">
      <c r="A3559">
        <v>1834583395532990</v>
      </c>
      <c r="B3559" t="s">
        <v>1683</v>
      </c>
      <c r="C3559" t="s">
        <v>134</v>
      </c>
      <c r="D3559" t="s">
        <v>1985</v>
      </c>
      <c r="E3559" t="s">
        <v>5053</v>
      </c>
      <c r="F3559" t="s">
        <v>5054</v>
      </c>
      <c r="G3559">
        <v>47.516199999999998</v>
      </c>
      <c r="H3559">
        <v>14.5501</v>
      </c>
      <c r="I3559" t="s">
        <v>138</v>
      </c>
      <c r="J3559">
        <v>81470</v>
      </c>
      <c r="K3559" s="1">
        <v>44669</v>
      </c>
      <c r="L3559" t="s">
        <v>29</v>
      </c>
      <c r="M3559" t="s">
        <v>11002</v>
      </c>
      <c r="N3559" t="s">
        <v>11003</v>
      </c>
      <c r="O3559" t="s">
        <v>2554</v>
      </c>
      <c r="P3559" t="s">
        <v>1100</v>
      </c>
      <c r="Q3559" t="s">
        <v>169</v>
      </c>
      <c r="R3559" t="s">
        <v>3338</v>
      </c>
      <c r="S3559" t="s">
        <v>334</v>
      </c>
      <c r="T3559" t="s">
        <v>3339</v>
      </c>
      <c r="U3559" t="s">
        <v>3340</v>
      </c>
      <c r="V3559" t="s">
        <v>5057</v>
      </c>
      <c r="W3559" t="s">
        <v>5058</v>
      </c>
    </row>
    <row r="3560" spans="1:23" x14ac:dyDescent="0.3">
      <c r="A3560">
        <v>1512035252313200</v>
      </c>
      <c r="B3560" t="s">
        <v>396</v>
      </c>
      <c r="C3560" t="s">
        <v>58</v>
      </c>
      <c r="D3560" t="s">
        <v>3360</v>
      </c>
      <c r="E3560" t="s">
        <v>2255</v>
      </c>
      <c r="F3560" t="s">
        <v>2256</v>
      </c>
      <c r="G3560">
        <v>41.377499999999998</v>
      </c>
      <c r="H3560">
        <v>64.585300000000004</v>
      </c>
      <c r="I3560" t="s">
        <v>62</v>
      </c>
      <c r="J3560">
        <v>66836</v>
      </c>
      <c r="K3560" s="1">
        <v>45111</v>
      </c>
      <c r="L3560" t="s">
        <v>63</v>
      </c>
      <c r="M3560" t="s">
        <v>11004</v>
      </c>
      <c r="N3560" t="s">
        <v>11005</v>
      </c>
      <c r="O3560" t="s">
        <v>320</v>
      </c>
      <c r="P3560" t="s">
        <v>319</v>
      </c>
      <c r="Q3560" t="s">
        <v>321</v>
      </c>
      <c r="R3560" t="s">
        <v>6101</v>
      </c>
      <c r="S3560" t="s">
        <v>334</v>
      </c>
      <c r="T3560" t="s">
        <v>6102</v>
      </c>
      <c r="U3560" t="s">
        <v>6103</v>
      </c>
      <c r="V3560" t="s">
        <v>4756</v>
      </c>
      <c r="W3560" t="s">
        <v>4757</v>
      </c>
    </row>
    <row r="3561" spans="1:23" x14ac:dyDescent="0.3">
      <c r="A3561">
        <v>1375878909970450</v>
      </c>
      <c r="B3561" t="s">
        <v>150</v>
      </c>
      <c r="C3561" t="s">
        <v>273</v>
      </c>
      <c r="D3561" t="s">
        <v>1528</v>
      </c>
      <c r="E3561" t="s">
        <v>1032</v>
      </c>
      <c r="F3561" t="s">
        <v>1033</v>
      </c>
      <c r="G3561">
        <v>61.524000000000001</v>
      </c>
      <c r="H3561">
        <v>105.3188</v>
      </c>
      <c r="I3561" t="s">
        <v>62</v>
      </c>
      <c r="J3561">
        <v>105063</v>
      </c>
      <c r="K3561" s="1">
        <v>44911</v>
      </c>
      <c r="L3561" t="s">
        <v>63</v>
      </c>
      <c r="M3561" t="s">
        <v>11006</v>
      </c>
      <c r="N3561" t="s">
        <v>11007</v>
      </c>
      <c r="O3561" t="s">
        <v>1069</v>
      </c>
      <c r="P3561" t="s">
        <v>2214</v>
      </c>
      <c r="Q3561" t="s">
        <v>50</v>
      </c>
      <c r="R3561" t="s">
        <v>2215</v>
      </c>
      <c r="S3561" t="s">
        <v>212</v>
      </c>
      <c r="T3561" t="s">
        <v>2216</v>
      </c>
      <c r="U3561" t="s">
        <v>2217</v>
      </c>
      <c r="V3561" t="s">
        <v>5998</v>
      </c>
      <c r="W3561" t="s">
        <v>5999</v>
      </c>
    </row>
    <row r="3562" spans="1:23" x14ac:dyDescent="0.3">
      <c r="A3562">
        <v>844776404626988</v>
      </c>
      <c r="B3562" t="s">
        <v>973</v>
      </c>
      <c r="C3562" t="s">
        <v>189</v>
      </c>
      <c r="D3562" t="s">
        <v>5182</v>
      </c>
      <c r="E3562" t="s">
        <v>1935</v>
      </c>
      <c r="F3562" t="s">
        <v>1935</v>
      </c>
      <c r="G3562">
        <v>36.140799999999999</v>
      </c>
      <c r="H3562">
        <v>-5.3536000000000001</v>
      </c>
      <c r="I3562" t="s">
        <v>78</v>
      </c>
      <c r="J3562">
        <v>25201</v>
      </c>
      <c r="K3562" s="1">
        <v>45159</v>
      </c>
      <c r="L3562" t="s">
        <v>123</v>
      </c>
      <c r="M3562" t="s">
        <v>11008</v>
      </c>
      <c r="N3562">
        <f>1-863-305-2394</f>
        <v>-3561</v>
      </c>
      <c r="O3562" t="s">
        <v>1661</v>
      </c>
      <c r="P3562" t="s">
        <v>410</v>
      </c>
      <c r="Q3562" t="s">
        <v>34</v>
      </c>
      <c r="R3562" t="s">
        <v>1662</v>
      </c>
      <c r="S3562" t="s">
        <v>85</v>
      </c>
      <c r="T3562" t="s">
        <v>1663</v>
      </c>
      <c r="U3562" t="s">
        <v>1664</v>
      </c>
      <c r="V3562" t="s">
        <v>1602</v>
      </c>
      <c r="W3562" t="s">
        <v>1603</v>
      </c>
    </row>
    <row r="3563" spans="1:23" x14ac:dyDescent="0.3">
      <c r="A3563">
        <v>1314427978552820</v>
      </c>
      <c r="B3563" t="s">
        <v>678</v>
      </c>
      <c r="C3563" t="s">
        <v>134</v>
      </c>
      <c r="D3563" t="s">
        <v>3574</v>
      </c>
      <c r="E3563" t="s">
        <v>3436</v>
      </c>
      <c r="F3563" t="s">
        <v>3437</v>
      </c>
      <c r="G3563">
        <v>13.7942</v>
      </c>
      <c r="H3563">
        <v>-88.896500000000003</v>
      </c>
      <c r="I3563" t="s">
        <v>78</v>
      </c>
      <c r="J3563">
        <v>38223</v>
      </c>
      <c r="K3563" s="1">
        <v>45071</v>
      </c>
      <c r="L3563" t="s">
        <v>63</v>
      </c>
      <c r="M3563" t="s">
        <v>11009</v>
      </c>
      <c r="N3563">
        <v>7639710851</v>
      </c>
      <c r="O3563" t="s">
        <v>81</v>
      </c>
      <c r="P3563" t="s">
        <v>224</v>
      </c>
      <c r="Q3563" t="s">
        <v>239</v>
      </c>
      <c r="R3563" t="s">
        <v>2259</v>
      </c>
      <c r="S3563" t="s">
        <v>241</v>
      </c>
      <c r="T3563" t="s">
        <v>2260</v>
      </c>
      <c r="U3563" t="s">
        <v>2261</v>
      </c>
      <c r="V3563" t="s">
        <v>2988</v>
      </c>
      <c r="W3563" t="s">
        <v>2989</v>
      </c>
    </row>
    <row r="3564" spans="1:23" x14ac:dyDescent="0.3">
      <c r="A3564">
        <v>1115763124187170</v>
      </c>
      <c r="B3564" t="s">
        <v>533</v>
      </c>
      <c r="C3564" t="s">
        <v>218</v>
      </c>
      <c r="D3564" t="s">
        <v>5091</v>
      </c>
      <c r="E3564" t="s">
        <v>504</v>
      </c>
      <c r="F3564" t="s">
        <v>505</v>
      </c>
      <c r="G3564">
        <v>21.473500000000001</v>
      </c>
      <c r="H3564">
        <v>55.9754</v>
      </c>
      <c r="I3564" t="s">
        <v>138</v>
      </c>
      <c r="J3564">
        <v>39455</v>
      </c>
      <c r="K3564" s="1">
        <v>44463</v>
      </c>
      <c r="L3564" t="s">
        <v>123</v>
      </c>
      <c r="M3564" t="s">
        <v>11010</v>
      </c>
      <c r="N3564" t="s">
        <v>11011</v>
      </c>
      <c r="O3564" t="s">
        <v>716</v>
      </c>
      <c r="P3564" t="s">
        <v>4760</v>
      </c>
      <c r="Q3564" t="s">
        <v>67</v>
      </c>
      <c r="R3564" t="s">
        <v>4761</v>
      </c>
      <c r="S3564" t="s">
        <v>145</v>
      </c>
      <c r="T3564" t="s">
        <v>4762</v>
      </c>
      <c r="U3564" t="s">
        <v>4763</v>
      </c>
      <c r="V3564" t="s">
        <v>3946</v>
      </c>
      <c r="W3564" t="s">
        <v>3947</v>
      </c>
    </row>
    <row r="3565" spans="1:23" x14ac:dyDescent="0.3">
      <c r="A3565">
        <v>1854318301903570</v>
      </c>
      <c r="B3565" t="s">
        <v>454</v>
      </c>
      <c r="C3565" t="s">
        <v>42</v>
      </c>
      <c r="D3565" t="s">
        <v>521</v>
      </c>
      <c r="E3565" t="s">
        <v>2741</v>
      </c>
      <c r="F3565" t="s">
        <v>2742</v>
      </c>
      <c r="G3565">
        <v>39.399900000000002</v>
      </c>
      <c r="H3565">
        <v>-8.2245000000000008</v>
      </c>
      <c r="I3565" t="s">
        <v>62</v>
      </c>
      <c r="J3565">
        <v>92337</v>
      </c>
      <c r="K3565" s="1">
        <v>44471</v>
      </c>
      <c r="L3565" t="s">
        <v>29</v>
      </c>
      <c r="M3565" t="s">
        <v>11012</v>
      </c>
      <c r="N3565" t="s">
        <v>11013</v>
      </c>
      <c r="O3565" t="s">
        <v>1429</v>
      </c>
      <c r="P3565" t="s">
        <v>1677</v>
      </c>
      <c r="Q3565" t="s">
        <v>321</v>
      </c>
      <c r="R3565" t="s">
        <v>1678</v>
      </c>
      <c r="S3565" t="s">
        <v>241</v>
      </c>
      <c r="T3565" t="s">
        <v>1679</v>
      </c>
      <c r="U3565" t="s">
        <v>1680</v>
      </c>
      <c r="V3565" t="s">
        <v>4009</v>
      </c>
      <c r="W3565" t="s">
        <v>4010</v>
      </c>
    </row>
    <row r="3566" spans="1:23" x14ac:dyDescent="0.3">
      <c r="A3566">
        <v>1038918221233970</v>
      </c>
      <c r="B3566" t="s">
        <v>533</v>
      </c>
      <c r="C3566" t="s">
        <v>58</v>
      </c>
      <c r="D3566" t="s">
        <v>2238</v>
      </c>
      <c r="E3566" t="s">
        <v>1760</v>
      </c>
      <c r="F3566" t="s">
        <v>1761</v>
      </c>
      <c r="G3566">
        <v>13.193899999999999</v>
      </c>
      <c r="H3566">
        <v>-59.543199999999999</v>
      </c>
      <c r="I3566" t="s">
        <v>62</v>
      </c>
      <c r="J3566">
        <v>22334</v>
      </c>
      <c r="K3566" s="1">
        <v>44665</v>
      </c>
      <c r="L3566" t="s">
        <v>29</v>
      </c>
      <c r="M3566" t="s">
        <v>11014</v>
      </c>
      <c r="N3566" t="s">
        <v>11015</v>
      </c>
      <c r="O3566" t="s">
        <v>3926</v>
      </c>
      <c r="P3566" t="s">
        <v>7628</v>
      </c>
      <c r="Q3566" t="s">
        <v>239</v>
      </c>
      <c r="R3566" t="s">
        <v>7629</v>
      </c>
      <c r="S3566" t="s">
        <v>212</v>
      </c>
      <c r="T3566" t="s">
        <v>7630</v>
      </c>
      <c r="U3566" t="s">
        <v>7631</v>
      </c>
      <c r="V3566" t="s">
        <v>6291</v>
      </c>
      <c r="W3566" t="s">
        <v>6292</v>
      </c>
    </row>
    <row r="3567" spans="1:23" x14ac:dyDescent="0.3">
      <c r="A3567">
        <v>1435408778481810</v>
      </c>
      <c r="B3567" t="s">
        <v>430</v>
      </c>
      <c r="C3567" t="s">
        <v>189</v>
      </c>
      <c r="D3567" t="s">
        <v>2904</v>
      </c>
      <c r="E3567" t="s">
        <v>2825</v>
      </c>
      <c r="F3567" t="s">
        <v>2826</v>
      </c>
      <c r="G3567">
        <v>8.4605999999999995</v>
      </c>
      <c r="H3567">
        <v>-11.7799</v>
      </c>
      <c r="I3567" t="s">
        <v>206</v>
      </c>
      <c r="J3567">
        <v>73062</v>
      </c>
      <c r="K3567" s="1">
        <v>45180</v>
      </c>
      <c r="L3567" t="s">
        <v>63</v>
      </c>
      <c r="M3567" t="s">
        <v>11016</v>
      </c>
      <c r="N3567" t="s">
        <v>11017</v>
      </c>
      <c r="O3567" t="s">
        <v>1858</v>
      </c>
      <c r="P3567" t="s">
        <v>2973</v>
      </c>
      <c r="Q3567" t="s">
        <v>83</v>
      </c>
      <c r="R3567" t="s">
        <v>2974</v>
      </c>
      <c r="S3567" t="s">
        <v>36</v>
      </c>
      <c r="T3567" t="s">
        <v>2975</v>
      </c>
      <c r="U3567" t="s">
        <v>2976</v>
      </c>
      <c r="V3567" t="s">
        <v>8706</v>
      </c>
      <c r="W3567" t="s">
        <v>8707</v>
      </c>
    </row>
    <row r="3568" spans="1:23" x14ac:dyDescent="0.3">
      <c r="A3568">
        <v>425387492421268</v>
      </c>
      <c r="B3568" t="s">
        <v>467</v>
      </c>
      <c r="C3568" t="s">
        <v>273</v>
      </c>
      <c r="D3568" t="s">
        <v>1570</v>
      </c>
      <c r="E3568" t="s">
        <v>761</v>
      </c>
      <c r="F3568" t="s">
        <v>762</v>
      </c>
      <c r="G3568">
        <v>20.593699999999998</v>
      </c>
      <c r="H3568">
        <v>78.962900000000005</v>
      </c>
      <c r="I3568" t="s">
        <v>78</v>
      </c>
      <c r="J3568">
        <v>22909</v>
      </c>
      <c r="K3568" s="1">
        <v>45115</v>
      </c>
      <c r="L3568" t="s">
        <v>63</v>
      </c>
      <c r="M3568" t="s">
        <v>11018</v>
      </c>
      <c r="N3568" t="s">
        <v>11019</v>
      </c>
      <c r="O3568" t="s">
        <v>2174</v>
      </c>
      <c r="P3568" t="s">
        <v>2782</v>
      </c>
      <c r="Q3568" t="s">
        <v>321</v>
      </c>
      <c r="R3568" t="s">
        <v>2783</v>
      </c>
      <c r="S3568" t="s">
        <v>241</v>
      </c>
      <c r="T3568" t="s">
        <v>2784</v>
      </c>
      <c r="U3568" t="s">
        <v>2785</v>
      </c>
      <c r="V3568" t="s">
        <v>3579</v>
      </c>
    </row>
    <row r="3569" spans="1:23" x14ac:dyDescent="0.3">
      <c r="A3569">
        <v>2982774156075050</v>
      </c>
      <c r="B3569" t="s">
        <v>1683</v>
      </c>
      <c r="C3569" t="s">
        <v>273</v>
      </c>
      <c r="D3569" t="s">
        <v>1684</v>
      </c>
      <c r="E3569" t="s">
        <v>1935</v>
      </c>
      <c r="F3569" t="s">
        <v>1935</v>
      </c>
      <c r="G3569">
        <v>36.140799999999999</v>
      </c>
      <c r="H3569">
        <v>-5.3536000000000001</v>
      </c>
      <c r="I3569" t="s">
        <v>206</v>
      </c>
      <c r="J3569">
        <v>41561</v>
      </c>
      <c r="K3569" s="1">
        <v>44634</v>
      </c>
      <c r="L3569" t="s">
        <v>29</v>
      </c>
      <c r="M3569" t="s">
        <v>11020</v>
      </c>
      <c r="N3569">
        <f>1-660-350-7015</f>
        <v>-8024</v>
      </c>
      <c r="O3569" t="s">
        <v>1428</v>
      </c>
      <c r="P3569" t="s">
        <v>1429</v>
      </c>
      <c r="Q3569" t="s">
        <v>294</v>
      </c>
      <c r="R3569" t="s">
        <v>1430</v>
      </c>
      <c r="S3569" t="s">
        <v>212</v>
      </c>
      <c r="T3569" t="s">
        <v>1431</v>
      </c>
      <c r="U3569" t="s">
        <v>1432</v>
      </c>
      <c r="V3569" t="s">
        <v>5808</v>
      </c>
      <c r="W3569" t="s">
        <v>5809</v>
      </c>
    </row>
    <row r="3570" spans="1:23" x14ac:dyDescent="0.3">
      <c r="A3570">
        <v>2339996304517560</v>
      </c>
      <c r="B3570" t="s">
        <v>921</v>
      </c>
      <c r="C3570" t="s">
        <v>58</v>
      </c>
      <c r="D3570" t="s">
        <v>6426</v>
      </c>
      <c r="E3570" t="s">
        <v>883</v>
      </c>
      <c r="F3570" t="s">
        <v>884</v>
      </c>
      <c r="G3570">
        <v>31.791699999999999</v>
      </c>
      <c r="H3570">
        <v>-7.0926</v>
      </c>
      <c r="I3570" t="s">
        <v>138</v>
      </c>
      <c r="J3570">
        <v>58169</v>
      </c>
      <c r="K3570" s="1">
        <v>45095</v>
      </c>
      <c r="L3570" t="s">
        <v>63</v>
      </c>
      <c r="M3570" t="s">
        <v>11021</v>
      </c>
      <c r="N3570">
        <v>7683408102</v>
      </c>
      <c r="O3570" t="s">
        <v>2111</v>
      </c>
      <c r="P3570" t="s">
        <v>2675</v>
      </c>
      <c r="Q3570" t="s">
        <v>50</v>
      </c>
      <c r="R3570" t="s">
        <v>2676</v>
      </c>
      <c r="S3570" t="s">
        <v>255</v>
      </c>
      <c r="T3570" t="s">
        <v>2677</v>
      </c>
      <c r="U3570" t="s">
        <v>2678</v>
      </c>
      <c r="V3570" t="s">
        <v>6326</v>
      </c>
      <c r="W3570" t="s">
        <v>6327</v>
      </c>
    </row>
    <row r="3571" spans="1:23" x14ac:dyDescent="0.3">
      <c r="A3571">
        <v>2412837177791470</v>
      </c>
      <c r="B3571" t="s">
        <v>133</v>
      </c>
      <c r="C3571" t="s">
        <v>189</v>
      </c>
      <c r="D3571" t="s">
        <v>3479</v>
      </c>
      <c r="E3571" t="s">
        <v>936</v>
      </c>
      <c r="F3571" t="s">
        <v>937</v>
      </c>
      <c r="G3571">
        <v>23.684999999999999</v>
      </c>
      <c r="H3571">
        <v>90.356300000000005</v>
      </c>
      <c r="I3571" t="s">
        <v>28</v>
      </c>
      <c r="J3571">
        <v>34196</v>
      </c>
      <c r="K3571" s="1">
        <v>44613</v>
      </c>
      <c r="L3571" t="s">
        <v>29</v>
      </c>
      <c r="M3571" t="s">
        <v>11022</v>
      </c>
      <c r="N3571" t="s">
        <v>11023</v>
      </c>
      <c r="O3571" t="s">
        <v>141</v>
      </c>
      <c r="P3571" t="s">
        <v>3092</v>
      </c>
      <c r="Q3571" t="s">
        <v>50</v>
      </c>
      <c r="R3571" t="s">
        <v>3093</v>
      </c>
      <c r="S3571" t="s">
        <v>36</v>
      </c>
      <c r="T3571" t="s">
        <v>3094</v>
      </c>
      <c r="U3571" t="s">
        <v>3095</v>
      </c>
      <c r="V3571" t="s">
        <v>951</v>
      </c>
      <c r="W3571" t="s">
        <v>952</v>
      </c>
    </row>
    <row r="3572" spans="1:23" x14ac:dyDescent="0.3">
      <c r="A3572">
        <v>6220230722664</v>
      </c>
      <c r="B3572" t="s">
        <v>533</v>
      </c>
      <c r="C3572" t="s">
        <v>24</v>
      </c>
      <c r="D3572" t="s">
        <v>4670</v>
      </c>
      <c r="E3572" t="s">
        <v>2691</v>
      </c>
      <c r="F3572" t="s">
        <v>2692</v>
      </c>
      <c r="G3572">
        <v>26.820599999999999</v>
      </c>
      <c r="H3572">
        <v>30.802499999999998</v>
      </c>
      <c r="I3572" t="s">
        <v>206</v>
      </c>
      <c r="J3572">
        <v>67262</v>
      </c>
      <c r="K3572" s="1">
        <v>44570</v>
      </c>
      <c r="L3572" t="s">
        <v>29</v>
      </c>
      <c r="M3572" t="s">
        <v>11024</v>
      </c>
      <c r="N3572" t="s">
        <v>11025</v>
      </c>
      <c r="O3572" t="s">
        <v>33</v>
      </c>
      <c r="P3572" t="s">
        <v>1558</v>
      </c>
      <c r="Q3572" t="s">
        <v>169</v>
      </c>
      <c r="R3572" t="s">
        <v>1559</v>
      </c>
      <c r="S3572" t="s">
        <v>198</v>
      </c>
      <c r="T3572" t="s">
        <v>1560</v>
      </c>
      <c r="U3572" t="s">
        <v>1561</v>
      </c>
      <c r="V3572" t="s">
        <v>10551</v>
      </c>
      <c r="W3572" t="s">
        <v>10552</v>
      </c>
    </row>
    <row r="3573" spans="1:23" x14ac:dyDescent="0.3">
      <c r="A3573">
        <v>2407409623635000</v>
      </c>
      <c r="B3573" t="s">
        <v>1803</v>
      </c>
      <c r="C3573" t="s">
        <v>42</v>
      </c>
      <c r="D3573" t="s">
        <v>4670</v>
      </c>
      <c r="E3573" t="s">
        <v>2394</v>
      </c>
      <c r="F3573" t="s">
        <v>2395</v>
      </c>
      <c r="G3573">
        <v>12.865399999999999</v>
      </c>
      <c r="H3573">
        <v>-85.2072</v>
      </c>
      <c r="I3573" t="s">
        <v>138</v>
      </c>
      <c r="J3573">
        <v>111888</v>
      </c>
      <c r="K3573" s="1">
        <v>44746</v>
      </c>
      <c r="L3573" t="s">
        <v>29</v>
      </c>
      <c r="M3573" t="s">
        <v>11026</v>
      </c>
      <c r="N3573">
        <v>5963160624</v>
      </c>
      <c r="O3573" t="s">
        <v>561</v>
      </c>
      <c r="P3573" t="s">
        <v>1923</v>
      </c>
      <c r="Q3573" t="s">
        <v>50</v>
      </c>
      <c r="R3573" t="s">
        <v>1924</v>
      </c>
      <c r="S3573" t="s">
        <v>52</v>
      </c>
      <c r="T3573" t="s">
        <v>1925</v>
      </c>
      <c r="U3573" t="s">
        <v>1926</v>
      </c>
      <c r="V3573" t="s">
        <v>11027</v>
      </c>
      <c r="W3573" t="s">
        <v>11028</v>
      </c>
    </row>
    <row r="3574" spans="1:23" x14ac:dyDescent="0.3">
      <c r="A3574">
        <v>1339370283945480</v>
      </c>
      <c r="B3574" t="s">
        <v>839</v>
      </c>
      <c r="C3574" t="s">
        <v>134</v>
      </c>
      <c r="D3574" t="s">
        <v>1880</v>
      </c>
      <c r="E3574" t="s">
        <v>1473</v>
      </c>
      <c r="F3574" t="s">
        <v>1474</v>
      </c>
      <c r="G3574">
        <v>-14.234999999999999</v>
      </c>
      <c r="H3574">
        <v>-51.9253</v>
      </c>
      <c r="I3574" t="s">
        <v>62</v>
      </c>
      <c r="J3574">
        <v>109223</v>
      </c>
      <c r="K3574" s="1">
        <v>44461</v>
      </c>
      <c r="L3574" t="s">
        <v>123</v>
      </c>
      <c r="M3574" t="s">
        <v>11029</v>
      </c>
      <c r="N3574" t="s">
        <v>11030</v>
      </c>
      <c r="O3574" t="s">
        <v>65</v>
      </c>
      <c r="P3574" t="s">
        <v>66</v>
      </c>
      <c r="Q3574" t="s">
        <v>332</v>
      </c>
      <c r="R3574" t="s">
        <v>68</v>
      </c>
      <c r="S3574" t="s">
        <v>241</v>
      </c>
      <c r="T3574" t="s">
        <v>70</v>
      </c>
      <c r="U3574" t="s">
        <v>71</v>
      </c>
      <c r="V3574" t="s">
        <v>8616</v>
      </c>
      <c r="W3574" t="s">
        <v>8617</v>
      </c>
    </row>
    <row r="3575" spans="1:23" x14ac:dyDescent="0.3">
      <c r="A3575">
        <v>864356029591694</v>
      </c>
      <c r="B3575" t="s">
        <v>231</v>
      </c>
      <c r="C3575" t="s">
        <v>91</v>
      </c>
      <c r="D3575" t="s">
        <v>2186</v>
      </c>
      <c r="E3575" t="s">
        <v>2045</v>
      </c>
      <c r="F3575" t="s">
        <v>2046</v>
      </c>
      <c r="G3575">
        <v>35.126399999999997</v>
      </c>
      <c r="H3575">
        <v>33.429900000000004</v>
      </c>
      <c r="I3575" t="s">
        <v>28</v>
      </c>
      <c r="J3575">
        <v>35204</v>
      </c>
      <c r="K3575" s="1">
        <v>44513</v>
      </c>
      <c r="L3575" t="s">
        <v>63</v>
      </c>
      <c r="M3575" t="s">
        <v>6530</v>
      </c>
      <c r="N3575" t="s">
        <v>11031</v>
      </c>
      <c r="O3575" t="s">
        <v>32</v>
      </c>
      <c r="P3575" t="s">
        <v>1169</v>
      </c>
      <c r="Q3575" t="s">
        <v>239</v>
      </c>
      <c r="R3575" t="s">
        <v>1170</v>
      </c>
      <c r="S3575" t="s">
        <v>198</v>
      </c>
      <c r="T3575" t="s">
        <v>1171</v>
      </c>
      <c r="U3575" t="s">
        <v>1172</v>
      </c>
      <c r="V3575" t="s">
        <v>1750</v>
      </c>
      <c r="W3575" t="s">
        <v>1751</v>
      </c>
    </row>
    <row r="3576" spans="1:23" x14ac:dyDescent="0.3">
      <c r="A3576">
        <v>1351188558449760</v>
      </c>
      <c r="B3576" t="s">
        <v>454</v>
      </c>
      <c r="C3576" t="s">
        <v>24</v>
      </c>
      <c r="D3576" t="s">
        <v>4471</v>
      </c>
      <c r="E3576" t="s">
        <v>1881</v>
      </c>
      <c r="F3576" t="s">
        <v>1881</v>
      </c>
      <c r="G3576">
        <v>1.3521000000000001</v>
      </c>
      <c r="H3576">
        <v>103.8198</v>
      </c>
      <c r="I3576" t="s">
        <v>28</v>
      </c>
      <c r="J3576">
        <v>91494</v>
      </c>
      <c r="K3576" s="1">
        <v>44900</v>
      </c>
      <c r="L3576" t="s">
        <v>63</v>
      </c>
      <c r="M3576" t="s">
        <v>11032</v>
      </c>
      <c r="N3576">
        <v>7295305947</v>
      </c>
      <c r="O3576" t="s">
        <v>2554</v>
      </c>
      <c r="P3576" t="s">
        <v>3166</v>
      </c>
      <c r="Q3576" t="s">
        <v>50</v>
      </c>
      <c r="R3576" t="s">
        <v>3167</v>
      </c>
      <c r="S3576" t="s">
        <v>114</v>
      </c>
      <c r="T3576" t="s">
        <v>3168</v>
      </c>
      <c r="U3576" t="s">
        <v>3169</v>
      </c>
      <c r="V3576" t="s">
        <v>4893</v>
      </c>
      <c r="W3576" t="s">
        <v>4894</v>
      </c>
    </row>
    <row r="3577" spans="1:23" x14ac:dyDescent="0.3">
      <c r="A3577">
        <v>2371173578243130</v>
      </c>
      <c r="B3577" t="s">
        <v>779</v>
      </c>
      <c r="C3577" t="s">
        <v>42</v>
      </c>
      <c r="D3577" t="s">
        <v>4447</v>
      </c>
      <c r="E3577" t="s">
        <v>688</v>
      </c>
      <c r="F3577" t="s">
        <v>689</v>
      </c>
      <c r="G3577">
        <v>12.5657</v>
      </c>
      <c r="H3577">
        <v>104.9909</v>
      </c>
      <c r="I3577" t="s">
        <v>78</v>
      </c>
      <c r="J3577">
        <v>86718</v>
      </c>
      <c r="K3577" s="1">
        <v>45118</v>
      </c>
      <c r="L3577" t="s">
        <v>29</v>
      </c>
      <c r="M3577" t="s">
        <v>11033</v>
      </c>
      <c r="N3577" t="s">
        <v>11034</v>
      </c>
      <c r="O3577" t="s">
        <v>32</v>
      </c>
      <c r="P3577" t="s">
        <v>33</v>
      </c>
      <c r="Q3577" t="s">
        <v>83</v>
      </c>
      <c r="R3577" t="s">
        <v>35</v>
      </c>
      <c r="S3577" t="s">
        <v>85</v>
      </c>
      <c r="T3577" t="s">
        <v>37</v>
      </c>
      <c r="U3577" t="s">
        <v>38</v>
      </c>
      <c r="V3577" t="s">
        <v>3477</v>
      </c>
      <c r="W3577" t="s">
        <v>3478</v>
      </c>
    </row>
    <row r="3578" spans="1:23" x14ac:dyDescent="0.3">
      <c r="A3578">
        <v>2747886574159780</v>
      </c>
      <c r="B3578" t="s">
        <v>1683</v>
      </c>
      <c r="C3578" t="s">
        <v>189</v>
      </c>
      <c r="D3578" t="s">
        <v>1869</v>
      </c>
      <c r="E3578" t="s">
        <v>2309</v>
      </c>
      <c r="F3578" t="s">
        <v>2310</v>
      </c>
      <c r="G3578">
        <v>12.984299999999999</v>
      </c>
      <c r="H3578">
        <v>-61.287199999999999</v>
      </c>
      <c r="I3578" t="s">
        <v>206</v>
      </c>
      <c r="J3578">
        <v>113502</v>
      </c>
      <c r="K3578" s="1">
        <v>44984</v>
      </c>
      <c r="L3578" t="s">
        <v>63</v>
      </c>
      <c r="M3578" t="s">
        <v>11035</v>
      </c>
      <c r="N3578" t="s">
        <v>11036</v>
      </c>
      <c r="O3578" t="s">
        <v>509</v>
      </c>
      <c r="P3578" t="s">
        <v>508</v>
      </c>
      <c r="Q3578" t="s">
        <v>253</v>
      </c>
      <c r="R3578" t="s">
        <v>5819</v>
      </c>
      <c r="S3578" t="s">
        <v>212</v>
      </c>
      <c r="T3578" t="s">
        <v>5820</v>
      </c>
      <c r="U3578" t="s">
        <v>5821</v>
      </c>
      <c r="V3578" t="s">
        <v>2536</v>
      </c>
      <c r="W3578" t="s">
        <v>2537</v>
      </c>
    </row>
    <row r="3579" spans="1:23" x14ac:dyDescent="0.3">
      <c r="A3579">
        <v>252140155649519</v>
      </c>
      <c r="B3579" t="s">
        <v>1803</v>
      </c>
      <c r="C3579" t="s">
        <v>42</v>
      </c>
      <c r="D3579" t="s">
        <v>2388</v>
      </c>
      <c r="E3579" t="s">
        <v>2367</v>
      </c>
      <c r="F3579" t="s">
        <v>2368</v>
      </c>
      <c r="G3579">
        <v>43.915900000000001</v>
      </c>
      <c r="H3579">
        <v>17.679099999999998</v>
      </c>
      <c r="I3579" t="s">
        <v>206</v>
      </c>
      <c r="J3579">
        <v>121538</v>
      </c>
      <c r="K3579" s="1">
        <v>44963</v>
      </c>
      <c r="L3579" t="s">
        <v>29</v>
      </c>
      <c r="M3579" t="s">
        <v>11037</v>
      </c>
      <c r="N3579" t="s">
        <v>11038</v>
      </c>
      <c r="O3579" t="s">
        <v>650</v>
      </c>
      <c r="P3579" t="s">
        <v>651</v>
      </c>
      <c r="Q3579" t="s">
        <v>321</v>
      </c>
      <c r="R3579" t="s">
        <v>652</v>
      </c>
      <c r="S3579" t="s">
        <v>36</v>
      </c>
      <c r="T3579" t="s">
        <v>653</v>
      </c>
      <c r="U3579" t="s">
        <v>654</v>
      </c>
      <c r="V3579" t="s">
        <v>9245</v>
      </c>
      <c r="W3579" t="s">
        <v>9246</v>
      </c>
    </row>
    <row r="3580" spans="1:23" x14ac:dyDescent="0.3">
      <c r="A3580">
        <v>875988626462478</v>
      </c>
      <c r="B3580" t="s">
        <v>533</v>
      </c>
      <c r="C3580" t="s">
        <v>134</v>
      </c>
      <c r="D3580" t="s">
        <v>4497</v>
      </c>
      <c r="E3580" t="s">
        <v>2649</v>
      </c>
      <c r="F3580" t="s">
        <v>2650</v>
      </c>
      <c r="G3580">
        <v>42.506300000000003</v>
      </c>
      <c r="H3580">
        <v>1.5218</v>
      </c>
      <c r="I3580" t="s">
        <v>78</v>
      </c>
      <c r="J3580">
        <v>42857</v>
      </c>
      <c r="K3580" s="1">
        <v>44653</v>
      </c>
      <c r="L3580" t="s">
        <v>63</v>
      </c>
      <c r="M3580" t="s">
        <v>11039</v>
      </c>
      <c r="N3580" t="s">
        <v>11040</v>
      </c>
      <c r="O3580" t="s">
        <v>1115</v>
      </c>
      <c r="P3580" t="s">
        <v>1381</v>
      </c>
      <c r="Q3580" t="s">
        <v>294</v>
      </c>
      <c r="R3580" t="s">
        <v>2300</v>
      </c>
      <c r="S3580" t="s">
        <v>212</v>
      </c>
      <c r="T3580" t="s">
        <v>2301</v>
      </c>
      <c r="U3580" t="s">
        <v>2302</v>
      </c>
      <c r="V3580" t="s">
        <v>3832</v>
      </c>
      <c r="W3580" t="s">
        <v>3833</v>
      </c>
    </row>
    <row r="3581" spans="1:23" x14ac:dyDescent="0.3">
      <c r="A3581">
        <v>2436339549491830</v>
      </c>
      <c r="B3581" t="s">
        <v>217</v>
      </c>
      <c r="C3581" t="s">
        <v>105</v>
      </c>
      <c r="D3581" t="s">
        <v>2044</v>
      </c>
      <c r="E3581" t="s">
        <v>4059</v>
      </c>
      <c r="F3581" t="s">
        <v>4060</v>
      </c>
      <c r="G3581">
        <v>44.016500000000001</v>
      </c>
      <c r="H3581">
        <v>21.0059</v>
      </c>
      <c r="I3581" t="s">
        <v>28</v>
      </c>
      <c r="J3581">
        <v>62246</v>
      </c>
      <c r="K3581" s="1">
        <v>44700</v>
      </c>
      <c r="L3581" t="s">
        <v>63</v>
      </c>
      <c r="M3581" t="s">
        <v>11041</v>
      </c>
      <c r="N3581" t="s">
        <v>11042</v>
      </c>
      <c r="O3581" t="s">
        <v>1629</v>
      </c>
      <c r="P3581" t="s">
        <v>6088</v>
      </c>
      <c r="Q3581" t="s">
        <v>239</v>
      </c>
      <c r="R3581" t="s">
        <v>6089</v>
      </c>
      <c r="S3581" t="s">
        <v>241</v>
      </c>
      <c r="T3581" t="s">
        <v>6090</v>
      </c>
      <c r="U3581" t="s">
        <v>6091</v>
      </c>
      <c r="V3581" t="s">
        <v>2458</v>
      </c>
      <c r="W3581" t="s">
        <v>2459</v>
      </c>
    </row>
    <row r="3582" spans="1:23" x14ac:dyDescent="0.3">
      <c r="A3582">
        <v>1619635638377780</v>
      </c>
      <c r="B3582" t="s">
        <v>710</v>
      </c>
      <c r="C3582" t="s">
        <v>42</v>
      </c>
      <c r="D3582" t="s">
        <v>2853</v>
      </c>
      <c r="E3582" t="s">
        <v>302</v>
      </c>
      <c r="F3582" t="s">
        <v>303</v>
      </c>
      <c r="G3582">
        <v>-4.0382999999999996</v>
      </c>
      <c r="H3582">
        <v>21.758700000000001</v>
      </c>
      <c r="I3582" t="s">
        <v>62</v>
      </c>
      <c r="J3582">
        <v>101473</v>
      </c>
      <c r="K3582" s="1">
        <v>45169</v>
      </c>
      <c r="L3582" t="s">
        <v>63</v>
      </c>
      <c r="M3582" t="s">
        <v>11043</v>
      </c>
      <c r="N3582" t="s">
        <v>11044</v>
      </c>
      <c r="O3582" t="s">
        <v>560</v>
      </c>
      <c r="P3582" t="s">
        <v>585</v>
      </c>
      <c r="Q3582" t="s">
        <v>321</v>
      </c>
      <c r="R3582" t="s">
        <v>3125</v>
      </c>
      <c r="S3582" t="s">
        <v>145</v>
      </c>
      <c r="T3582" t="s">
        <v>3126</v>
      </c>
      <c r="U3582" t="s">
        <v>3127</v>
      </c>
      <c r="V3582" t="s">
        <v>3287</v>
      </c>
      <c r="W3582" t="s">
        <v>3288</v>
      </c>
    </row>
    <row r="3583" spans="1:23" x14ac:dyDescent="0.3">
      <c r="A3583">
        <v>2771944731772220</v>
      </c>
      <c r="B3583" t="s">
        <v>1140</v>
      </c>
      <c r="C3583" t="s">
        <v>151</v>
      </c>
      <c r="D3583" t="s">
        <v>4740</v>
      </c>
      <c r="E3583" t="s">
        <v>975</v>
      </c>
      <c r="F3583" t="s">
        <v>976</v>
      </c>
      <c r="G3583">
        <v>7.8731</v>
      </c>
      <c r="H3583">
        <v>80.771799999999999</v>
      </c>
      <c r="I3583" t="s">
        <v>78</v>
      </c>
      <c r="J3583">
        <v>67772</v>
      </c>
      <c r="K3583" s="1">
        <v>45075</v>
      </c>
      <c r="L3583" t="s">
        <v>63</v>
      </c>
      <c r="M3583" t="s">
        <v>11045</v>
      </c>
      <c r="N3583" t="s">
        <v>11046</v>
      </c>
      <c r="O3583" t="s">
        <v>65</v>
      </c>
      <c r="P3583" t="s">
        <v>1308</v>
      </c>
      <c r="Q3583" t="s">
        <v>143</v>
      </c>
      <c r="R3583" t="s">
        <v>2323</v>
      </c>
      <c r="S3583" t="s">
        <v>36</v>
      </c>
      <c r="T3583" t="s">
        <v>2324</v>
      </c>
      <c r="U3583" t="s">
        <v>2325</v>
      </c>
      <c r="V3583" t="s">
        <v>2427</v>
      </c>
      <c r="W3583" t="s">
        <v>2428</v>
      </c>
    </row>
    <row r="3584" spans="1:23" x14ac:dyDescent="0.3">
      <c r="A3584">
        <v>2044520493381530</v>
      </c>
      <c r="B3584" t="s">
        <v>150</v>
      </c>
      <c r="C3584" t="s">
        <v>42</v>
      </c>
      <c r="D3584" t="s">
        <v>5970</v>
      </c>
      <c r="E3584" t="s">
        <v>1986</v>
      </c>
      <c r="F3584" t="s">
        <v>1987</v>
      </c>
      <c r="G3584">
        <v>-1.2864</v>
      </c>
      <c r="H3584">
        <v>36.8172</v>
      </c>
      <c r="I3584" t="s">
        <v>138</v>
      </c>
      <c r="J3584">
        <v>46000</v>
      </c>
      <c r="K3584" s="1">
        <v>44903</v>
      </c>
      <c r="L3584" t="s">
        <v>63</v>
      </c>
      <c r="M3584" t="s">
        <v>11047</v>
      </c>
      <c r="N3584" t="s">
        <v>11048</v>
      </c>
      <c r="O3584" t="s">
        <v>1726</v>
      </c>
      <c r="P3584" t="s">
        <v>1727</v>
      </c>
      <c r="Q3584" t="s">
        <v>294</v>
      </c>
      <c r="R3584" t="s">
        <v>1728</v>
      </c>
      <c r="S3584" t="s">
        <v>145</v>
      </c>
      <c r="T3584" t="s">
        <v>1729</v>
      </c>
      <c r="U3584" t="s">
        <v>1730</v>
      </c>
      <c r="V3584" t="s">
        <v>1595</v>
      </c>
      <c r="W3584" t="s">
        <v>1596</v>
      </c>
    </row>
    <row r="3585" spans="1:23" x14ac:dyDescent="0.3">
      <c r="A3585">
        <v>395801281890588</v>
      </c>
      <c r="B3585" t="s">
        <v>710</v>
      </c>
      <c r="C3585" t="s">
        <v>218</v>
      </c>
      <c r="D3585" t="s">
        <v>5557</v>
      </c>
      <c r="E3585" t="s">
        <v>2098</v>
      </c>
      <c r="F3585" t="s">
        <v>2099</v>
      </c>
      <c r="G3585">
        <v>15.4542</v>
      </c>
      <c r="H3585">
        <v>18.732199999999999</v>
      </c>
      <c r="I3585" t="s">
        <v>78</v>
      </c>
      <c r="J3585">
        <v>105462</v>
      </c>
      <c r="K3585" s="1">
        <v>44700</v>
      </c>
      <c r="L3585" t="s">
        <v>63</v>
      </c>
      <c r="M3585" t="s">
        <v>11049</v>
      </c>
      <c r="N3585" t="s">
        <v>11050</v>
      </c>
      <c r="O3585" t="s">
        <v>965</v>
      </c>
      <c r="P3585" t="s">
        <v>3901</v>
      </c>
      <c r="Q3585" t="s">
        <v>83</v>
      </c>
      <c r="R3585" t="s">
        <v>3902</v>
      </c>
      <c r="S3585" t="s">
        <v>255</v>
      </c>
      <c r="T3585" t="s">
        <v>3903</v>
      </c>
      <c r="U3585" t="s">
        <v>3904</v>
      </c>
      <c r="V3585" t="s">
        <v>4212</v>
      </c>
      <c r="W3585" t="s">
        <v>4213</v>
      </c>
    </row>
    <row r="3586" spans="1:23" x14ac:dyDescent="0.3">
      <c r="A3586">
        <v>183806099315684</v>
      </c>
      <c r="B3586" t="s">
        <v>467</v>
      </c>
      <c r="C3586" t="s">
        <v>24</v>
      </c>
      <c r="D3586" t="s">
        <v>5407</v>
      </c>
      <c r="E3586" t="s">
        <v>2610</v>
      </c>
      <c r="F3586" t="s">
        <v>2611</v>
      </c>
      <c r="G3586">
        <v>27.514199999999999</v>
      </c>
      <c r="H3586">
        <v>90.433599999999998</v>
      </c>
      <c r="I3586" t="s">
        <v>206</v>
      </c>
      <c r="J3586">
        <v>110313</v>
      </c>
      <c r="K3586" s="1">
        <v>44893</v>
      </c>
      <c r="L3586" t="s">
        <v>29</v>
      </c>
      <c r="M3586" t="s">
        <v>4974</v>
      </c>
      <c r="N3586" t="s">
        <v>11051</v>
      </c>
      <c r="O3586" t="s">
        <v>1858</v>
      </c>
      <c r="P3586" t="s">
        <v>2378</v>
      </c>
      <c r="Q3586" t="s">
        <v>321</v>
      </c>
      <c r="R3586" t="s">
        <v>2379</v>
      </c>
      <c r="S3586" t="s">
        <v>36</v>
      </c>
      <c r="T3586" t="s">
        <v>2380</v>
      </c>
      <c r="U3586" t="s">
        <v>2381</v>
      </c>
      <c r="V3586" t="s">
        <v>8887</v>
      </c>
      <c r="W3586" t="s">
        <v>8888</v>
      </c>
    </row>
    <row r="3587" spans="1:23" x14ac:dyDescent="0.3">
      <c r="A3587">
        <v>2185239913383840</v>
      </c>
      <c r="B3587" t="s">
        <v>119</v>
      </c>
      <c r="C3587" t="s">
        <v>58</v>
      </c>
      <c r="D3587" t="s">
        <v>5343</v>
      </c>
      <c r="E3587" t="s">
        <v>3436</v>
      </c>
      <c r="F3587" t="s">
        <v>3437</v>
      </c>
      <c r="G3587">
        <v>13.7942</v>
      </c>
      <c r="H3587">
        <v>-88.896500000000003</v>
      </c>
      <c r="I3587" t="s">
        <v>28</v>
      </c>
      <c r="J3587">
        <v>35985</v>
      </c>
      <c r="K3587" s="1">
        <v>44614</v>
      </c>
      <c r="L3587" t="s">
        <v>29</v>
      </c>
      <c r="M3587" t="s">
        <v>11052</v>
      </c>
      <c r="N3587" t="s">
        <v>11053</v>
      </c>
      <c r="O3587" t="s">
        <v>1764</v>
      </c>
      <c r="P3587" t="s">
        <v>3270</v>
      </c>
      <c r="Q3587" t="s">
        <v>967</v>
      </c>
      <c r="R3587" t="s">
        <v>3271</v>
      </c>
      <c r="S3587" t="s">
        <v>36</v>
      </c>
      <c r="T3587" t="s">
        <v>3272</v>
      </c>
      <c r="U3587" t="s">
        <v>3273</v>
      </c>
      <c r="V3587" t="s">
        <v>4827</v>
      </c>
      <c r="W3587" t="s">
        <v>4828</v>
      </c>
    </row>
    <row r="3588" spans="1:23" x14ac:dyDescent="0.3">
      <c r="A3588">
        <v>2280399799736550</v>
      </c>
      <c r="B3588" t="s">
        <v>351</v>
      </c>
      <c r="C3588" t="s">
        <v>218</v>
      </c>
      <c r="D3588" t="s">
        <v>4072</v>
      </c>
      <c r="E3588" t="s">
        <v>1165</v>
      </c>
      <c r="F3588" t="s">
        <v>1166</v>
      </c>
      <c r="G3588">
        <v>6.8769999999999998</v>
      </c>
      <c r="H3588">
        <v>31.306999999999999</v>
      </c>
      <c r="I3588" t="s">
        <v>206</v>
      </c>
      <c r="J3588">
        <v>25759</v>
      </c>
      <c r="K3588" s="1">
        <v>44502</v>
      </c>
      <c r="L3588" t="s">
        <v>123</v>
      </c>
      <c r="M3588" t="s">
        <v>11054</v>
      </c>
      <c r="N3588">
        <v>8168933677</v>
      </c>
      <c r="O3588" t="s">
        <v>81</v>
      </c>
      <c r="P3588" t="s">
        <v>224</v>
      </c>
      <c r="Q3588" t="s">
        <v>143</v>
      </c>
      <c r="R3588" t="s">
        <v>2259</v>
      </c>
      <c r="S3588" t="s">
        <v>212</v>
      </c>
      <c r="T3588" t="s">
        <v>2260</v>
      </c>
      <c r="U3588" t="s">
        <v>2261</v>
      </c>
      <c r="V3588" t="s">
        <v>4271</v>
      </c>
      <c r="W3588" t="s">
        <v>4272</v>
      </c>
    </row>
    <row r="3589" spans="1:23" x14ac:dyDescent="0.3">
      <c r="A3589">
        <v>1513794955657540</v>
      </c>
      <c r="B3589" t="s">
        <v>396</v>
      </c>
      <c r="C3589" t="s">
        <v>91</v>
      </c>
      <c r="D3589" t="s">
        <v>4306</v>
      </c>
      <c r="E3589" t="s">
        <v>1316</v>
      </c>
      <c r="F3589" t="s">
        <v>1317</v>
      </c>
      <c r="G3589">
        <v>16.538799999999998</v>
      </c>
      <c r="H3589">
        <v>-23.041799999999999</v>
      </c>
      <c r="I3589" t="s">
        <v>62</v>
      </c>
      <c r="J3589">
        <v>110837</v>
      </c>
      <c r="K3589" s="1">
        <v>44920</v>
      </c>
      <c r="L3589" t="s">
        <v>29</v>
      </c>
      <c r="M3589" t="s">
        <v>11055</v>
      </c>
      <c r="N3589" t="s">
        <v>11056</v>
      </c>
      <c r="O3589" t="s">
        <v>356</v>
      </c>
      <c r="P3589" t="s">
        <v>2829</v>
      </c>
      <c r="Q3589" t="s">
        <v>321</v>
      </c>
      <c r="R3589" t="s">
        <v>2830</v>
      </c>
      <c r="S3589" t="s">
        <v>212</v>
      </c>
      <c r="T3589" t="s">
        <v>2831</v>
      </c>
      <c r="U3589" t="s">
        <v>2832</v>
      </c>
      <c r="V3589" t="s">
        <v>6871</v>
      </c>
      <c r="W3589" t="s">
        <v>3447</v>
      </c>
    </row>
    <row r="3590" spans="1:23" x14ac:dyDescent="0.3">
      <c r="A3590">
        <v>380457591946831</v>
      </c>
      <c r="B3590" t="s">
        <v>567</v>
      </c>
      <c r="C3590" t="s">
        <v>58</v>
      </c>
      <c r="D3590" t="s">
        <v>4048</v>
      </c>
      <c r="E3590" t="s">
        <v>915</v>
      </c>
      <c r="F3590" t="s">
        <v>916</v>
      </c>
      <c r="G3590">
        <v>18.070799999999998</v>
      </c>
      <c r="H3590">
        <v>-63.0501</v>
      </c>
      <c r="I3590" t="s">
        <v>28</v>
      </c>
      <c r="J3590">
        <v>41184</v>
      </c>
      <c r="K3590" s="1">
        <v>44760</v>
      </c>
      <c r="L3590" t="s">
        <v>29</v>
      </c>
      <c r="M3590" t="s">
        <v>11057</v>
      </c>
      <c r="N3590" t="s">
        <v>11058</v>
      </c>
      <c r="O3590" t="s">
        <v>3636</v>
      </c>
      <c r="P3590" t="s">
        <v>3637</v>
      </c>
      <c r="Q3590" t="s">
        <v>83</v>
      </c>
      <c r="R3590" t="s">
        <v>3638</v>
      </c>
      <c r="S3590" t="s">
        <v>241</v>
      </c>
      <c r="T3590" t="s">
        <v>3639</v>
      </c>
      <c r="U3590" t="s">
        <v>3640</v>
      </c>
      <c r="V3590" t="s">
        <v>1665</v>
      </c>
      <c r="W3590" t="s">
        <v>1666</v>
      </c>
    </row>
    <row r="3591" spans="1:23" x14ac:dyDescent="0.3">
      <c r="A3591">
        <v>1757738443623280</v>
      </c>
      <c r="B3591" t="s">
        <v>41</v>
      </c>
      <c r="C3591" t="s">
        <v>91</v>
      </c>
      <c r="D3591" t="s">
        <v>246</v>
      </c>
      <c r="E3591" t="s">
        <v>2727</v>
      </c>
      <c r="F3591" t="s">
        <v>2728</v>
      </c>
      <c r="G3591">
        <v>17.357800000000001</v>
      </c>
      <c r="H3591">
        <v>-62.782899999999998</v>
      </c>
      <c r="I3591" t="s">
        <v>62</v>
      </c>
      <c r="J3591">
        <v>89980</v>
      </c>
      <c r="K3591" s="1">
        <v>45005</v>
      </c>
      <c r="L3591" t="s">
        <v>63</v>
      </c>
      <c r="M3591" t="s">
        <v>11059</v>
      </c>
      <c r="N3591" t="s">
        <v>11060</v>
      </c>
      <c r="O3591" t="s">
        <v>32</v>
      </c>
      <c r="P3591" t="s">
        <v>33</v>
      </c>
      <c r="Q3591" t="s">
        <v>321</v>
      </c>
      <c r="R3591" t="s">
        <v>35</v>
      </c>
      <c r="S3591" t="s">
        <v>241</v>
      </c>
      <c r="T3591" t="s">
        <v>37</v>
      </c>
      <c r="U3591" t="s">
        <v>38</v>
      </c>
      <c r="V3591" t="s">
        <v>3439</v>
      </c>
      <c r="W3591" t="s">
        <v>3440</v>
      </c>
    </row>
    <row r="3592" spans="1:23" x14ac:dyDescent="0.3">
      <c r="A3592">
        <v>700006041557234</v>
      </c>
      <c r="B3592" t="s">
        <v>1803</v>
      </c>
      <c r="C3592" t="s">
        <v>151</v>
      </c>
      <c r="D3592" t="s">
        <v>657</v>
      </c>
      <c r="E3592" t="s">
        <v>220</v>
      </c>
      <c r="F3592" t="s">
        <v>221</v>
      </c>
      <c r="G3592">
        <v>13.443199999999999</v>
      </c>
      <c r="H3592">
        <v>-15.3101</v>
      </c>
      <c r="I3592" t="s">
        <v>138</v>
      </c>
      <c r="J3592">
        <v>60633</v>
      </c>
      <c r="K3592" s="1">
        <v>44778</v>
      </c>
      <c r="L3592" t="s">
        <v>29</v>
      </c>
      <c r="M3592" t="s">
        <v>11061</v>
      </c>
      <c r="N3592" t="s">
        <v>11062</v>
      </c>
      <c r="O3592" t="s">
        <v>424</v>
      </c>
      <c r="P3592" t="s">
        <v>2453</v>
      </c>
      <c r="Q3592" t="s">
        <v>239</v>
      </c>
      <c r="R3592" t="s">
        <v>4108</v>
      </c>
      <c r="S3592" t="s">
        <v>145</v>
      </c>
      <c r="T3592" t="s">
        <v>4109</v>
      </c>
      <c r="U3592" t="s">
        <v>4110</v>
      </c>
      <c r="V3592" t="s">
        <v>6774</v>
      </c>
      <c r="W3592" t="s">
        <v>6775</v>
      </c>
    </row>
    <row r="3593" spans="1:23" x14ac:dyDescent="0.3">
      <c r="A3593">
        <v>2101077566506990</v>
      </c>
      <c r="B3593" t="s">
        <v>364</v>
      </c>
      <c r="C3593" t="s">
        <v>134</v>
      </c>
      <c r="D3593" t="s">
        <v>3649</v>
      </c>
      <c r="E3593" t="s">
        <v>1881</v>
      </c>
      <c r="F3593" t="s">
        <v>1881</v>
      </c>
      <c r="G3593">
        <v>1.3521000000000001</v>
      </c>
      <c r="H3593">
        <v>103.8198</v>
      </c>
      <c r="I3593" t="s">
        <v>78</v>
      </c>
      <c r="J3593">
        <v>58179</v>
      </c>
      <c r="K3593" s="1">
        <v>44523</v>
      </c>
      <c r="L3593" t="s">
        <v>63</v>
      </c>
      <c r="M3593" t="s">
        <v>11063</v>
      </c>
      <c r="N3593" t="s">
        <v>11064</v>
      </c>
      <c r="O3593" t="s">
        <v>606</v>
      </c>
      <c r="P3593" t="s">
        <v>1979</v>
      </c>
      <c r="Q3593" t="s">
        <v>169</v>
      </c>
      <c r="R3593" t="s">
        <v>1980</v>
      </c>
      <c r="S3593" t="s">
        <v>334</v>
      </c>
      <c r="T3593" t="s">
        <v>1981</v>
      </c>
      <c r="U3593" t="s">
        <v>1982</v>
      </c>
      <c r="V3593" t="s">
        <v>8010</v>
      </c>
      <c r="W3593" t="s">
        <v>8011</v>
      </c>
    </row>
    <row r="3594" spans="1:23" x14ac:dyDescent="0.3">
      <c r="A3594">
        <v>3002320471532220</v>
      </c>
      <c r="B3594" t="s">
        <v>104</v>
      </c>
      <c r="C3594" t="s">
        <v>58</v>
      </c>
      <c r="D3594" t="s">
        <v>2970</v>
      </c>
      <c r="E3594" t="s">
        <v>626</v>
      </c>
      <c r="F3594" t="s">
        <v>627</v>
      </c>
      <c r="G3594">
        <v>35.9375</v>
      </c>
      <c r="H3594">
        <v>14.375400000000001</v>
      </c>
      <c r="I3594" t="s">
        <v>206</v>
      </c>
      <c r="J3594">
        <v>66081</v>
      </c>
      <c r="K3594" s="1">
        <v>44996</v>
      </c>
      <c r="L3594" t="s">
        <v>123</v>
      </c>
      <c r="M3594" t="s">
        <v>11065</v>
      </c>
      <c r="N3594" t="s">
        <v>11066</v>
      </c>
      <c r="O3594" t="s">
        <v>735</v>
      </c>
      <c r="P3594" t="s">
        <v>2717</v>
      </c>
      <c r="Q3594" t="s">
        <v>34</v>
      </c>
      <c r="R3594" t="s">
        <v>2718</v>
      </c>
      <c r="S3594" t="s">
        <v>255</v>
      </c>
      <c r="T3594" t="s">
        <v>2719</v>
      </c>
      <c r="U3594" t="s">
        <v>2720</v>
      </c>
      <c r="V3594" t="s">
        <v>721</v>
      </c>
      <c r="W3594" t="s">
        <v>722</v>
      </c>
    </row>
    <row r="3595" spans="1:23" x14ac:dyDescent="0.3">
      <c r="A3595">
        <v>2341790594569860</v>
      </c>
      <c r="B3595" t="s">
        <v>175</v>
      </c>
      <c r="C3595" t="s">
        <v>151</v>
      </c>
      <c r="D3595" t="s">
        <v>3767</v>
      </c>
      <c r="E3595" t="s">
        <v>1210</v>
      </c>
      <c r="F3595" t="s">
        <v>1211</v>
      </c>
      <c r="G3595">
        <v>18.220800000000001</v>
      </c>
      <c r="H3595">
        <v>-66.590100000000007</v>
      </c>
      <c r="I3595" t="s">
        <v>206</v>
      </c>
      <c r="J3595">
        <v>123071</v>
      </c>
      <c r="K3595" s="1">
        <v>45009</v>
      </c>
      <c r="L3595" t="s">
        <v>63</v>
      </c>
      <c r="M3595" t="s">
        <v>11067</v>
      </c>
      <c r="N3595" t="s">
        <v>11068</v>
      </c>
      <c r="O3595" t="s">
        <v>111</v>
      </c>
      <c r="P3595" t="s">
        <v>537</v>
      </c>
      <c r="Q3595" t="s">
        <v>169</v>
      </c>
      <c r="R3595" t="s">
        <v>538</v>
      </c>
      <c r="S3595" t="s">
        <v>241</v>
      </c>
      <c r="T3595" t="s">
        <v>539</v>
      </c>
      <c r="U3595" t="s">
        <v>540</v>
      </c>
      <c r="V3595" t="s">
        <v>5073</v>
      </c>
      <c r="W3595" t="s">
        <v>5074</v>
      </c>
    </row>
    <row r="3596" spans="1:23" x14ac:dyDescent="0.3">
      <c r="A3596">
        <v>3075360532680360</v>
      </c>
      <c r="B3596" t="s">
        <v>467</v>
      </c>
      <c r="C3596" t="s">
        <v>24</v>
      </c>
      <c r="D3596" t="s">
        <v>3850</v>
      </c>
      <c r="E3596" t="s">
        <v>614</v>
      </c>
      <c r="F3596" t="s">
        <v>615</v>
      </c>
      <c r="G3596">
        <v>17.189900000000002</v>
      </c>
      <c r="H3596">
        <v>-88.497600000000006</v>
      </c>
      <c r="I3596" t="s">
        <v>206</v>
      </c>
      <c r="J3596">
        <v>34840</v>
      </c>
      <c r="K3596" s="1">
        <v>45011</v>
      </c>
      <c r="L3596" t="s">
        <v>123</v>
      </c>
      <c r="M3596" t="s">
        <v>11069</v>
      </c>
      <c r="N3596" t="s">
        <v>11070</v>
      </c>
      <c r="O3596" t="s">
        <v>1169</v>
      </c>
      <c r="P3596" t="s">
        <v>2847</v>
      </c>
      <c r="Q3596" t="s">
        <v>294</v>
      </c>
      <c r="R3596" t="s">
        <v>2848</v>
      </c>
      <c r="S3596" t="s">
        <v>212</v>
      </c>
      <c r="T3596" t="s">
        <v>2849</v>
      </c>
      <c r="U3596" t="s">
        <v>2850</v>
      </c>
      <c r="V3596" t="s">
        <v>4138</v>
      </c>
      <c r="W3596" t="s">
        <v>4139</v>
      </c>
    </row>
    <row r="3597" spans="1:23" x14ac:dyDescent="0.3">
      <c r="A3597">
        <v>1829593488427630</v>
      </c>
      <c r="B3597" t="s">
        <v>217</v>
      </c>
      <c r="C3597" t="s">
        <v>218</v>
      </c>
      <c r="D3597" t="s">
        <v>3061</v>
      </c>
      <c r="E3597" t="s">
        <v>986</v>
      </c>
      <c r="F3597" t="s">
        <v>987</v>
      </c>
      <c r="G3597">
        <v>23.634499999999999</v>
      </c>
      <c r="H3597">
        <v>-102.5528</v>
      </c>
      <c r="I3597" t="s">
        <v>62</v>
      </c>
      <c r="J3597">
        <v>131789</v>
      </c>
      <c r="K3597" s="1">
        <v>44781</v>
      </c>
      <c r="L3597" t="s">
        <v>29</v>
      </c>
      <c r="M3597" t="s">
        <v>11071</v>
      </c>
      <c r="N3597" t="s">
        <v>11072</v>
      </c>
      <c r="O3597" t="s">
        <v>224</v>
      </c>
      <c r="P3597" t="s">
        <v>560</v>
      </c>
      <c r="Q3597" t="s">
        <v>169</v>
      </c>
      <c r="R3597" t="s">
        <v>1477</v>
      </c>
      <c r="S3597" t="s">
        <v>114</v>
      </c>
      <c r="T3597" t="s">
        <v>1478</v>
      </c>
      <c r="U3597" t="s">
        <v>1479</v>
      </c>
      <c r="V3597" t="s">
        <v>6878</v>
      </c>
      <c r="W3597" t="s">
        <v>6879</v>
      </c>
    </row>
    <row r="3598" spans="1:23" x14ac:dyDescent="0.3">
      <c r="A3598">
        <v>731483900405901</v>
      </c>
      <c r="B3598" t="s">
        <v>1140</v>
      </c>
      <c r="C3598" t="s">
        <v>218</v>
      </c>
      <c r="D3598" t="s">
        <v>1971</v>
      </c>
      <c r="E3598" t="s">
        <v>3412</v>
      </c>
      <c r="F3598" t="s">
        <v>3413</v>
      </c>
      <c r="G3598">
        <v>18.0425</v>
      </c>
      <c r="H3598">
        <v>-63.0548</v>
      </c>
      <c r="I3598" t="s">
        <v>206</v>
      </c>
      <c r="J3598">
        <v>126399</v>
      </c>
      <c r="K3598" s="1">
        <v>44949</v>
      </c>
      <c r="L3598" t="s">
        <v>29</v>
      </c>
      <c r="M3598" t="s">
        <v>11073</v>
      </c>
      <c r="N3598">
        <f>1-430-276-6698</f>
        <v>-7403</v>
      </c>
      <c r="O3598" t="s">
        <v>448</v>
      </c>
      <c r="P3598" t="s">
        <v>447</v>
      </c>
      <c r="Q3598" t="s">
        <v>143</v>
      </c>
      <c r="R3598" t="s">
        <v>1331</v>
      </c>
      <c r="S3598" t="s">
        <v>212</v>
      </c>
      <c r="T3598" t="s">
        <v>1332</v>
      </c>
      <c r="U3598" t="s">
        <v>1333</v>
      </c>
      <c r="V3598" t="s">
        <v>3585</v>
      </c>
      <c r="W3598" t="s">
        <v>3586</v>
      </c>
    </row>
    <row r="3599" spans="1:23" x14ac:dyDescent="0.3">
      <c r="A3599">
        <v>2720784476667080</v>
      </c>
      <c r="B3599" t="s">
        <v>175</v>
      </c>
      <c r="C3599" t="s">
        <v>42</v>
      </c>
      <c r="D3599" t="s">
        <v>1648</v>
      </c>
      <c r="E3599" t="s">
        <v>975</v>
      </c>
      <c r="F3599" t="s">
        <v>976</v>
      </c>
      <c r="G3599">
        <v>7.8731</v>
      </c>
      <c r="H3599">
        <v>80.771799999999999</v>
      </c>
      <c r="I3599" t="s">
        <v>78</v>
      </c>
      <c r="J3599">
        <v>122215</v>
      </c>
      <c r="K3599" s="1">
        <v>45082</v>
      </c>
      <c r="L3599" t="s">
        <v>123</v>
      </c>
      <c r="M3599" t="s">
        <v>11074</v>
      </c>
      <c r="N3599" t="s">
        <v>11075</v>
      </c>
      <c r="O3599" t="s">
        <v>141</v>
      </c>
      <c r="P3599" t="s">
        <v>142</v>
      </c>
      <c r="Q3599" t="s">
        <v>34</v>
      </c>
      <c r="R3599" t="s">
        <v>144</v>
      </c>
      <c r="S3599" t="s">
        <v>85</v>
      </c>
      <c r="T3599" t="s">
        <v>146</v>
      </c>
      <c r="U3599" t="s">
        <v>147</v>
      </c>
      <c r="V3599" t="s">
        <v>3416</v>
      </c>
      <c r="W3599" t="s">
        <v>3417</v>
      </c>
    </row>
    <row r="3600" spans="1:23" x14ac:dyDescent="0.3">
      <c r="A3600">
        <v>611062712249221</v>
      </c>
      <c r="B3600" t="s">
        <v>313</v>
      </c>
      <c r="C3600" t="s">
        <v>105</v>
      </c>
      <c r="D3600" t="s">
        <v>4019</v>
      </c>
      <c r="E3600" t="s">
        <v>2843</v>
      </c>
      <c r="F3600" t="s">
        <v>2844</v>
      </c>
      <c r="G3600">
        <v>11.803699999999999</v>
      </c>
      <c r="H3600">
        <v>-15.180400000000001</v>
      </c>
      <c r="I3600" t="s">
        <v>206</v>
      </c>
      <c r="J3600">
        <v>68579</v>
      </c>
      <c r="K3600" s="1">
        <v>44740</v>
      </c>
      <c r="L3600" t="s">
        <v>29</v>
      </c>
      <c r="M3600" t="s">
        <v>11076</v>
      </c>
      <c r="N3600" t="s">
        <v>11077</v>
      </c>
      <c r="O3600" t="s">
        <v>597</v>
      </c>
      <c r="P3600" t="s">
        <v>598</v>
      </c>
      <c r="Q3600" t="s">
        <v>321</v>
      </c>
      <c r="R3600" t="s">
        <v>599</v>
      </c>
      <c r="S3600" t="s">
        <v>145</v>
      </c>
      <c r="T3600" t="s">
        <v>600</v>
      </c>
      <c r="U3600" t="s">
        <v>601</v>
      </c>
      <c r="V3600" t="s">
        <v>5977</v>
      </c>
      <c r="W3600" t="s">
        <v>5978</v>
      </c>
    </row>
    <row r="3601" spans="1:23" x14ac:dyDescent="0.3">
      <c r="A3601">
        <v>812625764061223</v>
      </c>
      <c r="B3601" t="s">
        <v>300</v>
      </c>
      <c r="C3601" t="s">
        <v>151</v>
      </c>
      <c r="D3601" t="s">
        <v>3018</v>
      </c>
      <c r="E3601" t="s">
        <v>2649</v>
      </c>
      <c r="F3601" t="s">
        <v>2650</v>
      </c>
      <c r="G3601">
        <v>42.506300000000003</v>
      </c>
      <c r="H3601">
        <v>1.5218</v>
      </c>
      <c r="I3601" t="s">
        <v>62</v>
      </c>
      <c r="J3601">
        <v>99883</v>
      </c>
      <c r="K3601" s="1">
        <v>44841</v>
      </c>
      <c r="L3601" t="s">
        <v>29</v>
      </c>
      <c r="M3601" t="s">
        <v>11078</v>
      </c>
      <c r="N3601" t="s">
        <v>11079</v>
      </c>
      <c r="O3601" t="s">
        <v>65</v>
      </c>
      <c r="P3601" t="s">
        <v>1308</v>
      </c>
      <c r="Q3601" t="s">
        <v>183</v>
      </c>
      <c r="R3601" t="s">
        <v>2323</v>
      </c>
      <c r="S3601" t="s">
        <v>36</v>
      </c>
      <c r="T3601" t="s">
        <v>2324</v>
      </c>
      <c r="U3601" t="s">
        <v>2325</v>
      </c>
      <c r="V3601" t="s">
        <v>4081</v>
      </c>
      <c r="W3601" t="s">
        <v>4082</v>
      </c>
    </row>
    <row r="3602" spans="1:23" x14ac:dyDescent="0.3">
      <c r="A3602">
        <v>1867196005768380</v>
      </c>
      <c r="B3602" t="s">
        <v>364</v>
      </c>
      <c r="C3602" t="s">
        <v>134</v>
      </c>
      <c r="D3602" t="s">
        <v>5605</v>
      </c>
      <c r="E3602" t="s">
        <v>3424</v>
      </c>
      <c r="F3602" t="s">
        <v>3425</v>
      </c>
      <c r="G3602">
        <v>-21.178899999999999</v>
      </c>
      <c r="H3602">
        <v>-175.19820000000001</v>
      </c>
      <c r="I3602" t="s">
        <v>28</v>
      </c>
      <c r="J3602">
        <v>69794</v>
      </c>
      <c r="K3602" s="1">
        <v>44648</v>
      </c>
      <c r="L3602" t="s">
        <v>29</v>
      </c>
      <c r="M3602" t="s">
        <v>11080</v>
      </c>
      <c r="N3602" t="s">
        <v>11081</v>
      </c>
      <c r="O3602" t="s">
        <v>356</v>
      </c>
      <c r="P3602" t="s">
        <v>357</v>
      </c>
      <c r="Q3602" t="s">
        <v>1047</v>
      </c>
      <c r="R3602" t="s">
        <v>359</v>
      </c>
      <c r="S3602" t="s">
        <v>212</v>
      </c>
      <c r="T3602" t="s">
        <v>360</v>
      </c>
      <c r="U3602" t="s">
        <v>361</v>
      </c>
      <c r="V3602" t="s">
        <v>478</v>
      </c>
      <c r="W3602" t="s">
        <v>479</v>
      </c>
    </row>
    <row r="3603" spans="1:23" x14ac:dyDescent="0.3">
      <c r="A3603">
        <v>50062058405877</v>
      </c>
      <c r="B3603" t="s">
        <v>973</v>
      </c>
      <c r="C3603" t="s">
        <v>42</v>
      </c>
      <c r="D3603" t="s">
        <v>3350</v>
      </c>
      <c r="E3603" t="s">
        <v>1134</v>
      </c>
      <c r="F3603" t="s">
        <v>1135</v>
      </c>
      <c r="G3603">
        <v>-0.7893</v>
      </c>
      <c r="H3603">
        <v>113.9213</v>
      </c>
      <c r="I3603" t="s">
        <v>28</v>
      </c>
      <c r="J3603">
        <v>27381</v>
      </c>
      <c r="K3603" s="1">
        <v>45164</v>
      </c>
      <c r="L3603" t="s">
        <v>123</v>
      </c>
      <c r="M3603" t="s">
        <v>11082</v>
      </c>
      <c r="N3603" t="s">
        <v>11083</v>
      </c>
      <c r="O3603" t="s">
        <v>319</v>
      </c>
      <c r="P3603" t="s">
        <v>320</v>
      </c>
      <c r="Q3603" t="s">
        <v>83</v>
      </c>
      <c r="R3603" t="s">
        <v>322</v>
      </c>
      <c r="S3603" t="s">
        <v>36</v>
      </c>
      <c r="T3603" t="s">
        <v>323</v>
      </c>
      <c r="U3603" t="s">
        <v>324</v>
      </c>
      <c r="V3603" t="s">
        <v>9395</v>
      </c>
      <c r="W3603" t="s">
        <v>9396</v>
      </c>
    </row>
    <row r="3604" spans="1:23" x14ac:dyDescent="0.3">
      <c r="A3604">
        <v>63417789786123</v>
      </c>
      <c r="B3604" t="s">
        <v>533</v>
      </c>
      <c r="C3604" t="s">
        <v>134</v>
      </c>
      <c r="D3604" t="s">
        <v>4121</v>
      </c>
      <c r="E3604" t="s">
        <v>2367</v>
      </c>
      <c r="F3604" t="s">
        <v>2368</v>
      </c>
      <c r="G3604">
        <v>43.915900000000001</v>
      </c>
      <c r="H3604">
        <v>17.679099999999998</v>
      </c>
      <c r="I3604" t="s">
        <v>78</v>
      </c>
      <c r="J3604">
        <v>90817</v>
      </c>
      <c r="K3604" s="1">
        <v>45060</v>
      </c>
      <c r="L3604" t="s">
        <v>63</v>
      </c>
      <c r="M3604" t="s">
        <v>11084</v>
      </c>
      <c r="N3604" t="s">
        <v>11085</v>
      </c>
      <c r="O3604" t="s">
        <v>606</v>
      </c>
      <c r="P3604" t="s">
        <v>607</v>
      </c>
      <c r="Q3604" t="s">
        <v>239</v>
      </c>
      <c r="R3604" t="s">
        <v>608</v>
      </c>
      <c r="S3604" t="s">
        <v>241</v>
      </c>
      <c r="T3604" t="s">
        <v>609</v>
      </c>
      <c r="U3604" t="s">
        <v>610</v>
      </c>
      <c r="V3604" t="s">
        <v>9313</v>
      </c>
      <c r="W3604" t="s">
        <v>9314</v>
      </c>
    </row>
    <row r="3605" spans="1:23" x14ac:dyDescent="0.3">
      <c r="A3605">
        <v>791614484373373</v>
      </c>
      <c r="B3605" t="s">
        <v>792</v>
      </c>
      <c r="C3605" t="s">
        <v>58</v>
      </c>
      <c r="D3605" t="s">
        <v>7663</v>
      </c>
      <c r="E3605" t="s">
        <v>1160</v>
      </c>
      <c r="F3605" t="s">
        <v>1161</v>
      </c>
      <c r="G3605">
        <v>-1.9402999999999999</v>
      </c>
      <c r="H3605">
        <v>29.873899999999999</v>
      </c>
      <c r="I3605" t="s">
        <v>28</v>
      </c>
      <c r="J3605">
        <v>20105</v>
      </c>
      <c r="K3605" s="1">
        <v>44565</v>
      </c>
      <c r="L3605" t="s">
        <v>63</v>
      </c>
      <c r="M3605" t="s">
        <v>11086</v>
      </c>
      <c r="N3605" t="s">
        <v>11087</v>
      </c>
      <c r="O3605" t="s">
        <v>2453</v>
      </c>
      <c r="P3605" t="s">
        <v>2454</v>
      </c>
      <c r="Q3605" t="s">
        <v>183</v>
      </c>
      <c r="R3605" t="s">
        <v>2455</v>
      </c>
      <c r="S3605" t="s">
        <v>114</v>
      </c>
      <c r="T3605" t="s">
        <v>2456</v>
      </c>
      <c r="U3605" t="s">
        <v>2457</v>
      </c>
      <c r="V3605" t="s">
        <v>4896</v>
      </c>
      <c r="W3605" t="s">
        <v>4897</v>
      </c>
    </row>
    <row r="3606" spans="1:23" x14ac:dyDescent="0.3">
      <c r="A3606">
        <v>1172986397326960</v>
      </c>
      <c r="B3606" t="s">
        <v>686</v>
      </c>
      <c r="C3606" t="s">
        <v>218</v>
      </c>
      <c r="D3606" t="s">
        <v>935</v>
      </c>
      <c r="E3606" t="s">
        <v>2644</v>
      </c>
      <c r="F3606" t="s">
        <v>2645</v>
      </c>
      <c r="G3606">
        <v>-19.0154</v>
      </c>
      <c r="H3606">
        <v>29.154900000000001</v>
      </c>
      <c r="I3606" t="s">
        <v>206</v>
      </c>
      <c r="J3606">
        <v>41878</v>
      </c>
      <c r="K3606" s="1">
        <v>44878</v>
      </c>
      <c r="L3606" t="s">
        <v>29</v>
      </c>
      <c r="M3606" t="s">
        <v>5706</v>
      </c>
      <c r="N3606" t="s">
        <v>11088</v>
      </c>
      <c r="O3606" t="s">
        <v>370</v>
      </c>
      <c r="P3606" t="s">
        <v>929</v>
      </c>
      <c r="Q3606" t="s">
        <v>321</v>
      </c>
      <c r="R3606" t="s">
        <v>930</v>
      </c>
      <c r="S3606" t="s">
        <v>69</v>
      </c>
      <c r="T3606" t="s">
        <v>931</v>
      </c>
      <c r="U3606" t="s">
        <v>932</v>
      </c>
      <c r="V3606" t="s">
        <v>1994</v>
      </c>
      <c r="W3606" t="s">
        <v>1995</v>
      </c>
    </row>
    <row r="3607" spans="1:23" x14ac:dyDescent="0.3">
      <c r="A3607">
        <v>2524290371012770</v>
      </c>
      <c r="B3607" t="s">
        <v>217</v>
      </c>
      <c r="C3607" t="s">
        <v>91</v>
      </c>
      <c r="D3607" t="s">
        <v>5474</v>
      </c>
      <c r="E3607" t="s">
        <v>288</v>
      </c>
      <c r="F3607" t="s">
        <v>289</v>
      </c>
      <c r="G3607">
        <v>40.3399</v>
      </c>
      <c r="H3607">
        <v>127.51009999999999</v>
      </c>
      <c r="I3607" t="s">
        <v>138</v>
      </c>
      <c r="J3607">
        <v>76969</v>
      </c>
      <c r="K3607" s="1">
        <v>45023</v>
      </c>
      <c r="L3607" t="s">
        <v>63</v>
      </c>
      <c r="M3607" t="s">
        <v>11089</v>
      </c>
      <c r="N3607">
        <f>1-986-378-7905</f>
        <v>-9268</v>
      </c>
      <c r="O3607" t="s">
        <v>692</v>
      </c>
      <c r="P3607" t="s">
        <v>1522</v>
      </c>
      <c r="Q3607" t="s">
        <v>143</v>
      </c>
      <c r="R3607" t="s">
        <v>1523</v>
      </c>
      <c r="S3607" t="s">
        <v>114</v>
      </c>
      <c r="T3607" t="s">
        <v>1524</v>
      </c>
      <c r="U3607" t="s">
        <v>1525</v>
      </c>
      <c r="V3607" t="s">
        <v>8379</v>
      </c>
      <c r="W3607" t="s">
        <v>8380</v>
      </c>
    </row>
    <row r="3608" spans="1:23" x14ac:dyDescent="0.3">
      <c r="A3608">
        <v>2043689657787900</v>
      </c>
      <c r="B3608" t="s">
        <v>792</v>
      </c>
      <c r="C3608" t="s">
        <v>273</v>
      </c>
      <c r="D3608" t="s">
        <v>6344</v>
      </c>
      <c r="E3608" t="s">
        <v>2610</v>
      </c>
      <c r="F3608" t="s">
        <v>2611</v>
      </c>
      <c r="G3608">
        <v>27.514199999999999</v>
      </c>
      <c r="H3608">
        <v>90.433599999999998</v>
      </c>
      <c r="I3608" t="s">
        <v>78</v>
      </c>
      <c r="J3608">
        <v>25034</v>
      </c>
      <c r="K3608" s="1">
        <v>44579</v>
      </c>
      <c r="L3608" t="s">
        <v>29</v>
      </c>
      <c r="M3608" t="s">
        <v>11090</v>
      </c>
      <c r="N3608" t="s">
        <v>11091</v>
      </c>
      <c r="O3608" t="s">
        <v>1979</v>
      </c>
      <c r="P3608" t="s">
        <v>4672</v>
      </c>
      <c r="Q3608" t="s">
        <v>294</v>
      </c>
      <c r="R3608" t="s">
        <v>4673</v>
      </c>
      <c r="S3608" t="s">
        <v>241</v>
      </c>
      <c r="T3608" t="s">
        <v>4674</v>
      </c>
      <c r="U3608" t="s">
        <v>4675</v>
      </c>
      <c r="V3608" t="s">
        <v>4995</v>
      </c>
      <c r="W3608" t="s">
        <v>4996</v>
      </c>
    </row>
    <row r="3609" spans="1:23" x14ac:dyDescent="0.3">
      <c r="A3609">
        <v>98749060086514</v>
      </c>
      <c r="B3609" t="s">
        <v>417</v>
      </c>
      <c r="C3609" t="s">
        <v>91</v>
      </c>
      <c r="D3609" t="s">
        <v>3923</v>
      </c>
      <c r="E3609" t="s">
        <v>288</v>
      </c>
      <c r="F3609" t="s">
        <v>289</v>
      </c>
      <c r="G3609">
        <v>40.3399</v>
      </c>
      <c r="H3609">
        <v>127.51009999999999</v>
      </c>
      <c r="I3609" t="s">
        <v>28</v>
      </c>
      <c r="J3609">
        <v>38584</v>
      </c>
      <c r="K3609" s="1">
        <v>45119</v>
      </c>
      <c r="L3609" t="s">
        <v>63</v>
      </c>
      <c r="M3609" t="s">
        <v>11092</v>
      </c>
      <c r="N3609" t="s">
        <v>11093</v>
      </c>
      <c r="O3609" t="s">
        <v>1152</v>
      </c>
      <c r="P3609" t="s">
        <v>6685</v>
      </c>
      <c r="Q3609" t="s">
        <v>321</v>
      </c>
      <c r="R3609" t="s">
        <v>6686</v>
      </c>
      <c r="S3609" t="s">
        <v>36</v>
      </c>
      <c r="T3609" t="s">
        <v>6687</v>
      </c>
      <c r="U3609" t="s">
        <v>6688</v>
      </c>
      <c r="V3609" t="s">
        <v>6629</v>
      </c>
      <c r="W3609" t="s">
        <v>6630</v>
      </c>
    </row>
    <row r="3610" spans="1:23" x14ac:dyDescent="0.3">
      <c r="A3610">
        <v>1306322578771980</v>
      </c>
      <c r="B3610" t="s">
        <v>973</v>
      </c>
      <c r="C3610" t="s">
        <v>273</v>
      </c>
      <c r="D3610" t="s">
        <v>8310</v>
      </c>
      <c r="E3610" t="s">
        <v>3625</v>
      </c>
      <c r="F3610" t="s">
        <v>3626</v>
      </c>
      <c r="G3610">
        <v>-11.2027</v>
      </c>
      <c r="H3610">
        <v>17.873899999999999</v>
      </c>
      <c r="I3610" t="s">
        <v>138</v>
      </c>
      <c r="J3610">
        <v>124987</v>
      </c>
      <c r="K3610" s="1">
        <v>44877</v>
      </c>
      <c r="L3610" t="s">
        <v>123</v>
      </c>
      <c r="M3610" t="s">
        <v>11094</v>
      </c>
      <c r="N3610" t="s">
        <v>11095</v>
      </c>
      <c r="O3610" t="s">
        <v>307</v>
      </c>
      <c r="P3610" t="s">
        <v>1244</v>
      </c>
      <c r="Q3610" t="s">
        <v>294</v>
      </c>
      <c r="R3610" t="s">
        <v>1245</v>
      </c>
      <c r="S3610" t="s">
        <v>52</v>
      </c>
      <c r="T3610" t="s">
        <v>1246</v>
      </c>
      <c r="U3610" t="s">
        <v>310</v>
      </c>
      <c r="V3610" t="s">
        <v>2287</v>
      </c>
      <c r="W3610" t="s">
        <v>2288</v>
      </c>
    </row>
    <row r="3611" spans="1:23" x14ac:dyDescent="0.3">
      <c r="A3611">
        <v>2239470178640210</v>
      </c>
      <c r="B3611" t="s">
        <v>351</v>
      </c>
      <c r="C3611" t="s">
        <v>91</v>
      </c>
      <c r="D3611" t="s">
        <v>5668</v>
      </c>
      <c r="E3611" t="s">
        <v>4059</v>
      </c>
      <c r="F3611" t="s">
        <v>4060</v>
      </c>
      <c r="G3611">
        <v>44.016500000000001</v>
      </c>
      <c r="H3611">
        <v>21.0059</v>
      </c>
      <c r="I3611" t="s">
        <v>206</v>
      </c>
      <c r="J3611">
        <v>27824</v>
      </c>
      <c r="K3611" s="1">
        <v>44550</v>
      </c>
      <c r="L3611" t="s">
        <v>123</v>
      </c>
      <c r="M3611" t="s">
        <v>11096</v>
      </c>
      <c r="N3611">
        <v>8808613583</v>
      </c>
      <c r="O3611" t="s">
        <v>81</v>
      </c>
      <c r="P3611" t="s">
        <v>224</v>
      </c>
      <c r="Q3611" t="s">
        <v>143</v>
      </c>
      <c r="R3611" t="s">
        <v>2259</v>
      </c>
      <c r="S3611" t="s">
        <v>85</v>
      </c>
      <c r="T3611" t="s">
        <v>2260</v>
      </c>
      <c r="U3611" t="s">
        <v>2261</v>
      </c>
      <c r="V3611" t="s">
        <v>7468</v>
      </c>
      <c r="W3611" t="s">
        <v>7469</v>
      </c>
    </row>
    <row r="3612" spans="1:23" x14ac:dyDescent="0.3">
      <c r="A3612">
        <v>3014551584392590</v>
      </c>
      <c r="B3612" t="s">
        <v>417</v>
      </c>
      <c r="C3612" t="s">
        <v>105</v>
      </c>
      <c r="D3612" t="s">
        <v>2751</v>
      </c>
      <c r="E3612" t="s">
        <v>614</v>
      </c>
      <c r="F3612" t="s">
        <v>615</v>
      </c>
      <c r="G3612">
        <v>17.189900000000002</v>
      </c>
      <c r="H3612">
        <v>-88.497600000000006</v>
      </c>
      <c r="I3612" t="s">
        <v>138</v>
      </c>
      <c r="J3612">
        <v>30806</v>
      </c>
      <c r="K3612" s="1">
        <v>44950</v>
      </c>
      <c r="L3612" t="s">
        <v>29</v>
      </c>
      <c r="M3612" t="s">
        <v>11097</v>
      </c>
      <c r="N3612" t="s">
        <v>11098</v>
      </c>
      <c r="O3612" t="s">
        <v>195</v>
      </c>
      <c r="P3612" t="s">
        <v>2155</v>
      </c>
      <c r="Q3612" t="s">
        <v>253</v>
      </c>
      <c r="R3612" t="s">
        <v>2156</v>
      </c>
      <c r="S3612" t="s">
        <v>334</v>
      </c>
      <c r="T3612" t="s">
        <v>2157</v>
      </c>
      <c r="U3612" t="s">
        <v>2158</v>
      </c>
      <c r="V3612" t="s">
        <v>6988</v>
      </c>
      <c r="W3612" t="s">
        <v>6989</v>
      </c>
    </row>
    <row r="3613" spans="1:23" x14ac:dyDescent="0.3">
      <c r="A3613">
        <v>1894687855221570</v>
      </c>
      <c r="B3613" t="s">
        <v>686</v>
      </c>
      <c r="C3613" t="s">
        <v>218</v>
      </c>
      <c r="D3613" t="s">
        <v>1150</v>
      </c>
      <c r="E3613" t="s">
        <v>1122</v>
      </c>
      <c r="F3613" t="s">
        <v>1123</v>
      </c>
      <c r="G3613">
        <v>9.7489000000000008</v>
      </c>
      <c r="H3613">
        <v>-83.753399999999999</v>
      </c>
      <c r="I3613" t="s">
        <v>206</v>
      </c>
      <c r="J3613">
        <v>112294</v>
      </c>
      <c r="K3613" s="1">
        <v>45080</v>
      </c>
      <c r="L3613" t="s">
        <v>29</v>
      </c>
      <c r="M3613" t="s">
        <v>11099</v>
      </c>
      <c r="N3613" t="s">
        <v>11100</v>
      </c>
      <c r="O3613" t="s">
        <v>560</v>
      </c>
      <c r="P3613" t="s">
        <v>561</v>
      </c>
      <c r="Q3613" t="s">
        <v>332</v>
      </c>
      <c r="R3613" t="s">
        <v>562</v>
      </c>
      <c r="S3613" t="s">
        <v>241</v>
      </c>
      <c r="T3613" t="s">
        <v>563</v>
      </c>
      <c r="U3613" t="s">
        <v>564</v>
      </c>
      <c r="V3613" t="s">
        <v>7355</v>
      </c>
      <c r="W3613" t="s">
        <v>7356</v>
      </c>
    </row>
    <row r="3614" spans="1:23" x14ac:dyDescent="0.3">
      <c r="A3614">
        <v>3057703377712090</v>
      </c>
      <c r="B3614" t="s">
        <v>921</v>
      </c>
      <c r="C3614" t="s">
        <v>151</v>
      </c>
      <c r="D3614" t="s">
        <v>4829</v>
      </c>
      <c r="E3614" t="s">
        <v>2476</v>
      </c>
      <c r="F3614" t="s">
        <v>2477</v>
      </c>
      <c r="G3614">
        <v>26.522500000000001</v>
      </c>
      <c r="H3614">
        <v>31.465900000000001</v>
      </c>
      <c r="I3614" t="s">
        <v>138</v>
      </c>
      <c r="J3614">
        <v>117433</v>
      </c>
      <c r="K3614" s="1">
        <v>44599</v>
      </c>
      <c r="L3614" t="s">
        <v>123</v>
      </c>
      <c r="M3614" t="s">
        <v>11101</v>
      </c>
      <c r="N3614" t="s">
        <v>11102</v>
      </c>
      <c r="O3614" t="s">
        <v>1832</v>
      </c>
      <c r="P3614" t="s">
        <v>2595</v>
      </c>
      <c r="Q3614" t="s">
        <v>143</v>
      </c>
      <c r="R3614" t="s">
        <v>2596</v>
      </c>
      <c r="S3614" t="s">
        <v>334</v>
      </c>
      <c r="T3614" t="s">
        <v>2597</v>
      </c>
      <c r="U3614" t="s">
        <v>2598</v>
      </c>
      <c r="V3614" t="s">
        <v>4235</v>
      </c>
      <c r="W3614" t="s">
        <v>4236</v>
      </c>
    </row>
    <row r="3615" spans="1:23" x14ac:dyDescent="0.3">
      <c r="A3615">
        <v>1046364856290490</v>
      </c>
      <c r="B3615" t="s">
        <v>1249</v>
      </c>
      <c r="C3615" t="s">
        <v>91</v>
      </c>
      <c r="D3615" t="s">
        <v>1844</v>
      </c>
      <c r="E3615" t="s">
        <v>2094</v>
      </c>
      <c r="F3615" t="s">
        <v>2733</v>
      </c>
      <c r="G3615">
        <v>-13.759</v>
      </c>
      <c r="H3615">
        <v>-172.1046</v>
      </c>
      <c r="I3615" t="s">
        <v>62</v>
      </c>
      <c r="J3615">
        <v>74004</v>
      </c>
      <c r="K3615" s="1">
        <v>44510</v>
      </c>
      <c r="L3615" t="s">
        <v>123</v>
      </c>
      <c r="M3615" t="s">
        <v>11103</v>
      </c>
      <c r="N3615" t="s">
        <v>11104</v>
      </c>
      <c r="O3615" t="s">
        <v>3636</v>
      </c>
      <c r="P3615" t="s">
        <v>3637</v>
      </c>
      <c r="Q3615" t="s">
        <v>967</v>
      </c>
      <c r="R3615" t="s">
        <v>3638</v>
      </c>
      <c r="S3615" t="s">
        <v>36</v>
      </c>
      <c r="T3615" t="s">
        <v>3639</v>
      </c>
      <c r="U3615" t="s">
        <v>3640</v>
      </c>
      <c r="V3615" t="s">
        <v>1131</v>
      </c>
      <c r="W3615" t="s">
        <v>1132</v>
      </c>
    </row>
    <row r="3616" spans="1:23" x14ac:dyDescent="0.3">
      <c r="A3616">
        <v>143279682195900</v>
      </c>
      <c r="B3616" t="s">
        <v>396</v>
      </c>
      <c r="C3616" t="s">
        <v>42</v>
      </c>
      <c r="D3616" t="s">
        <v>3350</v>
      </c>
      <c r="E3616" t="s">
        <v>469</v>
      </c>
      <c r="F3616" t="s">
        <v>470</v>
      </c>
      <c r="G3616">
        <v>26.335100000000001</v>
      </c>
      <c r="H3616">
        <v>17.228300000000001</v>
      </c>
      <c r="I3616" t="s">
        <v>28</v>
      </c>
      <c r="J3616">
        <v>87414</v>
      </c>
      <c r="K3616" s="1">
        <v>44982</v>
      </c>
      <c r="L3616" t="s">
        <v>63</v>
      </c>
      <c r="M3616" t="s">
        <v>11105</v>
      </c>
      <c r="N3616" t="s">
        <v>11106</v>
      </c>
      <c r="O3616" t="s">
        <v>112</v>
      </c>
      <c r="P3616" t="s">
        <v>1958</v>
      </c>
      <c r="Q3616" t="s">
        <v>321</v>
      </c>
      <c r="R3616" t="s">
        <v>1959</v>
      </c>
      <c r="S3616" t="s">
        <v>69</v>
      </c>
      <c r="T3616" t="s">
        <v>1960</v>
      </c>
      <c r="U3616" t="s">
        <v>1961</v>
      </c>
      <c r="V3616" t="s">
        <v>5191</v>
      </c>
      <c r="W3616" t="s">
        <v>5192</v>
      </c>
    </row>
    <row r="3617" spans="1:23" x14ac:dyDescent="0.3">
      <c r="A3617">
        <v>657019092901861</v>
      </c>
      <c r="B3617" t="s">
        <v>1803</v>
      </c>
      <c r="C3617" t="s">
        <v>91</v>
      </c>
      <c r="D3617" t="s">
        <v>867</v>
      </c>
      <c r="E3617" t="s">
        <v>5053</v>
      </c>
      <c r="F3617" t="s">
        <v>5054</v>
      </c>
      <c r="G3617">
        <v>47.516199999999998</v>
      </c>
      <c r="H3617">
        <v>14.5501</v>
      </c>
      <c r="I3617" t="s">
        <v>28</v>
      </c>
      <c r="J3617">
        <v>77566</v>
      </c>
      <c r="K3617" s="1">
        <v>45054</v>
      </c>
      <c r="L3617" t="s">
        <v>63</v>
      </c>
      <c r="M3617" t="s">
        <v>11107</v>
      </c>
      <c r="N3617" t="s">
        <v>11108</v>
      </c>
      <c r="O3617" t="s">
        <v>508</v>
      </c>
      <c r="P3617" t="s">
        <v>509</v>
      </c>
      <c r="Q3617" t="s">
        <v>332</v>
      </c>
      <c r="R3617" t="s">
        <v>510</v>
      </c>
      <c r="S3617" t="s">
        <v>241</v>
      </c>
      <c r="T3617" t="s">
        <v>511</v>
      </c>
      <c r="U3617" t="s">
        <v>512</v>
      </c>
      <c r="V3617" t="s">
        <v>6175</v>
      </c>
      <c r="W3617" t="s">
        <v>6176</v>
      </c>
    </row>
    <row r="3618" spans="1:23" x14ac:dyDescent="0.3">
      <c r="A3618">
        <v>308376557540501</v>
      </c>
      <c r="B3618" t="s">
        <v>430</v>
      </c>
      <c r="C3618" t="s">
        <v>24</v>
      </c>
      <c r="D3618" t="s">
        <v>5184</v>
      </c>
      <c r="E3618" t="s">
        <v>2858</v>
      </c>
      <c r="F3618" t="s">
        <v>2859</v>
      </c>
      <c r="G3618">
        <v>23.424099999999999</v>
      </c>
      <c r="H3618">
        <v>53.847799999999999</v>
      </c>
      <c r="I3618" t="s">
        <v>62</v>
      </c>
      <c r="J3618">
        <v>85012</v>
      </c>
      <c r="K3618" s="1">
        <v>44507</v>
      </c>
      <c r="L3618" t="s">
        <v>63</v>
      </c>
      <c r="M3618" t="s">
        <v>11109</v>
      </c>
      <c r="N3618" t="s">
        <v>11110</v>
      </c>
      <c r="O3618" t="s">
        <v>1576</v>
      </c>
      <c r="P3618" t="s">
        <v>3532</v>
      </c>
      <c r="Q3618" t="s">
        <v>253</v>
      </c>
      <c r="R3618" t="s">
        <v>3533</v>
      </c>
      <c r="S3618" t="s">
        <v>334</v>
      </c>
      <c r="T3618" t="s">
        <v>3534</v>
      </c>
      <c r="U3618" t="s">
        <v>3535</v>
      </c>
      <c r="V3618" t="s">
        <v>7468</v>
      </c>
      <c r="W3618" t="s">
        <v>7469</v>
      </c>
    </row>
    <row r="3619" spans="1:23" x14ac:dyDescent="0.3">
      <c r="A3619">
        <v>1097397818746140</v>
      </c>
      <c r="B3619" t="s">
        <v>480</v>
      </c>
      <c r="C3619" t="s">
        <v>273</v>
      </c>
      <c r="D3619" t="s">
        <v>3972</v>
      </c>
      <c r="E3619" t="s">
        <v>2825</v>
      </c>
      <c r="F3619" t="s">
        <v>2826</v>
      </c>
      <c r="G3619">
        <v>8.4605999999999995</v>
      </c>
      <c r="H3619">
        <v>-11.7799</v>
      </c>
      <c r="I3619" t="s">
        <v>62</v>
      </c>
      <c r="J3619">
        <v>64010</v>
      </c>
      <c r="K3619" s="1">
        <v>45133</v>
      </c>
      <c r="L3619" t="s">
        <v>29</v>
      </c>
      <c r="M3619" t="s">
        <v>11111</v>
      </c>
      <c r="N3619" t="s">
        <v>11112</v>
      </c>
      <c r="O3619" t="s">
        <v>1429</v>
      </c>
      <c r="P3619" t="s">
        <v>1677</v>
      </c>
      <c r="Q3619" t="s">
        <v>50</v>
      </c>
      <c r="R3619" t="s">
        <v>1678</v>
      </c>
      <c r="S3619" t="s">
        <v>198</v>
      </c>
      <c r="T3619" t="s">
        <v>1679</v>
      </c>
      <c r="U3619" t="s">
        <v>1680</v>
      </c>
      <c r="V3619" t="s">
        <v>7668</v>
      </c>
      <c r="W3619" t="s">
        <v>7669</v>
      </c>
    </row>
    <row r="3620" spans="1:23" x14ac:dyDescent="0.3">
      <c r="A3620">
        <v>1836757357888350</v>
      </c>
      <c r="B3620" t="s">
        <v>104</v>
      </c>
      <c r="C3620" t="s">
        <v>151</v>
      </c>
      <c r="D3620" t="s">
        <v>2186</v>
      </c>
      <c r="E3620" t="s">
        <v>340</v>
      </c>
      <c r="F3620" t="s">
        <v>341</v>
      </c>
      <c r="G3620">
        <v>15.179399999999999</v>
      </c>
      <c r="H3620">
        <v>39.782299999999999</v>
      </c>
      <c r="I3620" t="s">
        <v>62</v>
      </c>
      <c r="J3620">
        <v>49205</v>
      </c>
      <c r="K3620" s="1">
        <v>45074</v>
      </c>
      <c r="L3620" t="s">
        <v>29</v>
      </c>
      <c r="M3620" t="s">
        <v>11113</v>
      </c>
      <c r="N3620" t="s">
        <v>11114</v>
      </c>
      <c r="O3620" t="s">
        <v>1513</v>
      </c>
      <c r="P3620" t="s">
        <v>1373</v>
      </c>
      <c r="Q3620" t="s">
        <v>358</v>
      </c>
      <c r="R3620" t="s">
        <v>1514</v>
      </c>
      <c r="S3620" t="s">
        <v>212</v>
      </c>
      <c r="T3620" t="s">
        <v>1515</v>
      </c>
      <c r="U3620" t="s">
        <v>1516</v>
      </c>
      <c r="V3620" t="s">
        <v>850</v>
      </c>
      <c r="W3620" t="s">
        <v>851</v>
      </c>
    </row>
    <row r="3621" spans="1:23" x14ac:dyDescent="0.3">
      <c r="A3621">
        <v>3090404815421110</v>
      </c>
      <c r="B3621" t="s">
        <v>300</v>
      </c>
      <c r="C3621" t="s">
        <v>91</v>
      </c>
      <c r="D3621" t="s">
        <v>6665</v>
      </c>
      <c r="E3621" t="s">
        <v>1642</v>
      </c>
      <c r="F3621" t="s">
        <v>1643</v>
      </c>
      <c r="G3621">
        <v>41.608600000000003</v>
      </c>
      <c r="H3621">
        <v>21.7453</v>
      </c>
      <c r="I3621" t="s">
        <v>138</v>
      </c>
      <c r="J3621">
        <v>31575</v>
      </c>
      <c r="K3621" s="1">
        <v>44974</v>
      </c>
      <c r="L3621" t="s">
        <v>29</v>
      </c>
      <c r="M3621" t="s">
        <v>11115</v>
      </c>
      <c r="N3621" t="s">
        <v>11116</v>
      </c>
      <c r="O3621" t="s">
        <v>2602</v>
      </c>
      <c r="P3621" t="s">
        <v>4516</v>
      </c>
      <c r="Q3621" t="s">
        <v>169</v>
      </c>
      <c r="R3621" t="s">
        <v>4517</v>
      </c>
      <c r="S3621" t="s">
        <v>36</v>
      </c>
      <c r="T3621" t="s">
        <v>4518</v>
      </c>
      <c r="U3621" t="s">
        <v>4519</v>
      </c>
      <c r="V3621" t="s">
        <v>3292</v>
      </c>
      <c r="W3621" t="s">
        <v>3293</v>
      </c>
    </row>
    <row r="3622" spans="1:23" x14ac:dyDescent="0.3">
      <c r="A3622">
        <v>688238474439409</v>
      </c>
      <c r="B3622" t="s">
        <v>41</v>
      </c>
      <c r="C3622" t="s">
        <v>24</v>
      </c>
      <c r="D3622" t="s">
        <v>5353</v>
      </c>
      <c r="E3622" t="s">
        <v>1405</v>
      </c>
      <c r="F3622" t="s">
        <v>1406</v>
      </c>
      <c r="G3622">
        <v>56.2639</v>
      </c>
      <c r="H3622">
        <v>9.5017999999999994</v>
      </c>
      <c r="I3622" t="s">
        <v>62</v>
      </c>
      <c r="J3622">
        <v>12869</v>
      </c>
      <c r="K3622" s="1">
        <v>45155</v>
      </c>
      <c r="L3622" t="s">
        <v>123</v>
      </c>
      <c r="M3622" t="s">
        <v>6530</v>
      </c>
      <c r="N3622" t="s">
        <v>11117</v>
      </c>
      <c r="O3622" t="s">
        <v>370</v>
      </c>
      <c r="P3622" t="s">
        <v>371</v>
      </c>
      <c r="Q3622" t="s">
        <v>34</v>
      </c>
      <c r="R3622" t="s">
        <v>372</v>
      </c>
      <c r="S3622" t="s">
        <v>212</v>
      </c>
      <c r="T3622" t="s">
        <v>373</v>
      </c>
      <c r="U3622" t="s">
        <v>374</v>
      </c>
      <c r="V3622" t="s">
        <v>6603</v>
      </c>
      <c r="W3622" t="s">
        <v>6604</v>
      </c>
    </row>
    <row r="3623" spans="1:23" x14ac:dyDescent="0.3">
      <c r="A3623">
        <v>654250829298615</v>
      </c>
      <c r="B3623" t="s">
        <v>667</v>
      </c>
      <c r="C3623" t="s">
        <v>151</v>
      </c>
      <c r="D3623" t="s">
        <v>3322</v>
      </c>
      <c r="E3623" t="s">
        <v>1963</v>
      </c>
      <c r="F3623" t="s">
        <v>1964</v>
      </c>
      <c r="G3623">
        <v>33.223199999999999</v>
      </c>
      <c r="H3623">
        <v>43.679299999999998</v>
      </c>
      <c r="I3623" t="s">
        <v>138</v>
      </c>
      <c r="J3623">
        <v>86134</v>
      </c>
      <c r="K3623" s="1">
        <v>44610</v>
      </c>
      <c r="L3623" t="s">
        <v>123</v>
      </c>
      <c r="M3623" t="s">
        <v>11118</v>
      </c>
      <c r="N3623" t="s">
        <v>11119</v>
      </c>
      <c r="O3623" t="s">
        <v>424</v>
      </c>
      <c r="P3623" t="s">
        <v>2056</v>
      </c>
      <c r="Q3623" t="s">
        <v>294</v>
      </c>
      <c r="R3623" t="s">
        <v>2057</v>
      </c>
      <c r="S3623" t="s">
        <v>334</v>
      </c>
      <c r="T3623" t="s">
        <v>2058</v>
      </c>
      <c r="U3623" t="s">
        <v>2059</v>
      </c>
      <c r="V3623" t="s">
        <v>5426</v>
      </c>
      <c r="W3623" t="s">
        <v>5427</v>
      </c>
    </row>
    <row r="3624" spans="1:23" x14ac:dyDescent="0.3">
      <c r="A3624">
        <v>78812023542627</v>
      </c>
      <c r="B3624" t="s">
        <v>443</v>
      </c>
      <c r="C3624" t="s">
        <v>151</v>
      </c>
      <c r="D3624" t="s">
        <v>1855</v>
      </c>
      <c r="E3624" t="s">
        <v>4011</v>
      </c>
      <c r="F3624" t="s">
        <v>4012</v>
      </c>
      <c r="G3624">
        <v>38.860999999999997</v>
      </c>
      <c r="H3624">
        <v>71.2761</v>
      </c>
      <c r="I3624" t="s">
        <v>62</v>
      </c>
      <c r="J3624">
        <v>126733</v>
      </c>
      <c r="K3624" s="1">
        <v>44914</v>
      </c>
      <c r="L3624" t="s">
        <v>63</v>
      </c>
      <c r="M3624" t="s">
        <v>11120</v>
      </c>
      <c r="N3624" t="s">
        <v>11121</v>
      </c>
      <c r="O3624" t="s">
        <v>1308</v>
      </c>
      <c r="P3624" t="s">
        <v>1309</v>
      </c>
      <c r="Q3624" t="s">
        <v>34</v>
      </c>
      <c r="R3624" t="s">
        <v>1310</v>
      </c>
      <c r="S3624" t="s">
        <v>69</v>
      </c>
      <c r="T3624" t="s">
        <v>1311</v>
      </c>
      <c r="U3624" t="s">
        <v>1312</v>
      </c>
      <c r="V3624" t="s">
        <v>1173</v>
      </c>
      <c r="W3624" t="s">
        <v>1174</v>
      </c>
    </row>
    <row r="3625" spans="1:23" x14ac:dyDescent="0.3">
      <c r="A3625">
        <v>2364363827012740</v>
      </c>
      <c r="B3625" t="s">
        <v>467</v>
      </c>
      <c r="C3625" t="s">
        <v>151</v>
      </c>
      <c r="D3625" t="s">
        <v>997</v>
      </c>
      <c r="E3625" t="s">
        <v>2094</v>
      </c>
      <c r="F3625" t="s">
        <v>2733</v>
      </c>
      <c r="G3625">
        <v>-13.759</v>
      </c>
      <c r="H3625">
        <v>-172.1046</v>
      </c>
      <c r="I3625" t="s">
        <v>28</v>
      </c>
      <c r="J3625">
        <v>62101</v>
      </c>
      <c r="K3625" s="1">
        <v>44784</v>
      </c>
      <c r="L3625" t="s">
        <v>29</v>
      </c>
      <c r="M3625" t="s">
        <v>11122</v>
      </c>
      <c r="N3625" t="s">
        <v>11123</v>
      </c>
      <c r="O3625" t="s">
        <v>832</v>
      </c>
      <c r="P3625" t="s">
        <v>833</v>
      </c>
      <c r="Q3625" t="s">
        <v>239</v>
      </c>
      <c r="R3625" t="s">
        <v>834</v>
      </c>
      <c r="S3625" t="s">
        <v>255</v>
      </c>
      <c r="T3625" t="s">
        <v>835</v>
      </c>
      <c r="U3625" t="s">
        <v>836</v>
      </c>
      <c r="V3625" t="s">
        <v>3797</v>
      </c>
      <c r="W3625" t="s">
        <v>3798</v>
      </c>
    </row>
    <row r="3626" spans="1:23" x14ac:dyDescent="0.3">
      <c r="A3626">
        <v>150575541598576</v>
      </c>
      <c r="B3626" t="s">
        <v>417</v>
      </c>
      <c r="C3626" t="s">
        <v>134</v>
      </c>
      <c r="D3626" t="s">
        <v>6344</v>
      </c>
      <c r="E3626" t="s">
        <v>1217</v>
      </c>
      <c r="F3626" t="s">
        <v>1218</v>
      </c>
      <c r="G3626">
        <v>36.204799999999999</v>
      </c>
      <c r="H3626">
        <v>138.25290000000001</v>
      </c>
      <c r="I3626" t="s">
        <v>28</v>
      </c>
      <c r="J3626">
        <v>116134</v>
      </c>
      <c r="K3626" s="1">
        <v>45067</v>
      </c>
      <c r="L3626" t="s">
        <v>123</v>
      </c>
      <c r="M3626" t="s">
        <v>11124</v>
      </c>
      <c r="N3626">
        <v>5276158107</v>
      </c>
      <c r="O3626" t="s">
        <v>473</v>
      </c>
      <c r="P3626" t="s">
        <v>486</v>
      </c>
      <c r="Q3626" t="s">
        <v>1047</v>
      </c>
      <c r="R3626" t="s">
        <v>487</v>
      </c>
      <c r="S3626" t="s">
        <v>114</v>
      </c>
      <c r="T3626" t="s">
        <v>488</v>
      </c>
      <c r="U3626" t="s">
        <v>489</v>
      </c>
      <c r="V3626" t="s">
        <v>2159</v>
      </c>
      <c r="W3626" t="s">
        <v>2160</v>
      </c>
    </row>
    <row r="3627" spans="1:23" x14ac:dyDescent="0.3">
      <c r="A3627">
        <v>2959196438192600</v>
      </c>
      <c r="B3627" t="s">
        <v>396</v>
      </c>
      <c r="C3627" t="s">
        <v>42</v>
      </c>
      <c r="D3627" t="s">
        <v>5792</v>
      </c>
      <c r="E3627" t="s">
        <v>544</v>
      </c>
      <c r="F3627" t="s">
        <v>545</v>
      </c>
      <c r="G3627">
        <v>7.54</v>
      </c>
      <c r="H3627">
        <v>-5.5471000000000004</v>
      </c>
      <c r="I3627" t="s">
        <v>62</v>
      </c>
      <c r="J3627">
        <v>33157</v>
      </c>
      <c r="K3627" s="1">
        <v>44984</v>
      </c>
      <c r="L3627" t="s">
        <v>29</v>
      </c>
      <c r="M3627" t="s">
        <v>11125</v>
      </c>
      <c r="N3627" t="s">
        <v>11126</v>
      </c>
      <c r="O3627" t="s">
        <v>692</v>
      </c>
      <c r="P3627" t="s">
        <v>1522</v>
      </c>
      <c r="Q3627" t="s">
        <v>67</v>
      </c>
      <c r="R3627" t="s">
        <v>1523</v>
      </c>
      <c r="S3627" t="s">
        <v>114</v>
      </c>
      <c r="T3627" t="s">
        <v>1524</v>
      </c>
      <c r="U3627" t="s">
        <v>1525</v>
      </c>
      <c r="V3627" t="s">
        <v>1712</v>
      </c>
      <c r="W3627" t="s">
        <v>1713</v>
      </c>
    </row>
    <row r="3628" spans="1:23" x14ac:dyDescent="0.3">
      <c r="A3628">
        <v>2468536882190960</v>
      </c>
      <c r="B3628" t="s">
        <v>1803</v>
      </c>
      <c r="C3628" t="s">
        <v>189</v>
      </c>
      <c r="D3628" t="s">
        <v>3907</v>
      </c>
      <c r="E3628" t="s">
        <v>5225</v>
      </c>
      <c r="F3628" t="s">
        <v>5226</v>
      </c>
      <c r="G3628">
        <v>7.1315</v>
      </c>
      <c r="H3628">
        <v>171.18450000000001</v>
      </c>
      <c r="I3628" t="s">
        <v>138</v>
      </c>
      <c r="J3628">
        <v>120637</v>
      </c>
      <c r="K3628" s="1">
        <v>45004</v>
      </c>
      <c r="L3628" t="s">
        <v>29</v>
      </c>
      <c r="M3628" t="s">
        <v>11127</v>
      </c>
      <c r="N3628">
        <v>4803509809</v>
      </c>
      <c r="O3628" t="s">
        <v>1591</v>
      </c>
      <c r="P3628" t="s">
        <v>2790</v>
      </c>
      <c r="Q3628" t="s">
        <v>50</v>
      </c>
      <c r="R3628" t="s">
        <v>2791</v>
      </c>
      <c r="S3628" t="s">
        <v>334</v>
      </c>
      <c r="T3628" t="s">
        <v>2792</v>
      </c>
      <c r="U3628" t="s">
        <v>2793</v>
      </c>
      <c r="V3628" t="s">
        <v>4896</v>
      </c>
      <c r="W3628" t="s">
        <v>4897</v>
      </c>
    </row>
    <row r="3629" spans="1:23" x14ac:dyDescent="0.3">
      <c r="A3629">
        <v>600177223472750</v>
      </c>
      <c r="B3629" t="s">
        <v>1008</v>
      </c>
      <c r="C3629" t="s">
        <v>91</v>
      </c>
      <c r="D3629" t="s">
        <v>1277</v>
      </c>
      <c r="E3629" t="s">
        <v>2342</v>
      </c>
      <c r="F3629" t="s">
        <v>2343</v>
      </c>
      <c r="G3629">
        <v>71.706900000000005</v>
      </c>
      <c r="H3629">
        <v>-42.604300000000002</v>
      </c>
      <c r="I3629" t="s">
        <v>206</v>
      </c>
      <c r="J3629">
        <v>107084</v>
      </c>
      <c r="K3629" s="1">
        <v>44543</v>
      </c>
      <c r="L3629" t="s">
        <v>123</v>
      </c>
      <c r="M3629" t="s">
        <v>11128</v>
      </c>
      <c r="N3629" t="s">
        <v>11129</v>
      </c>
      <c r="O3629" t="s">
        <v>2072</v>
      </c>
      <c r="P3629" t="s">
        <v>597</v>
      </c>
      <c r="Q3629" t="s">
        <v>1047</v>
      </c>
      <c r="R3629" t="s">
        <v>3303</v>
      </c>
      <c r="S3629" t="s">
        <v>69</v>
      </c>
      <c r="T3629" t="s">
        <v>3304</v>
      </c>
      <c r="U3629" t="s">
        <v>3305</v>
      </c>
      <c r="V3629" t="s">
        <v>2721</v>
      </c>
      <c r="W3629" t="s">
        <v>2722</v>
      </c>
    </row>
    <row r="3630" spans="1:23" x14ac:dyDescent="0.3">
      <c r="A3630">
        <v>1318851201998820</v>
      </c>
      <c r="B3630" t="s">
        <v>217</v>
      </c>
      <c r="C3630" t="s">
        <v>42</v>
      </c>
      <c r="D3630" t="s">
        <v>2808</v>
      </c>
      <c r="E3630" t="s">
        <v>1534</v>
      </c>
      <c r="F3630" t="s">
        <v>1535</v>
      </c>
      <c r="G3630">
        <v>1.3733</v>
      </c>
      <c r="H3630">
        <v>32.290300000000002</v>
      </c>
      <c r="I3630" t="s">
        <v>78</v>
      </c>
      <c r="J3630">
        <v>107849</v>
      </c>
      <c r="K3630" s="1">
        <v>44579</v>
      </c>
      <c r="L3630" t="s">
        <v>123</v>
      </c>
      <c r="M3630" t="s">
        <v>11130</v>
      </c>
      <c r="N3630" t="s">
        <v>11131</v>
      </c>
      <c r="O3630" t="s">
        <v>585</v>
      </c>
      <c r="P3630" t="s">
        <v>586</v>
      </c>
      <c r="Q3630" t="s">
        <v>239</v>
      </c>
      <c r="R3630" t="s">
        <v>587</v>
      </c>
      <c r="S3630" t="s">
        <v>69</v>
      </c>
      <c r="T3630" t="s">
        <v>588</v>
      </c>
      <c r="U3630" t="s">
        <v>589</v>
      </c>
      <c r="V3630" t="s">
        <v>6717</v>
      </c>
      <c r="W3630" t="s">
        <v>6718</v>
      </c>
    </row>
    <row r="3631" spans="1:23" x14ac:dyDescent="0.3">
      <c r="A3631">
        <v>994054179638527</v>
      </c>
      <c r="B3631" t="s">
        <v>710</v>
      </c>
      <c r="C3631" t="s">
        <v>189</v>
      </c>
      <c r="D3631" t="s">
        <v>3881</v>
      </c>
      <c r="E3631" t="s">
        <v>2309</v>
      </c>
      <c r="F3631" t="s">
        <v>2310</v>
      </c>
      <c r="G3631">
        <v>12.984299999999999</v>
      </c>
      <c r="H3631">
        <v>-61.287199999999999</v>
      </c>
      <c r="I3631" t="s">
        <v>206</v>
      </c>
      <c r="J3631">
        <v>86727</v>
      </c>
      <c r="K3631" s="1">
        <v>44930</v>
      </c>
      <c r="L3631" t="s">
        <v>123</v>
      </c>
      <c r="M3631" t="s">
        <v>11132</v>
      </c>
      <c r="N3631" t="s">
        <v>11133</v>
      </c>
      <c r="O3631" t="s">
        <v>693</v>
      </c>
      <c r="P3631" t="s">
        <v>2445</v>
      </c>
      <c r="Q3631" t="s">
        <v>674</v>
      </c>
      <c r="R3631" t="s">
        <v>2446</v>
      </c>
      <c r="S3631" t="s">
        <v>198</v>
      </c>
      <c r="T3631" t="s">
        <v>2447</v>
      </c>
      <c r="U3631" t="s">
        <v>2448</v>
      </c>
      <c r="V3631" t="s">
        <v>3958</v>
      </c>
      <c r="W3631" t="s">
        <v>3959</v>
      </c>
    </row>
    <row r="3632" spans="1:23" x14ac:dyDescent="0.3">
      <c r="A3632">
        <v>1151735769709460</v>
      </c>
      <c r="B3632" t="s">
        <v>260</v>
      </c>
      <c r="C3632" t="s">
        <v>91</v>
      </c>
      <c r="D3632" t="s">
        <v>946</v>
      </c>
      <c r="E3632" t="s">
        <v>2466</v>
      </c>
      <c r="F3632" t="s">
        <v>2467</v>
      </c>
      <c r="G3632">
        <v>-38.4161</v>
      </c>
      <c r="H3632">
        <v>-63.616700000000002</v>
      </c>
      <c r="I3632" t="s">
        <v>62</v>
      </c>
      <c r="J3632">
        <v>50692</v>
      </c>
      <c r="K3632" s="1">
        <v>45137</v>
      </c>
      <c r="L3632" t="s">
        <v>29</v>
      </c>
      <c r="M3632" t="s">
        <v>11134</v>
      </c>
      <c r="N3632" t="s">
        <v>11135</v>
      </c>
      <c r="O3632" t="s">
        <v>1503</v>
      </c>
      <c r="P3632" t="s">
        <v>2862</v>
      </c>
      <c r="Q3632" t="s">
        <v>67</v>
      </c>
      <c r="R3632" t="s">
        <v>2863</v>
      </c>
      <c r="S3632" t="s">
        <v>212</v>
      </c>
      <c r="T3632" t="s">
        <v>2864</v>
      </c>
      <c r="U3632" t="s">
        <v>2865</v>
      </c>
      <c r="V3632" t="s">
        <v>1148</v>
      </c>
      <c r="W3632" t="s">
        <v>1149</v>
      </c>
    </row>
    <row r="3633" spans="1:23" x14ac:dyDescent="0.3">
      <c r="A3633">
        <v>28650194395608</v>
      </c>
      <c r="B3633" t="s">
        <v>454</v>
      </c>
      <c r="C3633" t="s">
        <v>42</v>
      </c>
      <c r="D3633" t="s">
        <v>3767</v>
      </c>
      <c r="E3633" t="s">
        <v>121</v>
      </c>
      <c r="F3633" t="s">
        <v>122</v>
      </c>
      <c r="G3633">
        <v>19.313300000000002</v>
      </c>
      <c r="H3633">
        <v>-81.254599999999996</v>
      </c>
      <c r="I3633" t="s">
        <v>62</v>
      </c>
      <c r="J3633">
        <v>63586</v>
      </c>
      <c r="K3633" s="1">
        <v>44631</v>
      </c>
      <c r="L3633" t="s">
        <v>29</v>
      </c>
      <c r="M3633" t="s">
        <v>11136</v>
      </c>
      <c r="N3633" t="s">
        <v>11137</v>
      </c>
      <c r="O3633" t="s">
        <v>2111</v>
      </c>
      <c r="P3633" t="s">
        <v>1832</v>
      </c>
      <c r="Q3633" t="s">
        <v>674</v>
      </c>
      <c r="R3633" t="s">
        <v>2112</v>
      </c>
      <c r="S3633" t="s">
        <v>85</v>
      </c>
      <c r="T3633" t="s">
        <v>2113</v>
      </c>
      <c r="U3633" t="s">
        <v>2114</v>
      </c>
      <c r="V3633" t="s">
        <v>4566</v>
      </c>
      <c r="W3633" t="s">
        <v>4567</v>
      </c>
    </row>
    <row r="3634" spans="1:23" x14ac:dyDescent="0.3">
      <c r="A3634">
        <v>1780399232276890</v>
      </c>
      <c r="B3634" t="s">
        <v>454</v>
      </c>
      <c r="C3634" t="s">
        <v>189</v>
      </c>
      <c r="D3634" t="s">
        <v>5474</v>
      </c>
      <c r="E3634" t="s">
        <v>432</v>
      </c>
      <c r="F3634" t="s">
        <v>433</v>
      </c>
      <c r="G3634">
        <v>30.5852</v>
      </c>
      <c r="H3634">
        <v>36.238399999999999</v>
      </c>
      <c r="I3634" t="s">
        <v>28</v>
      </c>
      <c r="J3634">
        <v>77025</v>
      </c>
      <c r="K3634" s="1">
        <v>45181</v>
      </c>
      <c r="L3634" t="s">
        <v>63</v>
      </c>
      <c r="M3634" t="s">
        <v>11138</v>
      </c>
      <c r="N3634" t="s">
        <v>11139</v>
      </c>
      <c r="O3634" t="s">
        <v>785</v>
      </c>
      <c r="P3634" t="s">
        <v>786</v>
      </c>
      <c r="Q3634" t="s">
        <v>332</v>
      </c>
      <c r="R3634" t="s">
        <v>787</v>
      </c>
      <c r="S3634" t="s">
        <v>334</v>
      </c>
      <c r="T3634" t="s">
        <v>788</v>
      </c>
      <c r="U3634" t="s">
        <v>789</v>
      </c>
      <c r="V3634" t="s">
        <v>4081</v>
      </c>
      <c r="W3634" t="s">
        <v>4082</v>
      </c>
    </row>
    <row r="3635" spans="1:23" x14ac:dyDescent="0.3">
      <c r="A3635">
        <v>2978473609981790</v>
      </c>
      <c r="B3635" t="s">
        <v>161</v>
      </c>
      <c r="C3635" t="s">
        <v>42</v>
      </c>
      <c r="D3635" t="s">
        <v>1752</v>
      </c>
      <c r="E3635" t="s">
        <v>3859</v>
      </c>
      <c r="F3635" t="s">
        <v>3860</v>
      </c>
      <c r="G3635">
        <v>33.854700000000001</v>
      </c>
      <c r="H3635">
        <v>35.862299999999998</v>
      </c>
      <c r="I3635" t="s">
        <v>78</v>
      </c>
      <c r="J3635">
        <v>51453</v>
      </c>
      <c r="K3635" s="1">
        <v>44718</v>
      </c>
      <c r="L3635" t="s">
        <v>63</v>
      </c>
      <c r="M3635" t="s">
        <v>11140</v>
      </c>
      <c r="N3635" t="s">
        <v>11141</v>
      </c>
      <c r="O3635" t="s">
        <v>292</v>
      </c>
      <c r="P3635" t="s">
        <v>293</v>
      </c>
      <c r="Q3635" t="s">
        <v>183</v>
      </c>
      <c r="R3635" t="s">
        <v>295</v>
      </c>
      <c r="S3635" t="s">
        <v>212</v>
      </c>
      <c r="T3635" t="s">
        <v>296</v>
      </c>
      <c r="U3635" t="s">
        <v>297</v>
      </c>
      <c r="V3635" t="s">
        <v>7327</v>
      </c>
      <c r="W3635" t="s">
        <v>7328</v>
      </c>
    </row>
    <row r="3636" spans="1:23" x14ac:dyDescent="0.3">
      <c r="A3636">
        <v>595352260838846</v>
      </c>
      <c r="B3636" t="s">
        <v>859</v>
      </c>
      <c r="C3636" t="s">
        <v>105</v>
      </c>
      <c r="D3636" t="s">
        <v>1443</v>
      </c>
      <c r="E3636" t="s">
        <v>731</v>
      </c>
      <c r="F3636" t="s">
        <v>732</v>
      </c>
      <c r="G3636">
        <v>13.9094</v>
      </c>
      <c r="H3636">
        <v>-60.978900000000003</v>
      </c>
      <c r="I3636" t="s">
        <v>206</v>
      </c>
      <c r="J3636">
        <v>14810</v>
      </c>
      <c r="K3636" s="1">
        <v>44916</v>
      </c>
      <c r="L3636" t="s">
        <v>29</v>
      </c>
      <c r="M3636" t="s">
        <v>11142</v>
      </c>
      <c r="N3636" t="s">
        <v>11143</v>
      </c>
      <c r="O3636" t="s">
        <v>224</v>
      </c>
      <c r="P3636" t="s">
        <v>225</v>
      </c>
      <c r="Q3636" t="s">
        <v>50</v>
      </c>
      <c r="R3636" t="s">
        <v>226</v>
      </c>
      <c r="S3636" t="s">
        <v>145</v>
      </c>
      <c r="T3636" t="s">
        <v>227</v>
      </c>
      <c r="U3636" t="s">
        <v>228</v>
      </c>
      <c r="V3636" t="s">
        <v>1488</v>
      </c>
      <c r="W3636" t="s">
        <v>1489</v>
      </c>
    </row>
    <row r="3637" spans="1:23" x14ac:dyDescent="0.3">
      <c r="A3637">
        <v>1243510146608270</v>
      </c>
      <c r="B3637" t="s">
        <v>667</v>
      </c>
      <c r="C3637" t="s">
        <v>105</v>
      </c>
      <c r="D3637" t="s">
        <v>7642</v>
      </c>
      <c r="E3637" t="s">
        <v>1668</v>
      </c>
      <c r="F3637" t="s">
        <v>1669</v>
      </c>
      <c r="G3637">
        <v>1.6508</v>
      </c>
      <c r="H3637">
        <v>10.267899999999999</v>
      </c>
      <c r="I3637" t="s">
        <v>78</v>
      </c>
      <c r="J3637">
        <v>77568</v>
      </c>
      <c r="K3637" s="1">
        <v>44548</v>
      </c>
      <c r="L3637" t="s">
        <v>123</v>
      </c>
      <c r="M3637" t="s">
        <v>11144</v>
      </c>
      <c r="N3637" t="s">
        <v>11145</v>
      </c>
      <c r="O3637" t="s">
        <v>126</v>
      </c>
      <c r="P3637" t="s">
        <v>7438</v>
      </c>
      <c r="Q3637" t="s">
        <v>321</v>
      </c>
      <c r="R3637" t="s">
        <v>7439</v>
      </c>
      <c r="S3637" t="s">
        <v>241</v>
      </c>
      <c r="T3637" t="s">
        <v>7440</v>
      </c>
      <c r="U3637" t="s">
        <v>7441</v>
      </c>
      <c r="V3637" t="s">
        <v>2307</v>
      </c>
      <c r="W3637" t="s">
        <v>2308</v>
      </c>
    </row>
    <row r="3638" spans="1:23" x14ac:dyDescent="0.3">
      <c r="A3638">
        <v>2602038703159830</v>
      </c>
      <c r="B3638" t="s">
        <v>351</v>
      </c>
      <c r="C3638" t="s">
        <v>105</v>
      </c>
      <c r="D3638" t="s">
        <v>8618</v>
      </c>
      <c r="E3638" t="s">
        <v>2436</v>
      </c>
      <c r="F3638" t="s">
        <v>2437</v>
      </c>
      <c r="G3638">
        <v>46.818199999999997</v>
      </c>
      <c r="H3638">
        <v>8.2274999999999991</v>
      </c>
      <c r="I3638" t="s">
        <v>62</v>
      </c>
      <c r="J3638">
        <v>100773</v>
      </c>
      <c r="K3638" s="1">
        <v>44612</v>
      </c>
      <c r="L3638" t="s">
        <v>29</v>
      </c>
      <c r="M3638" t="s">
        <v>11146</v>
      </c>
      <c r="N3638" t="s">
        <v>11147</v>
      </c>
      <c r="O3638" t="s">
        <v>2470</v>
      </c>
      <c r="P3638" t="s">
        <v>3071</v>
      </c>
      <c r="Q3638" t="s">
        <v>83</v>
      </c>
      <c r="R3638" t="s">
        <v>3072</v>
      </c>
      <c r="S3638" t="s">
        <v>52</v>
      </c>
      <c r="T3638" t="s">
        <v>3073</v>
      </c>
      <c r="U3638" t="s">
        <v>3074</v>
      </c>
      <c r="V3638" t="s">
        <v>5311</v>
      </c>
      <c r="W3638" t="s">
        <v>5312</v>
      </c>
    </row>
    <row r="3639" spans="1:23" x14ac:dyDescent="0.3">
      <c r="A3639">
        <v>549104459695734</v>
      </c>
      <c r="B3639" t="s">
        <v>272</v>
      </c>
      <c r="C3639" t="s">
        <v>42</v>
      </c>
      <c r="D3639" t="s">
        <v>6648</v>
      </c>
      <c r="E3639" t="s">
        <v>1668</v>
      </c>
      <c r="F3639" t="s">
        <v>1669</v>
      </c>
      <c r="G3639">
        <v>1.6508</v>
      </c>
      <c r="H3639">
        <v>10.267899999999999</v>
      </c>
      <c r="I3639" t="s">
        <v>78</v>
      </c>
      <c r="J3639">
        <v>26515</v>
      </c>
      <c r="K3639" s="1">
        <v>44575</v>
      </c>
      <c r="L3639" t="s">
        <v>123</v>
      </c>
      <c r="M3639" t="s">
        <v>11148</v>
      </c>
      <c r="N3639" t="s">
        <v>11149</v>
      </c>
      <c r="O3639" t="s">
        <v>401</v>
      </c>
      <c r="P3639" t="s">
        <v>4857</v>
      </c>
      <c r="Q3639" t="s">
        <v>34</v>
      </c>
      <c r="R3639" t="s">
        <v>4858</v>
      </c>
      <c r="S3639" t="s">
        <v>114</v>
      </c>
      <c r="T3639" t="s">
        <v>4859</v>
      </c>
      <c r="U3639" t="s">
        <v>4860</v>
      </c>
      <c r="V3639" t="s">
        <v>5786</v>
      </c>
      <c r="W3639" t="s">
        <v>5787</v>
      </c>
    </row>
    <row r="3640" spans="1:23" x14ac:dyDescent="0.3">
      <c r="A3640">
        <v>1163971569206360</v>
      </c>
      <c r="B3640" t="s">
        <v>286</v>
      </c>
      <c r="C3640" t="s">
        <v>91</v>
      </c>
      <c r="D3640" t="s">
        <v>6665</v>
      </c>
      <c r="E3640" t="s">
        <v>516</v>
      </c>
      <c r="F3640" t="s">
        <v>517</v>
      </c>
      <c r="G3640">
        <v>31.952200000000001</v>
      </c>
      <c r="H3640">
        <v>35.233199999999997</v>
      </c>
      <c r="I3640" t="s">
        <v>138</v>
      </c>
      <c r="J3640">
        <v>72927</v>
      </c>
      <c r="K3640" s="1">
        <v>45138</v>
      </c>
      <c r="L3640" t="s">
        <v>123</v>
      </c>
      <c r="M3640" t="s">
        <v>11150</v>
      </c>
      <c r="N3640" t="s">
        <v>11151</v>
      </c>
      <c r="O3640" t="s">
        <v>141</v>
      </c>
      <c r="P3640" t="s">
        <v>3092</v>
      </c>
      <c r="Q3640" t="s">
        <v>253</v>
      </c>
      <c r="R3640" t="s">
        <v>3093</v>
      </c>
      <c r="S3640" t="s">
        <v>212</v>
      </c>
      <c r="T3640" t="s">
        <v>3094</v>
      </c>
      <c r="U3640" t="s">
        <v>3095</v>
      </c>
      <c r="V3640" t="s">
        <v>6008</v>
      </c>
      <c r="W3640" t="s">
        <v>6009</v>
      </c>
    </row>
    <row r="3641" spans="1:23" x14ac:dyDescent="0.3">
      <c r="A3641">
        <v>595263221806918</v>
      </c>
      <c r="B3641" t="s">
        <v>567</v>
      </c>
      <c r="C3641" t="s">
        <v>58</v>
      </c>
      <c r="D3641" t="s">
        <v>6862</v>
      </c>
      <c r="E3641" t="s">
        <v>2061</v>
      </c>
      <c r="F3641" t="s">
        <v>2062</v>
      </c>
      <c r="G3641">
        <v>21.007899999999999</v>
      </c>
      <c r="H3641">
        <v>-10.940799999999999</v>
      </c>
      <c r="I3641" t="s">
        <v>28</v>
      </c>
      <c r="J3641">
        <v>97831</v>
      </c>
      <c r="K3641" s="1">
        <v>45103</v>
      </c>
      <c r="L3641" t="s">
        <v>63</v>
      </c>
      <c r="M3641" t="s">
        <v>11152</v>
      </c>
      <c r="N3641" t="s">
        <v>11153</v>
      </c>
      <c r="O3641" t="s">
        <v>2417</v>
      </c>
      <c r="P3641" t="s">
        <v>5569</v>
      </c>
      <c r="Q3641" t="s">
        <v>67</v>
      </c>
      <c r="R3641" t="s">
        <v>5570</v>
      </c>
      <c r="S3641" t="s">
        <v>198</v>
      </c>
      <c r="T3641" t="s">
        <v>5571</v>
      </c>
      <c r="U3641" t="s">
        <v>5572</v>
      </c>
      <c r="V3641" t="s">
        <v>2319</v>
      </c>
      <c r="W3641" t="s">
        <v>2320</v>
      </c>
    </row>
    <row r="3642" spans="1:23" x14ac:dyDescent="0.3">
      <c r="A3642">
        <v>3047546196929290</v>
      </c>
      <c r="B3642" t="s">
        <v>555</v>
      </c>
      <c r="C3642" t="s">
        <v>24</v>
      </c>
      <c r="D3642" t="s">
        <v>3454</v>
      </c>
      <c r="E3642" t="s">
        <v>2148</v>
      </c>
      <c r="F3642" t="s">
        <v>2149</v>
      </c>
      <c r="G3642">
        <v>53.142400000000002</v>
      </c>
      <c r="H3642">
        <v>-7.6920999999999999</v>
      </c>
      <c r="I3642" t="s">
        <v>28</v>
      </c>
      <c r="J3642">
        <v>56629</v>
      </c>
      <c r="K3642" s="1">
        <v>44988</v>
      </c>
      <c r="L3642" t="s">
        <v>123</v>
      </c>
      <c r="M3642" t="s">
        <v>11154</v>
      </c>
      <c r="N3642" t="s">
        <v>11155</v>
      </c>
      <c r="O3642" t="s">
        <v>508</v>
      </c>
      <c r="P3642" t="s">
        <v>509</v>
      </c>
      <c r="Q3642" t="s">
        <v>1047</v>
      </c>
      <c r="R3642" t="s">
        <v>510</v>
      </c>
      <c r="S3642" t="s">
        <v>145</v>
      </c>
      <c r="T3642" t="s">
        <v>511</v>
      </c>
      <c r="U3642" t="s">
        <v>512</v>
      </c>
      <c r="V3642" t="s">
        <v>7907</v>
      </c>
      <c r="W3642" t="s">
        <v>7908</v>
      </c>
    </row>
    <row r="3643" spans="1:23" x14ac:dyDescent="0.3">
      <c r="A3643">
        <v>2866345995440060</v>
      </c>
      <c r="B3643" t="s">
        <v>678</v>
      </c>
      <c r="C3643" t="s">
        <v>42</v>
      </c>
      <c r="D3643" t="s">
        <v>2460</v>
      </c>
      <c r="E3643" t="s">
        <v>2570</v>
      </c>
      <c r="F3643" t="s">
        <v>2571</v>
      </c>
      <c r="G3643">
        <v>6.4238</v>
      </c>
      <c r="H3643">
        <v>-66.589699999999993</v>
      </c>
      <c r="I3643" t="s">
        <v>62</v>
      </c>
      <c r="J3643">
        <v>21412</v>
      </c>
      <c r="K3643" s="1">
        <v>44591</v>
      </c>
      <c r="L3643" t="s">
        <v>63</v>
      </c>
      <c r="M3643" t="s">
        <v>11156</v>
      </c>
      <c r="N3643" t="s">
        <v>11157</v>
      </c>
      <c r="O3643" t="s">
        <v>2883</v>
      </c>
      <c r="P3643" t="s">
        <v>4657</v>
      </c>
      <c r="Q3643" t="s">
        <v>294</v>
      </c>
      <c r="R3643" t="s">
        <v>4658</v>
      </c>
      <c r="S3643" t="s">
        <v>198</v>
      </c>
      <c r="T3643" t="s">
        <v>4659</v>
      </c>
      <c r="U3643" t="s">
        <v>4660</v>
      </c>
      <c r="V3643" t="s">
        <v>4235</v>
      </c>
      <c r="W3643" t="s">
        <v>4236</v>
      </c>
    </row>
    <row r="3644" spans="1:23" x14ac:dyDescent="0.3">
      <c r="A3644">
        <v>58798720960989</v>
      </c>
      <c r="B3644" t="s">
        <v>23</v>
      </c>
      <c r="C3644" t="s">
        <v>151</v>
      </c>
      <c r="D3644" t="s">
        <v>6143</v>
      </c>
      <c r="E3644" t="s">
        <v>2727</v>
      </c>
      <c r="F3644" t="s">
        <v>2728</v>
      </c>
      <c r="G3644">
        <v>17.357800000000001</v>
      </c>
      <c r="H3644">
        <v>-62.782899999999998</v>
      </c>
      <c r="I3644" t="s">
        <v>138</v>
      </c>
      <c r="J3644">
        <v>133373</v>
      </c>
      <c r="K3644" s="1">
        <v>44859</v>
      </c>
      <c r="L3644" t="s">
        <v>123</v>
      </c>
      <c r="M3644" t="s">
        <v>11158</v>
      </c>
      <c r="N3644" t="s">
        <v>11159</v>
      </c>
      <c r="O3644" t="s">
        <v>1543</v>
      </c>
      <c r="P3644" t="s">
        <v>4551</v>
      </c>
      <c r="Q3644" t="s">
        <v>34</v>
      </c>
      <c r="R3644" t="s">
        <v>4552</v>
      </c>
      <c r="S3644" t="s">
        <v>145</v>
      </c>
      <c r="T3644" t="s">
        <v>4553</v>
      </c>
      <c r="U3644" t="s">
        <v>4554</v>
      </c>
      <c r="V3644" t="s">
        <v>6574</v>
      </c>
      <c r="W3644" t="s">
        <v>6575</v>
      </c>
    </row>
    <row r="3645" spans="1:23" x14ac:dyDescent="0.3">
      <c r="A3645">
        <v>1464304008131030</v>
      </c>
      <c r="B3645" t="s">
        <v>396</v>
      </c>
      <c r="C3645" t="s">
        <v>58</v>
      </c>
      <c r="D3645" t="s">
        <v>384</v>
      </c>
      <c r="E3645" t="s">
        <v>136</v>
      </c>
      <c r="F3645" t="s">
        <v>137</v>
      </c>
      <c r="G3645">
        <v>0.18640000000000001</v>
      </c>
      <c r="H3645">
        <v>6.6131000000000002</v>
      </c>
      <c r="I3645" t="s">
        <v>62</v>
      </c>
      <c r="J3645">
        <v>78986</v>
      </c>
      <c r="K3645" s="1">
        <v>44704</v>
      </c>
      <c r="L3645" t="s">
        <v>63</v>
      </c>
      <c r="M3645" t="s">
        <v>11160</v>
      </c>
      <c r="N3645" t="s">
        <v>11161</v>
      </c>
      <c r="O3645" t="s">
        <v>1543</v>
      </c>
      <c r="P3645" t="s">
        <v>1544</v>
      </c>
      <c r="Q3645" t="s">
        <v>169</v>
      </c>
      <c r="R3645" t="s">
        <v>1545</v>
      </c>
      <c r="S3645" t="s">
        <v>52</v>
      </c>
      <c r="T3645" t="s">
        <v>1546</v>
      </c>
      <c r="U3645" t="s">
        <v>1547</v>
      </c>
      <c r="V3645" t="s">
        <v>3416</v>
      </c>
      <c r="W3645" t="s">
        <v>3417</v>
      </c>
    </row>
    <row r="3646" spans="1:23" x14ac:dyDescent="0.3">
      <c r="A3646">
        <v>3096913362112220</v>
      </c>
      <c r="B3646" t="s">
        <v>533</v>
      </c>
      <c r="C3646" t="s">
        <v>218</v>
      </c>
      <c r="D3646" t="s">
        <v>4153</v>
      </c>
      <c r="E3646" t="s">
        <v>5539</v>
      </c>
      <c r="F3646" t="s">
        <v>5540</v>
      </c>
      <c r="G3646">
        <v>14.058299999999999</v>
      </c>
      <c r="H3646">
        <v>108.27719999999999</v>
      </c>
      <c r="I3646" t="s">
        <v>206</v>
      </c>
      <c r="J3646">
        <v>58118</v>
      </c>
      <c r="K3646" s="1">
        <v>44989</v>
      </c>
      <c r="L3646" t="s">
        <v>63</v>
      </c>
      <c r="M3646" t="s">
        <v>11162</v>
      </c>
      <c r="N3646" t="s">
        <v>11163</v>
      </c>
      <c r="O3646" t="s">
        <v>447</v>
      </c>
      <c r="P3646" t="s">
        <v>448</v>
      </c>
      <c r="Q3646" t="s">
        <v>67</v>
      </c>
      <c r="R3646" t="s">
        <v>449</v>
      </c>
      <c r="S3646" t="s">
        <v>212</v>
      </c>
      <c r="T3646" t="s">
        <v>450</v>
      </c>
      <c r="U3646" t="s">
        <v>451</v>
      </c>
      <c r="V3646" t="s">
        <v>1789</v>
      </c>
      <c r="W3646" t="s">
        <v>1790</v>
      </c>
    </row>
    <row r="3647" spans="1:23" x14ac:dyDescent="0.3">
      <c r="A3647">
        <v>1703818290323500</v>
      </c>
      <c r="B3647" t="s">
        <v>74</v>
      </c>
      <c r="C3647" t="s">
        <v>134</v>
      </c>
      <c r="D3647" t="s">
        <v>4336</v>
      </c>
      <c r="E3647" t="s">
        <v>3498</v>
      </c>
      <c r="F3647" t="s">
        <v>3499</v>
      </c>
      <c r="G3647">
        <v>-3.3731</v>
      </c>
      <c r="H3647">
        <v>29.918900000000001</v>
      </c>
      <c r="I3647" t="s">
        <v>28</v>
      </c>
      <c r="J3647">
        <v>84822</v>
      </c>
      <c r="K3647" s="1">
        <v>44496</v>
      </c>
      <c r="L3647" t="s">
        <v>63</v>
      </c>
      <c r="M3647" t="s">
        <v>11164</v>
      </c>
      <c r="N3647" t="s">
        <v>11165</v>
      </c>
      <c r="O3647" t="s">
        <v>2132</v>
      </c>
      <c r="P3647" t="s">
        <v>2911</v>
      </c>
      <c r="Q3647" t="s">
        <v>143</v>
      </c>
      <c r="R3647" t="s">
        <v>2912</v>
      </c>
      <c r="S3647" t="s">
        <v>212</v>
      </c>
      <c r="T3647" t="s">
        <v>2913</v>
      </c>
      <c r="U3647" t="s">
        <v>2914</v>
      </c>
      <c r="V3647" t="s">
        <v>1459</v>
      </c>
      <c r="W3647" t="s">
        <v>1460</v>
      </c>
    </row>
    <row r="3648" spans="1:23" x14ac:dyDescent="0.3">
      <c r="A3648">
        <v>2443308785503210</v>
      </c>
      <c r="B3648" t="s">
        <v>582</v>
      </c>
      <c r="C3648" t="s">
        <v>273</v>
      </c>
      <c r="D3648" t="s">
        <v>2563</v>
      </c>
      <c r="E3648" t="s">
        <v>1134</v>
      </c>
      <c r="F3648" t="s">
        <v>1135</v>
      </c>
      <c r="G3648">
        <v>-0.7893</v>
      </c>
      <c r="H3648">
        <v>113.9213</v>
      </c>
      <c r="I3648" t="s">
        <v>62</v>
      </c>
      <c r="J3648">
        <v>124089</v>
      </c>
      <c r="K3648" s="1">
        <v>44476</v>
      </c>
      <c r="L3648" t="s">
        <v>29</v>
      </c>
      <c r="M3648" t="s">
        <v>11166</v>
      </c>
      <c r="N3648" t="s">
        <v>11167</v>
      </c>
      <c r="O3648" t="s">
        <v>1966</v>
      </c>
      <c r="P3648" t="s">
        <v>1967</v>
      </c>
      <c r="Q3648" t="s">
        <v>83</v>
      </c>
      <c r="R3648" t="s">
        <v>1968</v>
      </c>
      <c r="S3648" t="s">
        <v>85</v>
      </c>
      <c r="T3648" t="s">
        <v>1969</v>
      </c>
      <c r="U3648" t="s">
        <v>1970</v>
      </c>
      <c r="V3648" t="s">
        <v>8698</v>
      </c>
      <c r="W3648" t="s">
        <v>8699</v>
      </c>
    </row>
    <row r="3649" spans="1:23" x14ac:dyDescent="0.3">
      <c r="A3649">
        <v>2215650991593900</v>
      </c>
      <c r="B3649" t="s">
        <v>839</v>
      </c>
      <c r="C3649" t="s">
        <v>105</v>
      </c>
      <c r="D3649" t="s">
        <v>4471</v>
      </c>
      <c r="E3649" t="s">
        <v>4202</v>
      </c>
      <c r="F3649" t="s">
        <v>4203</v>
      </c>
      <c r="G3649">
        <v>-22.957599999999999</v>
      </c>
      <c r="H3649">
        <v>18.490400000000001</v>
      </c>
      <c r="I3649" t="s">
        <v>138</v>
      </c>
      <c r="J3649">
        <v>83216</v>
      </c>
      <c r="K3649" s="1">
        <v>45027</v>
      </c>
      <c r="L3649" t="s">
        <v>29</v>
      </c>
      <c r="M3649" t="s">
        <v>11168</v>
      </c>
      <c r="N3649" t="s">
        <v>11169</v>
      </c>
      <c r="O3649" t="s">
        <v>822</v>
      </c>
      <c r="P3649" t="s">
        <v>823</v>
      </c>
      <c r="Q3649" t="s">
        <v>253</v>
      </c>
      <c r="R3649" t="s">
        <v>824</v>
      </c>
      <c r="S3649" t="s">
        <v>52</v>
      </c>
      <c r="T3649" t="s">
        <v>825</v>
      </c>
      <c r="U3649" t="s">
        <v>826</v>
      </c>
      <c r="V3649" t="s">
        <v>1672</v>
      </c>
      <c r="W3649" t="s">
        <v>1673</v>
      </c>
    </row>
    <row r="3650" spans="1:23" x14ac:dyDescent="0.3">
      <c r="A3650">
        <v>2022192291637880</v>
      </c>
      <c r="B3650" t="s">
        <v>90</v>
      </c>
      <c r="C3650" t="s">
        <v>24</v>
      </c>
      <c r="D3650" t="s">
        <v>946</v>
      </c>
      <c r="E3650" t="s">
        <v>1342</v>
      </c>
      <c r="F3650" t="s">
        <v>1343</v>
      </c>
      <c r="G3650">
        <v>14.497400000000001</v>
      </c>
      <c r="H3650">
        <v>-14.452400000000001</v>
      </c>
      <c r="I3650" t="s">
        <v>206</v>
      </c>
      <c r="J3650">
        <v>21505</v>
      </c>
      <c r="K3650" s="1">
        <v>44745</v>
      </c>
      <c r="L3650" t="s">
        <v>123</v>
      </c>
      <c r="M3650" t="s">
        <v>11170</v>
      </c>
      <c r="N3650" t="s">
        <v>11171</v>
      </c>
      <c r="O3650" t="s">
        <v>2653</v>
      </c>
      <c r="P3650" t="s">
        <v>4319</v>
      </c>
      <c r="Q3650" t="s">
        <v>239</v>
      </c>
      <c r="R3650" t="s">
        <v>4320</v>
      </c>
      <c r="S3650" t="s">
        <v>145</v>
      </c>
      <c r="T3650" t="s">
        <v>4321</v>
      </c>
      <c r="U3650" t="s">
        <v>4322</v>
      </c>
      <c r="V3650" t="s">
        <v>6092</v>
      </c>
      <c r="W3650" t="s">
        <v>6093</v>
      </c>
    </row>
    <row r="3651" spans="1:23" x14ac:dyDescent="0.3">
      <c r="A3651">
        <v>813750250303545</v>
      </c>
      <c r="B3651" t="s">
        <v>41</v>
      </c>
      <c r="C3651" t="s">
        <v>42</v>
      </c>
      <c r="D3651" t="s">
        <v>2272</v>
      </c>
      <c r="E3651" t="s">
        <v>1077</v>
      </c>
      <c r="F3651" t="s">
        <v>1078</v>
      </c>
      <c r="G3651">
        <v>3.9192999999999998</v>
      </c>
      <c r="H3651">
        <v>-56.027799999999999</v>
      </c>
      <c r="I3651" t="s">
        <v>206</v>
      </c>
      <c r="J3651">
        <v>21733</v>
      </c>
      <c r="K3651" s="1">
        <v>44730</v>
      </c>
      <c r="L3651" t="s">
        <v>63</v>
      </c>
      <c r="M3651" t="s">
        <v>11172</v>
      </c>
      <c r="N3651">
        <f>1-274-751-8017</f>
        <v>-9041</v>
      </c>
      <c r="O3651" t="s">
        <v>693</v>
      </c>
      <c r="P3651" t="s">
        <v>5234</v>
      </c>
      <c r="Q3651" t="s">
        <v>83</v>
      </c>
      <c r="R3651" t="s">
        <v>5235</v>
      </c>
      <c r="S3651" t="s">
        <v>114</v>
      </c>
      <c r="T3651" t="s">
        <v>5236</v>
      </c>
      <c r="U3651" t="s">
        <v>5237</v>
      </c>
      <c r="V3651" t="s">
        <v>2077</v>
      </c>
      <c r="W3651" t="s">
        <v>2078</v>
      </c>
    </row>
    <row r="3652" spans="1:23" x14ac:dyDescent="0.3">
      <c r="A3652">
        <v>1045345969788210</v>
      </c>
      <c r="B3652" t="s">
        <v>300</v>
      </c>
      <c r="C3652" t="s">
        <v>58</v>
      </c>
      <c r="D3652" t="s">
        <v>1112</v>
      </c>
      <c r="E3652" t="s">
        <v>2083</v>
      </c>
      <c r="F3652" t="s">
        <v>2084</v>
      </c>
      <c r="G3652">
        <v>-8.8742000000000001</v>
      </c>
      <c r="H3652">
        <v>125.72750000000001</v>
      </c>
      <c r="I3652" t="s">
        <v>206</v>
      </c>
      <c r="J3652">
        <v>79086</v>
      </c>
      <c r="K3652" s="1">
        <v>44587</v>
      </c>
      <c r="L3652" t="s">
        <v>63</v>
      </c>
      <c r="M3652" t="s">
        <v>11173</v>
      </c>
      <c r="N3652" t="s">
        <v>11174</v>
      </c>
      <c r="O3652" t="s">
        <v>1858</v>
      </c>
      <c r="P3652" t="s">
        <v>6824</v>
      </c>
      <c r="Q3652" t="s">
        <v>169</v>
      </c>
      <c r="R3652" t="s">
        <v>6825</v>
      </c>
      <c r="S3652" t="s">
        <v>85</v>
      </c>
      <c r="T3652" t="s">
        <v>6826</v>
      </c>
      <c r="U3652" t="s">
        <v>6827</v>
      </c>
      <c r="V3652" t="s">
        <v>187</v>
      </c>
      <c r="W3652" t="s">
        <v>188</v>
      </c>
    </row>
    <row r="3653" spans="1:23" x14ac:dyDescent="0.3">
      <c r="A3653">
        <v>564982235127977</v>
      </c>
      <c r="B3653" t="s">
        <v>417</v>
      </c>
      <c r="C3653" t="s">
        <v>91</v>
      </c>
      <c r="D3653" t="s">
        <v>3007</v>
      </c>
      <c r="E3653" t="s">
        <v>1327</v>
      </c>
      <c r="F3653" t="s">
        <v>1328</v>
      </c>
      <c r="G3653">
        <v>-6.3149930000000003</v>
      </c>
      <c r="H3653">
        <v>143.95554999999999</v>
      </c>
      <c r="I3653" t="s">
        <v>206</v>
      </c>
      <c r="J3653">
        <v>107445</v>
      </c>
      <c r="K3653" s="1">
        <v>44653</v>
      </c>
      <c r="L3653" t="s">
        <v>63</v>
      </c>
      <c r="M3653" t="s">
        <v>11175</v>
      </c>
      <c r="N3653" t="s">
        <v>11176</v>
      </c>
      <c r="O3653" t="s">
        <v>65</v>
      </c>
      <c r="P3653" t="s">
        <v>1308</v>
      </c>
      <c r="Q3653" t="s">
        <v>67</v>
      </c>
      <c r="R3653" t="s">
        <v>2323</v>
      </c>
      <c r="S3653" t="s">
        <v>198</v>
      </c>
      <c r="T3653" t="s">
        <v>2324</v>
      </c>
      <c r="U3653" t="s">
        <v>2325</v>
      </c>
      <c r="V3653" t="s">
        <v>3704</v>
      </c>
      <c r="W3653" t="s">
        <v>3705</v>
      </c>
    </row>
    <row r="3654" spans="1:23" x14ac:dyDescent="0.3">
      <c r="A3654">
        <v>2807101502626740</v>
      </c>
      <c r="B3654" t="s">
        <v>260</v>
      </c>
      <c r="C3654" t="s">
        <v>134</v>
      </c>
      <c r="D3654" t="s">
        <v>6243</v>
      </c>
      <c r="E3654" t="s">
        <v>4202</v>
      </c>
      <c r="F3654" t="s">
        <v>4203</v>
      </c>
      <c r="G3654">
        <v>-22.957599999999999</v>
      </c>
      <c r="H3654">
        <v>18.490400000000001</v>
      </c>
      <c r="I3654" t="s">
        <v>138</v>
      </c>
      <c r="J3654">
        <v>124202</v>
      </c>
      <c r="K3654" s="1">
        <v>44723</v>
      </c>
      <c r="L3654" t="s">
        <v>29</v>
      </c>
      <c r="M3654" t="s">
        <v>11177</v>
      </c>
      <c r="N3654" t="s">
        <v>11178</v>
      </c>
      <c r="O3654" t="s">
        <v>1832</v>
      </c>
      <c r="P3654" t="s">
        <v>1833</v>
      </c>
      <c r="Q3654" t="s">
        <v>83</v>
      </c>
      <c r="R3654" t="s">
        <v>1834</v>
      </c>
      <c r="S3654" t="s">
        <v>255</v>
      </c>
      <c r="T3654" t="s">
        <v>1835</v>
      </c>
      <c r="U3654" t="s">
        <v>1836</v>
      </c>
      <c r="V3654" t="s">
        <v>4904</v>
      </c>
      <c r="W3654" t="s">
        <v>4905</v>
      </c>
    </row>
    <row r="3655" spans="1:23" x14ac:dyDescent="0.3">
      <c r="A3655">
        <v>2629120923492800</v>
      </c>
      <c r="B3655" t="s">
        <v>300</v>
      </c>
      <c r="C3655" t="s">
        <v>24</v>
      </c>
      <c r="D3655" t="s">
        <v>6594</v>
      </c>
      <c r="E3655" t="s">
        <v>2727</v>
      </c>
      <c r="F3655" t="s">
        <v>2728</v>
      </c>
      <c r="G3655">
        <v>17.357800000000001</v>
      </c>
      <c r="H3655">
        <v>-62.782899999999998</v>
      </c>
      <c r="I3655" t="s">
        <v>138</v>
      </c>
      <c r="J3655">
        <v>112991</v>
      </c>
      <c r="K3655" s="1">
        <v>44808</v>
      </c>
      <c r="L3655" t="s">
        <v>123</v>
      </c>
      <c r="M3655" t="s">
        <v>11179</v>
      </c>
      <c r="N3655" t="s">
        <v>11180</v>
      </c>
      <c r="O3655" t="s">
        <v>195</v>
      </c>
      <c r="P3655" t="s">
        <v>1026</v>
      </c>
      <c r="Q3655" t="s">
        <v>183</v>
      </c>
      <c r="R3655" t="s">
        <v>1027</v>
      </c>
      <c r="S3655" t="s">
        <v>334</v>
      </c>
      <c r="T3655" t="s">
        <v>1028</v>
      </c>
      <c r="U3655" t="s">
        <v>1029</v>
      </c>
      <c r="V3655" t="s">
        <v>3810</v>
      </c>
      <c r="W3655" t="s">
        <v>3811</v>
      </c>
    </row>
    <row r="3656" spans="1:23" x14ac:dyDescent="0.3">
      <c r="A3656">
        <v>3093772542124600</v>
      </c>
      <c r="B3656" t="s">
        <v>161</v>
      </c>
      <c r="C3656" t="s">
        <v>218</v>
      </c>
      <c r="D3656" t="s">
        <v>6367</v>
      </c>
      <c r="E3656" t="s">
        <v>3412</v>
      </c>
      <c r="F3656" t="s">
        <v>3413</v>
      </c>
      <c r="G3656">
        <v>18.0425</v>
      </c>
      <c r="H3656">
        <v>-63.0548</v>
      </c>
      <c r="I3656" t="s">
        <v>62</v>
      </c>
      <c r="J3656">
        <v>69904</v>
      </c>
      <c r="K3656" s="1">
        <v>44805</v>
      </c>
      <c r="L3656" t="s">
        <v>63</v>
      </c>
      <c r="M3656" t="s">
        <v>11181</v>
      </c>
      <c r="N3656" t="s">
        <v>11182</v>
      </c>
      <c r="O3656" t="s">
        <v>650</v>
      </c>
      <c r="P3656" t="s">
        <v>1408</v>
      </c>
      <c r="Q3656" t="s">
        <v>83</v>
      </c>
      <c r="R3656" t="s">
        <v>1409</v>
      </c>
      <c r="S3656" t="s">
        <v>334</v>
      </c>
      <c r="T3656" t="s">
        <v>1410</v>
      </c>
      <c r="U3656" t="s">
        <v>1411</v>
      </c>
      <c r="V3656" t="s">
        <v>2246</v>
      </c>
      <c r="W3656" t="s">
        <v>2247</v>
      </c>
    </row>
    <row r="3657" spans="1:23" x14ac:dyDescent="0.3">
      <c r="A3657">
        <v>2627248735968420</v>
      </c>
      <c r="B3657" t="s">
        <v>1803</v>
      </c>
      <c r="C3657" t="s">
        <v>58</v>
      </c>
      <c r="D3657" t="s">
        <v>3401</v>
      </c>
      <c r="E3657" t="s">
        <v>177</v>
      </c>
      <c r="F3657" t="s">
        <v>178</v>
      </c>
      <c r="G3657">
        <v>26.066700000000001</v>
      </c>
      <c r="H3657">
        <v>50.557699999999997</v>
      </c>
      <c r="I3657" t="s">
        <v>62</v>
      </c>
      <c r="J3657">
        <v>64670</v>
      </c>
      <c r="K3657" s="1">
        <v>44543</v>
      </c>
      <c r="L3657" t="s">
        <v>63</v>
      </c>
      <c r="M3657" t="s">
        <v>11183</v>
      </c>
      <c r="N3657">
        <v>4163431107</v>
      </c>
      <c r="O3657" t="s">
        <v>141</v>
      </c>
      <c r="P3657" t="s">
        <v>142</v>
      </c>
      <c r="Q3657" t="s">
        <v>239</v>
      </c>
      <c r="R3657" t="s">
        <v>144</v>
      </c>
      <c r="S3657" t="s">
        <v>255</v>
      </c>
      <c r="T3657" t="s">
        <v>146</v>
      </c>
      <c r="U3657" t="s">
        <v>147</v>
      </c>
      <c r="V3657" t="s">
        <v>5944</v>
      </c>
      <c r="W3657" t="s">
        <v>5945</v>
      </c>
    </row>
    <row r="3658" spans="1:23" x14ac:dyDescent="0.3">
      <c r="A3658">
        <v>3041157571269490</v>
      </c>
      <c r="B3658" t="s">
        <v>792</v>
      </c>
      <c r="C3658" t="s">
        <v>24</v>
      </c>
      <c r="D3658" t="s">
        <v>3441</v>
      </c>
      <c r="E3658" t="s">
        <v>5204</v>
      </c>
      <c r="F3658" t="s">
        <v>5205</v>
      </c>
      <c r="G3658">
        <v>41.153300000000002</v>
      </c>
      <c r="H3658">
        <v>20.168299999999999</v>
      </c>
      <c r="I3658" t="s">
        <v>206</v>
      </c>
      <c r="J3658">
        <v>119784</v>
      </c>
      <c r="K3658" s="1">
        <v>44911</v>
      </c>
      <c r="L3658" t="s">
        <v>29</v>
      </c>
      <c r="M3658" t="s">
        <v>11184</v>
      </c>
      <c r="N3658">
        <v>3275957788</v>
      </c>
      <c r="O3658" t="s">
        <v>2575</v>
      </c>
      <c r="P3658" t="s">
        <v>32</v>
      </c>
      <c r="Q3658" t="s">
        <v>1047</v>
      </c>
      <c r="R3658" t="s">
        <v>3660</v>
      </c>
      <c r="S3658" t="s">
        <v>36</v>
      </c>
      <c r="T3658" t="s">
        <v>3661</v>
      </c>
      <c r="U3658" t="s">
        <v>3662</v>
      </c>
      <c r="V3658" t="s">
        <v>5549</v>
      </c>
      <c r="W3658" t="s">
        <v>5550</v>
      </c>
    </row>
    <row r="3659" spans="1:23" x14ac:dyDescent="0.3">
      <c r="A3659">
        <v>264316041047427</v>
      </c>
      <c r="B3659" t="s">
        <v>231</v>
      </c>
      <c r="C3659" t="s">
        <v>91</v>
      </c>
      <c r="D3659" t="s">
        <v>8549</v>
      </c>
      <c r="E3659" t="s">
        <v>2328</v>
      </c>
      <c r="F3659" t="s">
        <v>2329</v>
      </c>
      <c r="G3659">
        <v>12.238300000000001</v>
      </c>
      <c r="H3659">
        <v>-1.5616000000000001</v>
      </c>
      <c r="I3659" t="s">
        <v>62</v>
      </c>
      <c r="J3659">
        <v>77582</v>
      </c>
      <c r="K3659" s="1">
        <v>44598</v>
      </c>
      <c r="L3659" t="s">
        <v>123</v>
      </c>
      <c r="M3659" t="s">
        <v>11185</v>
      </c>
      <c r="N3659" t="s">
        <v>11186</v>
      </c>
      <c r="O3659" t="s">
        <v>474</v>
      </c>
      <c r="P3659" t="s">
        <v>1651</v>
      </c>
      <c r="Q3659" t="s">
        <v>967</v>
      </c>
      <c r="R3659" t="s">
        <v>1652</v>
      </c>
      <c r="S3659" t="s">
        <v>334</v>
      </c>
      <c r="T3659" t="s">
        <v>1653</v>
      </c>
      <c r="U3659" t="s">
        <v>1654</v>
      </c>
      <c r="V3659" t="s">
        <v>6092</v>
      </c>
      <c r="W3659" t="s">
        <v>6093</v>
      </c>
    </row>
    <row r="3660" spans="1:23" x14ac:dyDescent="0.3">
      <c r="A3660">
        <v>19368389394983</v>
      </c>
      <c r="B3660" t="s">
        <v>161</v>
      </c>
      <c r="C3660" t="s">
        <v>91</v>
      </c>
      <c r="D3660" t="s">
        <v>3379</v>
      </c>
      <c r="E3660" t="s">
        <v>2061</v>
      </c>
      <c r="F3660" t="s">
        <v>2062</v>
      </c>
      <c r="G3660">
        <v>21.007899999999999</v>
      </c>
      <c r="H3660">
        <v>-10.940799999999999</v>
      </c>
      <c r="I3660" t="s">
        <v>62</v>
      </c>
      <c r="J3660">
        <v>71624</v>
      </c>
      <c r="K3660" s="1">
        <v>44923</v>
      </c>
      <c r="L3660" t="s">
        <v>123</v>
      </c>
      <c r="M3660" t="s">
        <v>11187</v>
      </c>
      <c r="N3660" t="s">
        <v>11188</v>
      </c>
      <c r="O3660" t="s">
        <v>473</v>
      </c>
      <c r="P3660" t="s">
        <v>486</v>
      </c>
      <c r="Q3660" t="s">
        <v>83</v>
      </c>
      <c r="R3660" t="s">
        <v>487</v>
      </c>
      <c r="S3660" t="s">
        <v>334</v>
      </c>
      <c r="T3660" t="s">
        <v>488</v>
      </c>
      <c r="U3660" t="s">
        <v>489</v>
      </c>
      <c r="V3660" t="s">
        <v>5361</v>
      </c>
      <c r="W3660" t="s">
        <v>5362</v>
      </c>
    </row>
    <row r="3661" spans="1:23" x14ac:dyDescent="0.3">
      <c r="A3661">
        <v>1722118140447810</v>
      </c>
      <c r="B3661" t="s">
        <v>430</v>
      </c>
      <c r="C3661" t="s">
        <v>24</v>
      </c>
      <c r="D3661" t="s">
        <v>106</v>
      </c>
      <c r="E3661" t="s">
        <v>700</v>
      </c>
      <c r="F3661" t="s">
        <v>700</v>
      </c>
      <c r="G3661">
        <v>43.738399999999999</v>
      </c>
      <c r="H3661">
        <v>7.4245999999999999</v>
      </c>
      <c r="I3661" t="s">
        <v>62</v>
      </c>
      <c r="J3661">
        <v>65899</v>
      </c>
      <c r="K3661" s="1">
        <v>45015</v>
      </c>
      <c r="L3661" t="s">
        <v>29</v>
      </c>
      <c r="M3661" t="s">
        <v>11189</v>
      </c>
      <c r="N3661" t="s">
        <v>11190</v>
      </c>
      <c r="O3661" t="s">
        <v>811</v>
      </c>
      <c r="P3661" t="s">
        <v>812</v>
      </c>
      <c r="Q3661" t="s">
        <v>67</v>
      </c>
      <c r="R3661" t="s">
        <v>813</v>
      </c>
      <c r="S3661" t="s">
        <v>198</v>
      </c>
      <c r="T3661" t="s">
        <v>814</v>
      </c>
      <c r="U3661" t="s">
        <v>815</v>
      </c>
      <c r="V3661" t="s">
        <v>1942</v>
      </c>
      <c r="W3661" t="s">
        <v>1943</v>
      </c>
    </row>
    <row r="3662" spans="1:23" x14ac:dyDescent="0.3">
      <c r="A3662">
        <v>1785904778776220</v>
      </c>
      <c r="B3662" t="s">
        <v>150</v>
      </c>
      <c r="C3662" t="s">
        <v>189</v>
      </c>
      <c r="D3662" t="s">
        <v>9425</v>
      </c>
      <c r="E3662" t="s">
        <v>1316</v>
      </c>
      <c r="F3662" t="s">
        <v>1317</v>
      </c>
      <c r="G3662">
        <v>16.538799999999998</v>
      </c>
      <c r="H3662">
        <v>-23.041799999999999</v>
      </c>
      <c r="I3662" t="s">
        <v>206</v>
      </c>
      <c r="J3662">
        <v>126103</v>
      </c>
      <c r="K3662" s="1">
        <v>44978</v>
      </c>
      <c r="L3662" t="s">
        <v>29</v>
      </c>
      <c r="M3662" t="s">
        <v>11191</v>
      </c>
      <c r="N3662" t="s">
        <v>11192</v>
      </c>
      <c r="O3662" t="s">
        <v>754</v>
      </c>
      <c r="P3662" t="s">
        <v>4491</v>
      </c>
      <c r="Q3662" t="s">
        <v>239</v>
      </c>
      <c r="R3662" t="s">
        <v>4492</v>
      </c>
      <c r="S3662" t="s">
        <v>114</v>
      </c>
      <c r="T3662" t="s">
        <v>4493</v>
      </c>
      <c r="U3662" t="s">
        <v>4494</v>
      </c>
      <c r="V3662" t="s">
        <v>697</v>
      </c>
      <c r="W3662" t="s">
        <v>698</v>
      </c>
    </row>
    <row r="3663" spans="1:23" x14ac:dyDescent="0.3">
      <c r="A3663">
        <v>3068700278387560</v>
      </c>
      <c r="B3663" t="s">
        <v>480</v>
      </c>
      <c r="C3663" t="s">
        <v>273</v>
      </c>
      <c r="D3663" t="s">
        <v>3122</v>
      </c>
      <c r="E3663" t="s">
        <v>2770</v>
      </c>
      <c r="F3663" t="s">
        <v>2771</v>
      </c>
      <c r="G3663">
        <v>12.8628</v>
      </c>
      <c r="H3663">
        <v>30.217600000000001</v>
      </c>
      <c r="I3663" t="s">
        <v>78</v>
      </c>
      <c r="J3663">
        <v>121825</v>
      </c>
      <c r="K3663" s="1">
        <v>45013</v>
      </c>
      <c r="L3663" t="s">
        <v>63</v>
      </c>
      <c r="M3663" t="s">
        <v>11193</v>
      </c>
      <c r="N3663" t="s">
        <v>11194</v>
      </c>
      <c r="O3663" t="s">
        <v>509</v>
      </c>
      <c r="P3663" t="s">
        <v>1227</v>
      </c>
      <c r="Q3663" t="s">
        <v>83</v>
      </c>
      <c r="R3663" t="s">
        <v>1228</v>
      </c>
      <c r="S3663" t="s">
        <v>145</v>
      </c>
      <c r="T3663" t="s">
        <v>1229</v>
      </c>
      <c r="U3663" t="s">
        <v>1230</v>
      </c>
      <c r="V3663" t="s">
        <v>3151</v>
      </c>
      <c r="W3663" t="s">
        <v>3152</v>
      </c>
    </row>
    <row r="3664" spans="1:23" x14ac:dyDescent="0.3">
      <c r="A3664">
        <v>1157019768416780</v>
      </c>
      <c r="B3664" t="s">
        <v>678</v>
      </c>
      <c r="C3664" t="s">
        <v>151</v>
      </c>
      <c r="D3664" t="s">
        <v>3184</v>
      </c>
      <c r="E3664" t="s">
        <v>1096</v>
      </c>
      <c r="F3664" t="s">
        <v>1097</v>
      </c>
      <c r="G3664">
        <v>17.570699999999999</v>
      </c>
      <c r="H3664">
        <v>-3.9962</v>
      </c>
      <c r="I3664" t="s">
        <v>28</v>
      </c>
      <c r="J3664">
        <v>115836</v>
      </c>
      <c r="K3664" s="1">
        <v>44678</v>
      </c>
      <c r="L3664" t="s">
        <v>123</v>
      </c>
      <c r="M3664" t="s">
        <v>11195</v>
      </c>
      <c r="N3664" t="s">
        <v>11196</v>
      </c>
      <c r="O3664" t="s">
        <v>1698</v>
      </c>
      <c r="P3664" t="s">
        <v>6711</v>
      </c>
      <c r="Q3664" t="s">
        <v>967</v>
      </c>
      <c r="R3664" t="s">
        <v>6712</v>
      </c>
      <c r="S3664" t="s">
        <v>255</v>
      </c>
      <c r="T3664" t="s">
        <v>6713</v>
      </c>
      <c r="U3664" t="s">
        <v>6714</v>
      </c>
      <c r="V3664" t="s">
        <v>4134</v>
      </c>
      <c r="W3664" t="s">
        <v>4135</v>
      </c>
    </row>
    <row r="3665" spans="1:23" x14ac:dyDescent="0.3">
      <c r="A3665">
        <v>262406146695458</v>
      </c>
      <c r="B3665" t="s">
        <v>161</v>
      </c>
      <c r="C3665" t="s">
        <v>189</v>
      </c>
      <c r="D3665" t="s">
        <v>4980</v>
      </c>
      <c r="E3665" t="s">
        <v>340</v>
      </c>
      <c r="F3665" t="s">
        <v>341</v>
      </c>
      <c r="G3665">
        <v>15.179399999999999</v>
      </c>
      <c r="H3665">
        <v>39.782299999999999</v>
      </c>
      <c r="I3665" t="s">
        <v>138</v>
      </c>
      <c r="J3665">
        <v>19379</v>
      </c>
      <c r="K3665" s="1">
        <v>44946</v>
      </c>
      <c r="L3665" t="s">
        <v>123</v>
      </c>
      <c r="M3665" t="s">
        <v>11197</v>
      </c>
      <c r="N3665" t="s">
        <v>11198</v>
      </c>
      <c r="O3665" t="s">
        <v>1979</v>
      </c>
      <c r="P3665" t="s">
        <v>2111</v>
      </c>
      <c r="Q3665" t="s">
        <v>332</v>
      </c>
      <c r="R3665" t="s">
        <v>3837</v>
      </c>
      <c r="S3665" t="s">
        <v>145</v>
      </c>
      <c r="T3665" t="s">
        <v>3838</v>
      </c>
      <c r="U3665" t="s">
        <v>3839</v>
      </c>
      <c r="V3665" t="s">
        <v>1994</v>
      </c>
      <c r="W3665" t="s">
        <v>1995</v>
      </c>
    </row>
    <row r="3666" spans="1:23" x14ac:dyDescent="0.3">
      <c r="A3666">
        <v>2045802250965570</v>
      </c>
      <c r="B3666" t="s">
        <v>161</v>
      </c>
      <c r="C3666" t="s">
        <v>58</v>
      </c>
      <c r="D3666" t="s">
        <v>4336</v>
      </c>
      <c r="E3666" t="s">
        <v>4329</v>
      </c>
      <c r="F3666" t="s">
        <v>4330</v>
      </c>
      <c r="G3666">
        <v>-13.254300000000001</v>
      </c>
      <c r="H3666">
        <v>34.301499999999997</v>
      </c>
      <c r="I3666" t="s">
        <v>28</v>
      </c>
      <c r="J3666">
        <v>120691</v>
      </c>
      <c r="K3666" s="1">
        <v>44566</v>
      </c>
      <c r="L3666" t="s">
        <v>29</v>
      </c>
      <c r="M3666" t="s">
        <v>7387</v>
      </c>
      <c r="N3666" t="s">
        <v>11199</v>
      </c>
      <c r="O3666" t="s">
        <v>2554</v>
      </c>
      <c r="P3666" t="s">
        <v>1100</v>
      </c>
      <c r="Q3666" t="s">
        <v>67</v>
      </c>
      <c r="R3666" t="s">
        <v>3338</v>
      </c>
      <c r="S3666" t="s">
        <v>36</v>
      </c>
      <c r="T3666" t="s">
        <v>3339</v>
      </c>
      <c r="U3666" t="s">
        <v>3340</v>
      </c>
      <c r="V3666" t="s">
        <v>513</v>
      </c>
      <c r="W3666" t="s">
        <v>514</v>
      </c>
    </row>
    <row r="3667" spans="1:23" x14ac:dyDescent="0.3">
      <c r="A3667">
        <v>1683082299036020</v>
      </c>
      <c r="B3667" t="s">
        <v>921</v>
      </c>
      <c r="C3667" t="s">
        <v>58</v>
      </c>
      <c r="D3667" t="s">
        <v>9294</v>
      </c>
      <c r="E3667" t="s">
        <v>2094</v>
      </c>
      <c r="F3667" t="s">
        <v>2095</v>
      </c>
      <c r="G3667">
        <v>-14.271000000000001</v>
      </c>
      <c r="H3667">
        <v>-170.13220000000001</v>
      </c>
      <c r="I3667" t="s">
        <v>78</v>
      </c>
      <c r="J3667">
        <v>102774</v>
      </c>
      <c r="K3667" s="1">
        <v>44831</v>
      </c>
      <c r="L3667" t="s">
        <v>29</v>
      </c>
      <c r="M3667" t="s">
        <v>11200</v>
      </c>
      <c r="N3667" t="s">
        <v>11201</v>
      </c>
      <c r="O3667" t="s">
        <v>1115</v>
      </c>
      <c r="P3667" t="s">
        <v>2180</v>
      </c>
      <c r="Q3667" t="s">
        <v>34</v>
      </c>
      <c r="R3667" t="s">
        <v>2181</v>
      </c>
      <c r="S3667" t="s">
        <v>198</v>
      </c>
      <c r="T3667" t="s">
        <v>2182</v>
      </c>
      <c r="U3667" t="s">
        <v>2183</v>
      </c>
      <c r="V3667" t="s">
        <v>2364</v>
      </c>
      <c r="W3667" t="s">
        <v>2365</v>
      </c>
    </row>
    <row r="3668" spans="1:23" x14ac:dyDescent="0.3">
      <c r="A3668">
        <v>444755771831146</v>
      </c>
      <c r="B3668" t="s">
        <v>23</v>
      </c>
      <c r="C3668" t="s">
        <v>91</v>
      </c>
      <c r="D3668" t="s">
        <v>6136</v>
      </c>
      <c r="E3668" t="s">
        <v>5030</v>
      </c>
      <c r="F3668" t="s">
        <v>5031</v>
      </c>
      <c r="G3668">
        <v>60.1282</v>
      </c>
      <c r="H3668">
        <v>18.6435</v>
      </c>
      <c r="I3668" t="s">
        <v>28</v>
      </c>
      <c r="J3668">
        <v>79803</v>
      </c>
      <c r="K3668" s="1">
        <v>45095</v>
      </c>
      <c r="L3668" t="s">
        <v>29</v>
      </c>
      <c r="M3668" t="s">
        <v>11202</v>
      </c>
      <c r="N3668">
        <v>6273433724</v>
      </c>
      <c r="O3668" t="s">
        <v>224</v>
      </c>
      <c r="P3668" t="s">
        <v>81</v>
      </c>
      <c r="Q3668" t="s">
        <v>83</v>
      </c>
      <c r="R3668" t="s">
        <v>3756</v>
      </c>
      <c r="S3668" t="s">
        <v>334</v>
      </c>
      <c r="T3668" t="s">
        <v>3757</v>
      </c>
      <c r="U3668" t="s">
        <v>3758</v>
      </c>
      <c r="V3668" t="s">
        <v>6874</v>
      </c>
      <c r="W3668" t="s">
        <v>6875</v>
      </c>
    </row>
    <row r="3669" spans="1:23" x14ac:dyDescent="0.3">
      <c r="A3669">
        <v>1951015051467780</v>
      </c>
      <c r="B3669" t="s">
        <v>150</v>
      </c>
      <c r="C3669" t="s">
        <v>105</v>
      </c>
      <c r="D3669" t="s">
        <v>2006</v>
      </c>
      <c r="E3669" t="s">
        <v>4202</v>
      </c>
      <c r="F3669" t="s">
        <v>4203</v>
      </c>
      <c r="G3669">
        <v>-22.957599999999999</v>
      </c>
      <c r="H3669">
        <v>18.490400000000001</v>
      </c>
      <c r="I3669" t="s">
        <v>138</v>
      </c>
      <c r="J3669">
        <v>43171</v>
      </c>
      <c r="K3669" s="1">
        <v>44664</v>
      </c>
      <c r="L3669" t="s">
        <v>123</v>
      </c>
      <c r="M3669" t="s">
        <v>11203</v>
      </c>
      <c r="N3669" t="s">
        <v>11204</v>
      </c>
      <c r="O3669" t="s">
        <v>735</v>
      </c>
      <c r="P3669" t="s">
        <v>2018</v>
      </c>
      <c r="Q3669" t="s">
        <v>321</v>
      </c>
      <c r="R3669" t="s">
        <v>2019</v>
      </c>
      <c r="S3669" t="s">
        <v>145</v>
      </c>
      <c r="T3669" t="s">
        <v>2020</v>
      </c>
      <c r="U3669" t="s">
        <v>2021</v>
      </c>
      <c r="V3669" t="s">
        <v>478</v>
      </c>
      <c r="W3669" t="s">
        <v>479</v>
      </c>
    </row>
    <row r="3670" spans="1:23" x14ac:dyDescent="0.3">
      <c r="A3670">
        <v>405660828675021</v>
      </c>
      <c r="B3670" t="s">
        <v>678</v>
      </c>
      <c r="C3670" t="s">
        <v>273</v>
      </c>
      <c r="D3670" t="s">
        <v>2140</v>
      </c>
      <c r="E3670" t="s">
        <v>700</v>
      </c>
      <c r="F3670" t="s">
        <v>700</v>
      </c>
      <c r="G3670">
        <v>43.738399999999999</v>
      </c>
      <c r="H3670">
        <v>7.4245999999999999</v>
      </c>
      <c r="I3670" t="s">
        <v>28</v>
      </c>
      <c r="J3670">
        <v>44656</v>
      </c>
      <c r="K3670" s="1">
        <v>44601</v>
      </c>
      <c r="L3670" t="s">
        <v>29</v>
      </c>
      <c r="M3670" t="s">
        <v>11205</v>
      </c>
      <c r="N3670" t="s">
        <v>11206</v>
      </c>
      <c r="O3670" t="s">
        <v>2072</v>
      </c>
      <c r="P3670" t="s">
        <v>597</v>
      </c>
      <c r="Q3670" t="s">
        <v>294</v>
      </c>
      <c r="R3670" t="s">
        <v>3303</v>
      </c>
      <c r="S3670" t="s">
        <v>241</v>
      </c>
      <c r="T3670" t="s">
        <v>3304</v>
      </c>
      <c r="U3670" t="s">
        <v>3305</v>
      </c>
      <c r="V3670" t="s">
        <v>1450</v>
      </c>
      <c r="W3670" t="s">
        <v>1451</v>
      </c>
    </row>
    <row r="3671" spans="1:23" x14ac:dyDescent="0.3">
      <c r="A3671">
        <v>392863462869477</v>
      </c>
      <c r="B3671" t="s">
        <v>1683</v>
      </c>
      <c r="C3671" t="s">
        <v>42</v>
      </c>
      <c r="D3671" t="s">
        <v>232</v>
      </c>
      <c r="E3671" t="s">
        <v>4077</v>
      </c>
      <c r="F3671" t="s">
        <v>4078</v>
      </c>
      <c r="G3671">
        <v>42.602600000000002</v>
      </c>
      <c r="H3671">
        <v>20.902999999999999</v>
      </c>
      <c r="I3671" t="s">
        <v>62</v>
      </c>
      <c r="J3671">
        <v>72806</v>
      </c>
      <c r="K3671" s="1">
        <v>44717</v>
      </c>
      <c r="L3671" t="s">
        <v>29</v>
      </c>
      <c r="M3671" t="s">
        <v>11207</v>
      </c>
      <c r="N3671">
        <f>1-988-470-1257</f>
        <v>-2714</v>
      </c>
      <c r="O3671" t="s">
        <v>1364</v>
      </c>
      <c r="P3671" t="s">
        <v>2634</v>
      </c>
      <c r="Q3671" t="s">
        <v>321</v>
      </c>
      <c r="R3671" t="s">
        <v>2635</v>
      </c>
      <c r="S3671" t="s">
        <v>36</v>
      </c>
      <c r="T3671" t="s">
        <v>2636</v>
      </c>
      <c r="U3671" t="s">
        <v>2637</v>
      </c>
      <c r="V3671" t="s">
        <v>6878</v>
      </c>
      <c r="W3671" t="s">
        <v>6879</v>
      </c>
    </row>
    <row r="3672" spans="1:23" x14ac:dyDescent="0.3">
      <c r="A3672">
        <v>1492468625988620</v>
      </c>
      <c r="B3672" t="s">
        <v>313</v>
      </c>
      <c r="C3672" t="s">
        <v>58</v>
      </c>
      <c r="D3672" t="s">
        <v>3469</v>
      </c>
      <c r="E3672" t="s">
        <v>853</v>
      </c>
      <c r="F3672" t="s">
        <v>854</v>
      </c>
      <c r="G3672">
        <v>33.939100000000003</v>
      </c>
      <c r="H3672">
        <v>67.709999999999994</v>
      </c>
      <c r="I3672" t="s">
        <v>138</v>
      </c>
      <c r="J3672">
        <v>24817</v>
      </c>
      <c r="K3672" s="1">
        <v>44717</v>
      </c>
      <c r="L3672" t="s">
        <v>29</v>
      </c>
      <c r="M3672" t="s">
        <v>11208</v>
      </c>
      <c r="N3672" t="s">
        <v>11209</v>
      </c>
      <c r="O3672" t="s">
        <v>1088</v>
      </c>
      <c r="P3672" t="s">
        <v>1089</v>
      </c>
      <c r="Q3672" t="s">
        <v>321</v>
      </c>
      <c r="R3672" t="s">
        <v>1090</v>
      </c>
      <c r="S3672" t="s">
        <v>114</v>
      </c>
      <c r="T3672" t="s">
        <v>1091</v>
      </c>
      <c r="U3672" t="s">
        <v>1092</v>
      </c>
      <c r="V3672" t="s">
        <v>2823</v>
      </c>
      <c r="W3672" t="s">
        <v>2824</v>
      </c>
    </row>
    <row r="3673" spans="1:23" x14ac:dyDescent="0.3">
      <c r="A3673">
        <v>2152420746870590</v>
      </c>
      <c r="B3673" t="s">
        <v>667</v>
      </c>
      <c r="C3673" t="s">
        <v>91</v>
      </c>
      <c r="D3673" t="s">
        <v>2672</v>
      </c>
      <c r="E3673" t="s">
        <v>2068</v>
      </c>
      <c r="F3673" t="s">
        <v>2069</v>
      </c>
      <c r="G3673">
        <v>52.132599999999996</v>
      </c>
      <c r="H3673">
        <v>5.2912999999999997</v>
      </c>
      <c r="I3673" t="s">
        <v>62</v>
      </c>
      <c r="J3673">
        <v>99803</v>
      </c>
      <c r="K3673" s="1">
        <v>44784</v>
      </c>
      <c r="L3673" t="s">
        <v>63</v>
      </c>
      <c r="M3673" t="s">
        <v>11210</v>
      </c>
      <c r="N3673" t="s">
        <v>11211</v>
      </c>
      <c r="O3673" t="s">
        <v>265</v>
      </c>
      <c r="P3673" t="s">
        <v>266</v>
      </c>
      <c r="Q3673" t="s">
        <v>169</v>
      </c>
      <c r="R3673" t="s">
        <v>267</v>
      </c>
      <c r="S3673" t="s">
        <v>198</v>
      </c>
      <c r="T3673" t="s">
        <v>268</v>
      </c>
      <c r="U3673" t="s">
        <v>269</v>
      </c>
      <c r="V3673" t="s">
        <v>10420</v>
      </c>
      <c r="W3673" t="s">
        <v>10421</v>
      </c>
    </row>
    <row r="3674" spans="1:23" x14ac:dyDescent="0.3">
      <c r="A3674">
        <v>2026795787070360</v>
      </c>
      <c r="B3674" t="s">
        <v>300</v>
      </c>
      <c r="C3674" t="s">
        <v>134</v>
      </c>
      <c r="D3674" t="s">
        <v>1404</v>
      </c>
      <c r="E3674" t="s">
        <v>1890</v>
      </c>
      <c r="F3674" t="s">
        <v>1891</v>
      </c>
      <c r="G3674">
        <v>-9.1899669999999993</v>
      </c>
      <c r="H3674">
        <v>-75.015152</v>
      </c>
      <c r="I3674" t="s">
        <v>28</v>
      </c>
      <c r="J3674">
        <v>126874</v>
      </c>
      <c r="K3674" s="1">
        <v>44876</v>
      </c>
      <c r="L3674" t="s">
        <v>123</v>
      </c>
      <c r="M3674" t="s">
        <v>11212</v>
      </c>
      <c r="N3674">
        <v>5719297408</v>
      </c>
      <c r="O3674" t="s">
        <v>803</v>
      </c>
      <c r="P3674" t="s">
        <v>4115</v>
      </c>
      <c r="Q3674" t="s">
        <v>34</v>
      </c>
      <c r="R3674" t="s">
        <v>4116</v>
      </c>
      <c r="S3674" t="s">
        <v>198</v>
      </c>
      <c r="T3674" t="s">
        <v>4117</v>
      </c>
      <c r="U3674" t="s">
        <v>4118</v>
      </c>
      <c r="V3674" t="s">
        <v>6441</v>
      </c>
      <c r="W3674" t="s">
        <v>6442</v>
      </c>
    </row>
    <row r="3675" spans="1:23" x14ac:dyDescent="0.3">
      <c r="A3675">
        <v>825200689573899</v>
      </c>
      <c r="B3675" t="s">
        <v>57</v>
      </c>
      <c r="C3675" t="s">
        <v>24</v>
      </c>
      <c r="D3675" t="s">
        <v>1435</v>
      </c>
      <c r="E3675" t="s">
        <v>3331</v>
      </c>
      <c r="F3675" t="s">
        <v>3332</v>
      </c>
      <c r="G3675">
        <v>4.8604000000000003</v>
      </c>
      <c r="H3675">
        <v>-58.930199999999999</v>
      </c>
      <c r="I3675" t="s">
        <v>62</v>
      </c>
      <c r="J3675">
        <v>60429</v>
      </c>
      <c r="K3675" s="1">
        <v>44893</v>
      </c>
      <c r="L3675" t="s">
        <v>29</v>
      </c>
      <c r="M3675" t="s">
        <v>11213</v>
      </c>
      <c r="N3675" t="s">
        <v>11214</v>
      </c>
      <c r="O3675" t="s">
        <v>4415</v>
      </c>
      <c r="P3675" t="s">
        <v>4416</v>
      </c>
      <c r="Q3675" t="s">
        <v>183</v>
      </c>
      <c r="R3675" t="s">
        <v>4417</v>
      </c>
      <c r="S3675" t="s">
        <v>212</v>
      </c>
      <c r="T3675" t="s">
        <v>4418</v>
      </c>
      <c r="U3675" t="s">
        <v>4419</v>
      </c>
      <c r="V3675" t="s">
        <v>590</v>
      </c>
      <c r="W3675" t="s">
        <v>591</v>
      </c>
    </row>
    <row r="3676" spans="1:23" x14ac:dyDescent="0.3">
      <c r="A3676">
        <v>419053191467774</v>
      </c>
      <c r="B3676" t="s">
        <v>1140</v>
      </c>
      <c r="C3676" t="s">
        <v>218</v>
      </c>
      <c r="D3676" t="s">
        <v>3360</v>
      </c>
      <c r="E3676" t="s">
        <v>761</v>
      </c>
      <c r="F3676" t="s">
        <v>762</v>
      </c>
      <c r="G3676">
        <v>20.593699999999998</v>
      </c>
      <c r="H3676">
        <v>78.962900000000005</v>
      </c>
      <c r="I3676" t="s">
        <v>138</v>
      </c>
      <c r="J3676">
        <v>89123</v>
      </c>
      <c r="K3676" s="1">
        <v>44701</v>
      </c>
      <c r="L3676" t="s">
        <v>63</v>
      </c>
      <c r="M3676" t="s">
        <v>11215</v>
      </c>
      <c r="N3676" t="s">
        <v>11216</v>
      </c>
      <c r="O3676" t="s">
        <v>81</v>
      </c>
      <c r="P3676" t="s">
        <v>224</v>
      </c>
      <c r="Q3676" t="s">
        <v>34</v>
      </c>
      <c r="R3676" t="s">
        <v>2259</v>
      </c>
      <c r="S3676" t="s">
        <v>69</v>
      </c>
      <c r="T3676" t="s">
        <v>2260</v>
      </c>
      <c r="U3676" t="s">
        <v>2261</v>
      </c>
      <c r="V3676" t="s">
        <v>4756</v>
      </c>
      <c r="W3676" t="s">
        <v>4757</v>
      </c>
    </row>
    <row r="3677" spans="1:23" x14ac:dyDescent="0.3">
      <c r="A3677">
        <v>2369920647241390</v>
      </c>
      <c r="B3677" t="s">
        <v>351</v>
      </c>
      <c r="C3677" t="s">
        <v>24</v>
      </c>
      <c r="D3677" t="s">
        <v>7977</v>
      </c>
      <c r="E3677" t="s">
        <v>5225</v>
      </c>
      <c r="F3677" t="s">
        <v>5226</v>
      </c>
      <c r="G3677">
        <v>7.1315</v>
      </c>
      <c r="H3677">
        <v>171.18450000000001</v>
      </c>
      <c r="I3677" t="s">
        <v>78</v>
      </c>
      <c r="J3677">
        <v>98031</v>
      </c>
      <c r="K3677" s="1">
        <v>44648</v>
      </c>
      <c r="L3677" t="s">
        <v>123</v>
      </c>
      <c r="M3677" t="s">
        <v>11217</v>
      </c>
      <c r="N3677">
        <v>7532751168</v>
      </c>
      <c r="O3677" t="s">
        <v>2575</v>
      </c>
      <c r="P3677" t="s">
        <v>3517</v>
      </c>
      <c r="Q3677" t="s">
        <v>83</v>
      </c>
      <c r="R3677" t="s">
        <v>3518</v>
      </c>
      <c r="S3677" t="s">
        <v>114</v>
      </c>
      <c r="T3677" t="s">
        <v>3519</v>
      </c>
      <c r="U3677" t="s">
        <v>3520</v>
      </c>
      <c r="V3677" t="s">
        <v>4384</v>
      </c>
      <c r="W3677" t="s">
        <v>4385</v>
      </c>
    </row>
    <row r="3678" spans="1:23" x14ac:dyDescent="0.3">
      <c r="A3678">
        <v>172505948438123</v>
      </c>
      <c r="B3678" t="s">
        <v>1008</v>
      </c>
      <c r="C3678" t="s">
        <v>91</v>
      </c>
      <c r="D3678" t="s">
        <v>687</v>
      </c>
      <c r="E3678" t="s">
        <v>1657</v>
      </c>
      <c r="F3678" t="s">
        <v>1658</v>
      </c>
      <c r="G3678">
        <v>18.9712</v>
      </c>
      <c r="H3678">
        <v>-72.285200000000003</v>
      </c>
      <c r="I3678" t="s">
        <v>78</v>
      </c>
      <c r="J3678">
        <v>127081</v>
      </c>
      <c r="K3678" s="1">
        <v>44833</v>
      </c>
      <c r="L3678" t="s">
        <v>63</v>
      </c>
      <c r="M3678" t="s">
        <v>11218</v>
      </c>
      <c r="N3678" t="s">
        <v>11219</v>
      </c>
      <c r="O3678" t="s">
        <v>33</v>
      </c>
      <c r="P3678" t="s">
        <v>1558</v>
      </c>
      <c r="Q3678" t="s">
        <v>294</v>
      </c>
      <c r="R3678" t="s">
        <v>1559</v>
      </c>
      <c r="S3678" t="s">
        <v>334</v>
      </c>
      <c r="T3678" t="s">
        <v>1560</v>
      </c>
      <c r="U3678" t="s">
        <v>1561</v>
      </c>
      <c r="V3678" t="s">
        <v>7311</v>
      </c>
      <c r="W3678" t="s">
        <v>7312</v>
      </c>
    </row>
    <row r="3679" spans="1:23" x14ac:dyDescent="0.3">
      <c r="A3679">
        <v>2876294575400200</v>
      </c>
      <c r="B3679" t="s">
        <v>686</v>
      </c>
      <c r="C3679" t="s">
        <v>218</v>
      </c>
      <c r="D3679" t="s">
        <v>3428</v>
      </c>
      <c r="E3679" t="s">
        <v>60</v>
      </c>
      <c r="F3679" t="s">
        <v>61</v>
      </c>
      <c r="G3679">
        <v>22.198699999999999</v>
      </c>
      <c r="H3679">
        <v>113.54389999999999</v>
      </c>
      <c r="I3679" t="s">
        <v>78</v>
      </c>
      <c r="J3679">
        <v>54818</v>
      </c>
      <c r="K3679" s="1">
        <v>44576</v>
      </c>
      <c r="L3679" t="s">
        <v>63</v>
      </c>
      <c r="M3679" t="s">
        <v>11220</v>
      </c>
      <c r="N3679" t="s">
        <v>11221</v>
      </c>
      <c r="O3679" t="s">
        <v>410</v>
      </c>
      <c r="P3679" t="s">
        <v>6253</v>
      </c>
      <c r="Q3679" t="s">
        <v>239</v>
      </c>
      <c r="R3679" t="s">
        <v>6254</v>
      </c>
      <c r="S3679" t="s">
        <v>198</v>
      </c>
      <c r="T3679" t="s">
        <v>6255</v>
      </c>
      <c r="U3679" t="s">
        <v>6256</v>
      </c>
      <c r="V3679" t="s">
        <v>4312</v>
      </c>
      <c r="W3679" t="s">
        <v>4313</v>
      </c>
    </row>
    <row r="3680" spans="1:23" x14ac:dyDescent="0.3">
      <c r="A3680">
        <v>771342499175906</v>
      </c>
      <c r="B3680" t="s">
        <v>430</v>
      </c>
      <c r="C3680" t="s">
        <v>105</v>
      </c>
      <c r="D3680" t="s">
        <v>1573</v>
      </c>
      <c r="E3680" t="s">
        <v>2770</v>
      </c>
      <c r="F3680" t="s">
        <v>2771</v>
      </c>
      <c r="G3680">
        <v>12.8628</v>
      </c>
      <c r="H3680">
        <v>30.217600000000001</v>
      </c>
      <c r="I3680" t="s">
        <v>28</v>
      </c>
      <c r="J3680">
        <v>97024</v>
      </c>
      <c r="K3680" s="1">
        <v>44536</v>
      </c>
      <c r="L3680" t="s">
        <v>29</v>
      </c>
      <c r="M3680" t="s">
        <v>11222</v>
      </c>
      <c r="N3680">
        <f>1-773-879-7410</f>
        <v>-9061</v>
      </c>
      <c r="O3680" t="s">
        <v>692</v>
      </c>
      <c r="P3680" t="s">
        <v>693</v>
      </c>
      <c r="Q3680" t="s">
        <v>34</v>
      </c>
      <c r="R3680" t="s">
        <v>694</v>
      </c>
      <c r="S3680" t="s">
        <v>198</v>
      </c>
      <c r="T3680" t="s">
        <v>695</v>
      </c>
      <c r="U3680" t="s">
        <v>696</v>
      </c>
      <c r="V3680" t="s">
        <v>4070</v>
      </c>
      <c r="W3680" t="s">
        <v>4071</v>
      </c>
    </row>
    <row r="3681" spans="1:23" x14ac:dyDescent="0.3">
      <c r="A3681">
        <v>875850359756110</v>
      </c>
      <c r="B3681" t="s">
        <v>175</v>
      </c>
      <c r="C3681" t="s">
        <v>91</v>
      </c>
      <c r="D3681" t="s">
        <v>687</v>
      </c>
      <c r="E3681" t="s">
        <v>4406</v>
      </c>
      <c r="F3681" t="s">
        <v>4407</v>
      </c>
      <c r="G3681">
        <v>42.7087</v>
      </c>
      <c r="H3681">
        <v>19.374400000000001</v>
      </c>
      <c r="I3681" t="s">
        <v>62</v>
      </c>
      <c r="J3681">
        <v>100688</v>
      </c>
      <c r="K3681" s="1">
        <v>44739</v>
      </c>
      <c r="L3681" t="s">
        <v>123</v>
      </c>
      <c r="M3681" t="s">
        <v>11223</v>
      </c>
      <c r="N3681" t="s">
        <v>11224</v>
      </c>
      <c r="O3681" t="s">
        <v>141</v>
      </c>
      <c r="P3681" t="s">
        <v>155</v>
      </c>
      <c r="Q3681" t="s">
        <v>674</v>
      </c>
      <c r="R3681" t="s">
        <v>156</v>
      </c>
      <c r="S3681" t="s">
        <v>36</v>
      </c>
      <c r="T3681" t="s">
        <v>157</v>
      </c>
      <c r="U3681" t="s">
        <v>158</v>
      </c>
      <c r="V3681" t="s">
        <v>3797</v>
      </c>
      <c r="W3681" t="s">
        <v>3798</v>
      </c>
    </row>
    <row r="3682" spans="1:23" x14ac:dyDescent="0.3">
      <c r="A3682">
        <v>1800010971875990</v>
      </c>
      <c r="B3682" t="s">
        <v>667</v>
      </c>
      <c r="C3682" t="s">
        <v>105</v>
      </c>
      <c r="D3682" t="s">
        <v>575</v>
      </c>
      <c r="E3682" t="s">
        <v>5053</v>
      </c>
      <c r="F3682" t="s">
        <v>5054</v>
      </c>
      <c r="G3682">
        <v>47.516199999999998</v>
      </c>
      <c r="H3682">
        <v>14.5501</v>
      </c>
      <c r="I3682" t="s">
        <v>206</v>
      </c>
      <c r="J3682">
        <v>93117</v>
      </c>
      <c r="K3682" s="1">
        <v>44978</v>
      </c>
      <c r="L3682" t="s">
        <v>29</v>
      </c>
      <c r="M3682" t="s">
        <v>11225</v>
      </c>
      <c r="N3682" t="s">
        <v>11226</v>
      </c>
      <c r="O3682" t="s">
        <v>811</v>
      </c>
      <c r="P3682" t="s">
        <v>812</v>
      </c>
      <c r="Q3682" t="s">
        <v>50</v>
      </c>
      <c r="R3682" t="s">
        <v>813</v>
      </c>
      <c r="S3682" t="s">
        <v>69</v>
      </c>
      <c r="T3682" t="s">
        <v>814</v>
      </c>
      <c r="U3682" t="s">
        <v>815</v>
      </c>
      <c r="V3682" t="s">
        <v>2184</v>
      </c>
      <c r="W3682" t="s">
        <v>2185</v>
      </c>
    </row>
    <row r="3683" spans="1:23" x14ac:dyDescent="0.3">
      <c r="A3683">
        <v>1335618411015370</v>
      </c>
      <c r="B3683" t="s">
        <v>1683</v>
      </c>
      <c r="C3683" t="s">
        <v>273</v>
      </c>
      <c r="D3683" t="s">
        <v>3372</v>
      </c>
      <c r="E3683" t="s">
        <v>26</v>
      </c>
      <c r="F3683" t="s">
        <v>27</v>
      </c>
      <c r="G3683">
        <v>54.2361</v>
      </c>
      <c r="H3683">
        <v>-4.5480999999999998</v>
      </c>
      <c r="I3683" t="s">
        <v>28</v>
      </c>
      <c r="J3683">
        <v>130427</v>
      </c>
      <c r="K3683" s="1">
        <v>44932</v>
      </c>
      <c r="L3683" t="s">
        <v>29</v>
      </c>
      <c r="M3683" t="s">
        <v>11227</v>
      </c>
      <c r="N3683" t="s">
        <v>11228</v>
      </c>
      <c r="O3683" t="s">
        <v>618</v>
      </c>
      <c r="P3683" t="s">
        <v>619</v>
      </c>
      <c r="Q3683" t="s">
        <v>253</v>
      </c>
      <c r="R3683" t="s">
        <v>620</v>
      </c>
      <c r="S3683" t="s">
        <v>241</v>
      </c>
      <c r="T3683" t="s">
        <v>621</v>
      </c>
      <c r="U3683" t="s">
        <v>622</v>
      </c>
      <c r="V3683" t="s">
        <v>2660</v>
      </c>
      <c r="W3683" t="s">
        <v>2661</v>
      </c>
    </row>
    <row r="3684" spans="1:23" x14ac:dyDescent="0.3">
      <c r="A3684">
        <v>2117987578809250</v>
      </c>
      <c r="B3684" t="s">
        <v>779</v>
      </c>
      <c r="C3684" t="s">
        <v>151</v>
      </c>
      <c r="D3684" t="s">
        <v>5524</v>
      </c>
      <c r="E3684" t="s">
        <v>781</v>
      </c>
      <c r="F3684" t="s">
        <v>782</v>
      </c>
      <c r="G3684">
        <v>30.375299999999999</v>
      </c>
      <c r="H3684">
        <v>69.345100000000002</v>
      </c>
      <c r="I3684" t="s">
        <v>206</v>
      </c>
      <c r="J3684">
        <v>134790</v>
      </c>
      <c r="K3684" s="1">
        <v>44455</v>
      </c>
      <c r="L3684" t="s">
        <v>123</v>
      </c>
      <c r="M3684" t="s">
        <v>11229</v>
      </c>
      <c r="N3684">
        <v>2847467799</v>
      </c>
      <c r="O3684" t="s">
        <v>1503</v>
      </c>
      <c r="P3684" t="s">
        <v>2862</v>
      </c>
      <c r="Q3684" t="s">
        <v>50</v>
      </c>
      <c r="R3684" t="s">
        <v>2863</v>
      </c>
      <c r="S3684" t="s">
        <v>334</v>
      </c>
      <c r="T3684" t="s">
        <v>2864</v>
      </c>
      <c r="U3684" t="s">
        <v>2865</v>
      </c>
      <c r="V3684" t="s">
        <v>4001</v>
      </c>
      <c r="W3684" t="s">
        <v>4002</v>
      </c>
    </row>
    <row r="3685" spans="1:23" x14ac:dyDescent="0.3">
      <c r="A3685">
        <v>2172272894921570</v>
      </c>
      <c r="B3685" t="s">
        <v>1803</v>
      </c>
      <c r="C3685" t="s">
        <v>189</v>
      </c>
      <c r="D3685" t="s">
        <v>261</v>
      </c>
      <c r="E3685" t="s">
        <v>2741</v>
      </c>
      <c r="F3685" t="s">
        <v>2742</v>
      </c>
      <c r="G3685">
        <v>39.399900000000002</v>
      </c>
      <c r="H3685">
        <v>-8.2245000000000008</v>
      </c>
      <c r="I3685" t="s">
        <v>206</v>
      </c>
      <c r="J3685">
        <v>89216</v>
      </c>
      <c r="K3685" s="1">
        <v>44943</v>
      </c>
      <c r="L3685" t="s">
        <v>123</v>
      </c>
      <c r="M3685" t="s">
        <v>11230</v>
      </c>
      <c r="N3685" t="s">
        <v>11231</v>
      </c>
      <c r="O3685" t="s">
        <v>1308</v>
      </c>
      <c r="P3685" t="s">
        <v>1309</v>
      </c>
      <c r="Q3685" t="s">
        <v>294</v>
      </c>
      <c r="R3685" t="s">
        <v>1310</v>
      </c>
      <c r="S3685" t="s">
        <v>198</v>
      </c>
      <c r="T3685" t="s">
        <v>1311</v>
      </c>
      <c r="U3685" t="s">
        <v>1312</v>
      </c>
      <c r="V3685" t="s">
        <v>6599</v>
      </c>
      <c r="W3685" t="s">
        <v>6600</v>
      </c>
    </row>
    <row r="3686" spans="1:23" x14ac:dyDescent="0.3">
      <c r="A3686">
        <v>698223056033065</v>
      </c>
      <c r="B3686" t="s">
        <v>533</v>
      </c>
      <c r="C3686" t="s">
        <v>151</v>
      </c>
      <c r="D3686" t="s">
        <v>4314</v>
      </c>
      <c r="E3686" t="s">
        <v>5225</v>
      </c>
      <c r="F3686" t="s">
        <v>5226</v>
      </c>
      <c r="G3686">
        <v>7.1315</v>
      </c>
      <c r="H3686">
        <v>171.18450000000001</v>
      </c>
      <c r="I3686" t="s">
        <v>206</v>
      </c>
      <c r="J3686">
        <v>60667</v>
      </c>
      <c r="K3686" s="1">
        <v>45038</v>
      </c>
      <c r="L3686" t="s">
        <v>123</v>
      </c>
      <c r="M3686" t="s">
        <v>11232</v>
      </c>
      <c r="N3686" t="s">
        <v>11233</v>
      </c>
      <c r="O3686" t="s">
        <v>1152</v>
      </c>
      <c r="P3686" t="s">
        <v>6685</v>
      </c>
      <c r="Q3686" t="s">
        <v>169</v>
      </c>
      <c r="R3686" t="s">
        <v>6686</v>
      </c>
      <c r="S3686" t="s">
        <v>145</v>
      </c>
      <c r="T3686" t="s">
        <v>6687</v>
      </c>
      <c r="U3686" t="s">
        <v>6688</v>
      </c>
      <c r="V3686" t="s">
        <v>7344</v>
      </c>
      <c r="W3686" t="s">
        <v>7345</v>
      </c>
    </row>
    <row r="3687" spans="1:23" x14ac:dyDescent="0.3">
      <c r="A3687">
        <v>681051589508969</v>
      </c>
      <c r="B3687" t="s">
        <v>710</v>
      </c>
      <c r="C3687" t="s">
        <v>91</v>
      </c>
      <c r="D3687" t="s">
        <v>3667</v>
      </c>
      <c r="E3687" t="s">
        <v>1685</v>
      </c>
      <c r="F3687" t="s">
        <v>1686</v>
      </c>
      <c r="G3687">
        <v>6.4280999999999997</v>
      </c>
      <c r="H3687">
        <v>-9.4295000000000009</v>
      </c>
      <c r="I3687" t="s">
        <v>28</v>
      </c>
      <c r="J3687">
        <v>61648</v>
      </c>
      <c r="K3687" s="1">
        <v>45002</v>
      </c>
      <c r="L3687" t="s">
        <v>123</v>
      </c>
      <c r="M3687" t="s">
        <v>11234</v>
      </c>
      <c r="N3687">
        <v>8826096999</v>
      </c>
      <c r="O3687" t="s">
        <v>560</v>
      </c>
      <c r="P3687" t="s">
        <v>585</v>
      </c>
      <c r="Q3687" t="s">
        <v>50</v>
      </c>
      <c r="R3687" t="s">
        <v>3125</v>
      </c>
      <c r="S3687" t="s">
        <v>241</v>
      </c>
      <c r="T3687" t="s">
        <v>3126</v>
      </c>
      <c r="U3687" t="s">
        <v>3127</v>
      </c>
      <c r="V3687" t="s">
        <v>2907</v>
      </c>
      <c r="W3687" t="s">
        <v>2908</v>
      </c>
    </row>
    <row r="3688" spans="1:23" x14ac:dyDescent="0.3">
      <c r="A3688">
        <v>1668353664923240</v>
      </c>
      <c r="B3688" t="s">
        <v>430</v>
      </c>
      <c r="C3688" t="s">
        <v>24</v>
      </c>
      <c r="D3688" t="s">
        <v>3550</v>
      </c>
      <c r="E3688" t="s">
        <v>1122</v>
      </c>
      <c r="F3688" t="s">
        <v>1123</v>
      </c>
      <c r="G3688">
        <v>9.7489000000000008</v>
      </c>
      <c r="H3688">
        <v>-83.753399999999999</v>
      </c>
      <c r="I3688" t="s">
        <v>206</v>
      </c>
      <c r="J3688">
        <v>101469</v>
      </c>
      <c r="K3688" s="1">
        <v>44606</v>
      </c>
      <c r="L3688" t="s">
        <v>29</v>
      </c>
      <c r="M3688" t="s">
        <v>11235</v>
      </c>
      <c r="N3688" t="s">
        <v>11236</v>
      </c>
      <c r="O3688" t="s">
        <v>3636</v>
      </c>
      <c r="P3688" t="s">
        <v>5772</v>
      </c>
      <c r="Q3688" t="s">
        <v>183</v>
      </c>
      <c r="R3688" t="s">
        <v>5773</v>
      </c>
      <c r="S3688" t="s">
        <v>114</v>
      </c>
      <c r="T3688" t="s">
        <v>5774</v>
      </c>
      <c r="U3688" t="s">
        <v>5775</v>
      </c>
      <c r="V3688" t="s">
        <v>3120</v>
      </c>
      <c r="W3688" t="s">
        <v>3121</v>
      </c>
    </row>
    <row r="3689" spans="1:23" x14ac:dyDescent="0.3">
      <c r="A3689">
        <v>1948496385287800</v>
      </c>
      <c r="B3689" t="s">
        <v>150</v>
      </c>
      <c r="C3689" t="s">
        <v>134</v>
      </c>
      <c r="D3689" t="s">
        <v>3153</v>
      </c>
      <c r="E3689" t="s">
        <v>2367</v>
      </c>
      <c r="F3689" t="s">
        <v>2368</v>
      </c>
      <c r="G3689">
        <v>43.915900000000001</v>
      </c>
      <c r="H3689">
        <v>17.679099999999998</v>
      </c>
      <c r="I3689" t="s">
        <v>138</v>
      </c>
      <c r="J3689">
        <v>120249</v>
      </c>
      <c r="K3689" s="1">
        <v>44826</v>
      </c>
      <c r="L3689" t="s">
        <v>29</v>
      </c>
      <c r="M3689" t="s">
        <v>11237</v>
      </c>
      <c r="N3689" t="s">
        <v>11238</v>
      </c>
      <c r="O3689" t="s">
        <v>1629</v>
      </c>
      <c r="P3689" t="s">
        <v>1630</v>
      </c>
      <c r="Q3689" t="s">
        <v>358</v>
      </c>
      <c r="R3689" t="s">
        <v>1631</v>
      </c>
      <c r="S3689" t="s">
        <v>212</v>
      </c>
      <c r="T3689" t="s">
        <v>1632</v>
      </c>
      <c r="U3689" t="s">
        <v>1633</v>
      </c>
      <c r="V3689" t="s">
        <v>4572</v>
      </c>
      <c r="W3689" t="s">
        <v>4573</v>
      </c>
    </row>
    <row r="3690" spans="1:23" x14ac:dyDescent="0.3">
      <c r="A3690">
        <v>2627295958420010</v>
      </c>
      <c r="B3690" t="s">
        <v>667</v>
      </c>
      <c r="C3690" t="s">
        <v>42</v>
      </c>
      <c r="D3690" t="s">
        <v>6143</v>
      </c>
      <c r="E3690" t="s">
        <v>2915</v>
      </c>
      <c r="F3690" t="s">
        <v>2916</v>
      </c>
      <c r="G3690">
        <v>-0.80369999999999997</v>
      </c>
      <c r="H3690">
        <v>11.609400000000001</v>
      </c>
      <c r="I3690" t="s">
        <v>62</v>
      </c>
      <c r="J3690">
        <v>13807</v>
      </c>
      <c r="K3690" s="1">
        <v>44995</v>
      </c>
      <c r="L3690" t="s">
        <v>63</v>
      </c>
      <c r="M3690" t="s">
        <v>11239</v>
      </c>
      <c r="N3690" t="s">
        <v>11240</v>
      </c>
      <c r="O3690" t="s">
        <v>195</v>
      </c>
      <c r="P3690" t="s">
        <v>1026</v>
      </c>
      <c r="Q3690" t="s">
        <v>83</v>
      </c>
      <c r="R3690" t="s">
        <v>1027</v>
      </c>
      <c r="S3690" t="s">
        <v>334</v>
      </c>
      <c r="T3690" t="s">
        <v>1028</v>
      </c>
      <c r="U3690" t="s">
        <v>1029</v>
      </c>
      <c r="V3690" t="s">
        <v>1947</v>
      </c>
      <c r="W3690" t="s">
        <v>1948</v>
      </c>
    </row>
    <row r="3691" spans="1:23" x14ac:dyDescent="0.3">
      <c r="A3691">
        <v>2698843191072740</v>
      </c>
      <c r="B3691" t="s">
        <v>231</v>
      </c>
      <c r="C3691" t="s">
        <v>189</v>
      </c>
      <c r="D3691" t="s">
        <v>647</v>
      </c>
      <c r="E3691" t="s">
        <v>1911</v>
      </c>
      <c r="F3691" t="s">
        <v>1912</v>
      </c>
      <c r="G3691">
        <v>7.5148999999999999</v>
      </c>
      <c r="H3691">
        <v>134.58250000000001</v>
      </c>
      <c r="I3691" t="s">
        <v>28</v>
      </c>
      <c r="J3691">
        <v>18271</v>
      </c>
      <c r="K3691" s="1">
        <v>44807</v>
      </c>
      <c r="L3691" t="s">
        <v>29</v>
      </c>
      <c r="M3691" t="s">
        <v>11241</v>
      </c>
      <c r="N3691" t="s">
        <v>11242</v>
      </c>
      <c r="O3691" t="s">
        <v>2602</v>
      </c>
      <c r="P3691" t="s">
        <v>2603</v>
      </c>
      <c r="Q3691" t="s">
        <v>294</v>
      </c>
      <c r="R3691" t="s">
        <v>2604</v>
      </c>
      <c r="S3691" t="s">
        <v>52</v>
      </c>
      <c r="T3691" t="s">
        <v>2605</v>
      </c>
      <c r="U3691" t="s">
        <v>2606</v>
      </c>
      <c r="V3691" t="s">
        <v>7071</v>
      </c>
      <c r="W3691" t="s">
        <v>7072</v>
      </c>
    </row>
    <row r="3692" spans="1:23" x14ac:dyDescent="0.3">
      <c r="A3692">
        <v>261621514379849</v>
      </c>
      <c r="B3692" t="s">
        <v>582</v>
      </c>
      <c r="C3692" t="s">
        <v>273</v>
      </c>
      <c r="D3692" t="s">
        <v>3845</v>
      </c>
      <c r="E3692" t="s">
        <v>883</v>
      </c>
      <c r="F3692" t="s">
        <v>884</v>
      </c>
      <c r="G3692">
        <v>31.791699999999999</v>
      </c>
      <c r="H3692">
        <v>-7.0926</v>
      </c>
      <c r="I3692" t="s">
        <v>78</v>
      </c>
      <c r="J3692">
        <v>30325</v>
      </c>
      <c r="K3692" s="1">
        <v>44589</v>
      </c>
      <c r="L3692" t="s">
        <v>123</v>
      </c>
      <c r="M3692" t="s">
        <v>11243</v>
      </c>
      <c r="N3692" t="s">
        <v>11244</v>
      </c>
      <c r="O3692" t="s">
        <v>344</v>
      </c>
      <c r="P3692" t="s">
        <v>4900</v>
      </c>
      <c r="Q3692" t="s">
        <v>67</v>
      </c>
      <c r="R3692" t="s">
        <v>4901</v>
      </c>
      <c r="S3692" t="s">
        <v>85</v>
      </c>
      <c r="T3692" t="s">
        <v>4902</v>
      </c>
      <c r="U3692" t="s">
        <v>4903</v>
      </c>
      <c r="V3692" t="s">
        <v>4966</v>
      </c>
      <c r="W3692" t="s">
        <v>4967</v>
      </c>
    </row>
    <row r="3693" spans="1:23" x14ac:dyDescent="0.3">
      <c r="A3693">
        <v>1723183832532160</v>
      </c>
      <c r="B3693" t="s">
        <v>1140</v>
      </c>
      <c r="C3693" t="s">
        <v>105</v>
      </c>
      <c r="D3693" t="s">
        <v>5564</v>
      </c>
      <c r="E3693" t="s">
        <v>2691</v>
      </c>
      <c r="F3693" t="s">
        <v>2692</v>
      </c>
      <c r="G3693">
        <v>26.820599999999999</v>
      </c>
      <c r="H3693">
        <v>30.802499999999998</v>
      </c>
      <c r="I3693" t="s">
        <v>28</v>
      </c>
      <c r="J3693">
        <v>46402</v>
      </c>
      <c r="K3693" s="1">
        <v>44542</v>
      </c>
      <c r="L3693" t="s">
        <v>123</v>
      </c>
      <c r="M3693" t="s">
        <v>11245</v>
      </c>
      <c r="N3693" t="s">
        <v>11246</v>
      </c>
      <c r="O3693" t="s">
        <v>400</v>
      </c>
      <c r="P3693" t="s">
        <v>401</v>
      </c>
      <c r="Q3693" t="s">
        <v>169</v>
      </c>
      <c r="R3693" t="s">
        <v>402</v>
      </c>
      <c r="S3693" t="s">
        <v>241</v>
      </c>
      <c r="T3693" t="s">
        <v>403</v>
      </c>
      <c r="U3693" t="s">
        <v>404</v>
      </c>
      <c r="V3693" t="s">
        <v>5166</v>
      </c>
      <c r="W3693" t="s">
        <v>5167</v>
      </c>
    </row>
    <row r="3694" spans="1:23" x14ac:dyDescent="0.3">
      <c r="A3694">
        <v>326370519314212</v>
      </c>
      <c r="B3694" t="s">
        <v>325</v>
      </c>
      <c r="C3694" t="s">
        <v>24</v>
      </c>
      <c r="D3694" t="s">
        <v>6374</v>
      </c>
      <c r="E3694" t="s">
        <v>2083</v>
      </c>
      <c r="F3694" t="s">
        <v>2084</v>
      </c>
      <c r="G3694">
        <v>-8.8742000000000001</v>
      </c>
      <c r="H3694">
        <v>125.72750000000001</v>
      </c>
      <c r="I3694" t="s">
        <v>28</v>
      </c>
      <c r="J3694">
        <v>43068</v>
      </c>
      <c r="K3694" s="1">
        <v>44538</v>
      </c>
      <c r="L3694" t="s">
        <v>29</v>
      </c>
      <c r="M3694" t="s">
        <v>11247</v>
      </c>
      <c r="N3694" t="s">
        <v>11248</v>
      </c>
      <c r="O3694" t="s">
        <v>2174</v>
      </c>
      <c r="P3694" t="s">
        <v>2782</v>
      </c>
      <c r="Q3694" t="s">
        <v>332</v>
      </c>
      <c r="R3694" t="s">
        <v>2783</v>
      </c>
      <c r="S3694" t="s">
        <v>241</v>
      </c>
      <c r="T3694" t="s">
        <v>2784</v>
      </c>
      <c r="U3694" t="s">
        <v>2785</v>
      </c>
      <c r="V3694" t="s">
        <v>7914</v>
      </c>
      <c r="W3694" t="s">
        <v>7915</v>
      </c>
    </row>
    <row r="3695" spans="1:23" x14ac:dyDescent="0.3">
      <c r="A3695">
        <v>2721003302499630</v>
      </c>
      <c r="B3695" t="s">
        <v>104</v>
      </c>
      <c r="C3695" t="s">
        <v>24</v>
      </c>
      <c r="D3695" t="s">
        <v>2538</v>
      </c>
      <c r="E3695" t="s">
        <v>1141</v>
      </c>
      <c r="F3695" t="s">
        <v>1142</v>
      </c>
      <c r="G3695">
        <v>-17.7134</v>
      </c>
      <c r="H3695">
        <v>178.065</v>
      </c>
      <c r="I3695" t="s">
        <v>138</v>
      </c>
      <c r="J3695">
        <v>90946</v>
      </c>
      <c r="K3695" s="1">
        <v>44815</v>
      </c>
      <c r="L3695" t="s">
        <v>63</v>
      </c>
      <c r="M3695" t="s">
        <v>11249</v>
      </c>
      <c r="N3695" t="s">
        <v>11250</v>
      </c>
      <c r="O3695" t="s">
        <v>2574</v>
      </c>
      <c r="P3695" t="s">
        <v>2575</v>
      </c>
      <c r="Q3695" t="s">
        <v>332</v>
      </c>
      <c r="R3695" t="s">
        <v>2576</v>
      </c>
      <c r="S3695" t="s">
        <v>36</v>
      </c>
      <c r="T3695" t="s">
        <v>2577</v>
      </c>
      <c r="U3695" t="s">
        <v>2578</v>
      </c>
      <c r="V3695" t="s">
        <v>2077</v>
      </c>
      <c r="W3695" t="s">
        <v>2078</v>
      </c>
    </row>
    <row r="3696" spans="1:23" x14ac:dyDescent="0.3">
      <c r="A3696">
        <v>1959202704525350</v>
      </c>
      <c r="B3696" t="s">
        <v>351</v>
      </c>
      <c r="C3696" t="s">
        <v>105</v>
      </c>
      <c r="D3696" t="s">
        <v>1985</v>
      </c>
      <c r="E3696" t="s">
        <v>3707</v>
      </c>
      <c r="F3696" t="s">
        <v>3708</v>
      </c>
      <c r="G3696">
        <v>12.1165</v>
      </c>
      <c r="H3696">
        <v>-61.679000000000002</v>
      </c>
      <c r="I3696" t="s">
        <v>62</v>
      </c>
      <c r="J3696">
        <v>61520</v>
      </c>
      <c r="K3696" s="1">
        <v>45062</v>
      </c>
      <c r="L3696" t="s">
        <v>29</v>
      </c>
      <c r="M3696" t="s">
        <v>11251</v>
      </c>
      <c r="N3696" t="s">
        <v>11252</v>
      </c>
      <c r="O3696" t="s">
        <v>1823</v>
      </c>
      <c r="P3696" t="s">
        <v>1915</v>
      </c>
      <c r="Q3696" t="s">
        <v>294</v>
      </c>
      <c r="R3696" t="s">
        <v>1916</v>
      </c>
      <c r="S3696" t="s">
        <v>85</v>
      </c>
      <c r="T3696" t="s">
        <v>1917</v>
      </c>
      <c r="U3696" t="s">
        <v>1918</v>
      </c>
      <c r="V3696" t="s">
        <v>3521</v>
      </c>
      <c r="W3696" t="s">
        <v>3522</v>
      </c>
    </row>
    <row r="3697" spans="1:23" x14ac:dyDescent="0.3">
      <c r="A3697">
        <v>1213284321789910</v>
      </c>
      <c r="B3697" t="s">
        <v>313</v>
      </c>
      <c r="C3697" t="s">
        <v>105</v>
      </c>
      <c r="D3697" t="s">
        <v>767</v>
      </c>
      <c r="E3697" t="s">
        <v>2858</v>
      </c>
      <c r="F3697" t="s">
        <v>2859</v>
      </c>
      <c r="G3697">
        <v>23.424099999999999</v>
      </c>
      <c r="H3697">
        <v>53.847799999999999</v>
      </c>
      <c r="I3697" t="s">
        <v>78</v>
      </c>
      <c r="J3697">
        <v>55045</v>
      </c>
      <c r="K3697" s="1">
        <v>44951</v>
      </c>
      <c r="L3697" t="s">
        <v>63</v>
      </c>
      <c r="M3697" t="s">
        <v>11253</v>
      </c>
      <c r="N3697">
        <f>1-864-533-1166</f>
        <v>-2562</v>
      </c>
      <c r="O3697" t="s">
        <v>3926</v>
      </c>
      <c r="P3697" t="s">
        <v>7628</v>
      </c>
      <c r="Q3697" t="s">
        <v>169</v>
      </c>
      <c r="R3697" t="s">
        <v>7629</v>
      </c>
      <c r="S3697" t="s">
        <v>255</v>
      </c>
      <c r="T3697" t="s">
        <v>7630</v>
      </c>
      <c r="U3697" t="s">
        <v>7631</v>
      </c>
      <c r="V3697" t="s">
        <v>5916</v>
      </c>
      <c r="W3697" t="s">
        <v>5917</v>
      </c>
    </row>
    <row r="3698" spans="1:23" x14ac:dyDescent="0.3">
      <c r="A3698">
        <v>790490468267038</v>
      </c>
      <c r="B3698" t="s">
        <v>90</v>
      </c>
      <c r="C3698" t="s">
        <v>151</v>
      </c>
      <c r="D3698" t="s">
        <v>1216</v>
      </c>
      <c r="E3698" t="s">
        <v>1509</v>
      </c>
      <c r="F3698" t="s">
        <v>1510</v>
      </c>
      <c r="G3698">
        <v>10.691800000000001</v>
      </c>
      <c r="H3698">
        <v>-61.222499999999997</v>
      </c>
      <c r="I3698" t="s">
        <v>206</v>
      </c>
      <c r="J3698">
        <v>116274</v>
      </c>
      <c r="K3698" s="1">
        <v>45085</v>
      </c>
      <c r="L3698" t="s">
        <v>29</v>
      </c>
      <c r="M3698" t="s">
        <v>11254</v>
      </c>
      <c r="N3698" t="s">
        <v>11255</v>
      </c>
      <c r="O3698" t="s">
        <v>772</v>
      </c>
      <c r="P3698" t="s">
        <v>773</v>
      </c>
      <c r="Q3698" t="s">
        <v>1047</v>
      </c>
      <c r="R3698" t="s">
        <v>774</v>
      </c>
      <c r="S3698" t="s">
        <v>114</v>
      </c>
      <c r="T3698" t="s">
        <v>775</v>
      </c>
      <c r="U3698" t="s">
        <v>776</v>
      </c>
      <c r="V3698" t="s">
        <v>5244</v>
      </c>
      <c r="W3698" t="s">
        <v>5245</v>
      </c>
    </row>
    <row r="3699" spans="1:23" x14ac:dyDescent="0.3">
      <c r="A3699">
        <v>1398982885433260</v>
      </c>
      <c r="B3699" t="s">
        <v>175</v>
      </c>
      <c r="C3699" t="s">
        <v>218</v>
      </c>
      <c r="D3699" t="s">
        <v>3350</v>
      </c>
      <c r="E3699" t="s">
        <v>2644</v>
      </c>
      <c r="F3699" t="s">
        <v>2645</v>
      </c>
      <c r="G3699">
        <v>-19.0154</v>
      </c>
      <c r="H3699">
        <v>29.154900000000001</v>
      </c>
      <c r="I3699" t="s">
        <v>28</v>
      </c>
      <c r="J3699">
        <v>128315</v>
      </c>
      <c r="K3699" s="1">
        <v>44900</v>
      </c>
      <c r="L3699" t="s">
        <v>29</v>
      </c>
      <c r="M3699" t="s">
        <v>11256</v>
      </c>
      <c r="N3699" t="s">
        <v>11257</v>
      </c>
      <c r="O3699" t="s">
        <v>2575</v>
      </c>
      <c r="P3699" t="s">
        <v>3279</v>
      </c>
      <c r="Q3699" t="s">
        <v>239</v>
      </c>
      <c r="R3699" t="s">
        <v>3280</v>
      </c>
      <c r="S3699" t="s">
        <v>212</v>
      </c>
      <c r="T3699" t="s">
        <v>3281</v>
      </c>
      <c r="U3699" t="s">
        <v>3282</v>
      </c>
      <c r="V3699" t="s">
        <v>3759</v>
      </c>
      <c r="W3699" t="s">
        <v>3760</v>
      </c>
    </row>
    <row r="3700" spans="1:23" x14ac:dyDescent="0.3">
      <c r="A3700">
        <v>292425737670118</v>
      </c>
      <c r="B3700" t="s">
        <v>325</v>
      </c>
      <c r="C3700" t="s">
        <v>189</v>
      </c>
      <c r="D3700" t="s">
        <v>5557</v>
      </c>
      <c r="E3700" t="s">
        <v>204</v>
      </c>
      <c r="F3700" t="s">
        <v>205</v>
      </c>
      <c r="G3700">
        <v>18.1096</v>
      </c>
      <c r="H3700">
        <v>-77.297499999999999</v>
      </c>
      <c r="I3700" t="s">
        <v>138</v>
      </c>
      <c r="J3700">
        <v>25321</v>
      </c>
      <c r="K3700" s="1">
        <v>44719</v>
      </c>
      <c r="L3700" t="s">
        <v>63</v>
      </c>
      <c r="M3700" t="s">
        <v>11258</v>
      </c>
      <c r="N3700" t="s">
        <v>11259</v>
      </c>
      <c r="O3700" t="s">
        <v>237</v>
      </c>
      <c r="P3700" t="s">
        <v>1797</v>
      </c>
      <c r="Q3700" t="s">
        <v>1047</v>
      </c>
      <c r="R3700" t="s">
        <v>1798</v>
      </c>
      <c r="S3700" t="s">
        <v>212</v>
      </c>
      <c r="T3700" t="s">
        <v>1799</v>
      </c>
      <c r="U3700" t="s">
        <v>1800</v>
      </c>
      <c r="V3700" t="s">
        <v>3921</v>
      </c>
      <c r="W3700" t="s">
        <v>3922</v>
      </c>
    </row>
    <row r="3701" spans="1:23" x14ac:dyDescent="0.3">
      <c r="A3701">
        <v>382805600098353</v>
      </c>
      <c r="B3701" t="s">
        <v>417</v>
      </c>
      <c r="C3701" t="s">
        <v>91</v>
      </c>
      <c r="D3701" t="s">
        <v>7547</v>
      </c>
      <c r="E3701" t="s">
        <v>2374</v>
      </c>
      <c r="F3701" t="s">
        <v>2375</v>
      </c>
      <c r="G3701">
        <v>48.019599999999997</v>
      </c>
      <c r="H3701">
        <v>66.923699999999997</v>
      </c>
      <c r="I3701" t="s">
        <v>138</v>
      </c>
      <c r="J3701">
        <v>76477</v>
      </c>
      <c r="K3701" s="1">
        <v>45018</v>
      </c>
      <c r="L3701" t="s">
        <v>29</v>
      </c>
      <c r="M3701" t="s">
        <v>11260</v>
      </c>
      <c r="N3701" t="s">
        <v>11261</v>
      </c>
      <c r="O3701" t="s">
        <v>65</v>
      </c>
      <c r="P3701" t="s">
        <v>66</v>
      </c>
      <c r="Q3701" t="s">
        <v>967</v>
      </c>
      <c r="R3701" t="s">
        <v>68</v>
      </c>
      <c r="S3701" t="s">
        <v>52</v>
      </c>
      <c r="T3701" t="s">
        <v>70</v>
      </c>
      <c r="U3701" t="s">
        <v>71</v>
      </c>
      <c r="V3701" t="s">
        <v>10473</v>
      </c>
      <c r="W3701" t="s">
        <v>10474</v>
      </c>
    </row>
    <row r="3702" spans="1:23" x14ac:dyDescent="0.3">
      <c r="A3702">
        <v>2987600742437250</v>
      </c>
      <c r="B3702" t="s">
        <v>567</v>
      </c>
      <c r="C3702" t="s">
        <v>105</v>
      </c>
      <c r="D3702" t="s">
        <v>4048</v>
      </c>
      <c r="E3702" t="s">
        <v>2394</v>
      </c>
      <c r="F3702" t="s">
        <v>2395</v>
      </c>
      <c r="G3702">
        <v>12.865399999999999</v>
      </c>
      <c r="H3702">
        <v>-85.2072</v>
      </c>
      <c r="I3702" t="s">
        <v>62</v>
      </c>
      <c r="J3702">
        <v>50063</v>
      </c>
      <c r="K3702" s="1">
        <v>44830</v>
      </c>
      <c r="L3702" t="s">
        <v>29</v>
      </c>
      <c r="M3702" t="s">
        <v>11262</v>
      </c>
      <c r="N3702" t="s">
        <v>11263</v>
      </c>
      <c r="O3702" t="s">
        <v>1152</v>
      </c>
      <c r="P3702" t="s">
        <v>2774</v>
      </c>
      <c r="Q3702" t="s">
        <v>294</v>
      </c>
      <c r="R3702" t="s">
        <v>2775</v>
      </c>
      <c r="S3702" t="s">
        <v>212</v>
      </c>
      <c r="T3702" t="s">
        <v>2776</v>
      </c>
      <c r="U3702" t="s">
        <v>2777</v>
      </c>
      <c r="V3702" t="s">
        <v>7474</v>
      </c>
      <c r="W3702" t="s">
        <v>7475</v>
      </c>
    </row>
    <row r="3703" spans="1:23" x14ac:dyDescent="0.3">
      <c r="A3703">
        <v>2112689569955750</v>
      </c>
      <c r="B3703" t="s">
        <v>678</v>
      </c>
      <c r="C3703" t="s">
        <v>91</v>
      </c>
      <c r="D3703" t="s">
        <v>1112</v>
      </c>
      <c r="E3703" t="s">
        <v>1555</v>
      </c>
      <c r="F3703" t="s">
        <v>1556</v>
      </c>
      <c r="G3703">
        <v>49.817500000000003</v>
      </c>
      <c r="H3703">
        <v>15.473000000000001</v>
      </c>
      <c r="I3703" t="s">
        <v>206</v>
      </c>
      <c r="J3703">
        <v>111505</v>
      </c>
      <c r="K3703" s="1">
        <v>44584</v>
      </c>
      <c r="L3703" t="s">
        <v>29</v>
      </c>
      <c r="M3703" t="s">
        <v>11264</v>
      </c>
      <c r="N3703" t="s">
        <v>11265</v>
      </c>
      <c r="O3703" t="s">
        <v>307</v>
      </c>
      <c r="P3703" t="s">
        <v>1235</v>
      </c>
      <c r="Q3703" t="s">
        <v>50</v>
      </c>
      <c r="R3703" t="s">
        <v>1236</v>
      </c>
      <c r="S3703" t="s">
        <v>241</v>
      </c>
      <c r="T3703" t="s">
        <v>1237</v>
      </c>
      <c r="U3703" t="s">
        <v>1238</v>
      </c>
      <c r="V3703" t="s">
        <v>5240</v>
      </c>
      <c r="W3703" t="s">
        <v>5241</v>
      </c>
    </row>
    <row r="3704" spans="1:23" x14ac:dyDescent="0.3">
      <c r="A3704">
        <v>1228542365872790</v>
      </c>
      <c r="B3704" t="s">
        <v>839</v>
      </c>
      <c r="C3704" t="s">
        <v>189</v>
      </c>
      <c r="D3704" t="s">
        <v>3068</v>
      </c>
      <c r="E3704" t="s">
        <v>1849</v>
      </c>
      <c r="F3704" t="s">
        <v>1850</v>
      </c>
      <c r="G3704">
        <v>32.427900000000001</v>
      </c>
      <c r="H3704">
        <v>53.688000000000002</v>
      </c>
      <c r="I3704" t="s">
        <v>62</v>
      </c>
      <c r="J3704">
        <v>95436</v>
      </c>
      <c r="K3704" s="1">
        <v>44802</v>
      </c>
      <c r="L3704" t="s">
        <v>29</v>
      </c>
      <c r="M3704" t="s">
        <v>11266</v>
      </c>
      <c r="N3704" t="s">
        <v>11267</v>
      </c>
      <c r="O3704" t="s">
        <v>822</v>
      </c>
      <c r="P3704" t="s">
        <v>1689</v>
      </c>
      <c r="Q3704" t="s">
        <v>674</v>
      </c>
      <c r="R3704" t="s">
        <v>1690</v>
      </c>
      <c r="S3704" t="s">
        <v>85</v>
      </c>
      <c r="T3704" t="s">
        <v>1691</v>
      </c>
      <c r="U3704" t="s">
        <v>1692</v>
      </c>
      <c r="V3704" t="s">
        <v>5212</v>
      </c>
      <c r="W3704" t="s">
        <v>5213</v>
      </c>
    </row>
    <row r="3705" spans="1:23" x14ac:dyDescent="0.3">
      <c r="A3705">
        <v>2742941139326000</v>
      </c>
      <c r="B3705" t="s">
        <v>325</v>
      </c>
      <c r="C3705" t="s">
        <v>58</v>
      </c>
      <c r="D3705" t="s">
        <v>1674</v>
      </c>
      <c r="E3705" t="s">
        <v>247</v>
      </c>
      <c r="F3705" t="s">
        <v>248</v>
      </c>
      <c r="G3705">
        <v>15.5527</v>
      </c>
      <c r="H3705">
        <v>48.516399999999997</v>
      </c>
      <c r="I3705" t="s">
        <v>206</v>
      </c>
      <c r="J3705">
        <v>64199</v>
      </c>
      <c r="K3705" s="1">
        <v>44926</v>
      </c>
      <c r="L3705" t="s">
        <v>29</v>
      </c>
      <c r="M3705" t="s">
        <v>11268</v>
      </c>
      <c r="N3705" t="s">
        <v>11269</v>
      </c>
      <c r="O3705" t="s">
        <v>460</v>
      </c>
      <c r="P3705" t="s">
        <v>1046</v>
      </c>
      <c r="Q3705" t="s">
        <v>967</v>
      </c>
      <c r="R3705" t="s">
        <v>1048</v>
      </c>
      <c r="S3705" t="s">
        <v>198</v>
      </c>
      <c r="T3705" t="s">
        <v>1049</v>
      </c>
      <c r="U3705" t="s">
        <v>1050</v>
      </c>
      <c r="V3705" t="s">
        <v>5953</v>
      </c>
      <c r="W3705" t="s">
        <v>5954</v>
      </c>
    </row>
    <row r="3706" spans="1:23" x14ac:dyDescent="0.3">
      <c r="A3706">
        <v>590336807419351</v>
      </c>
      <c r="B3706" t="s">
        <v>90</v>
      </c>
      <c r="C3706" t="s">
        <v>42</v>
      </c>
      <c r="D3706" t="s">
        <v>8358</v>
      </c>
      <c r="E3706" t="s">
        <v>1165</v>
      </c>
      <c r="F3706" t="s">
        <v>1166</v>
      </c>
      <c r="G3706">
        <v>6.8769999999999998</v>
      </c>
      <c r="H3706">
        <v>31.306999999999999</v>
      </c>
      <c r="I3706" t="s">
        <v>28</v>
      </c>
      <c r="J3706">
        <v>89037</v>
      </c>
      <c r="K3706" s="1">
        <v>45125</v>
      </c>
      <c r="L3706" t="s">
        <v>63</v>
      </c>
      <c r="M3706" t="s">
        <v>11270</v>
      </c>
      <c r="N3706" t="s">
        <v>11271</v>
      </c>
      <c r="O3706" t="s">
        <v>586</v>
      </c>
      <c r="P3706" t="s">
        <v>1299</v>
      </c>
      <c r="Q3706" t="s">
        <v>967</v>
      </c>
      <c r="R3706" t="s">
        <v>1300</v>
      </c>
      <c r="S3706" t="s">
        <v>334</v>
      </c>
      <c r="T3706" t="s">
        <v>1301</v>
      </c>
      <c r="U3706" t="s">
        <v>1302</v>
      </c>
      <c r="V3706" t="s">
        <v>11027</v>
      </c>
      <c r="W3706" t="s">
        <v>11028</v>
      </c>
    </row>
    <row r="3707" spans="1:23" x14ac:dyDescent="0.3">
      <c r="A3707">
        <v>1394392873916600</v>
      </c>
      <c r="B3707" t="s">
        <v>231</v>
      </c>
      <c r="C3707" t="s">
        <v>91</v>
      </c>
      <c r="D3707" t="s">
        <v>75</v>
      </c>
      <c r="E3707" t="s">
        <v>5030</v>
      </c>
      <c r="F3707" t="s">
        <v>5031</v>
      </c>
      <c r="G3707">
        <v>60.1282</v>
      </c>
      <c r="H3707">
        <v>18.6435</v>
      </c>
      <c r="I3707" t="s">
        <v>78</v>
      </c>
      <c r="J3707">
        <v>131701</v>
      </c>
      <c r="K3707" s="1">
        <v>44665</v>
      </c>
      <c r="L3707" t="s">
        <v>63</v>
      </c>
      <c r="M3707" t="s">
        <v>11272</v>
      </c>
      <c r="N3707" t="s">
        <v>11273</v>
      </c>
      <c r="O3707" t="s">
        <v>1069</v>
      </c>
      <c r="P3707" t="s">
        <v>2214</v>
      </c>
      <c r="Q3707" t="s">
        <v>674</v>
      </c>
      <c r="R3707" t="s">
        <v>2215</v>
      </c>
      <c r="S3707" t="s">
        <v>334</v>
      </c>
      <c r="T3707" t="s">
        <v>2216</v>
      </c>
      <c r="U3707" t="s">
        <v>2217</v>
      </c>
      <c r="V3707" t="s">
        <v>4795</v>
      </c>
      <c r="W3707" t="s">
        <v>4796</v>
      </c>
    </row>
    <row r="3708" spans="1:23" x14ac:dyDescent="0.3">
      <c r="A3708">
        <v>619072360878565</v>
      </c>
      <c r="B3708" t="s">
        <v>417</v>
      </c>
      <c r="C3708" t="s">
        <v>134</v>
      </c>
      <c r="D3708" t="s">
        <v>2505</v>
      </c>
      <c r="E3708" t="s">
        <v>2649</v>
      </c>
      <c r="F3708" t="s">
        <v>2650</v>
      </c>
      <c r="G3708">
        <v>42.506300000000003</v>
      </c>
      <c r="H3708">
        <v>1.5218</v>
      </c>
      <c r="I3708" t="s">
        <v>138</v>
      </c>
      <c r="J3708">
        <v>37823</v>
      </c>
      <c r="K3708" s="1">
        <v>45105</v>
      </c>
      <c r="L3708" t="s">
        <v>29</v>
      </c>
      <c r="M3708" t="s">
        <v>11274</v>
      </c>
      <c r="N3708" t="s">
        <v>11275</v>
      </c>
      <c r="O3708" t="s">
        <v>1764</v>
      </c>
      <c r="P3708" t="s">
        <v>1765</v>
      </c>
      <c r="Q3708" t="s">
        <v>321</v>
      </c>
      <c r="R3708" t="s">
        <v>1766</v>
      </c>
      <c r="S3708" t="s">
        <v>69</v>
      </c>
      <c r="T3708" t="s">
        <v>1767</v>
      </c>
      <c r="U3708" t="s">
        <v>1768</v>
      </c>
      <c r="V3708" t="s">
        <v>4730</v>
      </c>
      <c r="W3708" t="s">
        <v>4731</v>
      </c>
    </row>
    <row r="3709" spans="1:23" x14ac:dyDescent="0.3">
      <c r="A3709">
        <v>2556272110218780</v>
      </c>
      <c r="B3709" t="s">
        <v>231</v>
      </c>
      <c r="C3709" t="s">
        <v>189</v>
      </c>
      <c r="D3709" t="s">
        <v>7225</v>
      </c>
      <c r="E3709" t="s">
        <v>3300</v>
      </c>
      <c r="F3709" t="s">
        <v>3301</v>
      </c>
      <c r="G3709">
        <v>7.4256000000000002</v>
      </c>
      <c r="H3709">
        <v>150.55080000000001</v>
      </c>
      <c r="I3709" t="s">
        <v>28</v>
      </c>
      <c r="J3709">
        <v>115473</v>
      </c>
      <c r="K3709" s="1">
        <v>45047</v>
      </c>
      <c r="L3709" t="s">
        <v>63</v>
      </c>
      <c r="M3709" t="s">
        <v>11276</v>
      </c>
      <c r="N3709" t="s">
        <v>11277</v>
      </c>
      <c r="O3709" t="s">
        <v>897</v>
      </c>
      <c r="P3709" t="s">
        <v>898</v>
      </c>
      <c r="Q3709" t="s">
        <v>321</v>
      </c>
      <c r="R3709" t="s">
        <v>899</v>
      </c>
      <c r="S3709" t="s">
        <v>52</v>
      </c>
      <c r="T3709" t="s">
        <v>900</v>
      </c>
      <c r="U3709" t="s">
        <v>901</v>
      </c>
      <c r="V3709" t="s">
        <v>2794</v>
      </c>
      <c r="W3709" t="s">
        <v>2795</v>
      </c>
    </row>
    <row r="3710" spans="1:23" x14ac:dyDescent="0.3">
      <c r="A3710">
        <v>1832390057728880</v>
      </c>
      <c r="B3710" t="s">
        <v>364</v>
      </c>
      <c r="C3710" t="s">
        <v>218</v>
      </c>
      <c r="D3710" t="s">
        <v>4314</v>
      </c>
      <c r="E3710" t="s">
        <v>1890</v>
      </c>
      <c r="F3710" t="s">
        <v>1891</v>
      </c>
      <c r="G3710">
        <v>-9.1899669999999993</v>
      </c>
      <c r="H3710">
        <v>-75.015152</v>
      </c>
      <c r="I3710" t="s">
        <v>206</v>
      </c>
      <c r="J3710">
        <v>19002</v>
      </c>
      <c r="K3710" s="1">
        <v>44778</v>
      </c>
      <c r="L3710" t="s">
        <v>29</v>
      </c>
      <c r="M3710" t="s">
        <v>11278</v>
      </c>
      <c r="N3710" t="s">
        <v>11279</v>
      </c>
      <c r="O3710" t="s">
        <v>3926</v>
      </c>
      <c r="P3710" t="s">
        <v>3927</v>
      </c>
      <c r="Q3710" t="s">
        <v>294</v>
      </c>
      <c r="R3710" t="s">
        <v>3928</v>
      </c>
      <c r="S3710" t="s">
        <v>198</v>
      </c>
      <c r="T3710" t="s">
        <v>3929</v>
      </c>
      <c r="U3710" t="s">
        <v>3930</v>
      </c>
      <c r="V3710" t="s">
        <v>5725</v>
      </c>
      <c r="W3710" t="s">
        <v>5726</v>
      </c>
    </row>
    <row r="3711" spans="1:23" x14ac:dyDescent="0.3">
      <c r="A3711">
        <v>141973163553201</v>
      </c>
      <c r="B3711" t="s">
        <v>104</v>
      </c>
      <c r="C3711" t="s">
        <v>134</v>
      </c>
      <c r="D3711" t="s">
        <v>3319</v>
      </c>
      <c r="E3711" t="s">
        <v>366</v>
      </c>
      <c r="F3711" t="s">
        <v>367</v>
      </c>
      <c r="G3711">
        <v>18.4207</v>
      </c>
      <c r="H3711">
        <v>-64.639899999999997</v>
      </c>
      <c r="I3711" t="s">
        <v>28</v>
      </c>
      <c r="J3711">
        <v>105701</v>
      </c>
      <c r="K3711" s="1">
        <v>44560</v>
      </c>
      <c r="L3711" t="s">
        <v>63</v>
      </c>
      <c r="M3711" t="s">
        <v>11280</v>
      </c>
      <c r="N3711">
        <v>5145157897</v>
      </c>
      <c r="O3711" t="s">
        <v>1428</v>
      </c>
      <c r="P3711" t="s">
        <v>4089</v>
      </c>
      <c r="Q3711" t="s">
        <v>294</v>
      </c>
      <c r="R3711" t="s">
        <v>4090</v>
      </c>
      <c r="S3711" t="s">
        <v>114</v>
      </c>
      <c r="T3711" t="s">
        <v>4091</v>
      </c>
      <c r="U3711" t="s">
        <v>4092</v>
      </c>
      <c r="V3711" t="s">
        <v>1828</v>
      </c>
      <c r="W3711" t="s">
        <v>1829</v>
      </c>
    </row>
    <row r="3712" spans="1:23" x14ac:dyDescent="0.3">
      <c r="A3712">
        <v>1266158692410250</v>
      </c>
      <c r="B3712" t="s">
        <v>231</v>
      </c>
      <c r="C3712" t="s">
        <v>189</v>
      </c>
      <c r="D3712" t="s">
        <v>3881</v>
      </c>
      <c r="E3712" t="s">
        <v>5053</v>
      </c>
      <c r="F3712" t="s">
        <v>5054</v>
      </c>
      <c r="G3712">
        <v>47.516199999999998</v>
      </c>
      <c r="H3712">
        <v>14.5501</v>
      </c>
      <c r="I3712" t="s">
        <v>28</v>
      </c>
      <c r="J3712">
        <v>104070</v>
      </c>
      <c r="K3712" s="1">
        <v>44532</v>
      </c>
      <c r="L3712" t="s">
        <v>123</v>
      </c>
      <c r="M3712" t="s">
        <v>11281</v>
      </c>
      <c r="N3712" t="s">
        <v>11282</v>
      </c>
      <c r="O3712" t="s">
        <v>265</v>
      </c>
      <c r="P3712" t="s">
        <v>266</v>
      </c>
      <c r="Q3712" t="s">
        <v>83</v>
      </c>
      <c r="R3712" t="s">
        <v>267</v>
      </c>
      <c r="S3712" t="s">
        <v>69</v>
      </c>
      <c r="T3712" t="s">
        <v>268</v>
      </c>
      <c r="U3712" t="s">
        <v>269</v>
      </c>
      <c r="V3712" t="s">
        <v>4520</v>
      </c>
      <c r="W3712" t="s">
        <v>4521</v>
      </c>
    </row>
    <row r="3713" spans="1:23" x14ac:dyDescent="0.3">
      <c r="A3713">
        <v>80143653389931</v>
      </c>
      <c r="B3713" t="s">
        <v>921</v>
      </c>
      <c r="C3713" t="s">
        <v>189</v>
      </c>
      <c r="D3713" t="s">
        <v>1719</v>
      </c>
      <c r="E3713" t="s">
        <v>2476</v>
      </c>
      <c r="F3713" t="s">
        <v>2477</v>
      </c>
      <c r="G3713">
        <v>26.522500000000001</v>
      </c>
      <c r="H3713">
        <v>31.465900000000001</v>
      </c>
      <c r="I3713" t="s">
        <v>78</v>
      </c>
      <c r="J3713">
        <v>23925</v>
      </c>
      <c r="K3713" s="1">
        <v>44634</v>
      </c>
      <c r="L3713" t="s">
        <v>29</v>
      </c>
      <c r="M3713" t="s">
        <v>11283</v>
      </c>
      <c r="N3713" t="s">
        <v>11284</v>
      </c>
      <c r="O3713" t="s">
        <v>1069</v>
      </c>
      <c r="P3713" t="s">
        <v>2214</v>
      </c>
      <c r="Q3713" t="s">
        <v>321</v>
      </c>
      <c r="R3713" t="s">
        <v>2215</v>
      </c>
      <c r="S3713" t="s">
        <v>198</v>
      </c>
      <c r="T3713" t="s">
        <v>2216</v>
      </c>
      <c r="U3713" t="s">
        <v>2217</v>
      </c>
      <c r="V3713" t="s">
        <v>9313</v>
      </c>
      <c r="W3713" t="s">
        <v>9314</v>
      </c>
    </row>
    <row r="3714" spans="1:23" x14ac:dyDescent="0.3">
      <c r="A3714">
        <v>1415419362495930</v>
      </c>
      <c r="B3714" t="s">
        <v>1008</v>
      </c>
      <c r="C3714" t="s">
        <v>273</v>
      </c>
      <c r="D3714" t="s">
        <v>6171</v>
      </c>
      <c r="E3714" t="s">
        <v>3700</v>
      </c>
      <c r="F3714" t="s">
        <v>3701</v>
      </c>
      <c r="G3714">
        <v>58.595300000000002</v>
      </c>
      <c r="H3714">
        <v>25.0136</v>
      </c>
      <c r="I3714" t="s">
        <v>78</v>
      </c>
      <c r="J3714">
        <v>103554</v>
      </c>
      <c r="K3714" s="1">
        <v>45106</v>
      </c>
      <c r="L3714" t="s">
        <v>123</v>
      </c>
      <c r="M3714" t="s">
        <v>11285</v>
      </c>
      <c r="N3714" t="s">
        <v>11286</v>
      </c>
      <c r="O3714" t="s">
        <v>693</v>
      </c>
      <c r="P3714" t="s">
        <v>1394</v>
      </c>
      <c r="Q3714" t="s">
        <v>294</v>
      </c>
      <c r="R3714" t="s">
        <v>1395</v>
      </c>
      <c r="S3714" t="s">
        <v>114</v>
      </c>
      <c r="T3714" t="s">
        <v>1396</v>
      </c>
      <c r="U3714" t="s">
        <v>1397</v>
      </c>
      <c r="V3714" t="s">
        <v>4547</v>
      </c>
      <c r="W3714" t="s">
        <v>4548</v>
      </c>
    </row>
    <row r="3715" spans="1:23" x14ac:dyDescent="0.3">
      <c r="A3715">
        <v>293644330412198</v>
      </c>
      <c r="B3715" t="s">
        <v>57</v>
      </c>
      <c r="C3715" t="s">
        <v>105</v>
      </c>
      <c r="D3715" t="s">
        <v>2625</v>
      </c>
      <c r="E3715" t="s">
        <v>724</v>
      </c>
      <c r="F3715" t="s">
        <v>725</v>
      </c>
      <c r="G3715">
        <v>13.4443</v>
      </c>
      <c r="H3715">
        <v>144.7937</v>
      </c>
      <c r="I3715" t="s">
        <v>78</v>
      </c>
      <c r="J3715">
        <v>82554</v>
      </c>
      <c r="K3715" s="1">
        <v>44470</v>
      </c>
      <c r="L3715" t="s">
        <v>63</v>
      </c>
      <c r="M3715" t="s">
        <v>10936</v>
      </c>
      <c r="N3715">
        <f>1-948-715-4649</f>
        <v>-6311</v>
      </c>
      <c r="O3715" t="s">
        <v>1493</v>
      </c>
      <c r="P3715" t="s">
        <v>2315</v>
      </c>
      <c r="Q3715" t="s">
        <v>358</v>
      </c>
      <c r="R3715" t="s">
        <v>2316</v>
      </c>
      <c r="S3715" t="s">
        <v>255</v>
      </c>
      <c r="T3715" t="s">
        <v>2317</v>
      </c>
      <c r="U3715" t="s">
        <v>2318</v>
      </c>
      <c r="V3715" t="s">
        <v>9461</v>
      </c>
      <c r="W3715" t="s">
        <v>9462</v>
      </c>
    </row>
    <row r="3716" spans="1:23" x14ac:dyDescent="0.3">
      <c r="A3716">
        <v>1421856186584940</v>
      </c>
      <c r="B3716" t="s">
        <v>555</v>
      </c>
      <c r="C3716" t="s">
        <v>42</v>
      </c>
      <c r="D3716" t="s">
        <v>1371</v>
      </c>
      <c r="E3716" t="s">
        <v>1160</v>
      </c>
      <c r="F3716" t="s">
        <v>1161</v>
      </c>
      <c r="G3716">
        <v>-1.9402999999999999</v>
      </c>
      <c r="H3716">
        <v>29.873899999999999</v>
      </c>
      <c r="I3716" t="s">
        <v>138</v>
      </c>
      <c r="J3716">
        <v>20813</v>
      </c>
      <c r="K3716" s="1">
        <v>45061</v>
      </c>
      <c r="L3716" t="s">
        <v>29</v>
      </c>
      <c r="M3716" t="s">
        <v>11287</v>
      </c>
      <c r="N3716" t="s">
        <v>11288</v>
      </c>
      <c r="O3716" t="s">
        <v>1260</v>
      </c>
      <c r="P3716" t="s">
        <v>2087</v>
      </c>
      <c r="Q3716" t="s">
        <v>50</v>
      </c>
      <c r="R3716" t="s">
        <v>2088</v>
      </c>
      <c r="S3716" t="s">
        <v>198</v>
      </c>
      <c r="T3716" t="s">
        <v>2089</v>
      </c>
      <c r="U3716" t="s">
        <v>2090</v>
      </c>
      <c r="V3716" t="s">
        <v>1207</v>
      </c>
      <c r="W3716" t="s">
        <v>1208</v>
      </c>
    </row>
    <row r="3717" spans="1:23" x14ac:dyDescent="0.3">
      <c r="A3717">
        <v>2961460127473700</v>
      </c>
      <c r="B3717" t="s">
        <v>74</v>
      </c>
      <c r="C3717" t="s">
        <v>42</v>
      </c>
      <c r="D3717" t="s">
        <v>5913</v>
      </c>
      <c r="E3717" t="s">
        <v>1997</v>
      </c>
      <c r="F3717" t="s">
        <v>1998</v>
      </c>
      <c r="G3717">
        <v>45.943199999999997</v>
      </c>
      <c r="H3717">
        <v>24.966799999999999</v>
      </c>
      <c r="I3717" t="s">
        <v>138</v>
      </c>
      <c r="J3717">
        <v>105992</v>
      </c>
      <c r="K3717" s="1">
        <v>45159</v>
      </c>
      <c r="L3717" t="s">
        <v>63</v>
      </c>
      <c r="M3717" t="s">
        <v>11289</v>
      </c>
      <c r="N3717" t="s">
        <v>11290</v>
      </c>
      <c r="O3717" t="s">
        <v>141</v>
      </c>
      <c r="P3717" t="s">
        <v>142</v>
      </c>
      <c r="Q3717" t="s">
        <v>83</v>
      </c>
      <c r="R3717" t="s">
        <v>144</v>
      </c>
      <c r="S3717" t="s">
        <v>145</v>
      </c>
      <c r="T3717" t="s">
        <v>146</v>
      </c>
      <c r="U3717" t="s">
        <v>147</v>
      </c>
      <c r="V3717" t="s">
        <v>5105</v>
      </c>
      <c r="W3717" t="s">
        <v>5106</v>
      </c>
    </row>
    <row r="3718" spans="1:23" x14ac:dyDescent="0.3">
      <c r="A3718">
        <v>1441082663334230</v>
      </c>
      <c r="B3718" t="s">
        <v>325</v>
      </c>
      <c r="C3718" t="s">
        <v>105</v>
      </c>
      <c r="D3718" t="s">
        <v>3523</v>
      </c>
      <c r="E3718" t="s">
        <v>2210</v>
      </c>
      <c r="F3718" t="s">
        <v>2211</v>
      </c>
      <c r="G3718">
        <v>4.5709</v>
      </c>
      <c r="H3718">
        <v>-74.297300000000007</v>
      </c>
      <c r="I3718" t="s">
        <v>62</v>
      </c>
      <c r="J3718">
        <v>111697</v>
      </c>
      <c r="K3718" s="1">
        <v>44529</v>
      </c>
      <c r="L3718" t="s">
        <v>123</v>
      </c>
      <c r="M3718" t="s">
        <v>11291</v>
      </c>
      <c r="N3718" t="s">
        <v>11292</v>
      </c>
      <c r="O3718" t="s">
        <v>1884</v>
      </c>
      <c r="P3718" t="s">
        <v>1428</v>
      </c>
      <c r="Q3718" t="s">
        <v>67</v>
      </c>
      <c r="R3718" t="s">
        <v>2820</v>
      </c>
      <c r="S3718" t="s">
        <v>69</v>
      </c>
      <c r="T3718" t="s">
        <v>2821</v>
      </c>
      <c r="U3718" t="s">
        <v>2822</v>
      </c>
      <c r="V3718" t="s">
        <v>1932</v>
      </c>
      <c r="W3718" t="s">
        <v>1933</v>
      </c>
    </row>
    <row r="3719" spans="1:23" x14ac:dyDescent="0.3">
      <c r="A3719">
        <v>2824760116471380</v>
      </c>
      <c r="B3719" t="s">
        <v>1008</v>
      </c>
      <c r="C3719" t="s">
        <v>189</v>
      </c>
      <c r="D3719" t="s">
        <v>4886</v>
      </c>
      <c r="E3719" t="s">
        <v>1881</v>
      </c>
      <c r="F3719" t="s">
        <v>1881</v>
      </c>
      <c r="G3719">
        <v>1.3521000000000001</v>
      </c>
      <c r="H3719">
        <v>103.8198</v>
      </c>
      <c r="I3719" t="s">
        <v>138</v>
      </c>
      <c r="J3719">
        <v>133587</v>
      </c>
      <c r="K3719" s="1">
        <v>44621</v>
      </c>
      <c r="L3719" t="s">
        <v>29</v>
      </c>
      <c r="M3719" t="s">
        <v>11293</v>
      </c>
      <c r="N3719">
        <v>2783515532</v>
      </c>
      <c r="O3719" t="s">
        <v>1884</v>
      </c>
      <c r="P3719" t="s">
        <v>1885</v>
      </c>
      <c r="Q3719" t="s">
        <v>83</v>
      </c>
      <c r="R3719" t="s">
        <v>1886</v>
      </c>
      <c r="S3719" t="s">
        <v>145</v>
      </c>
      <c r="T3719" t="s">
        <v>1887</v>
      </c>
      <c r="U3719" t="s">
        <v>1888</v>
      </c>
      <c r="V3719" t="s">
        <v>415</v>
      </c>
      <c r="W3719" t="s">
        <v>416</v>
      </c>
    </row>
    <row r="3720" spans="1:23" x14ac:dyDescent="0.3">
      <c r="A3720">
        <v>1004893014200280</v>
      </c>
      <c r="B3720" t="s">
        <v>364</v>
      </c>
      <c r="C3720" t="s">
        <v>91</v>
      </c>
      <c r="D3720" t="s">
        <v>3497</v>
      </c>
      <c r="E3720" t="s">
        <v>1141</v>
      </c>
      <c r="F3720" t="s">
        <v>1142</v>
      </c>
      <c r="G3720">
        <v>-17.7134</v>
      </c>
      <c r="H3720">
        <v>178.065</v>
      </c>
      <c r="I3720" t="s">
        <v>78</v>
      </c>
      <c r="J3720">
        <v>122479</v>
      </c>
      <c r="K3720" s="1">
        <v>44926</v>
      </c>
      <c r="L3720" t="s">
        <v>123</v>
      </c>
      <c r="M3720" t="s">
        <v>11294</v>
      </c>
      <c r="N3720" t="s">
        <v>11295</v>
      </c>
      <c r="O3720" t="s">
        <v>1069</v>
      </c>
      <c r="P3720" t="s">
        <v>306</v>
      </c>
      <c r="Q3720" t="s">
        <v>294</v>
      </c>
      <c r="R3720" t="s">
        <v>6184</v>
      </c>
      <c r="S3720" t="s">
        <v>85</v>
      </c>
      <c r="T3720" t="s">
        <v>6185</v>
      </c>
      <c r="U3720" t="s">
        <v>6186</v>
      </c>
      <c r="V3720" t="s">
        <v>553</v>
      </c>
      <c r="W3720" t="s">
        <v>554</v>
      </c>
    </row>
    <row r="3721" spans="1:23" x14ac:dyDescent="0.3">
      <c r="A3721">
        <v>1138749423938960</v>
      </c>
      <c r="B3721" t="s">
        <v>779</v>
      </c>
      <c r="C3721" t="s">
        <v>134</v>
      </c>
      <c r="D3721" t="s">
        <v>3350</v>
      </c>
      <c r="E3721" t="s">
        <v>724</v>
      </c>
      <c r="F3721" t="s">
        <v>725</v>
      </c>
      <c r="G3721">
        <v>13.4443</v>
      </c>
      <c r="H3721">
        <v>144.7937</v>
      </c>
      <c r="I3721" t="s">
        <v>78</v>
      </c>
      <c r="J3721">
        <v>43633</v>
      </c>
      <c r="K3721" s="1">
        <v>44513</v>
      </c>
      <c r="L3721" t="s">
        <v>63</v>
      </c>
      <c r="M3721" t="s">
        <v>11296</v>
      </c>
      <c r="N3721" t="s">
        <v>11297</v>
      </c>
      <c r="O3721" t="s">
        <v>460</v>
      </c>
      <c r="P3721" t="s">
        <v>1046</v>
      </c>
      <c r="Q3721" t="s">
        <v>50</v>
      </c>
      <c r="R3721" t="s">
        <v>1048</v>
      </c>
      <c r="S3721" t="s">
        <v>212</v>
      </c>
      <c r="T3721" t="s">
        <v>1049</v>
      </c>
      <c r="U3721" t="s">
        <v>1050</v>
      </c>
      <c r="V3721" t="s">
        <v>5944</v>
      </c>
      <c r="W3721" t="s">
        <v>5945</v>
      </c>
    </row>
    <row r="3722" spans="1:23" x14ac:dyDescent="0.3">
      <c r="A3722">
        <v>2428106842639130</v>
      </c>
      <c r="B3722" t="s">
        <v>667</v>
      </c>
      <c r="C3722" t="s">
        <v>91</v>
      </c>
      <c r="D3722" t="s">
        <v>5323</v>
      </c>
      <c r="E3722" t="s">
        <v>2328</v>
      </c>
      <c r="F3722" t="s">
        <v>2329</v>
      </c>
      <c r="G3722">
        <v>12.238300000000001</v>
      </c>
      <c r="H3722">
        <v>-1.5616000000000001</v>
      </c>
      <c r="I3722" t="s">
        <v>206</v>
      </c>
      <c r="J3722">
        <v>24246</v>
      </c>
      <c r="K3722" s="1">
        <v>44625</v>
      </c>
      <c r="L3722" t="s">
        <v>63</v>
      </c>
      <c r="M3722" t="s">
        <v>11298</v>
      </c>
      <c r="N3722" t="s">
        <v>11299</v>
      </c>
      <c r="O3722" t="s">
        <v>526</v>
      </c>
      <c r="P3722" t="s">
        <v>629</v>
      </c>
      <c r="Q3722" t="s">
        <v>674</v>
      </c>
      <c r="R3722" t="s">
        <v>630</v>
      </c>
      <c r="S3722" t="s">
        <v>212</v>
      </c>
      <c r="T3722" t="s">
        <v>631</v>
      </c>
      <c r="U3722" t="s">
        <v>632</v>
      </c>
      <c r="V3722" t="s">
        <v>8253</v>
      </c>
      <c r="W3722" t="s">
        <v>8254</v>
      </c>
    </row>
    <row r="3723" spans="1:23" x14ac:dyDescent="0.3">
      <c r="A3723">
        <v>1826956582373050</v>
      </c>
      <c r="B3723" t="s">
        <v>710</v>
      </c>
      <c r="C3723" t="s">
        <v>91</v>
      </c>
      <c r="D3723" t="s">
        <v>2815</v>
      </c>
      <c r="E3723" t="s">
        <v>2068</v>
      </c>
      <c r="F3723" t="s">
        <v>2069</v>
      </c>
      <c r="G3723">
        <v>52.132599999999996</v>
      </c>
      <c r="H3723">
        <v>5.2912999999999997</v>
      </c>
      <c r="I3723" t="s">
        <v>138</v>
      </c>
      <c r="J3723">
        <v>51582</v>
      </c>
      <c r="K3723" s="1">
        <v>44855</v>
      </c>
      <c r="L3723" t="s">
        <v>63</v>
      </c>
      <c r="M3723" t="s">
        <v>11300</v>
      </c>
      <c r="N3723" t="s">
        <v>11301</v>
      </c>
      <c r="O3723" t="s">
        <v>1629</v>
      </c>
      <c r="P3723" t="s">
        <v>6088</v>
      </c>
      <c r="Q3723" t="s">
        <v>294</v>
      </c>
      <c r="R3723" t="s">
        <v>6089</v>
      </c>
      <c r="S3723" t="s">
        <v>198</v>
      </c>
      <c r="T3723" t="s">
        <v>6090</v>
      </c>
      <c r="U3723" t="s">
        <v>6091</v>
      </c>
      <c r="V3723" t="s">
        <v>6175</v>
      </c>
      <c r="W3723" t="s">
        <v>6176</v>
      </c>
    </row>
    <row r="3724" spans="1:23" x14ac:dyDescent="0.3">
      <c r="A3724">
        <v>1374264569363900</v>
      </c>
      <c r="B3724" t="s">
        <v>443</v>
      </c>
      <c r="C3724" t="s">
        <v>134</v>
      </c>
      <c r="D3724" t="s">
        <v>3046</v>
      </c>
      <c r="E3724" t="s">
        <v>2255</v>
      </c>
      <c r="F3724" t="s">
        <v>2256</v>
      </c>
      <c r="G3724">
        <v>41.377499999999998</v>
      </c>
      <c r="H3724">
        <v>64.585300000000004</v>
      </c>
      <c r="I3724" t="s">
        <v>138</v>
      </c>
      <c r="J3724">
        <v>106079</v>
      </c>
      <c r="K3724" s="1">
        <v>45119</v>
      </c>
      <c r="L3724" t="s">
        <v>123</v>
      </c>
      <c r="M3724" t="s">
        <v>11302</v>
      </c>
      <c r="N3724" t="s">
        <v>11303</v>
      </c>
      <c r="O3724" t="s">
        <v>331</v>
      </c>
      <c r="P3724" t="s">
        <v>3026</v>
      </c>
      <c r="Q3724" t="s">
        <v>239</v>
      </c>
      <c r="R3724" t="s">
        <v>3027</v>
      </c>
      <c r="S3724" t="s">
        <v>241</v>
      </c>
      <c r="T3724" t="s">
        <v>3028</v>
      </c>
      <c r="U3724" t="s">
        <v>3029</v>
      </c>
      <c r="V3724" t="s">
        <v>9799</v>
      </c>
      <c r="W3724" t="s">
        <v>9800</v>
      </c>
    </row>
    <row r="3725" spans="1:23" x14ac:dyDescent="0.3">
      <c r="A3725">
        <v>2055410691986680</v>
      </c>
      <c r="B3725" t="s">
        <v>443</v>
      </c>
      <c r="C3725" t="s">
        <v>105</v>
      </c>
      <c r="D3725" t="s">
        <v>1404</v>
      </c>
      <c r="E3725" t="s">
        <v>5061</v>
      </c>
      <c r="F3725" t="s">
        <v>5062</v>
      </c>
      <c r="G3725">
        <v>48.379399999999997</v>
      </c>
      <c r="H3725">
        <v>31.165600000000001</v>
      </c>
      <c r="I3725" t="s">
        <v>28</v>
      </c>
      <c r="J3725">
        <v>88787</v>
      </c>
      <c r="K3725" s="1">
        <v>44920</v>
      </c>
      <c r="L3725" t="s">
        <v>123</v>
      </c>
      <c r="M3725" t="s">
        <v>11304</v>
      </c>
      <c r="N3725" t="s">
        <v>11305</v>
      </c>
      <c r="O3725" t="s">
        <v>3099</v>
      </c>
      <c r="P3725" t="s">
        <v>3100</v>
      </c>
      <c r="Q3725" t="s">
        <v>83</v>
      </c>
      <c r="R3725" t="s">
        <v>3101</v>
      </c>
      <c r="S3725" t="s">
        <v>334</v>
      </c>
      <c r="T3725" t="s">
        <v>3102</v>
      </c>
      <c r="U3725" t="s">
        <v>3103</v>
      </c>
      <c r="V3725" t="s">
        <v>8855</v>
      </c>
      <c r="W3725" t="s">
        <v>8856</v>
      </c>
    </row>
    <row r="3726" spans="1:23" x14ac:dyDescent="0.3">
      <c r="A3726">
        <v>2824854097683290</v>
      </c>
      <c r="B3726" t="s">
        <v>779</v>
      </c>
      <c r="C3726" t="s">
        <v>91</v>
      </c>
      <c r="D3726" t="s">
        <v>7680</v>
      </c>
      <c r="E3726" t="s">
        <v>3300</v>
      </c>
      <c r="F3726" t="s">
        <v>3301</v>
      </c>
      <c r="G3726">
        <v>7.4256000000000002</v>
      </c>
      <c r="H3726">
        <v>150.55080000000001</v>
      </c>
      <c r="I3726" t="s">
        <v>62</v>
      </c>
      <c r="J3726">
        <v>102129</v>
      </c>
      <c r="K3726" s="1">
        <v>44902</v>
      </c>
      <c r="L3726" t="s">
        <v>29</v>
      </c>
      <c r="M3726" t="s">
        <v>11306</v>
      </c>
      <c r="N3726" t="s">
        <v>11307</v>
      </c>
      <c r="O3726" t="s">
        <v>141</v>
      </c>
      <c r="P3726" t="s">
        <v>142</v>
      </c>
      <c r="Q3726" t="s">
        <v>321</v>
      </c>
      <c r="R3726" t="s">
        <v>144</v>
      </c>
      <c r="S3726" t="s">
        <v>85</v>
      </c>
      <c r="T3726" t="s">
        <v>146</v>
      </c>
      <c r="U3726" t="s">
        <v>147</v>
      </c>
      <c r="V3726" t="s">
        <v>2218</v>
      </c>
      <c r="W3726" t="s">
        <v>2219</v>
      </c>
    </row>
    <row r="3727" spans="1:23" x14ac:dyDescent="0.3">
      <c r="A3727">
        <v>1655775764059760</v>
      </c>
      <c r="B3727" t="s">
        <v>396</v>
      </c>
      <c r="C3727" t="s">
        <v>58</v>
      </c>
      <c r="D3727" t="s">
        <v>2707</v>
      </c>
      <c r="E3727" t="s">
        <v>3596</v>
      </c>
      <c r="F3727" t="s">
        <v>3597</v>
      </c>
      <c r="G3727">
        <v>17.607800000000001</v>
      </c>
      <c r="H3727">
        <v>8.0816999999999997</v>
      </c>
      <c r="I3727" t="s">
        <v>138</v>
      </c>
      <c r="J3727">
        <v>134466</v>
      </c>
      <c r="K3727" s="1">
        <v>44688</v>
      </c>
      <c r="L3727" t="s">
        <v>123</v>
      </c>
      <c r="M3727" t="s">
        <v>11308</v>
      </c>
      <c r="N3727" t="s">
        <v>11309</v>
      </c>
      <c r="O3727" t="s">
        <v>785</v>
      </c>
      <c r="P3727" t="s">
        <v>1785</v>
      </c>
      <c r="Q3727" t="s">
        <v>321</v>
      </c>
      <c r="R3727" t="s">
        <v>1786</v>
      </c>
      <c r="S3727" t="s">
        <v>145</v>
      </c>
      <c r="T3727" t="s">
        <v>1787</v>
      </c>
      <c r="U3727" t="s">
        <v>1788</v>
      </c>
      <c r="V3727" t="s">
        <v>3890</v>
      </c>
      <c r="W3727" t="s">
        <v>3891</v>
      </c>
    </row>
    <row r="3728" spans="1:23" x14ac:dyDescent="0.3">
      <c r="A3728">
        <v>2989340541007570</v>
      </c>
      <c r="B3728" t="s">
        <v>104</v>
      </c>
      <c r="C3728" t="s">
        <v>42</v>
      </c>
      <c r="D3728" t="s">
        <v>2672</v>
      </c>
      <c r="E3728" t="s">
        <v>680</v>
      </c>
      <c r="F3728" t="s">
        <v>681</v>
      </c>
      <c r="G3728">
        <v>21.693999999999999</v>
      </c>
      <c r="H3728">
        <v>-71.797899999999998</v>
      </c>
      <c r="I3728" t="s">
        <v>138</v>
      </c>
      <c r="J3728">
        <v>21558</v>
      </c>
      <c r="K3728" s="1">
        <v>44587</v>
      </c>
      <c r="L3728" t="s">
        <v>63</v>
      </c>
      <c r="M3728" t="s">
        <v>11310</v>
      </c>
      <c r="N3728" t="s">
        <v>11311</v>
      </c>
      <c r="O3728" t="s">
        <v>111</v>
      </c>
      <c r="P3728" t="s">
        <v>537</v>
      </c>
      <c r="Q3728" t="s">
        <v>332</v>
      </c>
      <c r="R3728" t="s">
        <v>538</v>
      </c>
      <c r="S3728" t="s">
        <v>241</v>
      </c>
      <c r="T3728" t="s">
        <v>539</v>
      </c>
      <c r="U3728" t="s">
        <v>540</v>
      </c>
      <c r="V3728" t="s">
        <v>9100</v>
      </c>
      <c r="W3728" t="s">
        <v>9101</v>
      </c>
    </row>
    <row r="3729" spans="1:23" x14ac:dyDescent="0.3">
      <c r="A3729">
        <v>1757926225308500</v>
      </c>
      <c r="B3729" t="s">
        <v>567</v>
      </c>
      <c r="C3729" t="s">
        <v>151</v>
      </c>
      <c r="D3729" t="s">
        <v>3955</v>
      </c>
      <c r="E3729" t="s">
        <v>2309</v>
      </c>
      <c r="F3729" t="s">
        <v>2310</v>
      </c>
      <c r="G3729">
        <v>12.984299999999999</v>
      </c>
      <c r="H3729">
        <v>-61.287199999999999</v>
      </c>
      <c r="I3729" t="s">
        <v>78</v>
      </c>
      <c r="J3729">
        <v>24904</v>
      </c>
      <c r="K3729" s="1">
        <v>44558</v>
      </c>
      <c r="L3729" t="s">
        <v>123</v>
      </c>
      <c r="M3729" t="s">
        <v>11312</v>
      </c>
      <c r="N3729" t="s">
        <v>11313</v>
      </c>
      <c r="O3729" t="s">
        <v>2072</v>
      </c>
      <c r="P3729" t="s">
        <v>2073</v>
      </c>
      <c r="Q3729" t="s">
        <v>67</v>
      </c>
      <c r="R3729" t="s">
        <v>2074</v>
      </c>
      <c r="S3729" t="s">
        <v>145</v>
      </c>
      <c r="T3729" t="s">
        <v>2075</v>
      </c>
      <c r="U3729" t="s">
        <v>2076</v>
      </c>
      <c r="V3729" t="s">
        <v>2870</v>
      </c>
      <c r="W3729" t="s">
        <v>2871</v>
      </c>
    </row>
    <row r="3730" spans="1:23" x14ac:dyDescent="0.3">
      <c r="A3730">
        <v>777168783459367</v>
      </c>
      <c r="B3730" t="s">
        <v>161</v>
      </c>
      <c r="C3730" t="s">
        <v>134</v>
      </c>
      <c r="D3730" t="s">
        <v>1817</v>
      </c>
      <c r="E3730" t="s">
        <v>163</v>
      </c>
      <c r="F3730" t="s">
        <v>164</v>
      </c>
      <c r="G3730">
        <v>17.0608</v>
      </c>
      <c r="H3730">
        <v>-61.796399999999998</v>
      </c>
      <c r="I3730" t="s">
        <v>62</v>
      </c>
      <c r="J3730">
        <v>128808</v>
      </c>
      <c r="K3730" s="1">
        <v>45071</v>
      </c>
      <c r="L3730" t="s">
        <v>29</v>
      </c>
      <c r="M3730" t="s">
        <v>11314</v>
      </c>
      <c r="N3730" t="s">
        <v>11315</v>
      </c>
      <c r="O3730" t="s">
        <v>112</v>
      </c>
      <c r="P3730" t="s">
        <v>1958</v>
      </c>
      <c r="Q3730" t="s">
        <v>294</v>
      </c>
      <c r="R3730" t="s">
        <v>1959</v>
      </c>
      <c r="S3730" t="s">
        <v>334</v>
      </c>
      <c r="T3730" t="s">
        <v>1960</v>
      </c>
      <c r="U3730" t="s">
        <v>1961</v>
      </c>
      <c r="V3730" t="s">
        <v>3547</v>
      </c>
      <c r="W3730" t="s">
        <v>3548</v>
      </c>
    </row>
    <row r="3731" spans="1:23" x14ac:dyDescent="0.3">
      <c r="A3731">
        <v>1489621541648290</v>
      </c>
      <c r="B3731" t="s">
        <v>582</v>
      </c>
      <c r="C3731" t="s">
        <v>151</v>
      </c>
      <c r="D3731" t="s">
        <v>1121</v>
      </c>
      <c r="E3731" t="s">
        <v>2255</v>
      </c>
      <c r="F3731" t="s">
        <v>2256</v>
      </c>
      <c r="G3731">
        <v>41.377499999999998</v>
      </c>
      <c r="H3731">
        <v>64.585300000000004</v>
      </c>
      <c r="I3731" t="s">
        <v>78</v>
      </c>
      <c r="J3731">
        <v>32286</v>
      </c>
      <c r="K3731" s="1">
        <v>44982</v>
      </c>
      <c r="L3731" t="s">
        <v>123</v>
      </c>
      <c r="M3731" t="s">
        <v>11316</v>
      </c>
      <c r="N3731" t="s">
        <v>11317</v>
      </c>
      <c r="O3731" t="s">
        <v>32</v>
      </c>
      <c r="P3731" t="s">
        <v>33</v>
      </c>
      <c r="Q3731" t="s">
        <v>294</v>
      </c>
      <c r="R3731" t="s">
        <v>35</v>
      </c>
      <c r="S3731" t="s">
        <v>52</v>
      </c>
      <c r="T3731" t="s">
        <v>37</v>
      </c>
      <c r="U3731" t="s">
        <v>38</v>
      </c>
      <c r="V3731" t="s">
        <v>6925</v>
      </c>
      <c r="W3731" t="s">
        <v>6926</v>
      </c>
    </row>
    <row r="3732" spans="1:23" x14ac:dyDescent="0.3">
      <c r="A3732">
        <v>1765612475926800</v>
      </c>
      <c r="B3732" t="s">
        <v>217</v>
      </c>
      <c r="C3732" t="s">
        <v>218</v>
      </c>
      <c r="D3732" t="s">
        <v>7076</v>
      </c>
      <c r="E3732" t="s">
        <v>2094</v>
      </c>
      <c r="F3732" t="s">
        <v>2733</v>
      </c>
      <c r="G3732">
        <v>-13.759</v>
      </c>
      <c r="H3732">
        <v>-172.1046</v>
      </c>
      <c r="I3732" t="s">
        <v>206</v>
      </c>
      <c r="J3732">
        <v>88830</v>
      </c>
      <c r="K3732" s="1">
        <v>45089</v>
      </c>
      <c r="L3732" t="s">
        <v>123</v>
      </c>
      <c r="M3732" t="s">
        <v>11318</v>
      </c>
      <c r="N3732" t="s">
        <v>11319</v>
      </c>
      <c r="O3732" t="s">
        <v>1057</v>
      </c>
      <c r="P3732" t="s">
        <v>2891</v>
      </c>
      <c r="Q3732" t="s">
        <v>83</v>
      </c>
      <c r="R3732" t="s">
        <v>2892</v>
      </c>
      <c r="S3732" t="s">
        <v>255</v>
      </c>
      <c r="T3732" t="s">
        <v>2893</v>
      </c>
      <c r="U3732" t="s">
        <v>2894</v>
      </c>
      <c r="V3732" t="s">
        <v>880</v>
      </c>
      <c r="W3732" t="s">
        <v>881</v>
      </c>
    </row>
    <row r="3733" spans="1:23" x14ac:dyDescent="0.3">
      <c r="A3733">
        <v>2581442310129820</v>
      </c>
      <c r="B3733" t="s">
        <v>313</v>
      </c>
      <c r="C3733" t="s">
        <v>189</v>
      </c>
      <c r="D3733" t="s">
        <v>3602</v>
      </c>
      <c r="E3733" t="s">
        <v>998</v>
      </c>
      <c r="F3733" t="s">
        <v>999</v>
      </c>
      <c r="G3733">
        <v>47.4116</v>
      </c>
      <c r="H3733">
        <v>28.369900000000001</v>
      </c>
      <c r="I3733" t="s">
        <v>138</v>
      </c>
      <c r="J3733">
        <v>36002</v>
      </c>
      <c r="K3733" s="1">
        <v>44969</v>
      </c>
      <c r="L3733" t="s">
        <v>29</v>
      </c>
      <c r="M3733" t="s">
        <v>11320</v>
      </c>
      <c r="N3733" t="s">
        <v>11321</v>
      </c>
      <c r="O3733" t="s">
        <v>32</v>
      </c>
      <c r="P3733" t="s">
        <v>33</v>
      </c>
      <c r="Q3733" t="s">
        <v>169</v>
      </c>
      <c r="R3733" t="s">
        <v>35</v>
      </c>
      <c r="S3733" t="s">
        <v>114</v>
      </c>
      <c r="T3733" t="s">
        <v>37</v>
      </c>
      <c r="U3733" t="s">
        <v>38</v>
      </c>
      <c r="V3733" t="s">
        <v>4557</v>
      </c>
      <c r="W3733" t="s">
        <v>4558</v>
      </c>
    </row>
    <row r="3734" spans="1:23" x14ac:dyDescent="0.3">
      <c r="A3734">
        <v>272071561847653</v>
      </c>
      <c r="B3734" t="s">
        <v>23</v>
      </c>
      <c r="C3734" t="s">
        <v>189</v>
      </c>
      <c r="D3734" t="s">
        <v>2922</v>
      </c>
      <c r="E3734" t="s">
        <v>2466</v>
      </c>
      <c r="F3734" t="s">
        <v>2467</v>
      </c>
      <c r="G3734">
        <v>-38.4161</v>
      </c>
      <c r="H3734">
        <v>-63.616700000000002</v>
      </c>
      <c r="I3734" t="s">
        <v>28</v>
      </c>
      <c r="J3734">
        <v>17776</v>
      </c>
      <c r="K3734" s="1">
        <v>44623</v>
      </c>
      <c r="L3734" t="s">
        <v>63</v>
      </c>
      <c r="M3734" t="s">
        <v>11322</v>
      </c>
      <c r="N3734" t="s">
        <v>11323</v>
      </c>
      <c r="O3734" t="s">
        <v>585</v>
      </c>
      <c r="P3734" t="s">
        <v>2837</v>
      </c>
      <c r="Q3734" t="s">
        <v>674</v>
      </c>
      <c r="R3734" t="s">
        <v>2838</v>
      </c>
      <c r="S3734" t="s">
        <v>212</v>
      </c>
      <c r="T3734" t="s">
        <v>2839</v>
      </c>
      <c r="U3734" t="s">
        <v>2840</v>
      </c>
      <c r="V3734" t="s">
        <v>1275</v>
      </c>
      <c r="W3734" t="s">
        <v>1276</v>
      </c>
    </row>
    <row r="3735" spans="1:23" x14ac:dyDescent="0.3">
      <c r="A3735">
        <v>1408059107916040</v>
      </c>
      <c r="B3735" t="s">
        <v>23</v>
      </c>
      <c r="C3735" t="s">
        <v>151</v>
      </c>
      <c r="D3735" t="s">
        <v>1855</v>
      </c>
      <c r="E3735" t="s">
        <v>4315</v>
      </c>
      <c r="F3735" t="s">
        <v>4316</v>
      </c>
      <c r="G3735">
        <v>-0.52280000000000004</v>
      </c>
      <c r="H3735">
        <v>166.9315</v>
      </c>
      <c r="I3735" t="s">
        <v>138</v>
      </c>
      <c r="J3735">
        <v>20962</v>
      </c>
      <c r="K3735" s="1">
        <v>44879</v>
      </c>
      <c r="L3735" t="s">
        <v>63</v>
      </c>
      <c r="M3735" t="s">
        <v>11324</v>
      </c>
      <c r="N3735" t="s">
        <v>11325</v>
      </c>
      <c r="O3735" t="s">
        <v>356</v>
      </c>
      <c r="P3735" t="s">
        <v>357</v>
      </c>
      <c r="Q3735" t="s">
        <v>239</v>
      </c>
      <c r="R3735" t="s">
        <v>359</v>
      </c>
      <c r="S3735" t="s">
        <v>85</v>
      </c>
      <c r="T3735" t="s">
        <v>360</v>
      </c>
      <c r="U3735" t="s">
        <v>361</v>
      </c>
      <c r="V3735" t="s">
        <v>5282</v>
      </c>
      <c r="W3735" t="s">
        <v>5283</v>
      </c>
    </row>
    <row r="3736" spans="1:23" x14ac:dyDescent="0.3">
      <c r="A3736">
        <v>2221947114398180</v>
      </c>
      <c r="B3736" t="s">
        <v>792</v>
      </c>
      <c r="C3736" t="s">
        <v>189</v>
      </c>
      <c r="D3736" t="s">
        <v>1350</v>
      </c>
      <c r="E3736" t="s">
        <v>5460</v>
      </c>
      <c r="F3736" t="s">
        <v>5461</v>
      </c>
      <c r="G3736">
        <v>15.097899999999999</v>
      </c>
      <c r="H3736">
        <v>145.6739</v>
      </c>
      <c r="I3736" t="s">
        <v>138</v>
      </c>
      <c r="J3736">
        <v>24638</v>
      </c>
      <c r="K3736" s="1">
        <v>44582</v>
      </c>
      <c r="L3736" t="s">
        <v>63</v>
      </c>
      <c r="M3736" t="s">
        <v>11326</v>
      </c>
      <c r="N3736" t="s">
        <v>11327</v>
      </c>
      <c r="O3736" t="s">
        <v>660</v>
      </c>
      <c r="P3736" t="s">
        <v>703</v>
      </c>
      <c r="Q3736" t="s">
        <v>321</v>
      </c>
      <c r="R3736" t="s">
        <v>2049</v>
      </c>
      <c r="S3736" t="s">
        <v>69</v>
      </c>
      <c r="T3736" t="s">
        <v>2050</v>
      </c>
      <c r="U3736" t="s">
        <v>2051</v>
      </c>
      <c r="V3736" t="s">
        <v>5451</v>
      </c>
      <c r="W3736" t="s">
        <v>5452</v>
      </c>
    </row>
    <row r="3737" spans="1:23" x14ac:dyDescent="0.3">
      <c r="A3737">
        <v>1228936167041750</v>
      </c>
      <c r="B3737" t="s">
        <v>57</v>
      </c>
      <c r="C3737" t="s">
        <v>91</v>
      </c>
      <c r="D3737" t="s">
        <v>2152</v>
      </c>
      <c r="E3737" t="s">
        <v>2068</v>
      </c>
      <c r="F3737" t="s">
        <v>2069</v>
      </c>
      <c r="G3737">
        <v>52.132599999999996</v>
      </c>
      <c r="H3737">
        <v>5.2912999999999997</v>
      </c>
      <c r="I3737" t="s">
        <v>62</v>
      </c>
      <c r="J3737">
        <v>62051</v>
      </c>
      <c r="K3737" s="1">
        <v>44484</v>
      </c>
      <c r="L3737" t="s">
        <v>63</v>
      </c>
      <c r="M3737" t="s">
        <v>11328</v>
      </c>
      <c r="N3737" t="s">
        <v>11329</v>
      </c>
      <c r="O3737" t="s">
        <v>509</v>
      </c>
      <c r="P3737" t="s">
        <v>1152</v>
      </c>
      <c r="Q3737" t="s">
        <v>50</v>
      </c>
      <c r="R3737" t="s">
        <v>5157</v>
      </c>
      <c r="S3737" t="s">
        <v>69</v>
      </c>
      <c r="T3737" t="s">
        <v>5158</v>
      </c>
      <c r="U3737" t="s">
        <v>5159</v>
      </c>
      <c r="V3737" t="s">
        <v>7254</v>
      </c>
      <c r="W3737" t="s">
        <v>7255</v>
      </c>
    </row>
    <row r="3738" spans="1:23" x14ac:dyDescent="0.3">
      <c r="A3738">
        <v>867071018703856</v>
      </c>
      <c r="B3738" t="s">
        <v>286</v>
      </c>
      <c r="C3738" t="s">
        <v>58</v>
      </c>
      <c r="D3738" t="s">
        <v>6561</v>
      </c>
      <c r="E3738" t="s">
        <v>2476</v>
      </c>
      <c r="F3738" t="s">
        <v>2477</v>
      </c>
      <c r="G3738">
        <v>26.522500000000001</v>
      </c>
      <c r="H3738">
        <v>31.465900000000001</v>
      </c>
      <c r="I3738" t="s">
        <v>28</v>
      </c>
      <c r="J3738">
        <v>15169</v>
      </c>
      <c r="K3738" s="1">
        <v>44541</v>
      </c>
      <c r="L3738" t="s">
        <v>29</v>
      </c>
      <c r="M3738" t="s">
        <v>11330</v>
      </c>
      <c r="N3738" t="s">
        <v>11331</v>
      </c>
      <c r="O3738" t="s">
        <v>803</v>
      </c>
      <c r="P3738" t="s">
        <v>804</v>
      </c>
      <c r="Q3738" t="s">
        <v>143</v>
      </c>
      <c r="R3738" t="s">
        <v>805</v>
      </c>
      <c r="S3738" t="s">
        <v>69</v>
      </c>
      <c r="T3738" t="s">
        <v>806</v>
      </c>
      <c r="U3738" t="s">
        <v>807</v>
      </c>
      <c r="V3738" t="s">
        <v>2351</v>
      </c>
      <c r="W3738" t="s">
        <v>2352</v>
      </c>
    </row>
    <row r="3739" spans="1:23" x14ac:dyDescent="0.3">
      <c r="A3739">
        <v>830737693453793</v>
      </c>
      <c r="B3739" t="s">
        <v>41</v>
      </c>
      <c r="C3739" t="s">
        <v>151</v>
      </c>
      <c r="D3739" t="s">
        <v>1359</v>
      </c>
      <c r="E3739" t="s">
        <v>326</v>
      </c>
      <c r="F3739" t="s">
        <v>327</v>
      </c>
      <c r="G3739">
        <v>-7.1094999999999997</v>
      </c>
      <c r="H3739">
        <v>177.64930000000001</v>
      </c>
      <c r="I3739" t="s">
        <v>62</v>
      </c>
      <c r="J3739">
        <v>67524</v>
      </c>
      <c r="K3739" s="1">
        <v>44766</v>
      </c>
      <c r="L3739" t="s">
        <v>29</v>
      </c>
      <c r="M3739" t="s">
        <v>11332</v>
      </c>
      <c r="N3739" t="s">
        <v>11333</v>
      </c>
      <c r="O3739" t="s">
        <v>561</v>
      </c>
      <c r="P3739" t="s">
        <v>1923</v>
      </c>
      <c r="Q3739" t="s">
        <v>50</v>
      </c>
      <c r="R3739" t="s">
        <v>1924</v>
      </c>
      <c r="S3739" t="s">
        <v>36</v>
      </c>
      <c r="T3739" t="s">
        <v>1925</v>
      </c>
      <c r="U3739" t="s">
        <v>1926</v>
      </c>
      <c r="V3739" t="s">
        <v>2022</v>
      </c>
      <c r="W3739" t="s">
        <v>2023</v>
      </c>
    </row>
    <row r="3740" spans="1:23" x14ac:dyDescent="0.3">
      <c r="A3740">
        <v>891008682133029</v>
      </c>
      <c r="B3740" t="s">
        <v>231</v>
      </c>
      <c r="C3740" t="s">
        <v>134</v>
      </c>
      <c r="D3740" t="s">
        <v>7977</v>
      </c>
      <c r="E3740" t="s">
        <v>2741</v>
      </c>
      <c r="F3740" t="s">
        <v>2742</v>
      </c>
      <c r="G3740">
        <v>39.399900000000002</v>
      </c>
      <c r="H3740">
        <v>-8.2245000000000008</v>
      </c>
      <c r="I3740" t="s">
        <v>78</v>
      </c>
      <c r="J3740">
        <v>24813</v>
      </c>
      <c r="K3740" s="1">
        <v>45140</v>
      </c>
      <c r="L3740" t="s">
        <v>29</v>
      </c>
      <c r="M3740" t="s">
        <v>11334</v>
      </c>
      <c r="N3740" t="s">
        <v>11335</v>
      </c>
      <c r="O3740" t="s">
        <v>141</v>
      </c>
      <c r="P3740" t="s">
        <v>3092</v>
      </c>
      <c r="Q3740" t="s">
        <v>674</v>
      </c>
      <c r="R3740" t="s">
        <v>3093</v>
      </c>
      <c r="S3740" t="s">
        <v>52</v>
      </c>
      <c r="T3740" t="s">
        <v>3094</v>
      </c>
      <c r="U3740" t="s">
        <v>3095</v>
      </c>
      <c r="V3740" t="s">
        <v>9755</v>
      </c>
      <c r="W3740" t="s">
        <v>9756</v>
      </c>
    </row>
    <row r="3741" spans="1:23" x14ac:dyDescent="0.3">
      <c r="A3741">
        <v>234678806869395</v>
      </c>
      <c r="B3741" t="s">
        <v>260</v>
      </c>
      <c r="C3741" t="s">
        <v>151</v>
      </c>
      <c r="D3741" t="s">
        <v>106</v>
      </c>
      <c r="E3741" t="s">
        <v>2727</v>
      </c>
      <c r="F3741" t="s">
        <v>2728</v>
      </c>
      <c r="G3741">
        <v>17.357800000000001</v>
      </c>
      <c r="H3741">
        <v>-62.782899999999998</v>
      </c>
      <c r="I3741" t="s">
        <v>28</v>
      </c>
      <c r="J3741">
        <v>86473</v>
      </c>
      <c r="K3741" s="1">
        <v>44637</v>
      </c>
      <c r="L3741" t="s">
        <v>63</v>
      </c>
      <c r="M3741" t="s">
        <v>11336</v>
      </c>
      <c r="N3741" t="s">
        <v>11337</v>
      </c>
      <c r="O3741" t="s">
        <v>181</v>
      </c>
      <c r="P3741" t="s">
        <v>182</v>
      </c>
      <c r="Q3741" t="s">
        <v>674</v>
      </c>
      <c r="R3741" t="s">
        <v>184</v>
      </c>
      <c r="S3741" t="s">
        <v>241</v>
      </c>
      <c r="T3741" t="s">
        <v>185</v>
      </c>
      <c r="U3741" t="s">
        <v>186</v>
      </c>
      <c r="V3741" t="s">
        <v>2684</v>
      </c>
      <c r="W3741" t="s">
        <v>2685</v>
      </c>
    </row>
    <row r="3742" spans="1:23" x14ac:dyDescent="0.3">
      <c r="A3742">
        <v>2825519021218010</v>
      </c>
      <c r="B3742" t="s">
        <v>1636</v>
      </c>
      <c r="C3742" t="s">
        <v>24</v>
      </c>
      <c r="D3742" t="s">
        <v>852</v>
      </c>
      <c r="E3742" t="s">
        <v>2436</v>
      </c>
      <c r="F3742" t="s">
        <v>2437</v>
      </c>
      <c r="G3742">
        <v>46.818199999999997</v>
      </c>
      <c r="H3742">
        <v>8.2274999999999991</v>
      </c>
      <c r="I3742" t="s">
        <v>138</v>
      </c>
      <c r="J3742">
        <v>79200</v>
      </c>
      <c r="K3742" s="1">
        <v>44932</v>
      </c>
      <c r="L3742" t="s">
        <v>29</v>
      </c>
      <c r="M3742" t="s">
        <v>11338</v>
      </c>
      <c r="N3742" t="s">
        <v>11339</v>
      </c>
      <c r="O3742" t="s">
        <v>1629</v>
      </c>
      <c r="P3742" t="s">
        <v>6088</v>
      </c>
      <c r="Q3742" t="s">
        <v>34</v>
      </c>
      <c r="R3742" t="s">
        <v>6089</v>
      </c>
      <c r="S3742" t="s">
        <v>114</v>
      </c>
      <c r="T3742" t="s">
        <v>6090</v>
      </c>
      <c r="U3742" t="s">
        <v>6091</v>
      </c>
      <c r="V3742" t="s">
        <v>6455</v>
      </c>
      <c r="W3742" t="s">
        <v>6456</v>
      </c>
    </row>
    <row r="3743" spans="1:23" x14ac:dyDescent="0.3">
      <c r="A3743">
        <v>987775511577680</v>
      </c>
      <c r="B3743" t="s">
        <v>1636</v>
      </c>
      <c r="C3743" t="s">
        <v>105</v>
      </c>
      <c r="D3743" t="s">
        <v>4963</v>
      </c>
      <c r="E3743" t="s">
        <v>1997</v>
      </c>
      <c r="F3743" t="s">
        <v>1998</v>
      </c>
      <c r="G3743">
        <v>45.943199999999997</v>
      </c>
      <c r="H3743">
        <v>24.966799999999999</v>
      </c>
      <c r="I3743" t="s">
        <v>28</v>
      </c>
      <c r="J3743">
        <v>71068</v>
      </c>
      <c r="K3743" s="1">
        <v>44680</v>
      </c>
      <c r="L3743" t="s">
        <v>63</v>
      </c>
      <c r="M3743" t="s">
        <v>11340</v>
      </c>
      <c r="N3743">
        <v>4095958628</v>
      </c>
      <c r="O3743" t="s">
        <v>1069</v>
      </c>
      <c r="P3743" t="s">
        <v>306</v>
      </c>
      <c r="Q3743" t="s">
        <v>83</v>
      </c>
      <c r="R3743" t="s">
        <v>6184</v>
      </c>
      <c r="S3743" t="s">
        <v>85</v>
      </c>
      <c r="T3743" t="s">
        <v>6185</v>
      </c>
      <c r="U3743" t="s">
        <v>6186</v>
      </c>
      <c r="V3743" t="s">
        <v>2091</v>
      </c>
      <c r="W3743" t="s">
        <v>2092</v>
      </c>
    </row>
    <row r="3744" spans="1:23" x14ac:dyDescent="0.3">
      <c r="A3744">
        <v>1149030900289520</v>
      </c>
      <c r="B3744" t="s">
        <v>133</v>
      </c>
      <c r="C3744" t="s">
        <v>42</v>
      </c>
      <c r="D3744" t="s">
        <v>8322</v>
      </c>
      <c r="E3744" t="s">
        <v>688</v>
      </c>
      <c r="F3744" t="s">
        <v>689</v>
      </c>
      <c r="G3744">
        <v>12.5657</v>
      </c>
      <c r="H3744">
        <v>104.9909</v>
      </c>
      <c r="I3744" t="s">
        <v>138</v>
      </c>
      <c r="J3744">
        <v>45414</v>
      </c>
      <c r="K3744" s="1">
        <v>44933</v>
      </c>
      <c r="L3744" t="s">
        <v>63</v>
      </c>
      <c r="M3744" t="s">
        <v>11341</v>
      </c>
      <c r="N3744" t="s">
        <v>11342</v>
      </c>
      <c r="O3744" t="s">
        <v>2132</v>
      </c>
      <c r="P3744" t="s">
        <v>2911</v>
      </c>
      <c r="Q3744" t="s">
        <v>169</v>
      </c>
      <c r="R3744" t="s">
        <v>2912</v>
      </c>
      <c r="S3744" t="s">
        <v>85</v>
      </c>
      <c r="T3744" t="s">
        <v>2913</v>
      </c>
      <c r="U3744" t="s">
        <v>2914</v>
      </c>
      <c r="V3744" t="s">
        <v>3696</v>
      </c>
      <c r="W3744" t="s">
        <v>3697</v>
      </c>
    </row>
    <row r="3745" spans="1:23" x14ac:dyDescent="0.3">
      <c r="A3745">
        <v>2949580354654080</v>
      </c>
      <c r="B3745" t="s">
        <v>150</v>
      </c>
      <c r="C3745" t="s">
        <v>24</v>
      </c>
      <c r="D3745" t="s">
        <v>1250</v>
      </c>
      <c r="E3745" t="s">
        <v>1405</v>
      </c>
      <c r="F3745" t="s">
        <v>1406</v>
      </c>
      <c r="G3745">
        <v>56.2639</v>
      </c>
      <c r="H3745">
        <v>9.5017999999999994</v>
      </c>
      <c r="I3745" t="s">
        <v>62</v>
      </c>
      <c r="J3745">
        <v>33164</v>
      </c>
      <c r="K3745" s="1">
        <v>44921</v>
      </c>
      <c r="L3745" t="s">
        <v>63</v>
      </c>
      <c r="M3745" t="s">
        <v>11343</v>
      </c>
      <c r="N3745" t="s">
        <v>11344</v>
      </c>
      <c r="O3745" t="s">
        <v>48</v>
      </c>
      <c r="P3745" t="s">
        <v>4128</v>
      </c>
      <c r="Q3745" t="s">
        <v>674</v>
      </c>
      <c r="R3745" t="s">
        <v>4129</v>
      </c>
      <c r="S3745" t="s">
        <v>212</v>
      </c>
      <c r="T3745" t="s">
        <v>4130</v>
      </c>
      <c r="U3745" t="s">
        <v>4131</v>
      </c>
      <c r="V3745" t="s">
        <v>1074</v>
      </c>
      <c r="W3745" t="s">
        <v>1075</v>
      </c>
    </row>
    <row r="3746" spans="1:23" x14ac:dyDescent="0.3">
      <c r="A3746">
        <v>1143957420356630</v>
      </c>
      <c r="B3746" t="s">
        <v>667</v>
      </c>
      <c r="C3746" t="s">
        <v>218</v>
      </c>
      <c r="D3746" t="s">
        <v>2305</v>
      </c>
      <c r="E3746" t="s">
        <v>1165</v>
      </c>
      <c r="F3746" t="s">
        <v>1166</v>
      </c>
      <c r="G3746">
        <v>6.8769999999999998</v>
      </c>
      <c r="H3746">
        <v>31.306999999999999</v>
      </c>
      <c r="I3746" t="s">
        <v>78</v>
      </c>
      <c r="J3746">
        <v>98235</v>
      </c>
      <c r="K3746" s="1">
        <v>44550</v>
      </c>
      <c r="L3746" t="s">
        <v>29</v>
      </c>
      <c r="M3746" t="s">
        <v>11345</v>
      </c>
      <c r="N3746" t="s">
        <v>11346</v>
      </c>
      <c r="O3746" t="s">
        <v>1884</v>
      </c>
      <c r="P3746" t="s">
        <v>2499</v>
      </c>
      <c r="Q3746" t="s">
        <v>239</v>
      </c>
      <c r="R3746" t="s">
        <v>2500</v>
      </c>
      <c r="S3746" t="s">
        <v>198</v>
      </c>
      <c r="T3746" t="s">
        <v>2501</v>
      </c>
      <c r="U3746" t="s">
        <v>2502</v>
      </c>
      <c r="V3746" t="s">
        <v>201</v>
      </c>
      <c r="W3746" t="s">
        <v>202</v>
      </c>
    </row>
    <row r="3747" spans="1:23" x14ac:dyDescent="0.3">
      <c r="A3747">
        <v>1126558892125400</v>
      </c>
      <c r="B3747" t="s">
        <v>667</v>
      </c>
      <c r="C3747" t="s">
        <v>105</v>
      </c>
      <c r="D3747" t="s">
        <v>3779</v>
      </c>
      <c r="E3747" t="s">
        <v>5614</v>
      </c>
      <c r="F3747" t="s">
        <v>5615</v>
      </c>
      <c r="G3747">
        <v>38.963700000000003</v>
      </c>
      <c r="H3747">
        <v>35.243299999999998</v>
      </c>
      <c r="I3747" t="s">
        <v>138</v>
      </c>
      <c r="J3747">
        <v>47548</v>
      </c>
      <c r="K3747" s="1">
        <v>45063</v>
      </c>
      <c r="L3747" t="s">
        <v>123</v>
      </c>
      <c r="M3747" t="s">
        <v>11347</v>
      </c>
      <c r="N3747" t="s">
        <v>11348</v>
      </c>
      <c r="O3747" t="s">
        <v>640</v>
      </c>
      <c r="P3747" t="s">
        <v>1346</v>
      </c>
      <c r="Q3747" t="s">
        <v>321</v>
      </c>
      <c r="R3747" t="s">
        <v>1347</v>
      </c>
      <c r="S3747" t="s">
        <v>114</v>
      </c>
      <c r="T3747" t="s">
        <v>1348</v>
      </c>
      <c r="U3747" t="s">
        <v>1349</v>
      </c>
      <c r="V3747" t="s">
        <v>4172</v>
      </c>
      <c r="W3747" t="s">
        <v>4173</v>
      </c>
    </row>
    <row r="3748" spans="1:23" x14ac:dyDescent="0.3">
      <c r="A3748">
        <v>2136934843718340</v>
      </c>
      <c r="B3748" t="s">
        <v>792</v>
      </c>
      <c r="C3748" t="s">
        <v>58</v>
      </c>
      <c r="D3748" t="s">
        <v>2514</v>
      </c>
      <c r="E3748" t="s">
        <v>2610</v>
      </c>
      <c r="F3748" t="s">
        <v>2611</v>
      </c>
      <c r="G3748">
        <v>27.514199999999999</v>
      </c>
      <c r="H3748">
        <v>90.433599999999998</v>
      </c>
      <c r="I3748" t="s">
        <v>138</v>
      </c>
      <c r="J3748">
        <v>76637</v>
      </c>
      <c r="K3748" s="1">
        <v>44551</v>
      </c>
      <c r="L3748" t="s">
        <v>29</v>
      </c>
      <c r="M3748" t="s">
        <v>11349</v>
      </c>
      <c r="N3748">
        <f>1-569-782-2673</f>
        <v>-4023</v>
      </c>
      <c r="O3748" t="s">
        <v>181</v>
      </c>
      <c r="P3748" t="s">
        <v>4699</v>
      </c>
      <c r="Q3748" t="s">
        <v>239</v>
      </c>
      <c r="R3748" t="s">
        <v>4700</v>
      </c>
      <c r="S3748" t="s">
        <v>212</v>
      </c>
      <c r="T3748" t="s">
        <v>4701</v>
      </c>
      <c r="U3748" t="s">
        <v>4702</v>
      </c>
      <c r="V3748" t="s">
        <v>3439</v>
      </c>
      <c r="W3748" t="s">
        <v>3440</v>
      </c>
    </row>
    <row r="3749" spans="1:23" x14ac:dyDescent="0.3">
      <c r="A3749">
        <v>2296538316079640</v>
      </c>
      <c r="B3749" t="s">
        <v>792</v>
      </c>
      <c r="C3749" t="s">
        <v>189</v>
      </c>
      <c r="D3749" t="s">
        <v>3360</v>
      </c>
      <c r="E3749" t="s">
        <v>288</v>
      </c>
      <c r="F3749" t="s">
        <v>2442</v>
      </c>
      <c r="G3749">
        <v>35.907800000000002</v>
      </c>
      <c r="H3749">
        <v>127.76690000000001</v>
      </c>
      <c r="I3749" t="s">
        <v>78</v>
      </c>
      <c r="J3749">
        <v>109920</v>
      </c>
      <c r="K3749" s="1">
        <v>45164</v>
      </c>
      <c r="L3749" t="s">
        <v>29</v>
      </c>
      <c r="M3749" t="s">
        <v>11350</v>
      </c>
      <c r="N3749" t="s">
        <v>11351</v>
      </c>
      <c r="O3749" t="s">
        <v>1591</v>
      </c>
      <c r="P3749" t="s">
        <v>2790</v>
      </c>
      <c r="Q3749" t="s">
        <v>67</v>
      </c>
      <c r="R3749" t="s">
        <v>2791</v>
      </c>
      <c r="S3749" t="s">
        <v>52</v>
      </c>
      <c r="T3749" t="s">
        <v>2792</v>
      </c>
      <c r="U3749" t="s">
        <v>2793</v>
      </c>
      <c r="V3749" t="s">
        <v>8016</v>
      </c>
      <c r="W3749" t="s">
        <v>8017</v>
      </c>
    </row>
    <row r="3750" spans="1:23" x14ac:dyDescent="0.3">
      <c r="A3750">
        <v>1617497815613520</v>
      </c>
      <c r="B3750" t="s">
        <v>973</v>
      </c>
      <c r="C3750" t="s">
        <v>151</v>
      </c>
      <c r="D3750" t="s">
        <v>767</v>
      </c>
      <c r="E3750" t="s">
        <v>1053</v>
      </c>
      <c r="F3750" t="s">
        <v>1054</v>
      </c>
      <c r="G3750">
        <v>51.165700000000001</v>
      </c>
      <c r="H3750">
        <v>10.451499999999999</v>
      </c>
      <c r="I3750" t="s">
        <v>62</v>
      </c>
      <c r="J3750">
        <v>78141</v>
      </c>
      <c r="K3750" s="1">
        <v>44466</v>
      </c>
      <c r="L3750" t="s">
        <v>123</v>
      </c>
      <c r="M3750" t="s">
        <v>11352</v>
      </c>
      <c r="N3750" t="s">
        <v>11353</v>
      </c>
      <c r="O3750" t="s">
        <v>832</v>
      </c>
      <c r="P3750" t="s">
        <v>833</v>
      </c>
      <c r="Q3750" t="s">
        <v>253</v>
      </c>
      <c r="R3750" t="s">
        <v>834</v>
      </c>
      <c r="S3750" t="s">
        <v>241</v>
      </c>
      <c r="T3750" t="s">
        <v>835</v>
      </c>
      <c r="U3750" t="s">
        <v>836</v>
      </c>
      <c r="V3750" t="s">
        <v>5742</v>
      </c>
      <c r="W3750" t="s">
        <v>5743</v>
      </c>
    </row>
    <row r="3751" spans="1:23" x14ac:dyDescent="0.3">
      <c r="A3751">
        <v>3078877691977690</v>
      </c>
      <c r="B3751" t="s">
        <v>260</v>
      </c>
      <c r="C3751" t="s">
        <v>151</v>
      </c>
      <c r="D3751" t="s">
        <v>5125</v>
      </c>
      <c r="E3751" t="s">
        <v>2816</v>
      </c>
      <c r="F3751" t="s">
        <v>2817</v>
      </c>
      <c r="G3751">
        <v>-40.900599999999997</v>
      </c>
      <c r="H3751">
        <v>174.886</v>
      </c>
      <c r="I3751" t="s">
        <v>78</v>
      </c>
      <c r="J3751">
        <v>64481</v>
      </c>
      <c r="K3751" s="1">
        <v>44867</v>
      </c>
      <c r="L3751" t="s">
        <v>63</v>
      </c>
      <c r="M3751" t="s">
        <v>11354</v>
      </c>
      <c r="N3751" t="s">
        <v>11355</v>
      </c>
      <c r="O3751" t="s">
        <v>716</v>
      </c>
      <c r="P3751" t="s">
        <v>4913</v>
      </c>
      <c r="Q3751" t="s">
        <v>253</v>
      </c>
      <c r="R3751" t="s">
        <v>4914</v>
      </c>
      <c r="S3751" t="s">
        <v>212</v>
      </c>
      <c r="T3751" t="s">
        <v>4915</v>
      </c>
      <c r="U3751" t="s">
        <v>4916</v>
      </c>
      <c r="V3751" t="s">
        <v>4460</v>
      </c>
      <c r="W3751" t="s">
        <v>4461</v>
      </c>
    </row>
    <row r="3752" spans="1:23" x14ac:dyDescent="0.3">
      <c r="A3752">
        <v>1143283537850920</v>
      </c>
      <c r="B3752" t="s">
        <v>555</v>
      </c>
      <c r="C3752" t="s">
        <v>58</v>
      </c>
      <c r="D3752" t="s">
        <v>5665</v>
      </c>
      <c r="E3752" t="s">
        <v>5614</v>
      </c>
      <c r="F3752" t="s">
        <v>5615</v>
      </c>
      <c r="G3752">
        <v>38.963700000000003</v>
      </c>
      <c r="H3752">
        <v>35.243299999999998</v>
      </c>
      <c r="I3752" t="s">
        <v>28</v>
      </c>
      <c r="J3752">
        <v>36466</v>
      </c>
      <c r="K3752" s="1">
        <v>44602</v>
      </c>
      <c r="L3752" t="s">
        <v>123</v>
      </c>
      <c r="M3752" t="s">
        <v>11356</v>
      </c>
      <c r="N3752" t="s">
        <v>11357</v>
      </c>
      <c r="O3752" t="s">
        <v>1169</v>
      </c>
      <c r="P3752" t="s">
        <v>2614</v>
      </c>
      <c r="Q3752" t="s">
        <v>143</v>
      </c>
      <c r="R3752" t="s">
        <v>2615</v>
      </c>
      <c r="S3752" t="s">
        <v>85</v>
      </c>
      <c r="T3752" t="s">
        <v>2616</v>
      </c>
      <c r="U3752" t="s">
        <v>2617</v>
      </c>
      <c r="V3752" t="s">
        <v>5436</v>
      </c>
      <c r="W3752" t="s">
        <v>5437</v>
      </c>
    </row>
    <row r="3753" spans="1:23" x14ac:dyDescent="0.3">
      <c r="A3753">
        <v>2001880272953440</v>
      </c>
      <c r="B3753" t="s">
        <v>217</v>
      </c>
      <c r="C3753" t="s">
        <v>91</v>
      </c>
      <c r="D3753" t="s">
        <v>1637</v>
      </c>
      <c r="E3753" t="s">
        <v>1210</v>
      </c>
      <c r="F3753" t="s">
        <v>1211</v>
      </c>
      <c r="G3753">
        <v>18.220800000000001</v>
      </c>
      <c r="H3753">
        <v>-66.590100000000007</v>
      </c>
      <c r="I3753" t="s">
        <v>138</v>
      </c>
      <c r="J3753">
        <v>46713</v>
      </c>
      <c r="K3753" s="1">
        <v>44938</v>
      </c>
      <c r="L3753" t="s">
        <v>123</v>
      </c>
      <c r="M3753" t="s">
        <v>11358</v>
      </c>
      <c r="N3753" t="s">
        <v>11359</v>
      </c>
      <c r="O3753" t="s">
        <v>2132</v>
      </c>
      <c r="P3753" t="s">
        <v>2911</v>
      </c>
      <c r="Q3753" t="s">
        <v>253</v>
      </c>
      <c r="R3753" t="s">
        <v>2912</v>
      </c>
      <c r="S3753" t="s">
        <v>114</v>
      </c>
      <c r="T3753" t="s">
        <v>2913</v>
      </c>
      <c r="U3753" t="s">
        <v>2914</v>
      </c>
      <c r="V3753" t="s">
        <v>270</v>
      </c>
      <c r="W3753" t="s">
        <v>271</v>
      </c>
    </row>
    <row r="3754" spans="1:23" x14ac:dyDescent="0.3">
      <c r="A3754">
        <v>701996790685948</v>
      </c>
      <c r="B3754" t="s">
        <v>686</v>
      </c>
      <c r="C3754" t="s">
        <v>24</v>
      </c>
      <c r="D3754" t="s">
        <v>1611</v>
      </c>
      <c r="E3754" t="s">
        <v>493</v>
      </c>
      <c r="F3754" t="s">
        <v>494</v>
      </c>
      <c r="G3754">
        <v>-20.904299999999999</v>
      </c>
      <c r="H3754">
        <v>165.61799999999999</v>
      </c>
      <c r="I3754" t="s">
        <v>62</v>
      </c>
      <c r="J3754">
        <v>18833</v>
      </c>
      <c r="K3754" s="1">
        <v>44952</v>
      </c>
      <c r="L3754" t="s">
        <v>63</v>
      </c>
      <c r="M3754" t="s">
        <v>11360</v>
      </c>
      <c r="N3754" t="s">
        <v>11361</v>
      </c>
      <c r="O3754" t="s">
        <v>909</v>
      </c>
      <c r="P3754" t="s">
        <v>548</v>
      </c>
      <c r="Q3754" t="s">
        <v>239</v>
      </c>
      <c r="R3754" t="s">
        <v>1187</v>
      </c>
      <c r="S3754" t="s">
        <v>69</v>
      </c>
      <c r="T3754" t="s">
        <v>1188</v>
      </c>
      <c r="U3754" t="s">
        <v>1189</v>
      </c>
      <c r="V3754" t="s">
        <v>8206</v>
      </c>
      <c r="W3754" t="s">
        <v>8207</v>
      </c>
    </row>
    <row r="3755" spans="1:23" x14ac:dyDescent="0.3">
      <c r="A3755">
        <v>1918080986754630</v>
      </c>
      <c r="B3755" t="s">
        <v>667</v>
      </c>
      <c r="C3755" t="s">
        <v>189</v>
      </c>
      <c r="D3755" t="s">
        <v>4048</v>
      </c>
      <c r="E3755" t="s">
        <v>593</v>
      </c>
      <c r="F3755" t="s">
        <v>594</v>
      </c>
      <c r="G3755">
        <v>-11.6455</v>
      </c>
      <c r="H3755">
        <v>43.333300000000001</v>
      </c>
      <c r="I3755" t="s">
        <v>62</v>
      </c>
      <c r="J3755">
        <v>79956</v>
      </c>
      <c r="K3755" s="1">
        <v>44680</v>
      </c>
      <c r="L3755" t="s">
        <v>63</v>
      </c>
      <c r="M3755" t="s">
        <v>11362</v>
      </c>
      <c r="N3755" t="s">
        <v>11363</v>
      </c>
      <c r="O3755" t="s">
        <v>1591</v>
      </c>
      <c r="P3755" t="s">
        <v>845</v>
      </c>
      <c r="Q3755" t="s">
        <v>239</v>
      </c>
      <c r="R3755" t="s">
        <v>4509</v>
      </c>
      <c r="S3755" t="s">
        <v>114</v>
      </c>
      <c r="T3755" t="s">
        <v>4510</v>
      </c>
      <c r="U3755" t="s">
        <v>4511</v>
      </c>
      <c r="V3755" t="s">
        <v>102</v>
      </c>
      <c r="W3755" t="s">
        <v>103</v>
      </c>
    </row>
    <row r="3756" spans="1:23" x14ac:dyDescent="0.3">
      <c r="A3756">
        <v>740069520060262</v>
      </c>
      <c r="B3756" t="s">
        <v>430</v>
      </c>
      <c r="C3756" t="s">
        <v>189</v>
      </c>
      <c r="D3756" t="s">
        <v>4146</v>
      </c>
      <c r="E3756" t="s">
        <v>482</v>
      </c>
      <c r="F3756" t="s">
        <v>483</v>
      </c>
      <c r="G3756">
        <v>-25.2744</v>
      </c>
      <c r="H3756">
        <v>133.77510000000001</v>
      </c>
      <c r="I3756" t="s">
        <v>78</v>
      </c>
      <c r="J3756">
        <v>29123</v>
      </c>
      <c r="K3756" s="1">
        <v>44736</v>
      </c>
      <c r="L3756" t="s">
        <v>123</v>
      </c>
      <c r="M3756" t="s">
        <v>11364</v>
      </c>
      <c r="N3756" t="s">
        <v>11365</v>
      </c>
      <c r="O3756" t="s">
        <v>586</v>
      </c>
      <c r="P3756" t="s">
        <v>1299</v>
      </c>
      <c r="Q3756" t="s">
        <v>34</v>
      </c>
      <c r="R3756" t="s">
        <v>1300</v>
      </c>
      <c r="S3756" t="s">
        <v>255</v>
      </c>
      <c r="T3756" t="s">
        <v>1301</v>
      </c>
      <c r="U3756" t="s">
        <v>1302</v>
      </c>
      <c r="V3756" t="s">
        <v>501</v>
      </c>
      <c r="W3756" t="s">
        <v>502</v>
      </c>
    </row>
    <row r="3757" spans="1:23" x14ac:dyDescent="0.3">
      <c r="A3757">
        <v>2752444892349630</v>
      </c>
      <c r="B3757" t="s">
        <v>119</v>
      </c>
      <c r="C3757" t="s">
        <v>134</v>
      </c>
      <c r="D3757" t="s">
        <v>4471</v>
      </c>
      <c r="E3757" t="s">
        <v>1896</v>
      </c>
      <c r="F3757" t="s">
        <v>1897</v>
      </c>
      <c r="G3757">
        <v>9.9456000000000007</v>
      </c>
      <c r="H3757">
        <v>-9.6966000000000001</v>
      </c>
      <c r="I3757" t="s">
        <v>138</v>
      </c>
      <c r="J3757">
        <v>115219</v>
      </c>
      <c r="K3757" s="1">
        <v>45140</v>
      </c>
      <c r="L3757" t="s">
        <v>29</v>
      </c>
      <c r="M3757" t="s">
        <v>11366</v>
      </c>
      <c r="N3757" t="s">
        <v>11367</v>
      </c>
      <c r="O3757" t="s">
        <v>344</v>
      </c>
      <c r="P3757" t="s">
        <v>4900</v>
      </c>
      <c r="Q3757" t="s">
        <v>1047</v>
      </c>
      <c r="R3757" t="s">
        <v>4901</v>
      </c>
      <c r="S3757" t="s">
        <v>36</v>
      </c>
      <c r="T3757" t="s">
        <v>4902</v>
      </c>
      <c r="U3757" t="s">
        <v>4903</v>
      </c>
      <c r="V3757" t="s">
        <v>971</v>
      </c>
      <c r="W3757" t="s">
        <v>972</v>
      </c>
    </row>
    <row r="3758" spans="1:23" x14ac:dyDescent="0.3">
      <c r="A3758">
        <v>3077992011797120</v>
      </c>
      <c r="B3758" t="s">
        <v>364</v>
      </c>
      <c r="C3758" t="s">
        <v>42</v>
      </c>
      <c r="D3758" t="s">
        <v>6168</v>
      </c>
      <c r="E3758" t="s">
        <v>5061</v>
      </c>
      <c r="F3758" t="s">
        <v>5062</v>
      </c>
      <c r="G3758">
        <v>48.379399999999997</v>
      </c>
      <c r="H3758">
        <v>31.165600000000001</v>
      </c>
      <c r="I3758" t="s">
        <v>78</v>
      </c>
      <c r="J3758">
        <v>38494</v>
      </c>
      <c r="K3758" s="1">
        <v>44741</v>
      </c>
      <c r="L3758" t="s">
        <v>123</v>
      </c>
      <c r="M3758" t="s">
        <v>11368</v>
      </c>
      <c r="N3758" t="s">
        <v>11369</v>
      </c>
      <c r="O3758" t="s">
        <v>126</v>
      </c>
      <c r="P3758" t="s">
        <v>7438</v>
      </c>
      <c r="Q3758" t="s">
        <v>83</v>
      </c>
      <c r="R3758" t="s">
        <v>7439</v>
      </c>
      <c r="S3758" t="s">
        <v>334</v>
      </c>
      <c r="T3758" t="s">
        <v>7440</v>
      </c>
      <c r="U3758" t="s">
        <v>7441</v>
      </c>
      <c r="V3758" t="s">
        <v>9369</v>
      </c>
      <c r="W3758" t="s">
        <v>9370</v>
      </c>
    </row>
    <row r="3759" spans="1:23" x14ac:dyDescent="0.3">
      <c r="A3759">
        <v>1348155484051950</v>
      </c>
      <c r="B3759" t="s">
        <v>1008</v>
      </c>
      <c r="C3759" t="s">
        <v>91</v>
      </c>
      <c r="D3759" t="s">
        <v>793</v>
      </c>
      <c r="E3759" t="s">
        <v>2591</v>
      </c>
      <c r="F3759" t="s">
        <v>2592</v>
      </c>
      <c r="G3759">
        <v>31.046099999999999</v>
      </c>
      <c r="H3759">
        <v>34.851599999999998</v>
      </c>
      <c r="I3759" t="s">
        <v>206</v>
      </c>
      <c r="J3759">
        <v>83187</v>
      </c>
      <c r="K3759" s="1">
        <v>44996</v>
      </c>
      <c r="L3759" t="s">
        <v>123</v>
      </c>
      <c r="M3759" t="s">
        <v>11370</v>
      </c>
      <c r="N3759" t="s">
        <v>11371</v>
      </c>
      <c r="O3759" t="s">
        <v>356</v>
      </c>
      <c r="P3759" t="s">
        <v>357</v>
      </c>
      <c r="Q3759" t="s">
        <v>967</v>
      </c>
      <c r="R3759" t="s">
        <v>359</v>
      </c>
      <c r="S3759" t="s">
        <v>212</v>
      </c>
      <c r="T3759" t="s">
        <v>360</v>
      </c>
      <c r="U3759" t="s">
        <v>361</v>
      </c>
      <c r="V3759" t="s">
        <v>2091</v>
      </c>
      <c r="W3759" t="s">
        <v>2092</v>
      </c>
    </row>
    <row r="3760" spans="1:23" x14ac:dyDescent="0.3">
      <c r="A3760">
        <v>1125406216107120</v>
      </c>
      <c r="B3760" t="s">
        <v>150</v>
      </c>
      <c r="C3760" t="s">
        <v>134</v>
      </c>
      <c r="D3760" t="s">
        <v>4576</v>
      </c>
      <c r="E3760" t="s">
        <v>1584</v>
      </c>
      <c r="F3760" t="s">
        <v>1585</v>
      </c>
      <c r="G3760">
        <v>37.090200000000003</v>
      </c>
      <c r="H3760">
        <v>-95.712900000000005</v>
      </c>
      <c r="I3760" t="s">
        <v>138</v>
      </c>
      <c r="J3760">
        <v>120875</v>
      </c>
      <c r="K3760" s="1">
        <v>44497</v>
      </c>
      <c r="L3760" t="s">
        <v>123</v>
      </c>
      <c r="M3760" t="s">
        <v>11372</v>
      </c>
      <c r="N3760" t="s">
        <v>11373</v>
      </c>
      <c r="O3760" t="s">
        <v>3431</v>
      </c>
      <c r="P3760" t="s">
        <v>3432</v>
      </c>
      <c r="Q3760" t="s">
        <v>253</v>
      </c>
      <c r="R3760" t="s">
        <v>3433</v>
      </c>
      <c r="S3760" t="s">
        <v>36</v>
      </c>
      <c r="T3760" t="s">
        <v>3434</v>
      </c>
      <c r="U3760" t="s">
        <v>3435</v>
      </c>
      <c r="V3760" t="s">
        <v>8898</v>
      </c>
      <c r="W3760" t="s">
        <v>8899</v>
      </c>
    </row>
    <row r="3761" spans="1:23" x14ac:dyDescent="0.3">
      <c r="A3761">
        <v>1471064590947250</v>
      </c>
      <c r="B3761" t="s">
        <v>467</v>
      </c>
      <c r="C3761" t="s">
        <v>189</v>
      </c>
      <c r="D3761" t="s">
        <v>5918</v>
      </c>
      <c r="E3761" t="s">
        <v>2342</v>
      </c>
      <c r="F3761" t="s">
        <v>2343</v>
      </c>
      <c r="G3761">
        <v>71.706900000000005</v>
      </c>
      <c r="H3761">
        <v>-42.604300000000002</v>
      </c>
      <c r="I3761" t="s">
        <v>28</v>
      </c>
      <c r="J3761">
        <v>96595</v>
      </c>
      <c r="K3761" s="1">
        <v>45176</v>
      </c>
      <c r="L3761" t="s">
        <v>123</v>
      </c>
      <c r="M3761" t="s">
        <v>11374</v>
      </c>
      <c r="N3761" t="s">
        <v>11375</v>
      </c>
      <c r="O3761" t="s">
        <v>1088</v>
      </c>
      <c r="P3761" t="s">
        <v>1089</v>
      </c>
      <c r="Q3761" t="s">
        <v>253</v>
      </c>
      <c r="R3761" t="s">
        <v>1090</v>
      </c>
      <c r="S3761" t="s">
        <v>198</v>
      </c>
      <c r="T3761" t="s">
        <v>1091</v>
      </c>
      <c r="U3761" t="s">
        <v>1092</v>
      </c>
      <c r="V3761" t="s">
        <v>11376</v>
      </c>
      <c r="W3761" t="s">
        <v>11377</v>
      </c>
    </row>
    <row r="3762" spans="1:23" x14ac:dyDescent="0.3">
      <c r="A3762">
        <v>3053316221209720</v>
      </c>
      <c r="B3762" t="s">
        <v>454</v>
      </c>
      <c r="C3762" t="s">
        <v>42</v>
      </c>
      <c r="D3762" t="s">
        <v>2482</v>
      </c>
      <c r="E3762" t="s">
        <v>876</v>
      </c>
      <c r="F3762" t="s">
        <v>877</v>
      </c>
      <c r="G3762">
        <v>48.668999999999997</v>
      </c>
      <c r="H3762">
        <v>19.699000000000002</v>
      </c>
      <c r="I3762" t="s">
        <v>206</v>
      </c>
      <c r="J3762">
        <v>121133</v>
      </c>
      <c r="K3762" s="1">
        <v>44793</v>
      </c>
      <c r="L3762" t="s">
        <v>63</v>
      </c>
      <c r="M3762" t="s">
        <v>11378</v>
      </c>
      <c r="N3762" t="s">
        <v>11379</v>
      </c>
      <c r="O3762" t="s">
        <v>693</v>
      </c>
      <c r="P3762" t="s">
        <v>5234</v>
      </c>
      <c r="Q3762" t="s">
        <v>34</v>
      </c>
      <c r="R3762" t="s">
        <v>5235</v>
      </c>
      <c r="S3762" t="s">
        <v>241</v>
      </c>
      <c r="T3762" t="s">
        <v>5236</v>
      </c>
      <c r="U3762" t="s">
        <v>5237</v>
      </c>
      <c r="V3762" t="s">
        <v>6441</v>
      </c>
      <c r="W3762" t="s">
        <v>6442</v>
      </c>
    </row>
    <row r="3763" spans="1:23" x14ac:dyDescent="0.3">
      <c r="A3763">
        <v>214374300145706</v>
      </c>
      <c r="B3763" t="s">
        <v>351</v>
      </c>
      <c r="C3763" t="s">
        <v>91</v>
      </c>
      <c r="D3763" t="s">
        <v>4206</v>
      </c>
      <c r="E3763" t="s">
        <v>2061</v>
      </c>
      <c r="F3763" t="s">
        <v>2062</v>
      </c>
      <c r="G3763">
        <v>21.007899999999999</v>
      </c>
      <c r="H3763">
        <v>-10.940799999999999</v>
      </c>
      <c r="I3763" t="s">
        <v>78</v>
      </c>
      <c r="J3763">
        <v>69135</v>
      </c>
      <c r="K3763" s="1">
        <v>44588</v>
      </c>
      <c r="L3763" t="s">
        <v>29</v>
      </c>
      <c r="M3763" t="s">
        <v>11380</v>
      </c>
      <c r="N3763" t="s">
        <v>11381</v>
      </c>
      <c r="O3763" t="s">
        <v>112</v>
      </c>
      <c r="P3763" t="s">
        <v>1774</v>
      </c>
      <c r="Q3763" t="s">
        <v>332</v>
      </c>
      <c r="R3763" t="s">
        <v>1775</v>
      </c>
      <c r="S3763" t="s">
        <v>85</v>
      </c>
      <c r="T3763" t="s">
        <v>1776</v>
      </c>
      <c r="U3763" t="s">
        <v>1777</v>
      </c>
      <c r="V3763" t="s">
        <v>5191</v>
      </c>
      <c r="W3763" t="s">
        <v>5192</v>
      </c>
    </row>
    <row r="3764" spans="1:23" x14ac:dyDescent="0.3">
      <c r="A3764">
        <v>2457230316881160</v>
      </c>
      <c r="B3764" t="s">
        <v>467</v>
      </c>
      <c r="C3764" t="s">
        <v>151</v>
      </c>
      <c r="D3764" t="s">
        <v>1929</v>
      </c>
      <c r="E3764" t="s">
        <v>1584</v>
      </c>
      <c r="F3764" t="s">
        <v>1585</v>
      </c>
      <c r="G3764">
        <v>37.090200000000003</v>
      </c>
      <c r="H3764">
        <v>-95.712900000000005</v>
      </c>
      <c r="I3764" t="s">
        <v>138</v>
      </c>
      <c r="J3764">
        <v>90058</v>
      </c>
      <c r="K3764" s="1">
        <v>44759</v>
      </c>
      <c r="L3764" t="s">
        <v>123</v>
      </c>
      <c r="M3764" t="s">
        <v>11382</v>
      </c>
      <c r="N3764" t="s">
        <v>11383</v>
      </c>
      <c r="O3764" t="s">
        <v>424</v>
      </c>
      <c r="P3764" t="s">
        <v>3160</v>
      </c>
      <c r="Q3764" t="s">
        <v>34</v>
      </c>
      <c r="R3764" t="s">
        <v>3161</v>
      </c>
      <c r="S3764" t="s">
        <v>85</v>
      </c>
      <c r="T3764" t="s">
        <v>3162</v>
      </c>
      <c r="U3764" t="s">
        <v>3163</v>
      </c>
      <c r="V3764" t="s">
        <v>1665</v>
      </c>
      <c r="W3764" t="s">
        <v>1666</v>
      </c>
    </row>
    <row r="3765" spans="1:23" x14ac:dyDescent="0.3">
      <c r="A3765">
        <v>2320925116237780</v>
      </c>
      <c r="B3765" t="s">
        <v>430</v>
      </c>
      <c r="C3765" t="s">
        <v>151</v>
      </c>
      <c r="D3765" t="s">
        <v>4328</v>
      </c>
      <c r="E3765" t="s">
        <v>2094</v>
      </c>
      <c r="F3765" t="s">
        <v>2095</v>
      </c>
      <c r="G3765">
        <v>-14.271000000000001</v>
      </c>
      <c r="H3765">
        <v>-170.13220000000001</v>
      </c>
      <c r="I3765" t="s">
        <v>62</v>
      </c>
      <c r="J3765">
        <v>52416</v>
      </c>
      <c r="K3765" s="1">
        <v>45045</v>
      </c>
      <c r="L3765" t="s">
        <v>63</v>
      </c>
      <c r="M3765" t="s">
        <v>11384</v>
      </c>
      <c r="N3765" t="s">
        <v>11385</v>
      </c>
      <c r="O3765" t="s">
        <v>423</v>
      </c>
      <c r="P3765" t="s">
        <v>141</v>
      </c>
      <c r="Q3765" t="s">
        <v>253</v>
      </c>
      <c r="R3765" t="s">
        <v>3058</v>
      </c>
      <c r="S3765" t="s">
        <v>212</v>
      </c>
      <c r="T3765" t="s">
        <v>3059</v>
      </c>
      <c r="U3765" t="s">
        <v>3060</v>
      </c>
      <c r="V3765" t="s">
        <v>8256</v>
      </c>
      <c r="W3765" t="s">
        <v>8257</v>
      </c>
    </row>
    <row r="3766" spans="1:23" x14ac:dyDescent="0.3">
      <c r="A3766">
        <v>1442158582575770</v>
      </c>
      <c r="B3766" t="s">
        <v>1249</v>
      </c>
      <c r="C3766" t="s">
        <v>189</v>
      </c>
      <c r="D3766" t="s">
        <v>4390</v>
      </c>
      <c r="E3766" t="s">
        <v>163</v>
      </c>
      <c r="F3766" t="s">
        <v>164</v>
      </c>
      <c r="G3766">
        <v>17.0608</v>
      </c>
      <c r="H3766">
        <v>-61.796399999999998</v>
      </c>
      <c r="I3766" t="s">
        <v>28</v>
      </c>
      <c r="J3766">
        <v>90963</v>
      </c>
      <c r="K3766" s="1">
        <v>44982</v>
      </c>
      <c r="L3766" t="s">
        <v>123</v>
      </c>
      <c r="M3766" t="s">
        <v>11386</v>
      </c>
      <c r="N3766" t="s">
        <v>11387</v>
      </c>
      <c r="O3766" t="s">
        <v>1152</v>
      </c>
      <c r="P3766" t="s">
        <v>6685</v>
      </c>
      <c r="Q3766" t="s">
        <v>294</v>
      </c>
      <c r="R3766" t="s">
        <v>6686</v>
      </c>
      <c r="S3766" t="s">
        <v>52</v>
      </c>
      <c r="T3766" t="s">
        <v>6687</v>
      </c>
      <c r="U3766" t="s">
        <v>6688</v>
      </c>
      <c r="V3766" t="s">
        <v>3985</v>
      </c>
      <c r="W3766" t="s">
        <v>3986</v>
      </c>
    </row>
    <row r="3767" spans="1:23" x14ac:dyDescent="0.3">
      <c r="A3767">
        <v>366668139874597</v>
      </c>
      <c r="B3767" t="s">
        <v>1008</v>
      </c>
      <c r="C3767" t="s">
        <v>24</v>
      </c>
      <c r="D3767" t="s">
        <v>2119</v>
      </c>
      <c r="E3767" t="s">
        <v>1084</v>
      </c>
      <c r="F3767" t="s">
        <v>1085</v>
      </c>
      <c r="G3767">
        <v>-20.348400000000002</v>
      </c>
      <c r="H3767">
        <v>57.552199999999999</v>
      </c>
      <c r="I3767" t="s">
        <v>78</v>
      </c>
      <c r="J3767">
        <v>30400</v>
      </c>
      <c r="K3767" s="1">
        <v>45011</v>
      </c>
      <c r="L3767" t="s">
        <v>29</v>
      </c>
      <c r="M3767" t="s">
        <v>11388</v>
      </c>
      <c r="N3767" t="s">
        <v>11389</v>
      </c>
      <c r="O3767" t="s">
        <v>2174</v>
      </c>
      <c r="P3767" t="s">
        <v>2782</v>
      </c>
      <c r="Q3767" t="s">
        <v>239</v>
      </c>
      <c r="R3767" t="s">
        <v>2783</v>
      </c>
      <c r="S3767" t="s">
        <v>334</v>
      </c>
      <c r="T3767" t="s">
        <v>2784</v>
      </c>
      <c r="U3767" t="s">
        <v>2785</v>
      </c>
      <c r="V3767" t="s">
        <v>2032</v>
      </c>
      <c r="W3767" t="s">
        <v>2033</v>
      </c>
    </row>
    <row r="3768" spans="1:23" x14ac:dyDescent="0.3">
      <c r="A3768">
        <v>2113030105086260</v>
      </c>
      <c r="B3768" t="s">
        <v>217</v>
      </c>
      <c r="C3768" t="s">
        <v>24</v>
      </c>
      <c r="D3768" t="s">
        <v>3021</v>
      </c>
      <c r="E3768" t="s">
        <v>1642</v>
      </c>
      <c r="F3768" t="s">
        <v>1643</v>
      </c>
      <c r="G3768">
        <v>41.608600000000003</v>
      </c>
      <c r="H3768">
        <v>21.7453</v>
      </c>
      <c r="I3768" t="s">
        <v>78</v>
      </c>
      <c r="J3768">
        <v>58831</v>
      </c>
      <c r="K3768" s="1">
        <v>44717</v>
      </c>
      <c r="L3768" t="s">
        <v>63</v>
      </c>
      <c r="M3768" t="s">
        <v>11390</v>
      </c>
      <c r="N3768" t="s">
        <v>11391</v>
      </c>
      <c r="O3768" t="s">
        <v>209</v>
      </c>
      <c r="P3768" t="s">
        <v>4426</v>
      </c>
      <c r="Q3768" t="s">
        <v>34</v>
      </c>
      <c r="R3768" t="s">
        <v>4427</v>
      </c>
      <c r="S3768" t="s">
        <v>114</v>
      </c>
      <c r="T3768" t="s">
        <v>4428</v>
      </c>
      <c r="U3768" t="s">
        <v>4429</v>
      </c>
      <c r="V3768" t="s">
        <v>6146</v>
      </c>
      <c r="W3768" t="s">
        <v>6147</v>
      </c>
    </row>
    <row r="3769" spans="1:23" x14ac:dyDescent="0.3">
      <c r="A3769">
        <v>160888832888502</v>
      </c>
      <c r="B3769" t="s">
        <v>217</v>
      </c>
      <c r="C3769" t="s">
        <v>189</v>
      </c>
      <c r="D3769" t="s">
        <v>455</v>
      </c>
      <c r="E3769" t="s">
        <v>2727</v>
      </c>
      <c r="F3769" t="s">
        <v>2728</v>
      </c>
      <c r="G3769">
        <v>17.357800000000001</v>
      </c>
      <c r="H3769">
        <v>-62.782899999999998</v>
      </c>
      <c r="I3769" t="s">
        <v>62</v>
      </c>
      <c r="J3769">
        <v>15609</v>
      </c>
      <c r="K3769" s="1">
        <v>44526</v>
      </c>
      <c r="L3769" t="s">
        <v>63</v>
      </c>
      <c r="M3769" t="s">
        <v>11392</v>
      </c>
      <c r="N3769" t="s">
        <v>11393</v>
      </c>
      <c r="O3769" t="s">
        <v>496</v>
      </c>
      <c r="P3769" t="s">
        <v>497</v>
      </c>
      <c r="Q3769" t="s">
        <v>67</v>
      </c>
      <c r="R3769" t="s">
        <v>498</v>
      </c>
      <c r="S3769" t="s">
        <v>212</v>
      </c>
      <c r="T3769" t="s">
        <v>499</v>
      </c>
      <c r="U3769" t="s">
        <v>500</v>
      </c>
      <c r="V3769" t="s">
        <v>5868</v>
      </c>
      <c r="W3769" t="s">
        <v>5869</v>
      </c>
    </row>
    <row r="3770" spans="1:23" x14ac:dyDescent="0.3">
      <c r="A3770">
        <v>1285760588887240</v>
      </c>
      <c r="B3770" t="s">
        <v>567</v>
      </c>
      <c r="C3770" t="s">
        <v>91</v>
      </c>
      <c r="D3770" t="s">
        <v>914</v>
      </c>
      <c r="E3770" t="s">
        <v>2083</v>
      </c>
      <c r="F3770" t="s">
        <v>2084</v>
      </c>
      <c r="G3770">
        <v>-8.8742000000000001</v>
      </c>
      <c r="H3770">
        <v>125.72750000000001</v>
      </c>
      <c r="I3770" t="s">
        <v>78</v>
      </c>
      <c r="J3770">
        <v>119750</v>
      </c>
      <c r="K3770" s="1">
        <v>44956</v>
      </c>
      <c r="L3770" t="s">
        <v>29</v>
      </c>
      <c r="M3770" t="s">
        <v>11394</v>
      </c>
      <c r="N3770" t="s">
        <v>11395</v>
      </c>
      <c r="O3770" t="s">
        <v>772</v>
      </c>
      <c r="P3770" t="s">
        <v>773</v>
      </c>
      <c r="Q3770" t="s">
        <v>169</v>
      </c>
      <c r="R3770" t="s">
        <v>774</v>
      </c>
      <c r="S3770" t="s">
        <v>145</v>
      </c>
      <c r="T3770" t="s">
        <v>775</v>
      </c>
      <c r="U3770" t="s">
        <v>776</v>
      </c>
      <c r="V3770" t="s">
        <v>1909</v>
      </c>
      <c r="W3770" t="s">
        <v>1910</v>
      </c>
    </row>
    <row r="3771" spans="1:23" x14ac:dyDescent="0.3">
      <c r="A3771">
        <v>1645321580847820</v>
      </c>
      <c r="B3771" t="s">
        <v>859</v>
      </c>
      <c r="C3771" t="s">
        <v>24</v>
      </c>
      <c r="D3771" t="s">
        <v>5147</v>
      </c>
      <c r="E3771" t="s">
        <v>1849</v>
      </c>
      <c r="F3771" t="s">
        <v>1850</v>
      </c>
      <c r="G3771">
        <v>32.427900000000001</v>
      </c>
      <c r="H3771">
        <v>53.688000000000002</v>
      </c>
      <c r="I3771" t="s">
        <v>138</v>
      </c>
      <c r="J3771">
        <v>81482</v>
      </c>
      <c r="K3771" s="1">
        <v>44714</v>
      </c>
      <c r="L3771" t="s">
        <v>29</v>
      </c>
      <c r="M3771" t="s">
        <v>11396</v>
      </c>
      <c r="N3771" t="s">
        <v>11397</v>
      </c>
      <c r="O3771" t="s">
        <v>1429</v>
      </c>
      <c r="P3771" t="s">
        <v>2102</v>
      </c>
      <c r="Q3771" t="s">
        <v>83</v>
      </c>
      <c r="R3771" t="s">
        <v>2103</v>
      </c>
      <c r="S3771" t="s">
        <v>69</v>
      </c>
      <c r="T3771" t="s">
        <v>2104</v>
      </c>
      <c r="U3771" t="s">
        <v>2105</v>
      </c>
      <c r="V3771" t="s">
        <v>6207</v>
      </c>
      <c r="W3771" t="s">
        <v>6208</v>
      </c>
    </row>
    <row r="3772" spans="1:23" x14ac:dyDescent="0.3">
      <c r="A3772">
        <v>223404496369568</v>
      </c>
      <c r="B3772" t="s">
        <v>1140</v>
      </c>
      <c r="C3772" t="s">
        <v>151</v>
      </c>
      <c r="D3772" t="s">
        <v>1064</v>
      </c>
      <c r="E3772" t="s">
        <v>3591</v>
      </c>
      <c r="F3772" t="s">
        <v>3592</v>
      </c>
      <c r="G3772">
        <v>41.871899999999997</v>
      </c>
      <c r="H3772">
        <v>12.567399999999999</v>
      </c>
      <c r="I3772" t="s">
        <v>78</v>
      </c>
      <c r="J3772">
        <v>50042</v>
      </c>
      <c r="K3772" s="1">
        <v>44597</v>
      </c>
      <c r="L3772" t="s">
        <v>29</v>
      </c>
      <c r="M3772" t="s">
        <v>11398</v>
      </c>
      <c r="N3772">
        <f>1-320-677-3304</f>
        <v>-4300</v>
      </c>
      <c r="O3772" t="s">
        <v>33</v>
      </c>
      <c r="P3772" t="s">
        <v>5364</v>
      </c>
      <c r="Q3772" t="s">
        <v>294</v>
      </c>
      <c r="R3772" t="s">
        <v>5365</v>
      </c>
      <c r="S3772" t="s">
        <v>36</v>
      </c>
      <c r="T3772" t="s">
        <v>5366</v>
      </c>
      <c r="U3772" t="s">
        <v>5367</v>
      </c>
      <c r="V3772" t="s">
        <v>958</v>
      </c>
      <c r="W3772" t="s">
        <v>959</v>
      </c>
    </row>
    <row r="3773" spans="1:23" x14ac:dyDescent="0.3">
      <c r="A3773">
        <v>199842545698682</v>
      </c>
      <c r="B3773" t="s">
        <v>430</v>
      </c>
      <c r="C3773" t="s">
        <v>151</v>
      </c>
      <c r="D3773" t="s">
        <v>1177</v>
      </c>
      <c r="E3773" t="s">
        <v>3424</v>
      </c>
      <c r="F3773" t="s">
        <v>3425</v>
      </c>
      <c r="G3773">
        <v>-21.178899999999999</v>
      </c>
      <c r="H3773">
        <v>-175.19820000000001</v>
      </c>
      <c r="I3773" t="s">
        <v>138</v>
      </c>
      <c r="J3773">
        <v>33227</v>
      </c>
      <c r="K3773" s="1">
        <v>44598</v>
      </c>
      <c r="L3773" t="s">
        <v>63</v>
      </c>
      <c r="M3773" t="s">
        <v>11399</v>
      </c>
      <c r="N3773" t="s">
        <v>11400</v>
      </c>
      <c r="O3773" t="s">
        <v>2242</v>
      </c>
      <c r="P3773" t="s">
        <v>3543</v>
      </c>
      <c r="Q3773" t="s">
        <v>143</v>
      </c>
      <c r="R3773" t="s">
        <v>3544</v>
      </c>
      <c r="S3773" t="s">
        <v>145</v>
      </c>
      <c r="T3773" t="s">
        <v>3545</v>
      </c>
      <c r="U3773" t="s">
        <v>3546</v>
      </c>
      <c r="V3773" t="s">
        <v>3191</v>
      </c>
      <c r="W3773" t="s">
        <v>3192</v>
      </c>
    </row>
    <row r="3774" spans="1:23" x14ac:dyDescent="0.3">
      <c r="A3774">
        <v>2662534450972780</v>
      </c>
      <c r="B3774" t="s">
        <v>480</v>
      </c>
      <c r="C3774" t="s">
        <v>151</v>
      </c>
      <c r="D3774" t="s">
        <v>2044</v>
      </c>
      <c r="E3774" t="s">
        <v>1268</v>
      </c>
      <c r="F3774" t="s">
        <v>1269</v>
      </c>
      <c r="G3774">
        <v>12.879721</v>
      </c>
      <c r="H3774">
        <v>121.774017</v>
      </c>
      <c r="I3774" t="s">
        <v>138</v>
      </c>
      <c r="J3774">
        <v>51276</v>
      </c>
      <c r="K3774" s="1">
        <v>44552</v>
      </c>
      <c r="L3774" t="s">
        <v>29</v>
      </c>
      <c r="M3774" t="s">
        <v>11401</v>
      </c>
      <c r="N3774" t="s">
        <v>11402</v>
      </c>
      <c r="O3774" t="s">
        <v>2470</v>
      </c>
      <c r="P3774" t="s">
        <v>2471</v>
      </c>
      <c r="Q3774" t="s">
        <v>332</v>
      </c>
      <c r="R3774" t="s">
        <v>2472</v>
      </c>
      <c r="S3774" t="s">
        <v>241</v>
      </c>
      <c r="T3774" t="s">
        <v>2473</v>
      </c>
      <c r="U3774" t="s">
        <v>2474</v>
      </c>
      <c r="V3774" t="s">
        <v>2979</v>
      </c>
      <c r="W3774" t="s">
        <v>2980</v>
      </c>
    </row>
    <row r="3775" spans="1:23" x14ac:dyDescent="0.3">
      <c r="A3775">
        <v>257774494990104</v>
      </c>
      <c r="B3775" t="s">
        <v>41</v>
      </c>
      <c r="C3775" t="s">
        <v>91</v>
      </c>
      <c r="D3775" t="s">
        <v>3406</v>
      </c>
      <c r="E3775" t="s">
        <v>1377</v>
      </c>
      <c r="F3775" t="s">
        <v>1378</v>
      </c>
      <c r="G3775">
        <v>-29.6099</v>
      </c>
      <c r="H3775">
        <v>28.233599999999999</v>
      </c>
      <c r="I3775" t="s">
        <v>78</v>
      </c>
      <c r="J3775">
        <v>28437</v>
      </c>
      <c r="K3775" s="1">
        <v>45107</v>
      </c>
      <c r="L3775" t="s">
        <v>63</v>
      </c>
      <c r="M3775" t="s">
        <v>11403</v>
      </c>
      <c r="N3775" t="s">
        <v>11404</v>
      </c>
      <c r="O3775" t="s">
        <v>1069</v>
      </c>
      <c r="P3775" t="s">
        <v>1070</v>
      </c>
      <c r="Q3775" t="s">
        <v>321</v>
      </c>
      <c r="R3775" t="s">
        <v>1071</v>
      </c>
      <c r="S3775" t="s">
        <v>212</v>
      </c>
      <c r="T3775" t="s">
        <v>1072</v>
      </c>
      <c r="U3775" t="s">
        <v>1073</v>
      </c>
      <c r="V3775" t="s">
        <v>5136</v>
      </c>
      <c r="W3775" t="s">
        <v>5137</v>
      </c>
    </row>
    <row r="3776" spans="1:23" x14ac:dyDescent="0.3">
      <c r="A3776">
        <v>151630177084367</v>
      </c>
      <c r="B3776" t="s">
        <v>23</v>
      </c>
      <c r="C3776" t="s">
        <v>189</v>
      </c>
      <c r="D3776" t="s">
        <v>3034</v>
      </c>
      <c r="E3776" t="s">
        <v>1685</v>
      </c>
      <c r="F3776" t="s">
        <v>1686</v>
      </c>
      <c r="G3776">
        <v>6.4280999999999997</v>
      </c>
      <c r="H3776">
        <v>-9.4295000000000009</v>
      </c>
      <c r="I3776" t="s">
        <v>206</v>
      </c>
      <c r="J3776">
        <v>50107</v>
      </c>
      <c r="K3776" s="1">
        <v>45144</v>
      </c>
      <c r="L3776" t="s">
        <v>29</v>
      </c>
      <c r="M3776" t="s">
        <v>11405</v>
      </c>
      <c r="N3776">
        <v>3549134422</v>
      </c>
      <c r="O3776" t="s">
        <v>2111</v>
      </c>
      <c r="P3776" t="s">
        <v>1832</v>
      </c>
      <c r="Q3776" t="s">
        <v>239</v>
      </c>
      <c r="R3776" t="s">
        <v>2112</v>
      </c>
      <c r="S3776" t="s">
        <v>69</v>
      </c>
      <c r="T3776" t="s">
        <v>2113</v>
      </c>
      <c r="U3776" t="s">
        <v>2114</v>
      </c>
      <c r="V3776" t="s">
        <v>3810</v>
      </c>
      <c r="W3776" t="s">
        <v>3811</v>
      </c>
    </row>
    <row r="3777" spans="1:23" x14ac:dyDescent="0.3">
      <c r="A3777">
        <v>2007728278742640</v>
      </c>
      <c r="B3777" t="s">
        <v>1803</v>
      </c>
      <c r="C3777" t="s">
        <v>189</v>
      </c>
      <c r="D3777" t="s">
        <v>8575</v>
      </c>
      <c r="E3777" t="s">
        <v>569</v>
      </c>
      <c r="F3777" t="s">
        <v>570</v>
      </c>
      <c r="G3777">
        <v>18.335799999999999</v>
      </c>
      <c r="H3777">
        <v>-64.896299999999997</v>
      </c>
      <c r="I3777" t="s">
        <v>78</v>
      </c>
      <c r="J3777">
        <v>104912</v>
      </c>
      <c r="K3777" s="1">
        <v>44509</v>
      </c>
      <c r="L3777" t="s">
        <v>29</v>
      </c>
      <c r="M3777" t="s">
        <v>11406</v>
      </c>
      <c r="N3777" t="s">
        <v>11407</v>
      </c>
      <c r="O3777" t="s">
        <v>1543</v>
      </c>
      <c r="P3777" t="s">
        <v>1708</v>
      </c>
      <c r="Q3777" t="s">
        <v>967</v>
      </c>
      <c r="R3777" t="s">
        <v>1709</v>
      </c>
      <c r="S3777" t="s">
        <v>36</v>
      </c>
      <c r="T3777" t="s">
        <v>1710</v>
      </c>
      <c r="U3777" t="s">
        <v>1711</v>
      </c>
      <c r="V3777" t="s">
        <v>8887</v>
      </c>
      <c r="W3777" t="s">
        <v>8888</v>
      </c>
    </row>
    <row r="3778" spans="1:23" x14ac:dyDescent="0.3">
      <c r="A3778">
        <v>1360522209303840</v>
      </c>
      <c r="B3778" t="s">
        <v>119</v>
      </c>
      <c r="C3778" t="s">
        <v>105</v>
      </c>
      <c r="D3778" t="s">
        <v>6265</v>
      </c>
      <c r="E3778" t="s">
        <v>893</v>
      </c>
      <c r="F3778" t="s">
        <v>894</v>
      </c>
      <c r="G3778">
        <v>-30.5595</v>
      </c>
      <c r="H3778">
        <v>22.9375</v>
      </c>
      <c r="I3778" t="s">
        <v>28</v>
      </c>
      <c r="J3778">
        <v>60591</v>
      </c>
      <c r="K3778" s="1">
        <v>45086</v>
      </c>
      <c r="L3778" t="s">
        <v>29</v>
      </c>
      <c r="M3778" t="s">
        <v>11408</v>
      </c>
      <c r="N3778" t="s">
        <v>11409</v>
      </c>
      <c r="O3778" t="s">
        <v>1698</v>
      </c>
      <c r="P3778" t="s">
        <v>6711</v>
      </c>
      <c r="Q3778" t="s">
        <v>294</v>
      </c>
      <c r="R3778" t="s">
        <v>6712</v>
      </c>
      <c r="S3778" t="s">
        <v>36</v>
      </c>
      <c r="T3778" t="s">
        <v>6713</v>
      </c>
      <c r="U3778" t="s">
        <v>6714</v>
      </c>
      <c r="V3778" t="s">
        <v>7762</v>
      </c>
      <c r="W3778" t="s">
        <v>7763</v>
      </c>
    </row>
    <row r="3779" spans="1:23" x14ac:dyDescent="0.3">
      <c r="A3779">
        <v>1173968327398570</v>
      </c>
      <c r="B3779" t="s">
        <v>430</v>
      </c>
      <c r="C3779" t="s">
        <v>105</v>
      </c>
      <c r="D3779" t="s">
        <v>5972</v>
      </c>
      <c r="E3779" t="s">
        <v>4329</v>
      </c>
      <c r="F3779" t="s">
        <v>4330</v>
      </c>
      <c r="G3779">
        <v>-13.254300000000001</v>
      </c>
      <c r="H3779">
        <v>34.301499999999997</v>
      </c>
      <c r="I3779" t="s">
        <v>78</v>
      </c>
      <c r="J3779">
        <v>111862</v>
      </c>
      <c r="K3779" s="1">
        <v>44527</v>
      </c>
      <c r="L3779" t="s">
        <v>63</v>
      </c>
      <c r="M3779" t="s">
        <v>11410</v>
      </c>
      <c r="N3779" t="s">
        <v>11411</v>
      </c>
      <c r="O3779" t="s">
        <v>3636</v>
      </c>
      <c r="P3779" t="s">
        <v>4873</v>
      </c>
      <c r="Q3779" t="s">
        <v>674</v>
      </c>
      <c r="R3779" t="s">
        <v>4874</v>
      </c>
      <c r="S3779" t="s">
        <v>85</v>
      </c>
      <c r="T3779" t="s">
        <v>4875</v>
      </c>
      <c r="U3779" t="s">
        <v>4876</v>
      </c>
      <c r="V3779" t="s">
        <v>4374</v>
      </c>
      <c r="W3779" t="s">
        <v>4375</v>
      </c>
    </row>
    <row r="3780" spans="1:23" x14ac:dyDescent="0.3">
      <c r="A3780">
        <v>589362198238490</v>
      </c>
      <c r="B3780" t="s">
        <v>119</v>
      </c>
      <c r="C3780" t="s">
        <v>91</v>
      </c>
      <c r="D3780" t="s">
        <v>6224</v>
      </c>
      <c r="E3780" t="s">
        <v>2367</v>
      </c>
      <c r="F3780" t="s">
        <v>2368</v>
      </c>
      <c r="G3780">
        <v>43.915900000000001</v>
      </c>
      <c r="H3780">
        <v>17.679099999999998</v>
      </c>
      <c r="I3780" t="s">
        <v>28</v>
      </c>
      <c r="J3780">
        <v>55534</v>
      </c>
      <c r="K3780" s="1">
        <v>44658</v>
      </c>
      <c r="L3780" t="s">
        <v>63</v>
      </c>
      <c r="M3780" t="s">
        <v>11412</v>
      </c>
      <c r="N3780" t="s">
        <v>11413</v>
      </c>
      <c r="O3780" t="s">
        <v>2332</v>
      </c>
      <c r="P3780" t="s">
        <v>496</v>
      </c>
      <c r="Q3780" t="s">
        <v>332</v>
      </c>
      <c r="R3780" t="s">
        <v>2333</v>
      </c>
      <c r="S3780" t="s">
        <v>212</v>
      </c>
      <c r="T3780" t="s">
        <v>2334</v>
      </c>
      <c r="U3780" t="s">
        <v>2335</v>
      </c>
      <c r="V3780" t="s">
        <v>6599</v>
      </c>
      <c r="W3780" t="s">
        <v>6600</v>
      </c>
    </row>
    <row r="3781" spans="1:23" x14ac:dyDescent="0.3">
      <c r="A3781">
        <v>1383668968885960</v>
      </c>
      <c r="B3781" t="s">
        <v>175</v>
      </c>
      <c r="C3781" t="s">
        <v>91</v>
      </c>
      <c r="D3781" t="s">
        <v>2044</v>
      </c>
      <c r="E3781" t="s">
        <v>2148</v>
      </c>
      <c r="F3781" t="s">
        <v>2149</v>
      </c>
      <c r="G3781">
        <v>53.142400000000002</v>
      </c>
      <c r="H3781">
        <v>-7.6920999999999999</v>
      </c>
      <c r="I3781" t="s">
        <v>78</v>
      </c>
      <c r="J3781">
        <v>114574</v>
      </c>
      <c r="K3781" s="1">
        <v>44969</v>
      </c>
      <c r="L3781" t="s">
        <v>63</v>
      </c>
      <c r="M3781" t="s">
        <v>11414</v>
      </c>
      <c r="N3781" t="s">
        <v>11415</v>
      </c>
      <c r="O3781" t="s">
        <v>1252</v>
      </c>
      <c r="P3781" t="s">
        <v>6691</v>
      </c>
      <c r="Q3781" t="s">
        <v>67</v>
      </c>
      <c r="R3781" t="s">
        <v>6692</v>
      </c>
      <c r="S3781" t="s">
        <v>212</v>
      </c>
      <c r="T3781" t="s">
        <v>6693</v>
      </c>
      <c r="U3781" t="s">
        <v>6694</v>
      </c>
      <c r="V3781" t="s">
        <v>933</v>
      </c>
      <c r="W3781" t="s">
        <v>934</v>
      </c>
    </row>
    <row r="3782" spans="1:23" x14ac:dyDescent="0.3">
      <c r="A3782">
        <v>946255988798232</v>
      </c>
      <c r="B3782" t="s">
        <v>41</v>
      </c>
      <c r="C3782" t="s">
        <v>218</v>
      </c>
      <c r="D3782" t="s">
        <v>1388</v>
      </c>
      <c r="E3782" t="s">
        <v>2296</v>
      </c>
      <c r="F3782" t="s">
        <v>2297</v>
      </c>
      <c r="G3782">
        <v>21.9162</v>
      </c>
      <c r="H3782">
        <v>95.956000000000003</v>
      </c>
      <c r="I3782" t="s">
        <v>206</v>
      </c>
      <c r="J3782">
        <v>60150</v>
      </c>
      <c r="K3782" s="1">
        <v>45092</v>
      </c>
      <c r="L3782" t="s">
        <v>63</v>
      </c>
      <c r="M3782" t="s">
        <v>11416</v>
      </c>
      <c r="N3782" t="s">
        <v>11417</v>
      </c>
      <c r="O3782" t="s">
        <v>33</v>
      </c>
      <c r="P3782" t="s">
        <v>1558</v>
      </c>
      <c r="Q3782" t="s">
        <v>239</v>
      </c>
      <c r="R3782" t="s">
        <v>1559</v>
      </c>
      <c r="S3782" t="s">
        <v>255</v>
      </c>
      <c r="T3782" t="s">
        <v>1560</v>
      </c>
      <c r="U3782" t="s">
        <v>1561</v>
      </c>
      <c r="V3782" t="s">
        <v>2246</v>
      </c>
      <c r="W3782" t="s">
        <v>2247</v>
      </c>
    </row>
    <row r="3783" spans="1:23" x14ac:dyDescent="0.3">
      <c r="A3783">
        <v>1305211662873770</v>
      </c>
      <c r="B3783" t="s">
        <v>467</v>
      </c>
      <c r="C3783" t="s">
        <v>105</v>
      </c>
      <c r="D3783" t="s">
        <v>6571</v>
      </c>
      <c r="E3783" t="s">
        <v>1881</v>
      </c>
      <c r="F3783" t="s">
        <v>1881</v>
      </c>
      <c r="G3783">
        <v>1.3521000000000001</v>
      </c>
      <c r="H3783">
        <v>103.8198</v>
      </c>
      <c r="I3783" t="s">
        <v>138</v>
      </c>
      <c r="J3783">
        <v>41588</v>
      </c>
      <c r="K3783" s="1">
        <v>44743</v>
      </c>
      <c r="L3783" t="s">
        <v>123</v>
      </c>
      <c r="M3783" t="s">
        <v>11418</v>
      </c>
      <c r="N3783" t="s">
        <v>11419</v>
      </c>
      <c r="O3783" t="s">
        <v>423</v>
      </c>
      <c r="P3783" t="s">
        <v>141</v>
      </c>
      <c r="Q3783" t="s">
        <v>169</v>
      </c>
      <c r="R3783" t="s">
        <v>3058</v>
      </c>
      <c r="S3783" t="s">
        <v>36</v>
      </c>
      <c r="T3783" t="s">
        <v>3059</v>
      </c>
      <c r="U3783" t="s">
        <v>3060</v>
      </c>
      <c r="V3783" t="s">
        <v>3178</v>
      </c>
      <c r="W3783" t="s">
        <v>3179</v>
      </c>
    </row>
    <row r="3784" spans="1:23" x14ac:dyDescent="0.3">
      <c r="A3784">
        <v>2679047051096050</v>
      </c>
      <c r="B3784" t="s">
        <v>175</v>
      </c>
      <c r="C3784" t="s">
        <v>151</v>
      </c>
      <c r="D3784" t="s">
        <v>8549</v>
      </c>
      <c r="E3784" t="s">
        <v>2328</v>
      </c>
      <c r="F3784" t="s">
        <v>2329</v>
      </c>
      <c r="G3784">
        <v>12.238300000000001</v>
      </c>
      <c r="H3784">
        <v>-1.5616000000000001</v>
      </c>
      <c r="I3784" t="s">
        <v>78</v>
      </c>
      <c r="J3784">
        <v>26201</v>
      </c>
      <c r="K3784" s="1">
        <v>45171</v>
      </c>
      <c r="L3784" t="s">
        <v>123</v>
      </c>
      <c r="M3784" t="s">
        <v>11420</v>
      </c>
      <c r="N3784" t="s">
        <v>11421</v>
      </c>
      <c r="O3784" t="s">
        <v>81</v>
      </c>
      <c r="P3784" t="s">
        <v>224</v>
      </c>
      <c r="Q3784" t="s">
        <v>67</v>
      </c>
      <c r="R3784" t="s">
        <v>2259</v>
      </c>
      <c r="S3784" t="s">
        <v>69</v>
      </c>
      <c r="T3784" t="s">
        <v>2260</v>
      </c>
      <c r="U3784" t="s">
        <v>2261</v>
      </c>
      <c r="V3784" t="s">
        <v>7710</v>
      </c>
      <c r="W3784" t="s">
        <v>7711</v>
      </c>
    </row>
    <row r="3785" spans="1:23" x14ac:dyDescent="0.3">
      <c r="A3785">
        <v>2527437213603710</v>
      </c>
      <c r="B3785" t="s">
        <v>175</v>
      </c>
      <c r="C3785" t="s">
        <v>151</v>
      </c>
      <c r="D3785" t="s">
        <v>3423</v>
      </c>
      <c r="E3785" t="s">
        <v>107</v>
      </c>
      <c r="F3785" t="s">
        <v>108</v>
      </c>
      <c r="G3785">
        <v>50.503900000000002</v>
      </c>
      <c r="H3785">
        <v>4.4699</v>
      </c>
      <c r="I3785" t="s">
        <v>138</v>
      </c>
      <c r="J3785">
        <v>20860</v>
      </c>
      <c r="K3785" s="1">
        <v>44810</v>
      </c>
      <c r="L3785" t="s">
        <v>29</v>
      </c>
      <c r="M3785" t="s">
        <v>11422</v>
      </c>
      <c r="N3785" t="s">
        <v>11423</v>
      </c>
      <c r="O3785" t="s">
        <v>448</v>
      </c>
      <c r="P3785" t="s">
        <v>2628</v>
      </c>
      <c r="Q3785" t="s">
        <v>1047</v>
      </c>
      <c r="R3785" t="s">
        <v>2629</v>
      </c>
      <c r="S3785" t="s">
        <v>145</v>
      </c>
      <c r="T3785" t="s">
        <v>2630</v>
      </c>
      <c r="U3785" t="s">
        <v>2631</v>
      </c>
      <c r="V3785" t="s">
        <v>4046</v>
      </c>
      <c r="W3785" t="s">
        <v>4047</v>
      </c>
    </row>
    <row r="3786" spans="1:23" x14ac:dyDescent="0.3">
      <c r="A3786">
        <v>1473027452143910</v>
      </c>
      <c r="B3786" t="s">
        <v>443</v>
      </c>
      <c r="C3786" t="s">
        <v>91</v>
      </c>
      <c r="D3786" t="s">
        <v>5125</v>
      </c>
      <c r="E3786" t="s">
        <v>1642</v>
      </c>
      <c r="F3786" t="s">
        <v>1643</v>
      </c>
      <c r="G3786">
        <v>41.608600000000003</v>
      </c>
      <c r="H3786">
        <v>21.7453</v>
      </c>
      <c r="I3786" t="s">
        <v>138</v>
      </c>
      <c r="J3786">
        <v>132430</v>
      </c>
      <c r="K3786" s="1">
        <v>45083</v>
      </c>
      <c r="L3786" t="s">
        <v>123</v>
      </c>
      <c r="M3786" t="s">
        <v>11424</v>
      </c>
      <c r="N3786" t="s">
        <v>11425</v>
      </c>
      <c r="O3786" t="s">
        <v>2883</v>
      </c>
      <c r="P3786" t="s">
        <v>4657</v>
      </c>
      <c r="Q3786" t="s">
        <v>83</v>
      </c>
      <c r="R3786" t="s">
        <v>4658</v>
      </c>
      <c r="S3786" t="s">
        <v>69</v>
      </c>
      <c r="T3786" t="s">
        <v>4659</v>
      </c>
      <c r="U3786" t="s">
        <v>4660</v>
      </c>
      <c r="V3786" t="s">
        <v>7355</v>
      </c>
      <c r="W3786" t="s">
        <v>7356</v>
      </c>
    </row>
    <row r="3787" spans="1:23" x14ac:dyDescent="0.3">
      <c r="A3787">
        <v>476818140801598</v>
      </c>
      <c r="B3787" t="s">
        <v>454</v>
      </c>
      <c r="C3787" t="s">
        <v>24</v>
      </c>
      <c r="D3787" t="s">
        <v>5308</v>
      </c>
      <c r="E3787" t="s">
        <v>3211</v>
      </c>
      <c r="F3787" t="s">
        <v>3212</v>
      </c>
      <c r="G3787">
        <v>9.1449999999999996</v>
      </c>
      <c r="H3787">
        <v>40.489699999999999</v>
      </c>
      <c r="I3787" t="s">
        <v>78</v>
      </c>
      <c r="J3787">
        <v>53184</v>
      </c>
      <c r="K3787" s="1">
        <v>44537</v>
      </c>
      <c r="L3787" t="s">
        <v>63</v>
      </c>
      <c r="M3787" t="s">
        <v>11426</v>
      </c>
      <c r="N3787">
        <f>1-329-457-9530</f>
        <v>-10315</v>
      </c>
      <c r="O3787" t="s">
        <v>526</v>
      </c>
      <c r="P3787" t="s">
        <v>527</v>
      </c>
      <c r="Q3787" t="s">
        <v>83</v>
      </c>
      <c r="R3787" t="s">
        <v>528</v>
      </c>
      <c r="S3787" t="s">
        <v>255</v>
      </c>
      <c r="T3787" t="s">
        <v>529</v>
      </c>
      <c r="U3787" t="s">
        <v>530</v>
      </c>
      <c r="V3787" t="s">
        <v>958</v>
      </c>
      <c r="W3787" t="s">
        <v>959</v>
      </c>
    </row>
    <row r="3788" spans="1:23" x14ac:dyDescent="0.3">
      <c r="A3788">
        <v>2922402623165300</v>
      </c>
      <c r="B3788" t="s">
        <v>1636</v>
      </c>
      <c r="C3788" t="s">
        <v>273</v>
      </c>
      <c r="D3788" t="s">
        <v>1177</v>
      </c>
      <c r="E3788" t="s">
        <v>593</v>
      </c>
      <c r="F3788" t="s">
        <v>594</v>
      </c>
      <c r="G3788">
        <v>-11.6455</v>
      </c>
      <c r="H3788">
        <v>43.333300000000001</v>
      </c>
      <c r="I3788" t="s">
        <v>62</v>
      </c>
      <c r="J3788">
        <v>32309</v>
      </c>
      <c r="K3788" s="1">
        <v>44487</v>
      </c>
      <c r="L3788" t="s">
        <v>123</v>
      </c>
      <c r="M3788" t="s">
        <v>11427</v>
      </c>
      <c r="N3788" t="s">
        <v>11428</v>
      </c>
      <c r="O3788" t="s">
        <v>693</v>
      </c>
      <c r="P3788" t="s">
        <v>2445</v>
      </c>
      <c r="Q3788" t="s">
        <v>239</v>
      </c>
      <c r="R3788" t="s">
        <v>2446</v>
      </c>
      <c r="S3788" t="s">
        <v>241</v>
      </c>
      <c r="T3788" t="s">
        <v>2447</v>
      </c>
      <c r="U3788" t="s">
        <v>2448</v>
      </c>
      <c r="V3788" t="s">
        <v>6095</v>
      </c>
      <c r="W3788" t="s">
        <v>6096</v>
      </c>
    </row>
    <row r="3789" spans="1:23" x14ac:dyDescent="0.3">
      <c r="A3789">
        <v>283056792810522</v>
      </c>
      <c r="B3789" t="s">
        <v>325</v>
      </c>
      <c r="C3789" t="s">
        <v>273</v>
      </c>
      <c r="D3789" t="s">
        <v>2669</v>
      </c>
      <c r="E3789" t="s">
        <v>482</v>
      </c>
      <c r="F3789" t="s">
        <v>483</v>
      </c>
      <c r="G3789">
        <v>-25.2744</v>
      </c>
      <c r="H3789">
        <v>133.77510000000001</v>
      </c>
      <c r="I3789" t="s">
        <v>206</v>
      </c>
      <c r="J3789">
        <v>19361</v>
      </c>
      <c r="K3789" s="1">
        <v>44978</v>
      </c>
      <c r="L3789" t="s">
        <v>29</v>
      </c>
      <c r="M3789" t="s">
        <v>11429</v>
      </c>
      <c r="N3789" t="s">
        <v>11430</v>
      </c>
      <c r="O3789" t="s">
        <v>909</v>
      </c>
      <c r="P3789" t="s">
        <v>548</v>
      </c>
      <c r="Q3789" t="s">
        <v>967</v>
      </c>
      <c r="R3789" t="s">
        <v>1187</v>
      </c>
      <c r="S3789" t="s">
        <v>198</v>
      </c>
      <c r="T3789" t="s">
        <v>1188</v>
      </c>
      <c r="U3789" t="s">
        <v>1189</v>
      </c>
      <c r="V3789" t="s">
        <v>2077</v>
      </c>
      <c r="W3789" t="s">
        <v>2078</v>
      </c>
    </row>
    <row r="3790" spans="1:23" x14ac:dyDescent="0.3">
      <c r="A3790">
        <v>137349674439526</v>
      </c>
      <c r="B3790" t="s">
        <v>779</v>
      </c>
      <c r="C3790" t="s">
        <v>218</v>
      </c>
      <c r="D3790" t="s">
        <v>840</v>
      </c>
      <c r="E3790" t="s">
        <v>2591</v>
      </c>
      <c r="F3790" t="s">
        <v>2592</v>
      </c>
      <c r="G3790">
        <v>31.046099999999999</v>
      </c>
      <c r="H3790">
        <v>34.851599999999998</v>
      </c>
      <c r="I3790" t="s">
        <v>138</v>
      </c>
      <c r="J3790">
        <v>69577</v>
      </c>
      <c r="K3790" s="1">
        <v>44633</v>
      </c>
      <c r="L3790" t="s">
        <v>63</v>
      </c>
      <c r="M3790" t="s">
        <v>11431</v>
      </c>
      <c r="N3790" t="s">
        <v>11432</v>
      </c>
      <c r="O3790" t="s">
        <v>410</v>
      </c>
      <c r="P3790" t="s">
        <v>3263</v>
      </c>
      <c r="Q3790" t="s">
        <v>169</v>
      </c>
      <c r="R3790" t="s">
        <v>3264</v>
      </c>
      <c r="S3790" t="s">
        <v>145</v>
      </c>
      <c r="T3790" t="s">
        <v>3265</v>
      </c>
      <c r="U3790" t="s">
        <v>3266</v>
      </c>
      <c r="V3790" t="s">
        <v>4800</v>
      </c>
      <c r="W3790" t="s">
        <v>4801</v>
      </c>
    </row>
    <row r="3791" spans="1:23" x14ac:dyDescent="0.3">
      <c r="A3791">
        <v>1793874685560370</v>
      </c>
      <c r="B3791" t="s">
        <v>1683</v>
      </c>
      <c r="C3791" t="s">
        <v>24</v>
      </c>
      <c r="D3791" t="s">
        <v>5757</v>
      </c>
      <c r="E3791" t="s">
        <v>2336</v>
      </c>
      <c r="F3791" t="s">
        <v>2337</v>
      </c>
      <c r="G3791">
        <v>61.892600000000002</v>
      </c>
      <c r="H3791">
        <v>-6.9118000000000004</v>
      </c>
      <c r="I3791" t="s">
        <v>28</v>
      </c>
      <c r="J3791">
        <v>79043</v>
      </c>
      <c r="K3791" s="1">
        <v>44914</v>
      </c>
      <c r="L3791" t="s">
        <v>29</v>
      </c>
      <c r="M3791" t="s">
        <v>11433</v>
      </c>
      <c r="N3791" t="s">
        <v>11434</v>
      </c>
      <c r="O3791" t="s">
        <v>33</v>
      </c>
      <c r="P3791" t="s">
        <v>5364</v>
      </c>
      <c r="Q3791" t="s">
        <v>169</v>
      </c>
      <c r="R3791" t="s">
        <v>5365</v>
      </c>
      <c r="S3791" t="s">
        <v>52</v>
      </c>
      <c r="T3791" t="s">
        <v>5366</v>
      </c>
      <c r="U3791" t="s">
        <v>5367</v>
      </c>
      <c r="V3791" t="s">
        <v>2536</v>
      </c>
      <c r="W3791" t="s">
        <v>2537</v>
      </c>
    </row>
    <row r="3792" spans="1:23" x14ac:dyDescent="0.3">
      <c r="A3792">
        <v>2147264021825180</v>
      </c>
      <c r="B3792" t="s">
        <v>90</v>
      </c>
      <c r="C3792" t="s">
        <v>42</v>
      </c>
      <c r="D3792" t="s">
        <v>1778</v>
      </c>
      <c r="E3792" t="s">
        <v>2644</v>
      </c>
      <c r="F3792" t="s">
        <v>2645</v>
      </c>
      <c r="G3792">
        <v>-19.0154</v>
      </c>
      <c r="H3792">
        <v>29.154900000000001</v>
      </c>
      <c r="I3792" t="s">
        <v>28</v>
      </c>
      <c r="J3792">
        <v>15836</v>
      </c>
      <c r="K3792" s="1">
        <v>45131</v>
      </c>
      <c r="L3792" t="s">
        <v>123</v>
      </c>
      <c r="M3792" t="s">
        <v>11435</v>
      </c>
      <c r="N3792" t="s">
        <v>11436</v>
      </c>
      <c r="O3792" t="s">
        <v>735</v>
      </c>
      <c r="P3792" t="s">
        <v>736</v>
      </c>
      <c r="Q3792" t="s">
        <v>83</v>
      </c>
      <c r="R3792" t="s">
        <v>737</v>
      </c>
      <c r="S3792" t="s">
        <v>255</v>
      </c>
      <c r="T3792" t="s">
        <v>738</v>
      </c>
      <c r="U3792" t="s">
        <v>739</v>
      </c>
      <c r="V3792" t="s">
        <v>382</v>
      </c>
      <c r="W3792" t="s">
        <v>383</v>
      </c>
    </row>
    <row r="3793" spans="1:23" x14ac:dyDescent="0.3">
      <c r="A3793">
        <v>3058508492496180</v>
      </c>
      <c r="B3793" t="s">
        <v>133</v>
      </c>
      <c r="C3793" t="s">
        <v>24</v>
      </c>
      <c r="D3793" t="s">
        <v>4420</v>
      </c>
      <c r="E3793" t="s">
        <v>925</v>
      </c>
      <c r="F3793" t="s">
        <v>926</v>
      </c>
      <c r="G3793">
        <v>23.885899999999999</v>
      </c>
      <c r="H3793">
        <v>45.0792</v>
      </c>
      <c r="I3793" t="s">
        <v>78</v>
      </c>
      <c r="J3793">
        <v>109582</v>
      </c>
      <c r="K3793" s="1">
        <v>44567</v>
      </c>
      <c r="L3793" t="s">
        <v>29</v>
      </c>
      <c r="M3793" t="s">
        <v>11437</v>
      </c>
      <c r="N3793" t="s">
        <v>11438</v>
      </c>
      <c r="O3793" t="s">
        <v>1884</v>
      </c>
      <c r="P3793" t="s">
        <v>1428</v>
      </c>
      <c r="Q3793" t="s">
        <v>321</v>
      </c>
      <c r="R3793" t="s">
        <v>2820</v>
      </c>
      <c r="S3793" t="s">
        <v>255</v>
      </c>
      <c r="T3793" t="s">
        <v>2821</v>
      </c>
      <c r="U3793" t="s">
        <v>2822</v>
      </c>
      <c r="V3793" t="s">
        <v>10573</v>
      </c>
      <c r="W3793" t="s">
        <v>10574</v>
      </c>
    </row>
    <row r="3794" spans="1:23" x14ac:dyDescent="0.3">
      <c r="A3794">
        <v>261938389697547</v>
      </c>
      <c r="B3794" t="s">
        <v>161</v>
      </c>
      <c r="C3794" t="s">
        <v>218</v>
      </c>
      <c r="D3794" t="s">
        <v>4156</v>
      </c>
      <c r="E3794" t="s">
        <v>688</v>
      </c>
      <c r="F3794" t="s">
        <v>689</v>
      </c>
      <c r="G3794">
        <v>12.5657</v>
      </c>
      <c r="H3794">
        <v>104.9909</v>
      </c>
      <c r="I3794" t="s">
        <v>78</v>
      </c>
      <c r="J3794">
        <v>32725</v>
      </c>
      <c r="K3794" s="1">
        <v>45172</v>
      </c>
      <c r="L3794" t="s">
        <v>29</v>
      </c>
      <c r="M3794" t="s">
        <v>11439</v>
      </c>
      <c r="N3794" t="s">
        <v>11440</v>
      </c>
      <c r="O3794" t="s">
        <v>81</v>
      </c>
      <c r="P3794" t="s">
        <v>224</v>
      </c>
      <c r="Q3794" t="s">
        <v>674</v>
      </c>
      <c r="R3794" t="s">
        <v>2259</v>
      </c>
      <c r="S3794" t="s">
        <v>114</v>
      </c>
      <c r="T3794" t="s">
        <v>2260</v>
      </c>
      <c r="U3794" t="s">
        <v>2261</v>
      </c>
      <c r="V3794" t="s">
        <v>6619</v>
      </c>
      <c r="W3794" t="s">
        <v>6620</v>
      </c>
    </row>
    <row r="3795" spans="1:23" x14ac:dyDescent="0.3">
      <c r="A3795">
        <v>2946758721591830</v>
      </c>
      <c r="B3795" t="s">
        <v>1249</v>
      </c>
      <c r="C3795" t="s">
        <v>273</v>
      </c>
      <c r="D3795" t="s">
        <v>6136</v>
      </c>
      <c r="E3795" t="s">
        <v>2094</v>
      </c>
      <c r="F3795" t="s">
        <v>2095</v>
      </c>
      <c r="G3795">
        <v>-14.271000000000001</v>
      </c>
      <c r="H3795">
        <v>-170.13220000000001</v>
      </c>
      <c r="I3795" t="s">
        <v>28</v>
      </c>
      <c r="J3795">
        <v>107209</v>
      </c>
      <c r="K3795" s="1">
        <v>44631</v>
      </c>
      <c r="L3795" t="s">
        <v>123</v>
      </c>
      <c r="M3795" t="s">
        <v>11441</v>
      </c>
      <c r="N3795">
        <v>9202632800</v>
      </c>
      <c r="O3795" t="s">
        <v>195</v>
      </c>
      <c r="P3795" t="s">
        <v>2155</v>
      </c>
      <c r="Q3795" t="s">
        <v>294</v>
      </c>
      <c r="R3795" t="s">
        <v>2156</v>
      </c>
      <c r="S3795" t="s">
        <v>241</v>
      </c>
      <c r="T3795" t="s">
        <v>2157</v>
      </c>
      <c r="U3795" t="s">
        <v>2158</v>
      </c>
      <c r="V3795" t="s">
        <v>5798</v>
      </c>
      <c r="W3795" t="s">
        <v>5799</v>
      </c>
    </row>
    <row r="3796" spans="1:23" x14ac:dyDescent="0.3">
      <c r="A3796">
        <v>1247768887303360</v>
      </c>
      <c r="B3796" t="s">
        <v>1683</v>
      </c>
      <c r="C3796" t="s">
        <v>91</v>
      </c>
      <c r="D3796" t="s">
        <v>232</v>
      </c>
      <c r="E3796" t="s">
        <v>2255</v>
      </c>
      <c r="F3796" t="s">
        <v>2256</v>
      </c>
      <c r="G3796">
        <v>41.377499999999998</v>
      </c>
      <c r="H3796">
        <v>64.585300000000004</v>
      </c>
      <c r="I3796" t="s">
        <v>78</v>
      </c>
      <c r="J3796">
        <v>69888</v>
      </c>
      <c r="K3796" s="1">
        <v>44495</v>
      </c>
      <c r="L3796" t="s">
        <v>29</v>
      </c>
      <c r="M3796" t="s">
        <v>11442</v>
      </c>
      <c r="N3796" t="s">
        <v>11443</v>
      </c>
      <c r="O3796" t="s">
        <v>1493</v>
      </c>
      <c r="P3796" t="s">
        <v>2315</v>
      </c>
      <c r="Q3796" t="s">
        <v>967</v>
      </c>
      <c r="R3796" t="s">
        <v>2316</v>
      </c>
      <c r="S3796" t="s">
        <v>36</v>
      </c>
      <c r="T3796" t="s">
        <v>2317</v>
      </c>
      <c r="U3796" t="s">
        <v>2318</v>
      </c>
      <c r="V3796" t="s">
        <v>4661</v>
      </c>
      <c r="W3796" t="s">
        <v>4662</v>
      </c>
    </row>
    <row r="3797" spans="1:23" x14ac:dyDescent="0.3">
      <c r="A3797">
        <v>2680548407470000</v>
      </c>
      <c r="B3797" t="s">
        <v>150</v>
      </c>
      <c r="C3797" t="s">
        <v>273</v>
      </c>
      <c r="D3797" t="s">
        <v>1839</v>
      </c>
      <c r="E3797" t="s">
        <v>998</v>
      </c>
      <c r="F3797" t="s">
        <v>999</v>
      </c>
      <c r="G3797">
        <v>47.4116</v>
      </c>
      <c r="H3797">
        <v>28.369900000000001</v>
      </c>
      <c r="I3797" t="s">
        <v>206</v>
      </c>
      <c r="J3797">
        <v>90960</v>
      </c>
      <c r="K3797" s="1">
        <v>45009</v>
      </c>
      <c r="L3797" t="s">
        <v>29</v>
      </c>
      <c r="M3797" t="s">
        <v>11444</v>
      </c>
      <c r="N3797" t="s">
        <v>11445</v>
      </c>
      <c r="O3797" t="s">
        <v>618</v>
      </c>
      <c r="P3797" t="s">
        <v>1607</v>
      </c>
      <c r="Q3797" t="s">
        <v>67</v>
      </c>
      <c r="R3797" t="s">
        <v>1608</v>
      </c>
      <c r="S3797" t="s">
        <v>198</v>
      </c>
      <c r="T3797" t="s">
        <v>1609</v>
      </c>
      <c r="U3797" t="s">
        <v>1610</v>
      </c>
      <c r="V3797" t="s">
        <v>765</v>
      </c>
      <c r="W3797" t="s">
        <v>766</v>
      </c>
    </row>
    <row r="3798" spans="1:23" x14ac:dyDescent="0.3">
      <c r="A3798">
        <v>2949309209110210</v>
      </c>
      <c r="B3798" t="s">
        <v>161</v>
      </c>
      <c r="C3798" t="s">
        <v>58</v>
      </c>
      <c r="D3798" t="s">
        <v>492</v>
      </c>
      <c r="E3798" t="s">
        <v>3707</v>
      </c>
      <c r="F3798" t="s">
        <v>3708</v>
      </c>
      <c r="G3798">
        <v>12.1165</v>
      </c>
      <c r="H3798">
        <v>-61.679000000000002</v>
      </c>
      <c r="I3798" t="s">
        <v>138</v>
      </c>
      <c r="J3798">
        <v>105864</v>
      </c>
      <c r="K3798" s="1">
        <v>45099</v>
      </c>
      <c r="L3798" t="s">
        <v>63</v>
      </c>
      <c r="M3798" t="s">
        <v>11446</v>
      </c>
      <c r="N3798" t="s">
        <v>11447</v>
      </c>
      <c r="O3798" t="s">
        <v>141</v>
      </c>
      <c r="P3798" t="s">
        <v>142</v>
      </c>
      <c r="Q3798" t="s">
        <v>967</v>
      </c>
      <c r="R3798" t="s">
        <v>144</v>
      </c>
      <c r="S3798" t="s">
        <v>255</v>
      </c>
      <c r="T3798" t="s">
        <v>146</v>
      </c>
      <c r="U3798" t="s">
        <v>147</v>
      </c>
      <c r="V3798" t="s">
        <v>4966</v>
      </c>
      <c r="W3798" t="s">
        <v>4967</v>
      </c>
    </row>
    <row r="3799" spans="1:23" x14ac:dyDescent="0.3">
      <c r="A3799">
        <v>3020420533185780</v>
      </c>
      <c r="B3799" t="s">
        <v>41</v>
      </c>
      <c r="C3799" t="s">
        <v>91</v>
      </c>
      <c r="D3799" t="s">
        <v>4206</v>
      </c>
      <c r="E3799" t="s">
        <v>1870</v>
      </c>
      <c r="F3799" t="s">
        <v>1871</v>
      </c>
      <c r="G3799">
        <v>18.735700000000001</v>
      </c>
      <c r="H3799">
        <v>-70.162700000000001</v>
      </c>
      <c r="I3799" t="s">
        <v>78</v>
      </c>
      <c r="J3799">
        <v>111963</v>
      </c>
      <c r="K3799" s="1">
        <v>45004</v>
      </c>
      <c r="L3799" t="s">
        <v>63</v>
      </c>
      <c r="M3799" t="s">
        <v>11448</v>
      </c>
      <c r="N3799" t="s">
        <v>11449</v>
      </c>
      <c r="O3799" t="s">
        <v>3926</v>
      </c>
      <c r="P3799" t="s">
        <v>6330</v>
      </c>
      <c r="Q3799" t="s">
        <v>183</v>
      </c>
      <c r="R3799" t="s">
        <v>6331</v>
      </c>
      <c r="S3799" t="s">
        <v>36</v>
      </c>
      <c r="T3799" t="s">
        <v>6332</v>
      </c>
      <c r="U3799" t="s">
        <v>6333</v>
      </c>
      <c r="V3799" t="s">
        <v>5944</v>
      </c>
      <c r="W3799" t="s">
        <v>5945</v>
      </c>
    </row>
    <row r="3800" spans="1:23" x14ac:dyDescent="0.3">
      <c r="A3800">
        <v>2446392590582750</v>
      </c>
      <c r="B3800" t="s">
        <v>533</v>
      </c>
      <c r="C3800" t="s">
        <v>24</v>
      </c>
      <c r="D3800" t="s">
        <v>2759</v>
      </c>
      <c r="E3800" t="s">
        <v>366</v>
      </c>
      <c r="F3800" t="s">
        <v>367</v>
      </c>
      <c r="G3800">
        <v>18.4207</v>
      </c>
      <c r="H3800">
        <v>-64.639899999999997</v>
      </c>
      <c r="I3800" t="s">
        <v>206</v>
      </c>
      <c r="J3800">
        <v>117643</v>
      </c>
      <c r="K3800" s="1">
        <v>44719</v>
      </c>
      <c r="L3800" t="s">
        <v>29</v>
      </c>
      <c r="M3800" t="s">
        <v>11450</v>
      </c>
      <c r="N3800" t="s">
        <v>11451</v>
      </c>
      <c r="O3800" t="s">
        <v>785</v>
      </c>
      <c r="P3800" t="s">
        <v>1785</v>
      </c>
      <c r="Q3800" t="s">
        <v>253</v>
      </c>
      <c r="R3800" t="s">
        <v>1786</v>
      </c>
      <c r="S3800" t="s">
        <v>198</v>
      </c>
      <c r="T3800" t="s">
        <v>1787</v>
      </c>
      <c r="U3800" t="s">
        <v>1788</v>
      </c>
      <c r="V3800" t="s">
        <v>11027</v>
      </c>
      <c r="W3800" t="s">
        <v>11028</v>
      </c>
    </row>
    <row r="3801" spans="1:23" x14ac:dyDescent="0.3">
      <c r="A3801">
        <v>934166343499893</v>
      </c>
      <c r="B3801" t="s">
        <v>74</v>
      </c>
      <c r="C3801" t="s">
        <v>218</v>
      </c>
      <c r="D3801" t="s">
        <v>481</v>
      </c>
      <c r="E3801" t="s">
        <v>378</v>
      </c>
      <c r="F3801" t="s">
        <v>379</v>
      </c>
      <c r="G3801">
        <v>21.521799999999999</v>
      </c>
      <c r="H3801">
        <v>-77.781199999999998</v>
      </c>
      <c r="I3801" t="s">
        <v>78</v>
      </c>
      <c r="J3801">
        <v>113365</v>
      </c>
      <c r="K3801" s="1">
        <v>45009</v>
      </c>
      <c r="L3801" t="s">
        <v>123</v>
      </c>
      <c r="M3801" t="s">
        <v>11452</v>
      </c>
      <c r="N3801" t="s">
        <v>11453</v>
      </c>
      <c r="O3801" t="s">
        <v>4415</v>
      </c>
      <c r="P3801" t="s">
        <v>4416</v>
      </c>
      <c r="Q3801" t="s">
        <v>253</v>
      </c>
      <c r="R3801" t="s">
        <v>4417</v>
      </c>
      <c r="S3801" t="s">
        <v>36</v>
      </c>
      <c r="T3801" t="s">
        <v>4418</v>
      </c>
      <c r="U3801" t="s">
        <v>4419</v>
      </c>
      <c r="V3801" t="s">
        <v>9423</v>
      </c>
      <c r="W3801" t="s">
        <v>9424</v>
      </c>
    </row>
    <row r="3802" spans="1:23" x14ac:dyDescent="0.3">
      <c r="A3802">
        <v>344387015244241</v>
      </c>
      <c r="B3802" t="s">
        <v>104</v>
      </c>
      <c r="C3802" t="s">
        <v>151</v>
      </c>
      <c r="D3802" t="s">
        <v>3853</v>
      </c>
      <c r="E3802" t="s">
        <v>469</v>
      </c>
      <c r="F3802" t="s">
        <v>470</v>
      </c>
      <c r="G3802">
        <v>26.335100000000001</v>
      </c>
      <c r="H3802">
        <v>17.228300000000001</v>
      </c>
      <c r="I3802" t="s">
        <v>206</v>
      </c>
      <c r="J3802">
        <v>104565</v>
      </c>
      <c r="K3802" s="1">
        <v>44638</v>
      </c>
      <c r="L3802" t="s">
        <v>29</v>
      </c>
      <c r="M3802" t="s">
        <v>11454</v>
      </c>
      <c r="N3802" t="s">
        <v>11455</v>
      </c>
      <c r="O3802" t="s">
        <v>2027</v>
      </c>
      <c r="P3802" t="s">
        <v>5661</v>
      </c>
      <c r="Q3802" t="s">
        <v>674</v>
      </c>
      <c r="R3802" t="s">
        <v>5662</v>
      </c>
      <c r="S3802" t="s">
        <v>114</v>
      </c>
      <c r="T3802" t="s">
        <v>5663</v>
      </c>
      <c r="U3802" t="s">
        <v>5664</v>
      </c>
      <c r="V3802" t="s">
        <v>5714</v>
      </c>
      <c r="W3802" t="s">
        <v>5715</v>
      </c>
    </row>
    <row r="3803" spans="1:23" x14ac:dyDescent="0.3">
      <c r="A3803">
        <v>2143815164922630</v>
      </c>
      <c r="B3803" t="s">
        <v>779</v>
      </c>
      <c r="C3803" t="s">
        <v>273</v>
      </c>
      <c r="D3803" t="s">
        <v>3574</v>
      </c>
      <c r="E3803" t="s">
        <v>5204</v>
      </c>
      <c r="F3803" t="s">
        <v>5205</v>
      </c>
      <c r="G3803">
        <v>41.153300000000002</v>
      </c>
      <c r="H3803">
        <v>20.168299999999999</v>
      </c>
      <c r="I3803" t="s">
        <v>206</v>
      </c>
      <c r="J3803">
        <v>118900</v>
      </c>
      <c r="K3803" s="1">
        <v>44938</v>
      </c>
      <c r="L3803" t="s">
        <v>123</v>
      </c>
      <c r="M3803" t="s">
        <v>11456</v>
      </c>
      <c r="N3803" t="s">
        <v>11457</v>
      </c>
      <c r="O3803" t="s">
        <v>141</v>
      </c>
      <c r="P3803" t="s">
        <v>3092</v>
      </c>
      <c r="Q3803" t="s">
        <v>674</v>
      </c>
      <c r="R3803" t="s">
        <v>3093</v>
      </c>
      <c r="S3803" t="s">
        <v>114</v>
      </c>
      <c r="T3803" t="s">
        <v>3094</v>
      </c>
      <c r="U3803" t="s">
        <v>3095</v>
      </c>
      <c r="V3803" t="s">
        <v>4542</v>
      </c>
      <c r="W3803" t="s">
        <v>4543</v>
      </c>
    </row>
    <row r="3804" spans="1:23" x14ac:dyDescent="0.3">
      <c r="A3804">
        <v>1981749328131580</v>
      </c>
      <c r="B3804" t="s">
        <v>119</v>
      </c>
      <c r="C3804" t="s">
        <v>42</v>
      </c>
      <c r="D3804" t="s">
        <v>2067</v>
      </c>
      <c r="E3804" t="s">
        <v>378</v>
      </c>
      <c r="F3804" t="s">
        <v>379</v>
      </c>
      <c r="G3804">
        <v>21.521799999999999</v>
      </c>
      <c r="H3804">
        <v>-77.781199999999998</v>
      </c>
      <c r="I3804" t="s">
        <v>206</v>
      </c>
      <c r="J3804">
        <v>59541</v>
      </c>
      <c r="K3804" s="1">
        <v>44768</v>
      </c>
      <c r="L3804" t="s">
        <v>29</v>
      </c>
      <c r="M3804" t="s">
        <v>11458</v>
      </c>
      <c r="N3804">
        <f>1-859-321-3405</f>
        <v>-4584</v>
      </c>
      <c r="O3804" t="s">
        <v>356</v>
      </c>
      <c r="P3804" t="s">
        <v>357</v>
      </c>
      <c r="Q3804" t="s">
        <v>169</v>
      </c>
      <c r="R3804" t="s">
        <v>359</v>
      </c>
      <c r="S3804" t="s">
        <v>145</v>
      </c>
      <c r="T3804" t="s">
        <v>360</v>
      </c>
      <c r="U3804" t="s">
        <v>361</v>
      </c>
      <c r="V3804" t="s">
        <v>1867</v>
      </c>
      <c r="W3804" t="s">
        <v>1868</v>
      </c>
    </row>
    <row r="3805" spans="1:23" x14ac:dyDescent="0.3">
      <c r="A3805">
        <v>2633851805341510</v>
      </c>
      <c r="B3805" t="s">
        <v>41</v>
      </c>
      <c r="C3805" t="s">
        <v>218</v>
      </c>
      <c r="D3805" t="s">
        <v>5267</v>
      </c>
      <c r="E3805" t="s">
        <v>2210</v>
      </c>
      <c r="F3805" t="s">
        <v>2211</v>
      </c>
      <c r="G3805">
        <v>4.5709</v>
      </c>
      <c r="H3805">
        <v>-74.297300000000007</v>
      </c>
      <c r="I3805" t="s">
        <v>62</v>
      </c>
      <c r="J3805">
        <v>68001</v>
      </c>
      <c r="K3805" s="1">
        <v>45126</v>
      </c>
      <c r="L3805" t="s">
        <v>63</v>
      </c>
      <c r="M3805" t="s">
        <v>11459</v>
      </c>
      <c r="N3805" t="s">
        <v>11460</v>
      </c>
      <c r="O3805" t="s">
        <v>1513</v>
      </c>
      <c r="P3805" t="s">
        <v>1373</v>
      </c>
      <c r="Q3805" t="s">
        <v>321</v>
      </c>
      <c r="R3805" t="s">
        <v>1514</v>
      </c>
      <c r="S3805" t="s">
        <v>212</v>
      </c>
      <c r="T3805" t="s">
        <v>1515</v>
      </c>
      <c r="U3805" t="s">
        <v>1516</v>
      </c>
      <c r="V3805" t="s">
        <v>1265</v>
      </c>
      <c r="W3805" t="s">
        <v>1266</v>
      </c>
    </row>
    <row r="3806" spans="1:23" x14ac:dyDescent="0.3">
      <c r="A3806">
        <v>796904586117286</v>
      </c>
      <c r="B3806" t="s">
        <v>74</v>
      </c>
      <c r="C3806" t="s">
        <v>24</v>
      </c>
      <c r="D3806" t="s">
        <v>503</v>
      </c>
      <c r="E3806" t="s">
        <v>3498</v>
      </c>
      <c r="F3806" t="s">
        <v>3499</v>
      </c>
      <c r="G3806">
        <v>-3.3731</v>
      </c>
      <c r="H3806">
        <v>29.918900000000001</v>
      </c>
      <c r="I3806" t="s">
        <v>28</v>
      </c>
      <c r="J3806">
        <v>120629</v>
      </c>
      <c r="K3806" s="1">
        <v>44535</v>
      </c>
      <c r="L3806" t="s">
        <v>29</v>
      </c>
      <c r="M3806" t="s">
        <v>11461</v>
      </c>
      <c r="N3806" t="s">
        <v>11462</v>
      </c>
      <c r="O3806" t="s">
        <v>423</v>
      </c>
      <c r="P3806" t="s">
        <v>424</v>
      </c>
      <c r="Q3806" t="s">
        <v>239</v>
      </c>
      <c r="R3806" t="s">
        <v>425</v>
      </c>
      <c r="S3806" t="s">
        <v>114</v>
      </c>
      <c r="T3806" t="s">
        <v>426</v>
      </c>
      <c r="U3806" t="s">
        <v>427</v>
      </c>
      <c r="V3806" t="s">
        <v>3810</v>
      </c>
      <c r="W3806" t="s">
        <v>3811</v>
      </c>
    </row>
    <row r="3807" spans="1:23" x14ac:dyDescent="0.3">
      <c r="A3807">
        <v>1977704318759750</v>
      </c>
      <c r="B3807" t="s">
        <v>260</v>
      </c>
      <c r="C3807" t="s">
        <v>134</v>
      </c>
      <c r="D3807" t="s">
        <v>1648</v>
      </c>
      <c r="E3807" t="s">
        <v>3948</v>
      </c>
      <c r="F3807" t="s">
        <v>3949</v>
      </c>
      <c r="G3807">
        <v>45.1</v>
      </c>
      <c r="H3807">
        <v>15.2</v>
      </c>
      <c r="I3807" t="s">
        <v>28</v>
      </c>
      <c r="J3807">
        <v>15184</v>
      </c>
      <c r="K3807" s="1">
        <v>44550</v>
      </c>
      <c r="L3807" t="s">
        <v>63</v>
      </c>
      <c r="M3807" t="s">
        <v>11463</v>
      </c>
      <c r="N3807" t="s">
        <v>11464</v>
      </c>
      <c r="O3807" t="s">
        <v>474</v>
      </c>
      <c r="P3807" t="s">
        <v>979</v>
      </c>
      <c r="Q3807" t="s">
        <v>83</v>
      </c>
      <c r="R3807" t="s">
        <v>980</v>
      </c>
      <c r="S3807" t="s">
        <v>85</v>
      </c>
      <c r="T3807" t="s">
        <v>981</v>
      </c>
      <c r="U3807" t="s">
        <v>982</v>
      </c>
      <c r="V3807" t="s">
        <v>11465</v>
      </c>
      <c r="W3807" t="s">
        <v>11466</v>
      </c>
    </row>
    <row r="3808" spans="1:23" x14ac:dyDescent="0.3">
      <c r="A3808">
        <v>1071806358275830</v>
      </c>
      <c r="B3808" t="s">
        <v>973</v>
      </c>
      <c r="C3808" t="s">
        <v>151</v>
      </c>
      <c r="D3808" t="s">
        <v>3068</v>
      </c>
      <c r="E3808" t="s">
        <v>636</v>
      </c>
      <c r="F3808" t="s">
        <v>637</v>
      </c>
      <c r="G3808">
        <v>8.5379000000000005</v>
      </c>
      <c r="H3808">
        <v>-80.7821</v>
      </c>
      <c r="I3808" t="s">
        <v>78</v>
      </c>
      <c r="J3808">
        <v>29479</v>
      </c>
      <c r="K3808" s="1">
        <v>44762</v>
      </c>
      <c r="L3808" t="s">
        <v>123</v>
      </c>
      <c r="M3808" t="s">
        <v>11467</v>
      </c>
      <c r="N3808" t="s">
        <v>11468</v>
      </c>
      <c r="O3808" t="s">
        <v>640</v>
      </c>
      <c r="P3808" t="s">
        <v>1346</v>
      </c>
      <c r="Q3808" t="s">
        <v>169</v>
      </c>
      <c r="R3808" t="s">
        <v>1347</v>
      </c>
      <c r="S3808" t="s">
        <v>198</v>
      </c>
      <c r="T3808" t="s">
        <v>1348</v>
      </c>
      <c r="U3808" t="s">
        <v>1349</v>
      </c>
      <c r="V3808" t="s">
        <v>7572</v>
      </c>
      <c r="W3808" t="s">
        <v>7573</v>
      </c>
    </row>
    <row r="3809" spans="1:23" x14ac:dyDescent="0.3">
      <c r="A3809">
        <v>1043907026867480</v>
      </c>
      <c r="B3809" t="s">
        <v>231</v>
      </c>
      <c r="C3809" t="s">
        <v>218</v>
      </c>
      <c r="D3809" t="s">
        <v>6143</v>
      </c>
      <c r="E3809" t="s">
        <v>626</v>
      </c>
      <c r="F3809" t="s">
        <v>627</v>
      </c>
      <c r="G3809">
        <v>35.9375</v>
      </c>
      <c r="H3809">
        <v>14.375400000000001</v>
      </c>
      <c r="I3809" t="s">
        <v>62</v>
      </c>
      <c r="J3809">
        <v>63756</v>
      </c>
      <c r="K3809" s="1">
        <v>44774</v>
      </c>
      <c r="L3809" t="s">
        <v>123</v>
      </c>
      <c r="M3809" t="s">
        <v>11469</v>
      </c>
      <c r="N3809" t="s">
        <v>11470</v>
      </c>
      <c r="O3809" t="s">
        <v>1466</v>
      </c>
      <c r="P3809" t="s">
        <v>1467</v>
      </c>
      <c r="Q3809" t="s">
        <v>967</v>
      </c>
      <c r="R3809" t="s">
        <v>1468</v>
      </c>
      <c r="S3809" t="s">
        <v>114</v>
      </c>
      <c r="T3809" t="s">
        <v>1469</v>
      </c>
      <c r="U3809" t="s">
        <v>1470</v>
      </c>
      <c r="V3809" t="s">
        <v>2319</v>
      </c>
      <c r="W3809" t="s">
        <v>2320</v>
      </c>
    </row>
    <row r="3810" spans="1:23" x14ac:dyDescent="0.3">
      <c r="A3810">
        <v>1701136647747640</v>
      </c>
      <c r="B3810" t="s">
        <v>74</v>
      </c>
      <c r="C3810" t="s">
        <v>24</v>
      </c>
      <c r="D3810" t="s">
        <v>4812</v>
      </c>
      <c r="E3810" t="s">
        <v>3961</v>
      </c>
      <c r="F3810" t="s">
        <v>3962</v>
      </c>
      <c r="G3810">
        <v>-18.665700000000001</v>
      </c>
      <c r="H3810">
        <v>35.529600000000002</v>
      </c>
      <c r="I3810" t="s">
        <v>62</v>
      </c>
      <c r="J3810">
        <v>29466</v>
      </c>
      <c r="K3810" s="1">
        <v>44906</v>
      </c>
      <c r="L3810" t="s">
        <v>29</v>
      </c>
      <c r="M3810" t="s">
        <v>11471</v>
      </c>
      <c r="N3810">
        <f>1-912-767-892</f>
        <v>-2570</v>
      </c>
      <c r="O3810" t="s">
        <v>2027</v>
      </c>
      <c r="P3810" t="s">
        <v>2028</v>
      </c>
      <c r="Q3810" t="s">
        <v>253</v>
      </c>
      <c r="R3810" t="s">
        <v>2029</v>
      </c>
      <c r="S3810" t="s">
        <v>69</v>
      </c>
      <c r="T3810" t="s">
        <v>2030</v>
      </c>
      <c r="U3810" t="s">
        <v>2031</v>
      </c>
      <c r="V3810" t="s">
        <v>8616</v>
      </c>
      <c r="W3810" t="s">
        <v>8617</v>
      </c>
    </row>
    <row r="3811" spans="1:23" x14ac:dyDescent="0.3">
      <c r="A3811">
        <v>13986851699843</v>
      </c>
      <c r="B3811" t="s">
        <v>364</v>
      </c>
      <c r="C3811" t="s">
        <v>218</v>
      </c>
      <c r="D3811" t="s">
        <v>2393</v>
      </c>
      <c r="E3811" t="s">
        <v>3707</v>
      </c>
      <c r="F3811" t="s">
        <v>3708</v>
      </c>
      <c r="G3811">
        <v>12.1165</v>
      </c>
      <c r="H3811">
        <v>-61.679000000000002</v>
      </c>
      <c r="I3811" t="s">
        <v>206</v>
      </c>
      <c r="J3811">
        <v>40632</v>
      </c>
      <c r="K3811" s="1">
        <v>45161</v>
      </c>
      <c r="L3811" t="s">
        <v>29</v>
      </c>
      <c r="M3811" t="s">
        <v>11472</v>
      </c>
      <c r="N3811" t="s">
        <v>11473</v>
      </c>
      <c r="O3811" t="s">
        <v>1169</v>
      </c>
      <c r="P3811" t="s">
        <v>2847</v>
      </c>
      <c r="Q3811" t="s">
        <v>332</v>
      </c>
      <c r="R3811" t="s">
        <v>2848</v>
      </c>
      <c r="S3811" t="s">
        <v>52</v>
      </c>
      <c r="T3811" t="s">
        <v>2849</v>
      </c>
      <c r="U3811" t="s">
        <v>2850</v>
      </c>
      <c r="V3811" t="s">
        <v>4070</v>
      </c>
      <c r="W3811" t="s">
        <v>4071</v>
      </c>
    </row>
    <row r="3812" spans="1:23" x14ac:dyDescent="0.3">
      <c r="A3812">
        <v>1113106758615750</v>
      </c>
      <c r="B3812" t="s">
        <v>533</v>
      </c>
      <c r="C3812" t="s">
        <v>273</v>
      </c>
      <c r="D3812" t="s">
        <v>974</v>
      </c>
      <c r="E3812" t="s">
        <v>2809</v>
      </c>
      <c r="F3812" t="s">
        <v>2810</v>
      </c>
      <c r="G3812">
        <v>56.130400000000002</v>
      </c>
      <c r="H3812">
        <v>-106.3468</v>
      </c>
      <c r="I3812" t="s">
        <v>28</v>
      </c>
      <c r="J3812">
        <v>43271</v>
      </c>
      <c r="K3812" s="1">
        <v>44969</v>
      </c>
      <c r="L3812" t="s">
        <v>123</v>
      </c>
      <c r="M3812" t="s">
        <v>11474</v>
      </c>
      <c r="N3812" t="s">
        <v>11475</v>
      </c>
      <c r="O3812" t="s">
        <v>330</v>
      </c>
      <c r="P3812" t="s">
        <v>2993</v>
      </c>
      <c r="Q3812" t="s">
        <v>239</v>
      </c>
      <c r="R3812" t="s">
        <v>2994</v>
      </c>
      <c r="S3812" t="s">
        <v>212</v>
      </c>
      <c r="T3812" t="s">
        <v>2995</v>
      </c>
      <c r="U3812" t="s">
        <v>2996</v>
      </c>
      <c r="V3812" t="s">
        <v>5244</v>
      </c>
      <c r="W3812" t="s">
        <v>5245</v>
      </c>
    </row>
    <row r="3813" spans="1:23" x14ac:dyDescent="0.3">
      <c r="A3813">
        <v>1926369359136780</v>
      </c>
      <c r="B3813" t="s">
        <v>23</v>
      </c>
      <c r="C3813" t="s">
        <v>91</v>
      </c>
      <c r="D3813" t="s">
        <v>7218</v>
      </c>
      <c r="E3813" t="s">
        <v>893</v>
      </c>
      <c r="F3813" t="s">
        <v>894</v>
      </c>
      <c r="G3813">
        <v>-30.5595</v>
      </c>
      <c r="H3813">
        <v>22.9375</v>
      </c>
      <c r="I3813" t="s">
        <v>62</v>
      </c>
      <c r="J3813">
        <v>130761</v>
      </c>
      <c r="K3813" s="1">
        <v>45047</v>
      </c>
      <c r="L3813" t="s">
        <v>123</v>
      </c>
      <c r="M3813" t="s">
        <v>11476</v>
      </c>
      <c r="N3813">
        <f>1-239-740-3430</f>
        <v>-4408</v>
      </c>
      <c r="O3813" t="s">
        <v>389</v>
      </c>
      <c r="P3813" t="s">
        <v>7939</v>
      </c>
      <c r="Q3813" t="s">
        <v>674</v>
      </c>
      <c r="R3813" t="s">
        <v>7940</v>
      </c>
      <c r="S3813" t="s">
        <v>145</v>
      </c>
      <c r="T3813" t="s">
        <v>7941</v>
      </c>
      <c r="U3813" t="s">
        <v>7942</v>
      </c>
      <c r="V3813" t="s">
        <v>5977</v>
      </c>
      <c r="W3813" t="s">
        <v>5978</v>
      </c>
    </row>
    <row r="3814" spans="1:23" x14ac:dyDescent="0.3">
      <c r="A3814">
        <v>1647918486105980</v>
      </c>
      <c r="B3814" t="s">
        <v>859</v>
      </c>
      <c r="C3814" t="s">
        <v>218</v>
      </c>
      <c r="D3814" t="s">
        <v>1583</v>
      </c>
      <c r="E3814" t="s">
        <v>1178</v>
      </c>
      <c r="F3814" t="s">
        <v>1179</v>
      </c>
      <c r="G3814">
        <v>19.856300000000001</v>
      </c>
      <c r="H3814">
        <v>102.49550000000001</v>
      </c>
      <c r="I3814" t="s">
        <v>28</v>
      </c>
      <c r="J3814">
        <v>105981</v>
      </c>
      <c r="K3814" s="1">
        <v>45084</v>
      </c>
      <c r="L3814" t="s">
        <v>123</v>
      </c>
      <c r="M3814" t="s">
        <v>11477</v>
      </c>
      <c r="N3814" t="s">
        <v>11478</v>
      </c>
      <c r="O3814" t="s">
        <v>3431</v>
      </c>
      <c r="P3814" t="s">
        <v>4610</v>
      </c>
      <c r="Q3814" t="s">
        <v>1047</v>
      </c>
      <c r="R3814" t="s">
        <v>4611</v>
      </c>
      <c r="S3814" t="s">
        <v>255</v>
      </c>
      <c r="T3814" t="s">
        <v>4612</v>
      </c>
      <c r="U3814" t="s">
        <v>4613</v>
      </c>
      <c r="V3814" t="s">
        <v>4562</v>
      </c>
      <c r="W3814" t="s">
        <v>4563</v>
      </c>
    </row>
    <row r="3815" spans="1:23" x14ac:dyDescent="0.3">
      <c r="A3815">
        <v>995851004946382</v>
      </c>
      <c r="B3815" t="s">
        <v>779</v>
      </c>
      <c r="C3815" t="s">
        <v>189</v>
      </c>
      <c r="D3815" t="s">
        <v>613</v>
      </c>
      <c r="E3815" t="s">
        <v>1010</v>
      </c>
      <c r="F3815" t="s">
        <v>1011</v>
      </c>
      <c r="G3815">
        <v>15.7835</v>
      </c>
      <c r="H3815">
        <v>-90.230800000000002</v>
      </c>
      <c r="I3815" t="s">
        <v>62</v>
      </c>
      <c r="J3815">
        <v>16916</v>
      </c>
      <c r="K3815" s="1">
        <v>44464</v>
      </c>
      <c r="L3815" t="s">
        <v>63</v>
      </c>
      <c r="M3815" t="s">
        <v>11479</v>
      </c>
      <c r="N3815" t="s">
        <v>11480</v>
      </c>
      <c r="O3815" t="s">
        <v>496</v>
      </c>
      <c r="P3815" t="s">
        <v>497</v>
      </c>
      <c r="Q3815" t="s">
        <v>50</v>
      </c>
      <c r="R3815" t="s">
        <v>498</v>
      </c>
      <c r="S3815" t="s">
        <v>69</v>
      </c>
      <c r="T3815" t="s">
        <v>499</v>
      </c>
      <c r="U3815" t="s">
        <v>500</v>
      </c>
      <c r="V3815" t="s">
        <v>8202</v>
      </c>
      <c r="W3815" t="s">
        <v>8203</v>
      </c>
    </row>
    <row r="3816" spans="1:23" x14ac:dyDescent="0.3">
      <c r="A3816">
        <v>273207581729227</v>
      </c>
      <c r="B3816" t="s">
        <v>667</v>
      </c>
      <c r="C3816" t="s">
        <v>189</v>
      </c>
      <c r="D3816" t="s">
        <v>8310</v>
      </c>
      <c r="E3816" t="s">
        <v>1615</v>
      </c>
      <c r="F3816" t="s">
        <v>1616</v>
      </c>
      <c r="G3816">
        <v>-18.879200000000001</v>
      </c>
      <c r="H3816">
        <v>46.845100000000002</v>
      </c>
      <c r="I3816" t="s">
        <v>28</v>
      </c>
      <c r="J3816">
        <v>67224</v>
      </c>
      <c r="K3816" s="1">
        <v>44566</v>
      </c>
      <c r="L3816" t="s">
        <v>29</v>
      </c>
      <c r="M3816" t="s">
        <v>11481</v>
      </c>
      <c r="N3816" t="s">
        <v>11482</v>
      </c>
      <c r="O3816" t="s">
        <v>81</v>
      </c>
      <c r="P3816" t="s">
        <v>224</v>
      </c>
      <c r="Q3816" t="s">
        <v>253</v>
      </c>
      <c r="R3816" t="s">
        <v>2259</v>
      </c>
      <c r="S3816" t="s">
        <v>69</v>
      </c>
      <c r="T3816" t="s">
        <v>2260</v>
      </c>
      <c r="U3816" t="s">
        <v>2261</v>
      </c>
      <c r="V3816" t="s">
        <v>7914</v>
      </c>
      <c r="W3816" t="s">
        <v>7915</v>
      </c>
    </row>
    <row r="3817" spans="1:23" x14ac:dyDescent="0.3">
      <c r="A3817">
        <v>2266647070920780</v>
      </c>
      <c r="B3817" t="s">
        <v>443</v>
      </c>
      <c r="C3817" t="s">
        <v>273</v>
      </c>
      <c r="D3817" t="s">
        <v>2672</v>
      </c>
      <c r="E3817" t="s">
        <v>925</v>
      </c>
      <c r="F3817" t="s">
        <v>926</v>
      </c>
      <c r="G3817">
        <v>23.885899999999999</v>
      </c>
      <c r="H3817">
        <v>45.0792</v>
      </c>
      <c r="I3817" t="s">
        <v>206</v>
      </c>
      <c r="J3817">
        <v>111116</v>
      </c>
      <c r="K3817" s="1">
        <v>44773</v>
      </c>
      <c r="L3817" t="s">
        <v>123</v>
      </c>
      <c r="M3817" t="s">
        <v>11483</v>
      </c>
      <c r="N3817" t="s">
        <v>11484</v>
      </c>
      <c r="O3817" t="s">
        <v>1979</v>
      </c>
      <c r="P3817" t="s">
        <v>2111</v>
      </c>
      <c r="Q3817" t="s">
        <v>67</v>
      </c>
      <c r="R3817" t="s">
        <v>3837</v>
      </c>
      <c r="S3817" t="s">
        <v>198</v>
      </c>
      <c r="T3817" t="s">
        <v>3838</v>
      </c>
      <c r="U3817" t="s">
        <v>3839</v>
      </c>
      <c r="V3817" t="s">
        <v>349</v>
      </c>
      <c r="W3817" t="s">
        <v>350</v>
      </c>
    </row>
    <row r="3818" spans="1:23" x14ac:dyDescent="0.3">
      <c r="A3818">
        <v>1277014854049120</v>
      </c>
      <c r="B3818" t="s">
        <v>1249</v>
      </c>
      <c r="C3818" t="s">
        <v>105</v>
      </c>
      <c r="D3818" t="s">
        <v>3529</v>
      </c>
      <c r="E3818" t="s">
        <v>883</v>
      </c>
      <c r="F3818" t="s">
        <v>884</v>
      </c>
      <c r="G3818">
        <v>31.791699999999999</v>
      </c>
      <c r="H3818">
        <v>-7.0926</v>
      </c>
      <c r="I3818" t="s">
        <v>138</v>
      </c>
      <c r="J3818">
        <v>20016</v>
      </c>
      <c r="K3818" s="1">
        <v>44711</v>
      </c>
      <c r="L3818" t="s">
        <v>29</v>
      </c>
      <c r="M3818" t="s">
        <v>11485</v>
      </c>
      <c r="N3818" t="s">
        <v>11486</v>
      </c>
      <c r="O3818" t="s">
        <v>2290</v>
      </c>
      <c r="P3818" t="s">
        <v>990</v>
      </c>
      <c r="Q3818" t="s">
        <v>67</v>
      </c>
      <c r="R3818" t="s">
        <v>2291</v>
      </c>
      <c r="S3818" t="s">
        <v>334</v>
      </c>
      <c r="T3818" t="s">
        <v>2292</v>
      </c>
      <c r="U3818" t="s">
        <v>2293</v>
      </c>
      <c r="V3818" t="s">
        <v>3197</v>
      </c>
      <c r="W3818" t="s">
        <v>3198</v>
      </c>
    </row>
    <row r="3819" spans="1:23" x14ac:dyDescent="0.3">
      <c r="A3819">
        <v>2911317788887270</v>
      </c>
      <c r="B3819" t="s">
        <v>1803</v>
      </c>
      <c r="C3819" t="s">
        <v>91</v>
      </c>
      <c r="D3819" t="s">
        <v>751</v>
      </c>
      <c r="E3819" t="s">
        <v>493</v>
      </c>
      <c r="F3819" t="s">
        <v>494</v>
      </c>
      <c r="G3819">
        <v>-20.904299999999999</v>
      </c>
      <c r="H3819">
        <v>165.61799999999999</v>
      </c>
      <c r="I3819" t="s">
        <v>28</v>
      </c>
      <c r="J3819">
        <v>80149</v>
      </c>
      <c r="K3819" s="1">
        <v>44550</v>
      </c>
      <c r="L3819" t="s">
        <v>29</v>
      </c>
      <c r="M3819" t="s">
        <v>11487</v>
      </c>
      <c r="N3819" t="s">
        <v>11488</v>
      </c>
      <c r="O3819" t="s">
        <v>1576</v>
      </c>
      <c r="P3819" t="s">
        <v>1577</v>
      </c>
      <c r="Q3819" t="s">
        <v>50</v>
      </c>
      <c r="R3819" t="s">
        <v>1578</v>
      </c>
      <c r="S3819" t="s">
        <v>36</v>
      </c>
      <c r="T3819" t="s">
        <v>1579</v>
      </c>
      <c r="U3819" t="s">
        <v>1580</v>
      </c>
      <c r="V3819" t="s">
        <v>7347</v>
      </c>
      <c r="W3819" t="s">
        <v>7348</v>
      </c>
    </row>
    <row r="3820" spans="1:23" x14ac:dyDescent="0.3">
      <c r="A3820">
        <v>1189302577741910</v>
      </c>
      <c r="B3820" t="s">
        <v>133</v>
      </c>
      <c r="C3820" t="s">
        <v>151</v>
      </c>
      <c r="D3820" t="s">
        <v>668</v>
      </c>
      <c r="E3820" t="s">
        <v>2430</v>
      </c>
      <c r="F3820" t="s">
        <v>2431</v>
      </c>
      <c r="G3820">
        <v>51.919400000000003</v>
      </c>
      <c r="H3820">
        <v>19.145099999999999</v>
      </c>
      <c r="I3820" t="s">
        <v>78</v>
      </c>
      <c r="J3820">
        <v>75716</v>
      </c>
      <c r="K3820" s="1">
        <v>44586</v>
      </c>
      <c r="L3820" t="s">
        <v>29</v>
      </c>
      <c r="M3820" t="s">
        <v>11213</v>
      </c>
      <c r="N3820" t="s">
        <v>11489</v>
      </c>
      <c r="O3820" t="s">
        <v>474</v>
      </c>
      <c r="P3820" t="s">
        <v>979</v>
      </c>
      <c r="Q3820" t="s">
        <v>50</v>
      </c>
      <c r="R3820" t="s">
        <v>980</v>
      </c>
      <c r="S3820" t="s">
        <v>241</v>
      </c>
      <c r="T3820" t="s">
        <v>981</v>
      </c>
      <c r="U3820" t="s">
        <v>982</v>
      </c>
      <c r="V3820" t="s">
        <v>2895</v>
      </c>
      <c r="W3820" t="s">
        <v>2896</v>
      </c>
    </row>
    <row r="3821" spans="1:23" x14ac:dyDescent="0.3">
      <c r="A3821">
        <v>886058649603404</v>
      </c>
      <c r="B3821" t="s">
        <v>175</v>
      </c>
      <c r="C3821" t="s">
        <v>273</v>
      </c>
      <c r="D3821" t="s">
        <v>4663</v>
      </c>
      <c r="E3821" t="s">
        <v>191</v>
      </c>
      <c r="F3821" t="s">
        <v>192</v>
      </c>
      <c r="G3821">
        <v>32.3078</v>
      </c>
      <c r="H3821">
        <v>-64.750500000000002</v>
      </c>
      <c r="I3821" t="s">
        <v>62</v>
      </c>
      <c r="J3821">
        <v>89576</v>
      </c>
      <c r="K3821" s="1">
        <v>44846</v>
      </c>
      <c r="L3821" t="s">
        <v>63</v>
      </c>
      <c r="M3821" t="s">
        <v>11490</v>
      </c>
      <c r="N3821" t="s">
        <v>11491</v>
      </c>
      <c r="O3821" t="s">
        <v>811</v>
      </c>
      <c r="P3821" t="s">
        <v>812</v>
      </c>
      <c r="Q3821" t="s">
        <v>34</v>
      </c>
      <c r="R3821" t="s">
        <v>813</v>
      </c>
      <c r="S3821" t="s">
        <v>255</v>
      </c>
      <c r="T3821" t="s">
        <v>814</v>
      </c>
      <c r="U3821" t="s">
        <v>815</v>
      </c>
      <c r="V3821" t="s">
        <v>3931</v>
      </c>
      <c r="W3821" t="s">
        <v>3932</v>
      </c>
    </row>
    <row r="3822" spans="1:23" x14ac:dyDescent="0.3">
      <c r="A3822">
        <v>453275762008549</v>
      </c>
      <c r="B3822" t="s">
        <v>973</v>
      </c>
      <c r="C3822" t="s">
        <v>58</v>
      </c>
      <c r="D3822" t="s">
        <v>5353</v>
      </c>
      <c r="E3822" t="s">
        <v>1268</v>
      </c>
      <c r="F3822" t="s">
        <v>1269</v>
      </c>
      <c r="G3822">
        <v>12.879721</v>
      </c>
      <c r="H3822">
        <v>121.774017</v>
      </c>
      <c r="I3822" t="s">
        <v>78</v>
      </c>
      <c r="J3822">
        <v>122004</v>
      </c>
      <c r="K3822" s="1">
        <v>44596</v>
      </c>
      <c r="L3822" t="s">
        <v>63</v>
      </c>
      <c r="M3822" t="s">
        <v>11492</v>
      </c>
      <c r="N3822" t="s">
        <v>11493</v>
      </c>
      <c r="O3822" t="s">
        <v>526</v>
      </c>
      <c r="P3822" t="s">
        <v>8134</v>
      </c>
      <c r="Q3822" t="s">
        <v>83</v>
      </c>
      <c r="R3822" t="s">
        <v>8135</v>
      </c>
      <c r="S3822" t="s">
        <v>52</v>
      </c>
      <c r="T3822" t="s">
        <v>8136</v>
      </c>
      <c r="U3822" t="s">
        <v>8137</v>
      </c>
      <c r="V3822" t="s">
        <v>2208</v>
      </c>
      <c r="W3822" t="s">
        <v>2209</v>
      </c>
    </row>
    <row r="3823" spans="1:23" x14ac:dyDescent="0.3">
      <c r="A3823">
        <v>341967037055769</v>
      </c>
      <c r="B3823" t="s">
        <v>74</v>
      </c>
      <c r="C3823" t="s">
        <v>134</v>
      </c>
      <c r="D3823" t="s">
        <v>6726</v>
      </c>
      <c r="E3823" t="s">
        <v>1657</v>
      </c>
      <c r="F3823" t="s">
        <v>1658</v>
      </c>
      <c r="G3823">
        <v>18.9712</v>
      </c>
      <c r="H3823">
        <v>-72.285200000000003</v>
      </c>
      <c r="I3823" t="s">
        <v>78</v>
      </c>
      <c r="J3823">
        <v>29902</v>
      </c>
      <c r="K3823" s="1">
        <v>44579</v>
      </c>
      <c r="L3823" t="s">
        <v>123</v>
      </c>
      <c r="M3823" t="s">
        <v>11494</v>
      </c>
      <c r="N3823" t="s">
        <v>11495</v>
      </c>
      <c r="O3823" t="s">
        <v>1373</v>
      </c>
      <c r="P3823" t="s">
        <v>237</v>
      </c>
      <c r="Q3823" t="s">
        <v>332</v>
      </c>
      <c r="R3823" t="s">
        <v>1374</v>
      </c>
      <c r="S3823" t="s">
        <v>36</v>
      </c>
      <c r="T3823" t="s">
        <v>1375</v>
      </c>
      <c r="U3823" t="s">
        <v>1376</v>
      </c>
      <c r="V3823" t="s">
        <v>2270</v>
      </c>
      <c r="W3823" t="s">
        <v>2271</v>
      </c>
    </row>
    <row r="3824" spans="1:23" x14ac:dyDescent="0.3">
      <c r="A3824">
        <v>1562500149119530</v>
      </c>
      <c r="B3824" t="s">
        <v>1008</v>
      </c>
      <c r="C3824" t="s">
        <v>91</v>
      </c>
      <c r="D3824" t="s">
        <v>444</v>
      </c>
      <c r="E3824" t="s">
        <v>4315</v>
      </c>
      <c r="F3824" t="s">
        <v>4316</v>
      </c>
      <c r="G3824">
        <v>-0.52280000000000004</v>
      </c>
      <c r="H3824">
        <v>166.9315</v>
      </c>
      <c r="I3824" t="s">
        <v>78</v>
      </c>
      <c r="J3824">
        <v>119023</v>
      </c>
      <c r="K3824" s="1">
        <v>44505</v>
      </c>
      <c r="L3824" t="s">
        <v>63</v>
      </c>
      <c r="M3824" t="s">
        <v>11496</v>
      </c>
      <c r="N3824" t="s">
        <v>11497</v>
      </c>
      <c r="O3824" t="s">
        <v>2575</v>
      </c>
      <c r="P3824" t="s">
        <v>3279</v>
      </c>
      <c r="Q3824" t="s">
        <v>294</v>
      </c>
      <c r="R3824" t="s">
        <v>3280</v>
      </c>
      <c r="S3824" t="s">
        <v>198</v>
      </c>
      <c r="T3824" t="s">
        <v>3281</v>
      </c>
      <c r="U3824" t="s">
        <v>3282</v>
      </c>
      <c r="V3824" t="s">
        <v>4456</v>
      </c>
      <c r="W3824" t="s">
        <v>4457</v>
      </c>
    </row>
    <row r="3825" spans="1:23" x14ac:dyDescent="0.3">
      <c r="A3825">
        <v>1484400604581970</v>
      </c>
      <c r="B3825" t="s">
        <v>792</v>
      </c>
      <c r="C3825" t="s">
        <v>105</v>
      </c>
      <c r="D3825" t="s">
        <v>2951</v>
      </c>
      <c r="E3825" t="s">
        <v>4849</v>
      </c>
      <c r="F3825" t="s">
        <v>4850</v>
      </c>
      <c r="G3825">
        <v>28.033899999999999</v>
      </c>
      <c r="H3825">
        <v>1.6596</v>
      </c>
      <c r="I3825" t="s">
        <v>78</v>
      </c>
      <c r="J3825">
        <v>102054</v>
      </c>
      <c r="K3825" s="1">
        <v>44665</v>
      </c>
      <c r="L3825" t="s">
        <v>29</v>
      </c>
      <c r="M3825" t="s">
        <v>11498</v>
      </c>
      <c r="N3825" t="s">
        <v>11499</v>
      </c>
      <c r="O3825" t="s">
        <v>822</v>
      </c>
      <c r="P3825" t="s">
        <v>1689</v>
      </c>
      <c r="Q3825" t="s">
        <v>321</v>
      </c>
      <c r="R3825" t="s">
        <v>1690</v>
      </c>
      <c r="S3825" t="s">
        <v>85</v>
      </c>
      <c r="T3825" t="s">
        <v>1691</v>
      </c>
      <c r="U3825" t="s">
        <v>1692</v>
      </c>
      <c r="V3825" t="s">
        <v>4144</v>
      </c>
      <c r="W3825" t="s">
        <v>4145</v>
      </c>
    </row>
    <row r="3826" spans="1:23" x14ac:dyDescent="0.3">
      <c r="A3826">
        <v>1652511257421750</v>
      </c>
      <c r="B3826" t="s">
        <v>467</v>
      </c>
      <c r="C3826" t="s">
        <v>91</v>
      </c>
      <c r="D3826" t="s">
        <v>2643</v>
      </c>
      <c r="E3826" t="s">
        <v>1462</v>
      </c>
      <c r="F3826" t="s">
        <v>1463</v>
      </c>
      <c r="G3826">
        <v>-13.133900000000001</v>
      </c>
      <c r="H3826">
        <v>27.849299999999999</v>
      </c>
      <c r="I3826" t="s">
        <v>138</v>
      </c>
      <c r="J3826">
        <v>51610</v>
      </c>
      <c r="K3826" s="1">
        <v>44589</v>
      </c>
      <c r="L3826" t="s">
        <v>123</v>
      </c>
      <c r="M3826" t="s">
        <v>11500</v>
      </c>
      <c r="N3826">
        <f>1-601-416-1373</f>
        <v>-2389</v>
      </c>
      <c r="O3826" t="s">
        <v>560</v>
      </c>
      <c r="P3826" t="s">
        <v>585</v>
      </c>
      <c r="Q3826" t="s">
        <v>239</v>
      </c>
      <c r="R3826" t="s">
        <v>3125</v>
      </c>
      <c r="S3826" t="s">
        <v>198</v>
      </c>
      <c r="T3826" t="s">
        <v>3126</v>
      </c>
      <c r="U3826" t="s">
        <v>3127</v>
      </c>
      <c r="V3826" t="s">
        <v>5882</v>
      </c>
      <c r="W3826" t="s">
        <v>5883</v>
      </c>
    </row>
    <row r="3827" spans="1:23" x14ac:dyDescent="0.3">
      <c r="A3827">
        <v>2415680410486870</v>
      </c>
      <c r="B3827" t="s">
        <v>175</v>
      </c>
      <c r="C3827" t="s">
        <v>91</v>
      </c>
      <c r="D3827" t="s">
        <v>1112</v>
      </c>
      <c r="E3827" t="s">
        <v>2148</v>
      </c>
      <c r="F3827" t="s">
        <v>2149</v>
      </c>
      <c r="G3827">
        <v>53.142400000000002</v>
      </c>
      <c r="H3827">
        <v>-7.6920999999999999</v>
      </c>
      <c r="I3827" t="s">
        <v>78</v>
      </c>
      <c r="J3827">
        <v>19989</v>
      </c>
      <c r="K3827" s="1">
        <v>44875</v>
      </c>
      <c r="L3827" t="s">
        <v>123</v>
      </c>
      <c r="M3827" t="s">
        <v>11501</v>
      </c>
      <c r="N3827" t="s">
        <v>11502</v>
      </c>
      <c r="O3827" t="s">
        <v>990</v>
      </c>
      <c r="P3827" t="s">
        <v>991</v>
      </c>
      <c r="Q3827" t="s">
        <v>321</v>
      </c>
      <c r="R3827" t="s">
        <v>992</v>
      </c>
      <c r="S3827" t="s">
        <v>145</v>
      </c>
      <c r="T3827" t="s">
        <v>993</v>
      </c>
      <c r="U3827" t="s">
        <v>994</v>
      </c>
      <c r="V3827" t="s">
        <v>4827</v>
      </c>
      <c r="W3827" t="s">
        <v>4828</v>
      </c>
    </row>
    <row r="3828" spans="1:23" x14ac:dyDescent="0.3">
      <c r="A3828">
        <v>2425549129485780</v>
      </c>
      <c r="B3828" t="s">
        <v>779</v>
      </c>
      <c r="C3828" t="s">
        <v>91</v>
      </c>
      <c r="D3828" t="s">
        <v>4309</v>
      </c>
      <c r="E3828" t="s">
        <v>1278</v>
      </c>
      <c r="F3828" t="s">
        <v>1278</v>
      </c>
      <c r="G3828">
        <v>49.815300000000001</v>
      </c>
      <c r="H3828">
        <v>6.1295999999999999</v>
      </c>
      <c r="I3828" t="s">
        <v>138</v>
      </c>
      <c r="J3828">
        <v>106587</v>
      </c>
      <c r="K3828" s="1">
        <v>45010</v>
      </c>
      <c r="L3828" t="s">
        <v>29</v>
      </c>
      <c r="M3828" t="s">
        <v>11503</v>
      </c>
      <c r="N3828" t="s">
        <v>11504</v>
      </c>
      <c r="O3828" t="s">
        <v>32</v>
      </c>
      <c r="P3828" t="s">
        <v>1169</v>
      </c>
      <c r="Q3828" t="s">
        <v>34</v>
      </c>
      <c r="R3828" t="s">
        <v>1170</v>
      </c>
      <c r="S3828" t="s">
        <v>212</v>
      </c>
      <c r="T3828" t="s">
        <v>1171</v>
      </c>
      <c r="U3828" t="s">
        <v>1172</v>
      </c>
      <c r="V3828" t="s">
        <v>4808</v>
      </c>
      <c r="W3828" t="s">
        <v>4809</v>
      </c>
    </row>
    <row r="3829" spans="1:23" x14ac:dyDescent="0.3">
      <c r="A3829">
        <v>1102560399476300</v>
      </c>
      <c r="B3829" t="s">
        <v>325</v>
      </c>
      <c r="C3829" t="s">
        <v>58</v>
      </c>
      <c r="D3829" t="s">
        <v>2551</v>
      </c>
      <c r="E3829" t="s">
        <v>2409</v>
      </c>
      <c r="F3829" t="s">
        <v>2410</v>
      </c>
      <c r="G3829">
        <v>47.165999999999997</v>
      </c>
      <c r="H3829">
        <v>9.5554000000000006</v>
      </c>
      <c r="I3829" t="s">
        <v>62</v>
      </c>
      <c r="J3829">
        <v>131437</v>
      </c>
      <c r="K3829" s="1">
        <v>44599</v>
      </c>
      <c r="L3829" t="s">
        <v>63</v>
      </c>
      <c r="M3829" t="s">
        <v>11505</v>
      </c>
      <c r="N3829" t="s">
        <v>11506</v>
      </c>
      <c r="O3829" t="s">
        <v>460</v>
      </c>
      <c r="P3829" t="s">
        <v>4666</v>
      </c>
      <c r="Q3829" t="s">
        <v>169</v>
      </c>
      <c r="R3829" t="s">
        <v>4667</v>
      </c>
      <c r="S3829" t="s">
        <v>36</v>
      </c>
      <c r="T3829" t="s">
        <v>4668</v>
      </c>
      <c r="U3829" t="s">
        <v>4669</v>
      </c>
      <c r="V3829" t="s">
        <v>1480</v>
      </c>
      <c r="W3829" t="s">
        <v>1481</v>
      </c>
    </row>
    <row r="3830" spans="1:23" x14ac:dyDescent="0.3">
      <c r="A3830">
        <v>1291342277106800</v>
      </c>
      <c r="B3830" t="s">
        <v>921</v>
      </c>
      <c r="C3830" t="s">
        <v>273</v>
      </c>
      <c r="D3830" t="s">
        <v>3767</v>
      </c>
      <c r="E3830" t="s">
        <v>1986</v>
      </c>
      <c r="F3830" t="s">
        <v>1987</v>
      </c>
      <c r="G3830">
        <v>-1.2864</v>
      </c>
      <c r="H3830">
        <v>36.8172</v>
      </c>
      <c r="I3830" t="s">
        <v>206</v>
      </c>
      <c r="J3830">
        <v>19025</v>
      </c>
      <c r="K3830" s="1">
        <v>44601</v>
      </c>
      <c r="L3830" t="s">
        <v>63</v>
      </c>
      <c r="M3830" t="s">
        <v>11507</v>
      </c>
      <c r="N3830" t="s">
        <v>11508</v>
      </c>
      <c r="O3830" t="s">
        <v>330</v>
      </c>
      <c r="P3830" t="s">
        <v>331</v>
      </c>
      <c r="Q3830" t="s">
        <v>1047</v>
      </c>
      <c r="R3830" t="s">
        <v>333</v>
      </c>
      <c r="S3830" t="s">
        <v>36</v>
      </c>
      <c r="T3830" t="s">
        <v>335</v>
      </c>
      <c r="U3830" t="s">
        <v>336</v>
      </c>
      <c r="V3830" t="s">
        <v>6756</v>
      </c>
      <c r="W3830" t="s">
        <v>6757</v>
      </c>
    </row>
    <row r="3831" spans="1:23" x14ac:dyDescent="0.3">
      <c r="A3831">
        <v>1594763967225320</v>
      </c>
      <c r="B3831" t="s">
        <v>1683</v>
      </c>
      <c r="C3831" t="s">
        <v>42</v>
      </c>
      <c r="D3831" t="s">
        <v>780</v>
      </c>
      <c r="E3831" t="s">
        <v>1414</v>
      </c>
      <c r="F3831" t="s">
        <v>1415</v>
      </c>
      <c r="G3831">
        <v>29.311699999999998</v>
      </c>
      <c r="H3831">
        <v>47.4818</v>
      </c>
      <c r="I3831" t="s">
        <v>138</v>
      </c>
      <c r="J3831">
        <v>17155</v>
      </c>
      <c r="K3831" s="1">
        <v>45064</v>
      </c>
      <c r="L3831" t="s">
        <v>123</v>
      </c>
      <c r="M3831" t="s">
        <v>11509</v>
      </c>
      <c r="N3831" t="s">
        <v>11510</v>
      </c>
      <c r="O3831" t="s">
        <v>2554</v>
      </c>
      <c r="P3831" t="s">
        <v>2555</v>
      </c>
      <c r="Q3831" t="s">
        <v>83</v>
      </c>
      <c r="R3831" t="s">
        <v>2556</v>
      </c>
      <c r="S3831" t="s">
        <v>85</v>
      </c>
      <c r="T3831" t="s">
        <v>2557</v>
      </c>
      <c r="U3831" t="s">
        <v>2558</v>
      </c>
      <c r="V3831" t="s">
        <v>4953</v>
      </c>
      <c r="W3831" t="s">
        <v>4954</v>
      </c>
    </row>
    <row r="3832" spans="1:23" x14ac:dyDescent="0.3">
      <c r="A3832">
        <v>340145980004892</v>
      </c>
      <c r="B3832" t="s">
        <v>300</v>
      </c>
      <c r="C3832" t="s">
        <v>42</v>
      </c>
      <c r="D3832" t="s">
        <v>5605</v>
      </c>
      <c r="E3832" t="s">
        <v>353</v>
      </c>
      <c r="F3832" t="s">
        <v>354</v>
      </c>
      <c r="G3832">
        <v>15.199</v>
      </c>
      <c r="H3832">
        <v>-86.241900000000001</v>
      </c>
      <c r="I3832" t="s">
        <v>28</v>
      </c>
      <c r="J3832">
        <v>66137</v>
      </c>
      <c r="K3832" s="1">
        <v>45128</v>
      </c>
      <c r="L3832" t="s">
        <v>29</v>
      </c>
      <c r="M3832" t="s">
        <v>11511</v>
      </c>
      <c r="N3832" t="s">
        <v>11512</v>
      </c>
      <c r="O3832" t="s">
        <v>2231</v>
      </c>
      <c r="P3832" t="s">
        <v>2232</v>
      </c>
      <c r="Q3832" t="s">
        <v>169</v>
      </c>
      <c r="R3832" t="s">
        <v>2233</v>
      </c>
      <c r="S3832" t="s">
        <v>212</v>
      </c>
      <c r="T3832" t="s">
        <v>2234</v>
      </c>
      <c r="U3832" t="s">
        <v>2235</v>
      </c>
      <c r="V3832" t="s">
        <v>2927</v>
      </c>
      <c r="W3832" t="s">
        <v>2928</v>
      </c>
    </row>
    <row r="3833" spans="1:23" x14ac:dyDescent="0.3">
      <c r="A3833">
        <v>111026042012469</v>
      </c>
      <c r="B3833" t="s">
        <v>582</v>
      </c>
      <c r="C3833" t="s">
        <v>91</v>
      </c>
      <c r="D3833" t="s">
        <v>1611</v>
      </c>
      <c r="E3833" t="s">
        <v>1210</v>
      </c>
      <c r="F3833" t="s">
        <v>1211</v>
      </c>
      <c r="G3833">
        <v>18.220800000000001</v>
      </c>
      <c r="H3833">
        <v>-66.590100000000007</v>
      </c>
      <c r="I3833" t="s">
        <v>28</v>
      </c>
      <c r="J3833">
        <v>122088</v>
      </c>
      <c r="K3833" s="1">
        <v>44854</v>
      </c>
      <c r="L3833" t="s">
        <v>29</v>
      </c>
      <c r="M3833" t="s">
        <v>11513</v>
      </c>
      <c r="N3833" t="s">
        <v>11514</v>
      </c>
      <c r="O3833" t="s">
        <v>2242</v>
      </c>
      <c r="P3833" t="s">
        <v>6301</v>
      </c>
      <c r="Q3833" t="s">
        <v>34</v>
      </c>
      <c r="R3833" t="s">
        <v>6302</v>
      </c>
      <c r="S3833" t="s">
        <v>85</v>
      </c>
      <c r="T3833" t="s">
        <v>6303</v>
      </c>
      <c r="U3833" t="s">
        <v>6304</v>
      </c>
      <c r="V3833" t="s">
        <v>2032</v>
      </c>
      <c r="W3833" t="s">
        <v>2033</v>
      </c>
    </row>
    <row r="3834" spans="1:23" x14ac:dyDescent="0.3">
      <c r="A3834">
        <v>2453038876996870</v>
      </c>
      <c r="B3834" t="s">
        <v>533</v>
      </c>
      <c r="C3834" t="s">
        <v>42</v>
      </c>
      <c r="D3834" t="s">
        <v>2640</v>
      </c>
      <c r="E3834" t="s">
        <v>954</v>
      </c>
      <c r="F3834" t="s">
        <v>955</v>
      </c>
      <c r="G3834">
        <v>4.2104999999999997</v>
      </c>
      <c r="H3834">
        <v>101.97580000000001</v>
      </c>
      <c r="I3834" t="s">
        <v>138</v>
      </c>
      <c r="J3834">
        <v>134414</v>
      </c>
      <c r="K3834" s="1">
        <v>44864</v>
      </c>
      <c r="L3834" t="s">
        <v>63</v>
      </c>
      <c r="M3834" t="s">
        <v>11515</v>
      </c>
      <c r="N3834" t="s">
        <v>11516</v>
      </c>
      <c r="O3834" t="s">
        <v>1979</v>
      </c>
      <c r="P3834" t="s">
        <v>4672</v>
      </c>
      <c r="Q3834" t="s">
        <v>169</v>
      </c>
      <c r="R3834" t="s">
        <v>4673</v>
      </c>
      <c r="S3834" t="s">
        <v>36</v>
      </c>
      <c r="T3834" t="s">
        <v>4674</v>
      </c>
      <c r="U3834" t="s">
        <v>4675</v>
      </c>
      <c r="V3834" t="s">
        <v>7823</v>
      </c>
      <c r="W3834" t="s">
        <v>7824</v>
      </c>
    </row>
    <row r="3835" spans="1:23" x14ac:dyDescent="0.3">
      <c r="A3835">
        <v>1577834889228480</v>
      </c>
      <c r="B3835" t="s">
        <v>74</v>
      </c>
      <c r="C3835" t="s">
        <v>189</v>
      </c>
      <c r="D3835" t="s">
        <v>1782</v>
      </c>
      <c r="E3835" t="s">
        <v>1564</v>
      </c>
      <c r="F3835" t="s">
        <v>1565</v>
      </c>
      <c r="G3835">
        <v>6.6111000000000004</v>
      </c>
      <c r="H3835">
        <v>20.939399999999999</v>
      </c>
      <c r="I3835" t="s">
        <v>138</v>
      </c>
      <c r="J3835">
        <v>16574</v>
      </c>
      <c r="K3835" s="1">
        <v>44735</v>
      </c>
      <c r="L3835" t="s">
        <v>29</v>
      </c>
      <c r="M3835" t="s">
        <v>11517</v>
      </c>
      <c r="N3835" t="s">
        <v>11518</v>
      </c>
      <c r="O3835" t="s">
        <v>692</v>
      </c>
      <c r="P3835" t="s">
        <v>5491</v>
      </c>
      <c r="Q3835" t="s">
        <v>253</v>
      </c>
      <c r="R3835" t="s">
        <v>5492</v>
      </c>
      <c r="S3835" t="s">
        <v>36</v>
      </c>
      <c r="T3835" t="s">
        <v>5493</v>
      </c>
      <c r="U3835" t="s">
        <v>5494</v>
      </c>
      <c r="V3835" t="s">
        <v>5328</v>
      </c>
      <c r="W3835" t="s">
        <v>5329</v>
      </c>
    </row>
    <row r="3836" spans="1:23" x14ac:dyDescent="0.3">
      <c r="A3836">
        <v>626938087303159</v>
      </c>
      <c r="B3836" t="s">
        <v>859</v>
      </c>
      <c r="C3836" t="s">
        <v>24</v>
      </c>
      <c r="D3836" t="s">
        <v>3079</v>
      </c>
      <c r="E3836" t="s">
        <v>1870</v>
      </c>
      <c r="F3836" t="s">
        <v>1871</v>
      </c>
      <c r="G3836">
        <v>18.735700000000001</v>
      </c>
      <c r="H3836">
        <v>-70.162700000000001</v>
      </c>
      <c r="I3836" t="s">
        <v>62</v>
      </c>
      <c r="J3836">
        <v>37347</v>
      </c>
      <c r="K3836" s="1">
        <v>44690</v>
      </c>
      <c r="L3836" t="s">
        <v>63</v>
      </c>
      <c r="M3836" t="s">
        <v>11519</v>
      </c>
      <c r="N3836" t="s">
        <v>11520</v>
      </c>
      <c r="O3836" t="s">
        <v>1823</v>
      </c>
      <c r="P3836" t="s">
        <v>909</v>
      </c>
      <c r="Q3836" t="s">
        <v>143</v>
      </c>
      <c r="R3836" t="s">
        <v>2143</v>
      </c>
      <c r="S3836" t="s">
        <v>255</v>
      </c>
      <c r="T3836" t="s">
        <v>2144</v>
      </c>
      <c r="U3836" t="s">
        <v>2145</v>
      </c>
      <c r="V3836" t="s">
        <v>837</v>
      </c>
      <c r="W3836" t="s">
        <v>838</v>
      </c>
    </row>
    <row r="3837" spans="1:23" x14ac:dyDescent="0.3">
      <c r="A3837">
        <v>2550712039499040</v>
      </c>
      <c r="B3837" t="s">
        <v>90</v>
      </c>
      <c r="C3837" t="s">
        <v>151</v>
      </c>
      <c r="D3837" t="s">
        <v>3238</v>
      </c>
      <c r="E3837" t="s">
        <v>2342</v>
      </c>
      <c r="F3837" t="s">
        <v>2343</v>
      </c>
      <c r="G3837">
        <v>71.706900000000005</v>
      </c>
      <c r="H3837">
        <v>-42.604300000000002</v>
      </c>
      <c r="I3837" t="s">
        <v>78</v>
      </c>
      <c r="J3837">
        <v>32241</v>
      </c>
      <c r="K3837" s="1">
        <v>44922</v>
      </c>
      <c r="L3837" t="s">
        <v>123</v>
      </c>
      <c r="M3837" t="s">
        <v>11521</v>
      </c>
      <c r="N3837" t="s">
        <v>11522</v>
      </c>
      <c r="O3837" t="s">
        <v>548</v>
      </c>
      <c r="P3837" t="s">
        <v>2541</v>
      </c>
      <c r="Q3837" t="s">
        <v>294</v>
      </c>
      <c r="R3837" t="s">
        <v>2542</v>
      </c>
      <c r="S3837" t="s">
        <v>212</v>
      </c>
      <c r="T3837" t="s">
        <v>2543</v>
      </c>
      <c r="U3837" t="s">
        <v>2544</v>
      </c>
      <c r="V3837" t="s">
        <v>1334</v>
      </c>
      <c r="W3837" t="s">
        <v>1335</v>
      </c>
    </row>
    <row r="3838" spans="1:23" x14ac:dyDescent="0.3">
      <c r="A3838">
        <v>2834212943589720</v>
      </c>
      <c r="B3838" t="s">
        <v>286</v>
      </c>
      <c r="C3838" t="s">
        <v>151</v>
      </c>
      <c r="D3838" t="s">
        <v>647</v>
      </c>
      <c r="E3838" t="s">
        <v>1896</v>
      </c>
      <c r="F3838" t="s">
        <v>1897</v>
      </c>
      <c r="G3838">
        <v>9.9456000000000007</v>
      </c>
      <c r="H3838">
        <v>-9.6966000000000001</v>
      </c>
      <c r="I3838" t="s">
        <v>28</v>
      </c>
      <c r="J3838">
        <v>82306</v>
      </c>
      <c r="K3838" s="1">
        <v>44838</v>
      </c>
      <c r="L3838" t="s">
        <v>63</v>
      </c>
      <c r="M3838" t="s">
        <v>11523</v>
      </c>
      <c r="N3838">
        <v>2528795547</v>
      </c>
      <c r="O3838" t="s">
        <v>1260</v>
      </c>
      <c r="P3838" t="s">
        <v>1261</v>
      </c>
      <c r="Q3838" t="s">
        <v>967</v>
      </c>
      <c r="R3838" t="s">
        <v>1262</v>
      </c>
      <c r="S3838" t="s">
        <v>114</v>
      </c>
      <c r="T3838" t="s">
        <v>1263</v>
      </c>
      <c r="U3838" t="s">
        <v>1264</v>
      </c>
      <c r="V3838" t="s">
        <v>8153</v>
      </c>
      <c r="W3838" t="s">
        <v>8154</v>
      </c>
    </row>
    <row r="3839" spans="1:23" x14ac:dyDescent="0.3">
      <c r="A3839">
        <v>2240886729069850</v>
      </c>
      <c r="B3839" t="s">
        <v>23</v>
      </c>
      <c r="C3839" t="s">
        <v>105</v>
      </c>
      <c r="D3839" t="s">
        <v>3767</v>
      </c>
      <c r="E3839" t="s">
        <v>593</v>
      </c>
      <c r="F3839" t="s">
        <v>594</v>
      </c>
      <c r="G3839">
        <v>-11.6455</v>
      </c>
      <c r="H3839">
        <v>43.333300000000001</v>
      </c>
      <c r="I3839" t="s">
        <v>28</v>
      </c>
      <c r="J3839">
        <v>101785</v>
      </c>
      <c r="K3839" s="1">
        <v>45070</v>
      </c>
      <c r="L3839" t="s">
        <v>123</v>
      </c>
      <c r="M3839" t="s">
        <v>11524</v>
      </c>
      <c r="N3839" t="s">
        <v>11525</v>
      </c>
      <c r="O3839" t="s">
        <v>1832</v>
      </c>
      <c r="P3839" t="s">
        <v>1833</v>
      </c>
      <c r="Q3839" t="s">
        <v>674</v>
      </c>
      <c r="R3839" t="s">
        <v>1834</v>
      </c>
      <c r="S3839" t="s">
        <v>145</v>
      </c>
      <c r="T3839" t="s">
        <v>1835</v>
      </c>
      <c r="U3839" t="s">
        <v>1836</v>
      </c>
      <c r="V3839" t="s">
        <v>2427</v>
      </c>
      <c r="W3839" t="s">
        <v>2428</v>
      </c>
    </row>
    <row r="3840" spans="1:23" x14ac:dyDescent="0.3">
      <c r="A3840">
        <v>1359985218989730</v>
      </c>
      <c r="B3840" t="s">
        <v>1140</v>
      </c>
      <c r="C3840" t="s">
        <v>218</v>
      </c>
      <c r="D3840" t="s">
        <v>301</v>
      </c>
      <c r="E3840" t="s">
        <v>925</v>
      </c>
      <c r="F3840" t="s">
        <v>926</v>
      </c>
      <c r="G3840">
        <v>23.885899999999999</v>
      </c>
      <c r="H3840">
        <v>45.0792</v>
      </c>
      <c r="I3840" t="s">
        <v>78</v>
      </c>
      <c r="J3840">
        <v>100054</v>
      </c>
      <c r="K3840" s="1">
        <v>44596</v>
      </c>
      <c r="L3840" t="s">
        <v>29</v>
      </c>
      <c r="M3840" t="s">
        <v>11526</v>
      </c>
      <c r="N3840" t="s">
        <v>11527</v>
      </c>
      <c r="O3840" t="s">
        <v>2231</v>
      </c>
      <c r="P3840" t="s">
        <v>5037</v>
      </c>
      <c r="Q3840" t="s">
        <v>169</v>
      </c>
      <c r="R3840" t="s">
        <v>5038</v>
      </c>
      <c r="S3840" t="s">
        <v>85</v>
      </c>
      <c r="T3840" t="s">
        <v>5039</v>
      </c>
      <c r="U3840" t="s">
        <v>5040</v>
      </c>
      <c r="V3840" t="s">
        <v>3759</v>
      </c>
      <c r="W3840" t="s">
        <v>3760</v>
      </c>
    </row>
    <row r="3841" spans="1:23" x14ac:dyDescent="0.3">
      <c r="A3841">
        <v>2007329903638040</v>
      </c>
      <c r="B3841" t="s">
        <v>555</v>
      </c>
      <c r="C3841" t="s">
        <v>189</v>
      </c>
      <c r="D3841" t="s">
        <v>5182</v>
      </c>
      <c r="E3841" t="s">
        <v>1584</v>
      </c>
      <c r="F3841" t="s">
        <v>1585</v>
      </c>
      <c r="G3841">
        <v>37.090200000000003</v>
      </c>
      <c r="H3841">
        <v>-95.712900000000005</v>
      </c>
      <c r="I3841" t="s">
        <v>28</v>
      </c>
      <c r="J3841">
        <v>33365</v>
      </c>
      <c r="K3841" s="1">
        <v>44637</v>
      </c>
      <c r="L3841" t="s">
        <v>63</v>
      </c>
      <c r="M3841" t="s">
        <v>11528</v>
      </c>
      <c r="N3841" t="s">
        <v>11529</v>
      </c>
      <c r="O3841" t="s">
        <v>181</v>
      </c>
      <c r="P3841" t="s">
        <v>940</v>
      </c>
      <c r="Q3841" t="s">
        <v>50</v>
      </c>
      <c r="R3841" t="s">
        <v>941</v>
      </c>
      <c r="S3841" t="s">
        <v>114</v>
      </c>
      <c r="T3841" t="s">
        <v>942</v>
      </c>
      <c r="U3841" t="s">
        <v>943</v>
      </c>
      <c r="V3841" t="s">
        <v>8706</v>
      </c>
      <c r="W3841" t="s">
        <v>8707</v>
      </c>
    </row>
    <row r="3842" spans="1:23" x14ac:dyDescent="0.3">
      <c r="A3842">
        <v>1219860349836030</v>
      </c>
      <c r="B3842" t="s">
        <v>667</v>
      </c>
      <c r="C3842" t="s">
        <v>189</v>
      </c>
      <c r="D3842" t="s">
        <v>4829</v>
      </c>
      <c r="E3842" t="s">
        <v>2094</v>
      </c>
      <c r="F3842" t="s">
        <v>2733</v>
      </c>
      <c r="G3842">
        <v>-13.759</v>
      </c>
      <c r="H3842">
        <v>-172.1046</v>
      </c>
      <c r="I3842" t="s">
        <v>138</v>
      </c>
      <c r="J3842">
        <v>37156</v>
      </c>
      <c r="K3842" s="1">
        <v>44891</v>
      </c>
      <c r="L3842" t="s">
        <v>63</v>
      </c>
      <c r="M3842" t="s">
        <v>11530</v>
      </c>
      <c r="N3842" t="s">
        <v>11531</v>
      </c>
      <c r="O3842" t="s">
        <v>141</v>
      </c>
      <c r="P3842" t="s">
        <v>142</v>
      </c>
      <c r="Q3842" t="s">
        <v>67</v>
      </c>
      <c r="R3842" t="s">
        <v>144</v>
      </c>
      <c r="S3842" t="s">
        <v>241</v>
      </c>
      <c r="T3842" t="s">
        <v>146</v>
      </c>
      <c r="U3842" t="s">
        <v>147</v>
      </c>
      <c r="V3842" t="s">
        <v>2022</v>
      </c>
      <c r="W3842" t="s">
        <v>2023</v>
      </c>
    </row>
    <row r="3843" spans="1:23" x14ac:dyDescent="0.3">
      <c r="A3843">
        <v>96263725683371</v>
      </c>
      <c r="B3843" t="s">
        <v>90</v>
      </c>
      <c r="C3843" t="s">
        <v>218</v>
      </c>
      <c r="D3843" t="s">
        <v>5299</v>
      </c>
      <c r="E3843" t="s">
        <v>1210</v>
      </c>
      <c r="F3843" t="s">
        <v>1211</v>
      </c>
      <c r="G3843">
        <v>18.220800000000001</v>
      </c>
      <c r="H3843">
        <v>-66.590100000000007</v>
      </c>
      <c r="I3843" t="s">
        <v>138</v>
      </c>
      <c r="J3843">
        <v>23037</v>
      </c>
      <c r="K3843" s="1">
        <v>45176</v>
      </c>
      <c r="L3843" t="s">
        <v>123</v>
      </c>
      <c r="M3843" t="s">
        <v>11532</v>
      </c>
      <c r="N3843">
        <v>5024650202</v>
      </c>
      <c r="O3843" t="s">
        <v>1513</v>
      </c>
      <c r="P3843" t="s">
        <v>2958</v>
      </c>
      <c r="Q3843" t="s">
        <v>83</v>
      </c>
      <c r="R3843" t="s">
        <v>2959</v>
      </c>
      <c r="S3843" t="s">
        <v>85</v>
      </c>
      <c r="T3843" t="s">
        <v>2960</v>
      </c>
      <c r="U3843" t="s">
        <v>2961</v>
      </c>
      <c r="V3843" t="s">
        <v>1324</v>
      </c>
      <c r="W3843" t="s">
        <v>1325</v>
      </c>
    </row>
    <row r="3844" spans="1:23" x14ac:dyDescent="0.3">
      <c r="A3844">
        <v>443519831340026</v>
      </c>
      <c r="B3844" t="s">
        <v>779</v>
      </c>
      <c r="C3844" t="s">
        <v>273</v>
      </c>
      <c r="D3844" t="s">
        <v>7225</v>
      </c>
      <c r="E3844" t="s">
        <v>1668</v>
      </c>
      <c r="F3844" t="s">
        <v>1669</v>
      </c>
      <c r="G3844">
        <v>1.6508</v>
      </c>
      <c r="H3844">
        <v>10.267899999999999</v>
      </c>
      <c r="I3844" t="s">
        <v>78</v>
      </c>
      <c r="J3844">
        <v>118163</v>
      </c>
      <c r="K3844" s="1">
        <v>44966</v>
      </c>
      <c r="L3844" t="s">
        <v>63</v>
      </c>
      <c r="M3844" t="s">
        <v>11533</v>
      </c>
      <c r="N3844" t="s">
        <v>11534</v>
      </c>
      <c r="O3844" t="s">
        <v>1735</v>
      </c>
      <c r="P3844" t="s">
        <v>2165</v>
      </c>
      <c r="Q3844" t="s">
        <v>50</v>
      </c>
      <c r="R3844" t="s">
        <v>2166</v>
      </c>
      <c r="S3844" t="s">
        <v>241</v>
      </c>
      <c r="T3844" t="s">
        <v>2167</v>
      </c>
      <c r="U3844" t="s">
        <v>2168</v>
      </c>
      <c r="V3844" t="s">
        <v>7907</v>
      </c>
      <c r="W3844" t="s">
        <v>7908</v>
      </c>
    </row>
    <row r="3845" spans="1:23" x14ac:dyDescent="0.3">
      <c r="A3845">
        <v>2200243206764270</v>
      </c>
      <c r="B3845" t="s">
        <v>1803</v>
      </c>
      <c r="C3845" t="s">
        <v>189</v>
      </c>
      <c r="D3845" t="s">
        <v>2015</v>
      </c>
      <c r="E3845" t="s">
        <v>2873</v>
      </c>
      <c r="F3845" t="s">
        <v>2874</v>
      </c>
      <c r="G3845">
        <v>8.6195000000000004</v>
      </c>
      <c r="H3845">
        <v>0.82479999999999998</v>
      </c>
      <c r="I3845" t="s">
        <v>78</v>
      </c>
      <c r="J3845">
        <v>86527</v>
      </c>
      <c r="K3845" s="1">
        <v>44574</v>
      </c>
      <c r="L3845" t="s">
        <v>29</v>
      </c>
      <c r="M3845" t="s">
        <v>11535</v>
      </c>
      <c r="N3845" t="s">
        <v>11536</v>
      </c>
      <c r="O3845" t="s">
        <v>209</v>
      </c>
      <c r="P3845" t="s">
        <v>3221</v>
      </c>
      <c r="Q3845" t="s">
        <v>50</v>
      </c>
      <c r="R3845" t="s">
        <v>3222</v>
      </c>
      <c r="S3845" t="s">
        <v>69</v>
      </c>
      <c r="T3845" t="s">
        <v>3223</v>
      </c>
      <c r="U3845" t="s">
        <v>3224</v>
      </c>
      <c r="V3845" t="s">
        <v>4643</v>
      </c>
      <c r="W3845" t="s">
        <v>4644</v>
      </c>
    </row>
    <row r="3846" spans="1:23" x14ac:dyDescent="0.3">
      <c r="A3846">
        <v>1802109320721510</v>
      </c>
      <c r="B3846" t="s">
        <v>533</v>
      </c>
      <c r="C3846" t="s">
        <v>105</v>
      </c>
      <c r="D3846" t="s">
        <v>4366</v>
      </c>
      <c r="E3846" t="s">
        <v>2342</v>
      </c>
      <c r="F3846" t="s">
        <v>2343</v>
      </c>
      <c r="G3846">
        <v>71.706900000000005</v>
      </c>
      <c r="H3846">
        <v>-42.604300000000002</v>
      </c>
      <c r="I3846" t="s">
        <v>62</v>
      </c>
      <c r="J3846">
        <v>109324</v>
      </c>
      <c r="K3846" s="1">
        <v>44655</v>
      </c>
      <c r="L3846" t="s">
        <v>63</v>
      </c>
      <c r="M3846" t="s">
        <v>11537</v>
      </c>
      <c r="N3846" t="s">
        <v>11538</v>
      </c>
      <c r="O3846" t="s">
        <v>803</v>
      </c>
      <c r="P3846" t="s">
        <v>804</v>
      </c>
      <c r="Q3846" t="s">
        <v>50</v>
      </c>
      <c r="R3846" t="s">
        <v>805</v>
      </c>
      <c r="S3846" t="s">
        <v>212</v>
      </c>
      <c r="T3846" t="s">
        <v>806</v>
      </c>
      <c r="U3846" t="s">
        <v>807</v>
      </c>
      <c r="V3846" t="s">
        <v>7692</v>
      </c>
      <c r="W3846" t="s">
        <v>7693</v>
      </c>
    </row>
    <row r="3847" spans="1:23" x14ac:dyDescent="0.3">
      <c r="A3847">
        <v>2899756157836560</v>
      </c>
      <c r="B3847" t="s">
        <v>325</v>
      </c>
      <c r="C3847" t="s">
        <v>58</v>
      </c>
      <c r="D3847" t="s">
        <v>4829</v>
      </c>
      <c r="E3847" t="s">
        <v>5539</v>
      </c>
      <c r="F3847" t="s">
        <v>5540</v>
      </c>
      <c r="G3847">
        <v>14.058299999999999</v>
      </c>
      <c r="H3847">
        <v>108.27719999999999</v>
      </c>
      <c r="I3847" t="s">
        <v>138</v>
      </c>
      <c r="J3847">
        <v>27562</v>
      </c>
      <c r="K3847" s="1">
        <v>44895</v>
      </c>
      <c r="L3847" t="s">
        <v>123</v>
      </c>
      <c r="M3847" t="s">
        <v>11539</v>
      </c>
      <c r="N3847" t="s">
        <v>11540</v>
      </c>
      <c r="O3847" t="s">
        <v>126</v>
      </c>
      <c r="P3847" t="s">
        <v>127</v>
      </c>
      <c r="Q3847" t="s">
        <v>183</v>
      </c>
      <c r="R3847" t="s">
        <v>128</v>
      </c>
      <c r="S3847" t="s">
        <v>114</v>
      </c>
      <c r="T3847" t="s">
        <v>129</v>
      </c>
      <c r="U3847" t="s">
        <v>130</v>
      </c>
      <c r="V3847" t="s">
        <v>4144</v>
      </c>
      <c r="W3847" t="s">
        <v>4145</v>
      </c>
    </row>
    <row r="3848" spans="1:23" x14ac:dyDescent="0.3">
      <c r="A3848">
        <v>2763205640688560</v>
      </c>
      <c r="B3848" t="s">
        <v>272</v>
      </c>
      <c r="C3848" t="s">
        <v>151</v>
      </c>
      <c r="D3848" t="s">
        <v>2740</v>
      </c>
      <c r="E3848" t="s">
        <v>569</v>
      </c>
      <c r="F3848" t="s">
        <v>570</v>
      </c>
      <c r="G3848">
        <v>18.335799999999999</v>
      </c>
      <c r="H3848">
        <v>-64.896299999999997</v>
      </c>
      <c r="I3848" t="s">
        <v>206</v>
      </c>
      <c r="J3848">
        <v>96993</v>
      </c>
      <c r="K3848" s="1">
        <v>44850</v>
      </c>
      <c r="L3848" t="s">
        <v>123</v>
      </c>
      <c r="M3848" t="s">
        <v>11541</v>
      </c>
      <c r="N3848" t="s">
        <v>11542</v>
      </c>
      <c r="O3848" t="s">
        <v>496</v>
      </c>
      <c r="P3848" t="s">
        <v>1591</v>
      </c>
      <c r="Q3848" t="s">
        <v>321</v>
      </c>
      <c r="R3848" t="s">
        <v>1592</v>
      </c>
      <c r="S3848" t="s">
        <v>114</v>
      </c>
      <c r="T3848" t="s">
        <v>1593</v>
      </c>
      <c r="U3848" t="s">
        <v>1594</v>
      </c>
      <c r="V3848" t="s">
        <v>4403</v>
      </c>
      <c r="W3848" t="s">
        <v>4404</v>
      </c>
    </row>
    <row r="3849" spans="1:23" x14ac:dyDescent="0.3">
      <c r="A3849">
        <v>3020861710416760</v>
      </c>
      <c r="B3849" t="s">
        <v>1249</v>
      </c>
      <c r="C3849" t="s">
        <v>42</v>
      </c>
      <c r="D3849" t="s">
        <v>5147</v>
      </c>
      <c r="E3849" t="s">
        <v>876</v>
      </c>
      <c r="F3849" t="s">
        <v>877</v>
      </c>
      <c r="G3849">
        <v>48.668999999999997</v>
      </c>
      <c r="H3849">
        <v>19.699000000000002</v>
      </c>
      <c r="I3849" t="s">
        <v>78</v>
      </c>
      <c r="J3849">
        <v>128787</v>
      </c>
      <c r="K3849" s="1">
        <v>44843</v>
      </c>
      <c r="L3849" t="s">
        <v>29</v>
      </c>
      <c r="M3849" t="s">
        <v>11543</v>
      </c>
      <c r="N3849">
        <f>1-261-461-5918</f>
        <v>-6639</v>
      </c>
      <c r="O3849" t="s">
        <v>181</v>
      </c>
      <c r="P3849" t="s">
        <v>940</v>
      </c>
      <c r="Q3849" t="s">
        <v>358</v>
      </c>
      <c r="R3849" t="s">
        <v>941</v>
      </c>
      <c r="S3849" t="s">
        <v>36</v>
      </c>
      <c r="T3849" t="s">
        <v>942</v>
      </c>
      <c r="U3849" t="s">
        <v>943</v>
      </c>
      <c r="V3849" t="s">
        <v>7972</v>
      </c>
      <c r="W3849" t="s">
        <v>7973</v>
      </c>
    </row>
    <row r="3850" spans="1:23" x14ac:dyDescent="0.3">
      <c r="A3850">
        <v>3070954201166990</v>
      </c>
      <c r="B3850" t="s">
        <v>710</v>
      </c>
      <c r="C3850" t="s">
        <v>218</v>
      </c>
      <c r="D3850" t="s">
        <v>10405</v>
      </c>
      <c r="E3850" t="s">
        <v>419</v>
      </c>
      <c r="F3850" t="s">
        <v>420</v>
      </c>
      <c r="G3850">
        <v>-23.442502999999999</v>
      </c>
      <c r="H3850">
        <v>-58.443832</v>
      </c>
      <c r="I3850" t="s">
        <v>62</v>
      </c>
      <c r="J3850">
        <v>119475</v>
      </c>
      <c r="K3850" s="1">
        <v>44543</v>
      </c>
      <c r="L3850" t="s">
        <v>29</v>
      </c>
      <c r="M3850" t="s">
        <v>11544</v>
      </c>
      <c r="N3850" t="s">
        <v>11545</v>
      </c>
      <c r="O3850" t="s">
        <v>423</v>
      </c>
      <c r="P3850" t="s">
        <v>141</v>
      </c>
      <c r="Q3850" t="s">
        <v>34</v>
      </c>
      <c r="R3850" t="s">
        <v>3058</v>
      </c>
      <c r="S3850" t="s">
        <v>69</v>
      </c>
      <c r="T3850" t="s">
        <v>3059</v>
      </c>
      <c r="U3850" t="s">
        <v>3060</v>
      </c>
      <c r="V3850" t="s">
        <v>1207</v>
      </c>
      <c r="W3850" t="s">
        <v>1208</v>
      </c>
    </row>
    <row r="3851" spans="1:23" x14ac:dyDescent="0.3">
      <c r="A3851">
        <v>1511406489790950</v>
      </c>
      <c r="B3851" t="s">
        <v>300</v>
      </c>
      <c r="C3851" t="s">
        <v>273</v>
      </c>
      <c r="D3851" t="s">
        <v>6344</v>
      </c>
      <c r="E3851" t="s">
        <v>544</v>
      </c>
      <c r="F3851" t="s">
        <v>545</v>
      </c>
      <c r="G3851">
        <v>7.54</v>
      </c>
      <c r="H3851">
        <v>-5.5471000000000004</v>
      </c>
      <c r="I3851" t="s">
        <v>206</v>
      </c>
      <c r="J3851">
        <v>99212</v>
      </c>
      <c r="K3851" s="1">
        <v>44805</v>
      </c>
      <c r="L3851" t="s">
        <v>123</v>
      </c>
      <c r="M3851" t="s">
        <v>11546</v>
      </c>
      <c r="N3851" t="s">
        <v>11547</v>
      </c>
      <c r="O3851" t="s">
        <v>65</v>
      </c>
      <c r="P3851" t="s">
        <v>1308</v>
      </c>
      <c r="Q3851" t="s">
        <v>321</v>
      </c>
      <c r="R3851" t="s">
        <v>2323</v>
      </c>
      <c r="S3851" t="s">
        <v>85</v>
      </c>
      <c r="T3851" t="s">
        <v>2324</v>
      </c>
      <c r="U3851" t="s">
        <v>2325</v>
      </c>
      <c r="V3851" t="s">
        <v>6671</v>
      </c>
      <c r="W3851" t="s">
        <v>6672</v>
      </c>
    </row>
    <row r="3852" spans="1:23" x14ac:dyDescent="0.3">
      <c r="A3852">
        <v>370909927763730</v>
      </c>
      <c r="B3852" t="s">
        <v>1008</v>
      </c>
      <c r="C3852" t="s">
        <v>189</v>
      </c>
      <c r="D3852" t="s">
        <v>3122</v>
      </c>
      <c r="E3852" t="s">
        <v>576</v>
      </c>
      <c r="F3852" t="s">
        <v>577</v>
      </c>
      <c r="G3852">
        <v>7.3696999999999999</v>
      </c>
      <c r="H3852">
        <v>12.354699999999999</v>
      </c>
      <c r="I3852" t="s">
        <v>138</v>
      </c>
      <c r="J3852">
        <v>124582</v>
      </c>
      <c r="K3852" s="1">
        <v>44615</v>
      </c>
      <c r="L3852" t="s">
        <v>29</v>
      </c>
      <c r="M3852" t="s">
        <v>11548</v>
      </c>
      <c r="N3852" t="s">
        <v>11549</v>
      </c>
      <c r="O3852" t="s">
        <v>1252</v>
      </c>
      <c r="P3852" t="s">
        <v>6691</v>
      </c>
      <c r="Q3852" t="s">
        <v>67</v>
      </c>
      <c r="R3852" t="s">
        <v>6692</v>
      </c>
      <c r="S3852" t="s">
        <v>114</v>
      </c>
      <c r="T3852" t="s">
        <v>6693</v>
      </c>
      <c r="U3852" t="s">
        <v>6694</v>
      </c>
      <c r="V3852" t="s">
        <v>3325</v>
      </c>
      <c r="W3852" t="s">
        <v>3326</v>
      </c>
    </row>
    <row r="3853" spans="1:23" x14ac:dyDescent="0.3">
      <c r="A3853">
        <v>1402998226754760</v>
      </c>
      <c r="B3853" t="s">
        <v>286</v>
      </c>
      <c r="C3853" t="s">
        <v>24</v>
      </c>
      <c r="D3853" t="s">
        <v>3907</v>
      </c>
      <c r="E3853" t="s">
        <v>712</v>
      </c>
      <c r="F3853" t="s">
        <v>713</v>
      </c>
      <c r="G3853">
        <v>40.069099999999999</v>
      </c>
      <c r="H3853">
        <v>45.038200000000003</v>
      </c>
      <c r="I3853" t="s">
        <v>62</v>
      </c>
      <c r="J3853">
        <v>86901</v>
      </c>
      <c r="K3853" s="1">
        <v>44704</v>
      </c>
      <c r="L3853" t="s">
        <v>123</v>
      </c>
      <c r="M3853" t="s">
        <v>11550</v>
      </c>
      <c r="N3853">
        <v>2433140720</v>
      </c>
      <c r="O3853" t="s">
        <v>3431</v>
      </c>
      <c r="P3853" t="s">
        <v>4610</v>
      </c>
      <c r="Q3853" t="s">
        <v>83</v>
      </c>
      <c r="R3853" t="s">
        <v>4611</v>
      </c>
      <c r="S3853" t="s">
        <v>212</v>
      </c>
      <c r="T3853" t="s">
        <v>4612</v>
      </c>
      <c r="U3853" t="s">
        <v>4613</v>
      </c>
      <c r="V3853" t="s">
        <v>6045</v>
      </c>
      <c r="W3853" t="s">
        <v>6046</v>
      </c>
    </row>
    <row r="3854" spans="1:23" x14ac:dyDescent="0.3">
      <c r="A3854">
        <v>1133465956034240</v>
      </c>
      <c r="B3854" t="s">
        <v>779</v>
      </c>
      <c r="C3854" t="s">
        <v>24</v>
      </c>
      <c r="D3854" t="s">
        <v>6426</v>
      </c>
      <c r="E3854" t="s">
        <v>5862</v>
      </c>
      <c r="F3854" t="s">
        <v>5863</v>
      </c>
      <c r="G3854">
        <v>46.151200000000003</v>
      </c>
      <c r="H3854">
        <v>14.9955</v>
      </c>
      <c r="I3854" t="s">
        <v>78</v>
      </c>
      <c r="J3854">
        <v>70491</v>
      </c>
      <c r="K3854" s="1">
        <v>44510</v>
      </c>
      <c r="L3854" t="s">
        <v>63</v>
      </c>
      <c r="M3854" t="s">
        <v>11551</v>
      </c>
      <c r="N3854" t="s">
        <v>11552</v>
      </c>
      <c r="O3854" t="s">
        <v>822</v>
      </c>
      <c r="P3854" t="s">
        <v>1689</v>
      </c>
      <c r="Q3854" t="s">
        <v>253</v>
      </c>
      <c r="R3854" t="s">
        <v>1690</v>
      </c>
      <c r="S3854" t="s">
        <v>212</v>
      </c>
      <c r="T3854" t="s">
        <v>1691</v>
      </c>
      <c r="U3854" t="s">
        <v>1692</v>
      </c>
      <c r="V3854" t="s">
        <v>3797</v>
      </c>
      <c r="W3854" t="s">
        <v>3798</v>
      </c>
    </row>
    <row r="3855" spans="1:23" x14ac:dyDescent="0.3">
      <c r="A3855">
        <v>682298292375511</v>
      </c>
      <c r="B3855" t="s">
        <v>582</v>
      </c>
      <c r="C3855" t="s">
        <v>134</v>
      </c>
      <c r="D3855" t="s">
        <v>3753</v>
      </c>
      <c r="E3855" t="s">
        <v>1160</v>
      </c>
      <c r="F3855" t="s">
        <v>1161</v>
      </c>
      <c r="G3855">
        <v>-1.9402999999999999</v>
      </c>
      <c r="H3855">
        <v>29.873899999999999</v>
      </c>
      <c r="I3855" t="s">
        <v>206</v>
      </c>
      <c r="J3855">
        <v>95642</v>
      </c>
      <c r="K3855" s="1">
        <v>44943</v>
      </c>
      <c r="L3855" t="s">
        <v>123</v>
      </c>
      <c r="M3855" t="s">
        <v>11553</v>
      </c>
      <c r="N3855" t="s">
        <v>11554</v>
      </c>
      <c r="O3855" t="s">
        <v>597</v>
      </c>
      <c r="P3855" t="s">
        <v>5454</v>
      </c>
      <c r="Q3855" t="s">
        <v>169</v>
      </c>
      <c r="R3855" t="s">
        <v>5455</v>
      </c>
      <c r="S3855" t="s">
        <v>36</v>
      </c>
      <c r="T3855" t="s">
        <v>5456</v>
      </c>
      <c r="U3855" t="s">
        <v>5457</v>
      </c>
      <c r="V3855" t="s">
        <v>5105</v>
      </c>
      <c r="W3855" t="s">
        <v>5106</v>
      </c>
    </row>
    <row r="3856" spans="1:23" x14ac:dyDescent="0.3">
      <c r="A3856">
        <v>864303083786042</v>
      </c>
      <c r="B3856" t="s">
        <v>1249</v>
      </c>
      <c r="C3856" t="s">
        <v>273</v>
      </c>
      <c r="D3856" t="s">
        <v>5474</v>
      </c>
      <c r="E3856" t="s">
        <v>1165</v>
      </c>
      <c r="F3856" t="s">
        <v>1166</v>
      </c>
      <c r="G3856">
        <v>6.8769999999999998</v>
      </c>
      <c r="H3856">
        <v>31.306999999999999</v>
      </c>
      <c r="I3856" t="s">
        <v>62</v>
      </c>
      <c r="J3856">
        <v>82180</v>
      </c>
      <c r="K3856" s="1">
        <v>44914</v>
      </c>
      <c r="L3856" t="s">
        <v>29</v>
      </c>
      <c r="M3856" t="s">
        <v>11555</v>
      </c>
      <c r="N3856">
        <v>9333933893</v>
      </c>
      <c r="O3856" t="s">
        <v>897</v>
      </c>
      <c r="P3856" t="s">
        <v>898</v>
      </c>
      <c r="Q3856" t="s">
        <v>358</v>
      </c>
      <c r="R3856" t="s">
        <v>899</v>
      </c>
      <c r="S3856" t="s">
        <v>241</v>
      </c>
      <c r="T3856" t="s">
        <v>900</v>
      </c>
      <c r="U3856" t="s">
        <v>901</v>
      </c>
      <c r="V3856" t="s">
        <v>7311</v>
      </c>
      <c r="W3856" t="s">
        <v>7312</v>
      </c>
    </row>
    <row r="3857" spans="1:23" x14ac:dyDescent="0.3">
      <c r="A3857">
        <v>188956303309884</v>
      </c>
      <c r="B3857" t="s">
        <v>533</v>
      </c>
      <c r="C3857" t="s">
        <v>91</v>
      </c>
      <c r="D3857" t="s">
        <v>1976</v>
      </c>
      <c r="E3857" t="s">
        <v>1053</v>
      </c>
      <c r="F3857" t="s">
        <v>1054</v>
      </c>
      <c r="G3857">
        <v>51.165700000000001</v>
      </c>
      <c r="H3857">
        <v>10.451499999999999</v>
      </c>
      <c r="I3857" t="s">
        <v>78</v>
      </c>
      <c r="J3857">
        <v>52743</v>
      </c>
      <c r="K3857" s="1">
        <v>44957</v>
      </c>
      <c r="L3857" t="s">
        <v>63</v>
      </c>
      <c r="M3857" t="s">
        <v>11556</v>
      </c>
      <c r="N3857" t="s">
        <v>11557</v>
      </c>
      <c r="O3857" t="s">
        <v>1735</v>
      </c>
      <c r="P3857" t="s">
        <v>1736</v>
      </c>
      <c r="Q3857" t="s">
        <v>321</v>
      </c>
      <c r="R3857" t="s">
        <v>1737</v>
      </c>
      <c r="S3857" t="s">
        <v>241</v>
      </c>
      <c r="T3857" t="s">
        <v>1738</v>
      </c>
      <c r="U3857" t="s">
        <v>1739</v>
      </c>
      <c r="V3857" t="s">
        <v>4629</v>
      </c>
      <c r="W3857" t="s">
        <v>4630</v>
      </c>
    </row>
    <row r="3858" spans="1:23" x14ac:dyDescent="0.3">
      <c r="A3858">
        <v>2018500068936810</v>
      </c>
      <c r="B3858" t="s">
        <v>260</v>
      </c>
      <c r="C3858" t="s">
        <v>24</v>
      </c>
      <c r="D3858" t="s">
        <v>2305</v>
      </c>
      <c r="E3858" t="s">
        <v>1551</v>
      </c>
      <c r="F3858" t="s">
        <v>1552</v>
      </c>
      <c r="G3858">
        <v>22.3964</v>
      </c>
      <c r="H3858">
        <v>114.1095</v>
      </c>
      <c r="I3858" t="s">
        <v>78</v>
      </c>
      <c r="J3858">
        <v>25382</v>
      </c>
      <c r="K3858" s="1">
        <v>44660</v>
      </c>
      <c r="L3858" t="s">
        <v>29</v>
      </c>
      <c r="M3858" t="s">
        <v>11558</v>
      </c>
      <c r="N3858">
        <v>2173527994</v>
      </c>
      <c r="O3858" t="s">
        <v>561</v>
      </c>
      <c r="P3858" t="s">
        <v>3816</v>
      </c>
      <c r="Q3858" t="s">
        <v>183</v>
      </c>
      <c r="R3858" t="s">
        <v>3817</v>
      </c>
      <c r="S3858" t="s">
        <v>145</v>
      </c>
      <c r="T3858" t="s">
        <v>3818</v>
      </c>
      <c r="U3858" t="s">
        <v>3819</v>
      </c>
      <c r="V3858" t="s">
        <v>10420</v>
      </c>
      <c r="W3858" t="s">
        <v>10421</v>
      </c>
    </row>
    <row r="3859" spans="1:23" x14ac:dyDescent="0.3">
      <c r="A3859">
        <v>2753022635373720</v>
      </c>
      <c r="B3859" t="s">
        <v>217</v>
      </c>
      <c r="C3859" t="s">
        <v>134</v>
      </c>
      <c r="D3859" t="s">
        <v>2460</v>
      </c>
      <c r="E3859" t="s">
        <v>1424</v>
      </c>
      <c r="F3859" t="s">
        <v>1425</v>
      </c>
      <c r="G3859">
        <v>-15.3767</v>
      </c>
      <c r="H3859">
        <v>166.95920000000001</v>
      </c>
      <c r="I3859" t="s">
        <v>206</v>
      </c>
      <c r="J3859">
        <v>58238</v>
      </c>
      <c r="K3859" s="1">
        <v>45143</v>
      </c>
      <c r="L3859" t="s">
        <v>29</v>
      </c>
      <c r="M3859" t="s">
        <v>11559</v>
      </c>
      <c r="N3859" t="s">
        <v>11560</v>
      </c>
      <c r="O3859" t="s">
        <v>1832</v>
      </c>
      <c r="P3859" t="s">
        <v>3629</v>
      </c>
      <c r="Q3859" t="s">
        <v>332</v>
      </c>
      <c r="R3859" t="s">
        <v>3630</v>
      </c>
      <c r="S3859" t="s">
        <v>145</v>
      </c>
      <c r="T3859" t="s">
        <v>3631</v>
      </c>
      <c r="U3859" t="s">
        <v>3632</v>
      </c>
      <c r="V3859" t="s">
        <v>6745</v>
      </c>
      <c r="W3859" t="s">
        <v>6746</v>
      </c>
    </row>
    <row r="3860" spans="1:23" x14ac:dyDescent="0.3">
      <c r="A3860">
        <v>1287859173756250</v>
      </c>
      <c r="B3860" t="s">
        <v>260</v>
      </c>
      <c r="C3860" t="s">
        <v>42</v>
      </c>
      <c r="D3860" t="s">
        <v>2764</v>
      </c>
      <c r="E3860" t="s">
        <v>2591</v>
      </c>
      <c r="F3860" t="s">
        <v>2592</v>
      </c>
      <c r="G3860">
        <v>31.046099999999999</v>
      </c>
      <c r="H3860">
        <v>34.851599999999998</v>
      </c>
      <c r="I3860" t="s">
        <v>78</v>
      </c>
      <c r="J3860">
        <v>89844</v>
      </c>
      <c r="K3860" s="1">
        <v>45158</v>
      </c>
      <c r="L3860" t="s">
        <v>29</v>
      </c>
      <c r="M3860" t="s">
        <v>11561</v>
      </c>
      <c r="N3860" t="s">
        <v>11562</v>
      </c>
      <c r="O3860" t="s">
        <v>209</v>
      </c>
      <c r="P3860" t="s">
        <v>210</v>
      </c>
      <c r="Q3860" t="s">
        <v>358</v>
      </c>
      <c r="R3860" t="s">
        <v>211</v>
      </c>
      <c r="S3860" t="s">
        <v>198</v>
      </c>
      <c r="T3860" t="s">
        <v>213</v>
      </c>
      <c r="U3860" t="s">
        <v>214</v>
      </c>
      <c r="V3860" t="s">
        <v>519</v>
      </c>
      <c r="W3860" t="s">
        <v>520</v>
      </c>
    </row>
    <row r="3861" spans="1:23" x14ac:dyDescent="0.3">
      <c r="A3861">
        <v>2871852986803760</v>
      </c>
      <c r="B3861" t="s">
        <v>533</v>
      </c>
      <c r="C3861" t="s">
        <v>189</v>
      </c>
      <c r="D3861" t="s">
        <v>5830</v>
      </c>
      <c r="E3861" t="s">
        <v>1896</v>
      </c>
      <c r="F3861" t="s">
        <v>1897</v>
      </c>
      <c r="G3861">
        <v>9.9456000000000007</v>
      </c>
      <c r="H3861">
        <v>-9.6966000000000001</v>
      </c>
      <c r="I3861" t="s">
        <v>138</v>
      </c>
      <c r="J3861">
        <v>47731</v>
      </c>
      <c r="K3861" s="1">
        <v>44649</v>
      </c>
      <c r="L3861" t="s">
        <v>29</v>
      </c>
      <c r="M3861" t="s">
        <v>11563</v>
      </c>
      <c r="N3861" t="s">
        <v>11564</v>
      </c>
      <c r="O3861" t="s">
        <v>736</v>
      </c>
      <c r="P3861" t="s">
        <v>640</v>
      </c>
      <c r="Q3861" t="s">
        <v>358</v>
      </c>
      <c r="R3861" t="s">
        <v>1438</v>
      </c>
      <c r="S3861" t="s">
        <v>69</v>
      </c>
      <c r="T3861" t="s">
        <v>1439</v>
      </c>
      <c r="U3861" t="s">
        <v>1440</v>
      </c>
      <c r="V3861" t="s">
        <v>10357</v>
      </c>
      <c r="W3861" t="s">
        <v>10358</v>
      </c>
    </row>
    <row r="3862" spans="1:23" x14ac:dyDescent="0.3">
      <c r="A3862">
        <v>2815908911877460</v>
      </c>
      <c r="B3862" t="s">
        <v>272</v>
      </c>
      <c r="C3862" t="s">
        <v>24</v>
      </c>
      <c r="D3862" t="s">
        <v>1540</v>
      </c>
      <c r="E3862" t="s">
        <v>504</v>
      </c>
      <c r="F3862" t="s">
        <v>505</v>
      </c>
      <c r="G3862">
        <v>21.473500000000001</v>
      </c>
      <c r="H3862">
        <v>55.9754</v>
      </c>
      <c r="I3862" t="s">
        <v>78</v>
      </c>
      <c r="J3862">
        <v>33759</v>
      </c>
      <c r="K3862" s="1">
        <v>44623</v>
      </c>
      <c r="L3862" t="s">
        <v>63</v>
      </c>
      <c r="M3862" t="s">
        <v>11565</v>
      </c>
      <c r="N3862" t="s">
        <v>11566</v>
      </c>
      <c r="O3862" t="s">
        <v>1735</v>
      </c>
      <c r="P3862" t="s">
        <v>2165</v>
      </c>
      <c r="Q3862" t="s">
        <v>67</v>
      </c>
      <c r="R3862" t="s">
        <v>2166</v>
      </c>
      <c r="S3862" t="s">
        <v>241</v>
      </c>
      <c r="T3862" t="s">
        <v>2167</v>
      </c>
      <c r="U3862" t="s">
        <v>2168</v>
      </c>
      <c r="V3862" t="s">
        <v>8373</v>
      </c>
      <c r="W3862" t="s">
        <v>8374</v>
      </c>
    </row>
    <row r="3863" spans="1:23" x14ac:dyDescent="0.3">
      <c r="A3863">
        <v>1364293618784830</v>
      </c>
      <c r="B3863" t="s">
        <v>533</v>
      </c>
      <c r="C3863" t="s">
        <v>189</v>
      </c>
      <c r="D3863" t="s">
        <v>3663</v>
      </c>
      <c r="E3863" t="s">
        <v>2061</v>
      </c>
      <c r="F3863" t="s">
        <v>2062</v>
      </c>
      <c r="G3863">
        <v>21.007899999999999</v>
      </c>
      <c r="H3863">
        <v>-10.940799999999999</v>
      </c>
      <c r="I3863" t="s">
        <v>138</v>
      </c>
      <c r="J3863">
        <v>88486</v>
      </c>
      <c r="K3863" s="1">
        <v>45113</v>
      </c>
      <c r="L3863" t="s">
        <v>63</v>
      </c>
      <c r="M3863" t="s">
        <v>11567</v>
      </c>
      <c r="N3863" t="s">
        <v>11568</v>
      </c>
      <c r="O3863" t="s">
        <v>3431</v>
      </c>
      <c r="P3863" t="s">
        <v>3432</v>
      </c>
      <c r="Q3863" t="s">
        <v>294</v>
      </c>
      <c r="R3863" t="s">
        <v>3433</v>
      </c>
      <c r="S3863" t="s">
        <v>334</v>
      </c>
      <c r="T3863" t="s">
        <v>3434</v>
      </c>
      <c r="U3863" t="s">
        <v>3435</v>
      </c>
      <c r="V3863" t="s">
        <v>2856</v>
      </c>
      <c r="W3863" t="s">
        <v>2857</v>
      </c>
    </row>
    <row r="3864" spans="1:23" x14ac:dyDescent="0.3">
      <c r="A3864">
        <v>1924826930961910</v>
      </c>
      <c r="B3864" t="s">
        <v>1249</v>
      </c>
      <c r="C3864" t="s">
        <v>58</v>
      </c>
      <c r="D3864" t="s">
        <v>6730</v>
      </c>
      <c r="E3864" t="s">
        <v>1890</v>
      </c>
      <c r="F3864" t="s">
        <v>1891</v>
      </c>
      <c r="G3864">
        <v>-9.1899669999999993</v>
      </c>
      <c r="H3864">
        <v>-75.015152</v>
      </c>
      <c r="I3864" t="s">
        <v>78</v>
      </c>
      <c r="J3864">
        <v>112588</v>
      </c>
      <c r="K3864" s="1">
        <v>45173</v>
      </c>
      <c r="L3864" t="s">
        <v>63</v>
      </c>
      <c r="M3864" t="s">
        <v>11569</v>
      </c>
      <c r="N3864">
        <f>1-682-437-6953</f>
        <v>-8071</v>
      </c>
      <c r="O3864" t="s">
        <v>2583</v>
      </c>
      <c r="P3864" t="s">
        <v>2584</v>
      </c>
      <c r="Q3864" t="s">
        <v>169</v>
      </c>
      <c r="R3864" t="s">
        <v>2585</v>
      </c>
      <c r="S3864" t="s">
        <v>212</v>
      </c>
      <c r="T3864" t="s">
        <v>2586</v>
      </c>
      <c r="U3864" t="s">
        <v>2587</v>
      </c>
      <c r="V3864" t="s">
        <v>11570</v>
      </c>
      <c r="W3864" t="s">
        <v>11571</v>
      </c>
    </row>
    <row r="3865" spans="1:23" x14ac:dyDescent="0.3">
      <c r="A3865">
        <v>1421290518390530</v>
      </c>
      <c r="B3865" t="s">
        <v>443</v>
      </c>
      <c r="C3865" t="s">
        <v>105</v>
      </c>
      <c r="D3865" t="s">
        <v>2967</v>
      </c>
      <c r="E3865" t="s">
        <v>1881</v>
      </c>
      <c r="F3865" t="s">
        <v>1881</v>
      </c>
      <c r="G3865">
        <v>1.3521000000000001</v>
      </c>
      <c r="H3865">
        <v>103.8198</v>
      </c>
      <c r="I3865" t="s">
        <v>28</v>
      </c>
      <c r="J3865">
        <v>51100</v>
      </c>
      <c r="K3865" s="1">
        <v>45147</v>
      </c>
      <c r="L3865" t="s">
        <v>63</v>
      </c>
      <c r="M3865" t="s">
        <v>11572</v>
      </c>
      <c r="N3865" t="s">
        <v>11573</v>
      </c>
      <c r="O3865" t="s">
        <v>307</v>
      </c>
      <c r="P3865" t="s">
        <v>1417</v>
      </c>
      <c r="Q3865" t="s">
        <v>143</v>
      </c>
      <c r="R3865" t="s">
        <v>1418</v>
      </c>
      <c r="S3865" t="s">
        <v>85</v>
      </c>
      <c r="T3865" t="s">
        <v>1419</v>
      </c>
      <c r="U3865" t="s">
        <v>1420</v>
      </c>
      <c r="V3865" t="s">
        <v>3346</v>
      </c>
      <c r="W3865" t="s">
        <v>3347</v>
      </c>
    </row>
    <row r="3866" spans="1:23" x14ac:dyDescent="0.3">
      <c r="A3866">
        <v>2887626629924030</v>
      </c>
      <c r="B3866" t="s">
        <v>839</v>
      </c>
      <c r="C3866" t="s">
        <v>189</v>
      </c>
      <c r="D3866" t="s">
        <v>1216</v>
      </c>
      <c r="E3866" t="s">
        <v>44</v>
      </c>
      <c r="F3866" t="s">
        <v>45</v>
      </c>
      <c r="G3866">
        <v>38.969700000000003</v>
      </c>
      <c r="H3866">
        <v>59.5563</v>
      </c>
      <c r="I3866" t="s">
        <v>78</v>
      </c>
      <c r="J3866">
        <v>99701</v>
      </c>
      <c r="K3866" s="1">
        <v>45131</v>
      </c>
      <c r="L3866" t="s">
        <v>123</v>
      </c>
      <c r="M3866" t="s">
        <v>11574</v>
      </c>
      <c r="N3866" t="s">
        <v>11575</v>
      </c>
      <c r="O3866" t="s">
        <v>1252</v>
      </c>
      <c r="P3866" t="s">
        <v>660</v>
      </c>
      <c r="Q3866" t="s">
        <v>1047</v>
      </c>
      <c r="R3866" t="s">
        <v>3560</v>
      </c>
      <c r="S3866" t="s">
        <v>85</v>
      </c>
      <c r="T3866" t="s">
        <v>3561</v>
      </c>
      <c r="U3866" t="s">
        <v>3562</v>
      </c>
      <c r="V3866" t="s">
        <v>1613</v>
      </c>
      <c r="W3866" t="s">
        <v>1614</v>
      </c>
    </row>
    <row r="3867" spans="1:23" x14ac:dyDescent="0.3">
      <c r="A3867">
        <v>1722466648809720</v>
      </c>
      <c r="B3867" t="s">
        <v>133</v>
      </c>
      <c r="C3867" t="s">
        <v>134</v>
      </c>
      <c r="D3867" t="s">
        <v>543</v>
      </c>
      <c r="E3867" t="s">
        <v>2466</v>
      </c>
      <c r="F3867" t="s">
        <v>2467</v>
      </c>
      <c r="G3867">
        <v>-38.4161</v>
      </c>
      <c r="H3867">
        <v>-63.616700000000002</v>
      </c>
      <c r="I3867" t="s">
        <v>138</v>
      </c>
      <c r="J3867">
        <v>24196</v>
      </c>
      <c r="K3867" s="1">
        <v>45009</v>
      </c>
      <c r="L3867" t="s">
        <v>29</v>
      </c>
      <c r="M3867" t="s">
        <v>11576</v>
      </c>
      <c r="N3867" t="s">
        <v>11577</v>
      </c>
      <c r="O3867" t="s">
        <v>2290</v>
      </c>
      <c r="P3867" t="s">
        <v>4161</v>
      </c>
      <c r="Q3867" t="s">
        <v>83</v>
      </c>
      <c r="R3867" t="s">
        <v>4162</v>
      </c>
      <c r="S3867" t="s">
        <v>85</v>
      </c>
      <c r="T3867" t="s">
        <v>4163</v>
      </c>
      <c r="U3867" t="s">
        <v>4164</v>
      </c>
      <c r="V3867" t="s">
        <v>6471</v>
      </c>
      <c r="W3867" t="s">
        <v>6472</v>
      </c>
    </row>
    <row r="3868" spans="1:23" x14ac:dyDescent="0.3">
      <c r="A3868">
        <v>2797664559930100</v>
      </c>
      <c r="B3868" t="s">
        <v>921</v>
      </c>
      <c r="C3868" t="s">
        <v>218</v>
      </c>
      <c r="D3868" t="s">
        <v>1985</v>
      </c>
      <c r="E3868" t="s">
        <v>3442</v>
      </c>
      <c r="F3868" t="s">
        <v>3443</v>
      </c>
      <c r="G3868">
        <v>61.924100000000003</v>
      </c>
      <c r="H3868">
        <v>25.748200000000001</v>
      </c>
      <c r="I3868" t="s">
        <v>138</v>
      </c>
      <c r="J3868">
        <v>37999</v>
      </c>
      <c r="K3868" s="1">
        <v>44850</v>
      </c>
      <c r="L3868" t="s">
        <v>29</v>
      </c>
      <c r="M3868" t="s">
        <v>11578</v>
      </c>
      <c r="N3868" t="s">
        <v>11579</v>
      </c>
      <c r="O3868" t="s">
        <v>307</v>
      </c>
      <c r="P3868" t="s">
        <v>1417</v>
      </c>
      <c r="Q3868" t="s">
        <v>169</v>
      </c>
      <c r="R3868" t="s">
        <v>1418</v>
      </c>
      <c r="S3868" t="s">
        <v>36</v>
      </c>
      <c r="T3868" t="s">
        <v>1419</v>
      </c>
      <c r="U3868" t="s">
        <v>1420</v>
      </c>
      <c r="V3868" t="s">
        <v>5178</v>
      </c>
      <c r="W3868" t="s">
        <v>5179</v>
      </c>
    </row>
    <row r="3869" spans="1:23" x14ac:dyDescent="0.3">
      <c r="A3869">
        <v>2896609545170850</v>
      </c>
      <c r="B3869" t="s">
        <v>1803</v>
      </c>
      <c r="C3869" t="s">
        <v>91</v>
      </c>
      <c r="D3869" t="s">
        <v>1287</v>
      </c>
      <c r="E3869" t="s">
        <v>2570</v>
      </c>
      <c r="F3869" t="s">
        <v>2571</v>
      </c>
      <c r="G3869">
        <v>6.4238</v>
      </c>
      <c r="H3869">
        <v>-66.589699999999993</v>
      </c>
      <c r="I3869" t="s">
        <v>78</v>
      </c>
      <c r="J3869">
        <v>128158</v>
      </c>
      <c r="K3869" s="1">
        <v>44890</v>
      </c>
      <c r="L3869" t="s">
        <v>29</v>
      </c>
      <c r="M3869" t="s">
        <v>11580</v>
      </c>
      <c r="N3869" t="s">
        <v>11581</v>
      </c>
      <c r="O3869" t="s">
        <v>1115</v>
      </c>
      <c r="P3869" t="s">
        <v>811</v>
      </c>
      <c r="Q3869" t="s">
        <v>239</v>
      </c>
      <c r="R3869" t="s">
        <v>1116</v>
      </c>
      <c r="S3869" t="s">
        <v>212</v>
      </c>
      <c r="T3869" t="s">
        <v>1117</v>
      </c>
      <c r="U3869" t="s">
        <v>1118</v>
      </c>
      <c r="V3869" t="s">
        <v>2042</v>
      </c>
      <c r="W3869" t="s">
        <v>2043</v>
      </c>
    </row>
    <row r="3870" spans="1:23" x14ac:dyDescent="0.3">
      <c r="A3870">
        <v>2060509400520210</v>
      </c>
      <c r="B3870" t="s">
        <v>686</v>
      </c>
      <c r="C3870" t="s">
        <v>218</v>
      </c>
      <c r="D3870" t="s">
        <v>6695</v>
      </c>
      <c r="E3870" t="s">
        <v>1551</v>
      </c>
      <c r="F3870" t="s">
        <v>1552</v>
      </c>
      <c r="G3870">
        <v>22.3964</v>
      </c>
      <c r="H3870">
        <v>114.1095</v>
      </c>
      <c r="I3870" t="s">
        <v>138</v>
      </c>
      <c r="J3870">
        <v>70804</v>
      </c>
      <c r="K3870" s="1">
        <v>45123</v>
      </c>
      <c r="L3870" t="s">
        <v>63</v>
      </c>
      <c r="M3870" t="s">
        <v>11582</v>
      </c>
      <c r="N3870" t="s">
        <v>11583</v>
      </c>
      <c r="O3870" t="s">
        <v>112</v>
      </c>
      <c r="P3870" t="s">
        <v>1958</v>
      </c>
      <c r="Q3870" t="s">
        <v>967</v>
      </c>
      <c r="R3870" t="s">
        <v>1959</v>
      </c>
      <c r="S3870" t="s">
        <v>212</v>
      </c>
      <c r="T3870" t="s">
        <v>1960</v>
      </c>
      <c r="U3870" t="s">
        <v>1961</v>
      </c>
      <c r="V3870" t="s">
        <v>10473</v>
      </c>
      <c r="W3870" t="s">
        <v>10474</v>
      </c>
    </row>
    <row r="3871" spans="1:23" x14ac:dyDescent="0.3">
      <c r="A3871">
        <v>2136778056413860</v>
      </c>
      <c r="B3871" t="s">
        <v>119</v>
      </c>
      <c r="C3871" t="s">
        <v>189</v>
      </c>
      <c r="D3871" t="s">
        <v>2366</v>
      </c>
      <c r="E3871" t="s">
        <v>366</v>
      </c>
      <c r="F3871" t="s">
        <v>367</v>
      </c>
      <c r="G3871">
        <v>18.4207</v>
      </c>
      <c r="H3871">
        <v>-64.639899999999997</v>
      </c>
      <c r="I3871" t="s">
        <v>206</v>
      </c>
      <c r="J3871">
        <v>83203</v>
      </c>
      <c r="K3871" s="1">
        <v>44819</v>
      </c>
      <c r="L3871" t="s">
        <v>63</v>
      </c>
      <c r="M3871" t="s">
        <v>11584</v>
      </c>
      <c r="N3871" t="s">
        <v>11585</v>
      </c>
      <c r="O3871" t="s">
        <v>1126</v>
      </c>
      <c r="P3871" t="s">
        <v>1127</v>
      </c>
      <c r="Q3871" t="s">
        <v>143</v>
      </c>
      <c r="R3871" t="s">
        <v>1128</v>
      </c>
      <c r="S3871" t="s">
        <v>85</v>
      </c>
      <c r="T3871" t="s">
        <v>1129</v>
      </c>
      <c r="U3871" t="s">
        <v>1130</v>
      </c>
      <c r="V3871" t="s">
        <v>1285</v>
      </c>
      <c r="W3871" t="s">
        <v>1286</v>
      </c>
    </row>
    <row r="3872" spans="1:23" x14ac:dyDescent="0.3">
      <c r="A3872">
        <v>455663191998762</v>
      </c>
      <c r="B3872" t="s">
        <v>454</v>
      </c>
      <c r="C3872" t="s">
        <v>42</v>
      </c>
      <c r="D3872" t="s">
        <v>203</v>
      </c>
      <c r="E3872" t="s">
        <v>961</v>
      </c>
      <c r="F3872" t="s">
        <v>962</v>
      </c>
      <c r="G3872">
        <v>41.2044</v>
      </c>
      <c r="H3872">
        <v>74.766099999999994</v>
      </c>
      <c r="I3872" t="s">
        <v>62</v>
      </c>
      <c r="J3872">
        <v>79834</v>
      </c>
      <c r="K3872" s="1">
        <v>44991</v>
      </c>
      <c r="L3872" t="s">
        <v>123</v>
      </c>
      <c r="M3872" t="s">
        <v>11586</v>
      </c>
      <c r="N3872" t="s">
        <v>11587</v>
      </c>
      <c r="O3872" t="s">
        <v>2602</v>
      </c>
      <c r="P3872" t="s">
        <v>2603</v>
      </c>
      <c r="Q3872" t="s">
        <v>239</v>
      </c>
      <c r="R3872" t="s">
        <v>2604</v>
      </c>
      <c r="S3872" t="s">
        <v>114</v>
      </c>
      <c r="T3872" t="s">
        <v>2605</v>
      </c>
      <c r="U3872" t="s">
        <v>2606</v>
      </c>
      <c r="V3872" t="s">
        <v>6982</v>
      </c>
      <c r="W3872" t="s">
        <v>6983</v>
      </c>
    </row>
    <row r="3873" spans="1:23" x14ac:dyDescent="0.3">
      <c r="A3873">
        <v>1979379691662210</v>
      </c>
      <c r="B3873" t="s">
        <v>351</v>
      </c>
      <c r="C3873" t="s">
        <v>24</v>
      </c>
      <c r="D3873" t="s">
        <v>4488</v>
      </c>
      <c r="E3873" t="s">
        <v>1065</v>
      </c>
      <c r="F3873" t="s">
        <v>1066</v>
      </c>
      <c r="G3873">
        <v>11.825100000000001</v>
      </c>
      <c r="H3873">
        <v>42.590299999999999</v>
      </c>
      <c r="I3873" t="s">
        <v>138</v>
      </c>
      <c r="J3873">
        <v>102458</v>
      </c>
      <c r="K3873" s="1">
        <v>44736</v>
      </c>
      <c r="L3873" t="s">
        <v>63</v>
      </c>
      <c r="M3873" t="s">
        <v>11588</v>
      </c>
      <c r="N3873" t="s">
        <v>11589</v>
      </c>
      <c r="O3873" t="s">
        <v>803</v>
      </c>
      <c r="P3873" t="s">
        <v>4115</v>
      </c>
      <c r="Q3873" t="s">
        <v>169</v>
      </c>
      <c r="R3873" t="s">
        <v>4116</v>
      </c>
      <c r="S3873" t="s">
        <v>212</v>
      </c>
      <c r="T3873" t="s">
        <v>4117</v>
      </c>
      <c r="U3873" t="s">
        <v>4118</v>
      </c>
      <c r="V3873" t="s">
        <v>3409</v>
      </c>
      <c r="W3873" t="s">
        <v>3410</v>
      </c>
    </row>
    <row r="3874" spans="1:23" x14ac:dyDescent="0.3">
      <c r="A3874">
        <v>764736453644517</v>
      </c>
      <c r="B3874" t="s">
        <v>839</v>
      </c>
      <c r="C3874" t="s">
        <v>218</v>
      </c>
      <c r="D3874" t="s">
        <v>2672</v>
      </c>
      <c r="E3874" t="s">
        <v>544</v>
      </c>
      <c r="F3874" t="s">
        <v>545</v>
      </c>
      <c r="G3874">
        <v>7.54</v>
      </c>
      <c r="H3874">
        <v>-5.5471000000000004</v>
      </c>
      <c r="I3874" t="s">
        <v>138</v>
      </c>
      <c r="J3874">
        <v>120950</v>
      </c>
      <c r="K3874" s="1">
        <v>45132</v>
      </c>
      <c r="L3874" t="s">
        <v>29</v>
      </c>
      <c r="M3874" t="s">
        <v>11590</v>
      </c>
      <c r="N3874" t="s">
        <v>11591</v>
      </c>
      <c r="O3874" t="s">
        <v>370</v>
      </c>
      <c r="P3874" t="s">
        <v>929</v>
      </c>
      <c r="Q3874" t="s">
        <v>674</v>
      </c>
      <c r="R3874" t="s">
        <v>930</v>
      </c>
      <c r="S3874" t="s">
        <v>114</v>
      </c>
      <c r="T3874" t="s">
        <v>931</v>
      </c>
      <c r="U3874" t="s">
        <v>932</v>
      </c>
      <c r="V3874" t="s">
        <v>2402</v>
      </c>
      <c r="W3874" t="s">
        <v>2403</v>
      </c>
    </row>
    <row r="3875" spans="1:23" x14ac:dyDescent="0.3">
      <c r="A3875">
        <v>712181884133175</v>
      </c>
      <c r="B3875" t="s">
        <v>351</v>
      </c>
      <c r="C3875" t="s">
        <v>91</v>
      </c>
      <c r="D3875" t="s">
        <v>3451</v>
      </c>
      <c r="E3875" t="s">
        <v>2591</v>
      </c>
      <c r="F3875" t="s">
        <v>2592</v>
      </c>
      <c r="G3875">
        <v>31.046099999999999</v>
      </c>
      <c r="H3875">
        <v>34.851599999999998</v>
      </c>
      <c r="I3875" t="s">
        <v>28</v>
      </c>
      <c r="J3875">
        <v>120912</v>
      </c>
      <c r="K3875" s="1">
        <v>44636</v>
      </c>
      <c r="L3875" t="s">
        <v>29</v>
      </c>
      <c r="M3875" t="s">
        <v>11592</v>
      </c>
      <c r="N3875" t="s">
        <v>11593</v>
      </c>
      <c r="O3875" t="s">
        <v>1979</v>
      </c>
      <c r="P3875" t="s">
        <v>4672</v>
      </c>
      <c r="Q3875" t="s">
        <v>67</v>
      </c>
      <c r="R3875" t="s">
        <v>4673</v>
      </c>
      <c r="S3875" t="s">
        <v>85</v>
      </c>
      <c r="T3875" t="s">
        <v>4674</v>
      </c>
      <c r="U3875" t="s">
        <v>4675</v>
      </c>
      <c r="V3875" t="s">
        <v>7221</v>
      </c>
      <c r="W3875" t="s">
        <v>7222</v>
      </c>
    </row>
    <row r="3876" spans="1:23" x14ac:dyDescent="0.3">
      <c r="A3876">
        <v>496022744620425</v>
      </c>
      <c r="B3876" t="s">
        <v>364</v>
      </c>
      <c r="C3876" t="s">
        <v>105</v>
      </c>
      <c r="D3876" t="s">
        <v>730</v>
      </c>
      <c r="E3876" t="s">
        <v>614</v>
      </c>
      <c r="F3876" t="s">
        <v>615</v>
      </c>
      <c r="G3876">
        <v>17.189900000000002</v>
      </c>
      <c r="H3876">
        <v>-88.497600000000006</v>
      </c>
      <c r="I3876" t="s">
        <v>206</v>
      </c>
      <c r="J3876">
        <v>46723</v>
      </c>
      <c r="K3876" s="1">
        <v>44881</v>
      </c>
      <c r="L3876" t="s">
        <v>123</v>
      </c>
      <c r="M3876" t="s">
        <v>11594</v>
      </c>
      <c r="N3876" t="s">
        <v>11595</v>
      </c>
      <c r="O3876" t="s">
        <v>640</v>
      </c>
      <c r="P3876" t="s">
        <v>641</v>
      </c>
      <c r="Q3876" t="s">
        <v>67</v>
      </c>
      <c r="R3876" t="s">
        <v>642</v>
      </c>
      <c r="S3876" t="s">
        <v>114</v>
      </c>
      <c r="T3876" t="s">
        <v>643</v>
      </c>
      <c r="U3876" t="s">
        <v>644</v>
      </c>
      <c r="V3876" t="s">
        <v>6506</v>
      </c>
      <c r="W3876" t="s">
        <v>6507</v>
      </c>
    </row>
    <row r="3877" spans="1:23" x14ac:dyDescent="0.3">
      <c r="A3877">
        <v>3097686058491010</v>
      </c>
      <c r="B3877" t="s">
        <v>313</v>
      </c>
      <c r="C3877" t="s">
        <v>134</v>
      </c>
      <c r="D3877" t="s">
        <v>503</v>
      </c>
      <c r="E3877" t="s">
        <v>2915</v>
      </c>
      <c r="F3877" t="s">
        <v>2916</v>
      </c>
      <c r="G3877">
        <v>-0.80369999999999997</v>
      </c>
      <c r="H3877">
        <v>11.609400000000001</v>
      </c>
      <c r="I3877" t="s">
        <v>138</v>
      </c>
      <c r="J3877">
        <v>94868</v>
      </c>
      <c r="K3877" s="1">
        <v>45047</v>
      </c>
      <c r="L3877" t="s">
        <v>29</v>
      </c>
      <c r="M3877" t="s">
        <v>2673</v>
      </c>
      <c r="N3877" t="s">
        <v>11596</v>
      </c>
      <c r="O3877" t="s">
        <v>410</v>
      </c>
      <c r="P3877" t="s">
        <v>6253</v>
      </c>
      <c r="Q3877" t="s">
        <v>50</v>
      </c>
      <c r="R3877" t="s">
        <v>6254</v>
      </c>
      <c r="S3877" t="s">
        <v>36</v>
      </c>
      <c r="T3877" t="s">
        <v>6255</v>
      </c>
      <c r="U3877" t="s">
        <v>6256</v>
      </c>
      <c r="V3877" t="s">
        <v>3910</v>
      </c>
      <c r="W3877" t="s">
        <v>3911</v>
      </c>
    </row>
    <row r="3878" spans="1:23" x14ac:dyDescent="0.3">
      <c r="A3878">
        <v>1290162346634800</v>
      </c>
      <c r="B3878" t="s">
        <v>555</v>
      </c>
      <c r="C3878" t="s">
        <v>42</v>
      </c>
      <c r="D3878" t="s">
        <v>2888</v>
      </c>
      <c r="E3878" t="s">
        <v>2204</v>
      </c>
      <c r="F3878" t="s">
        <v>2205</v>
      </c>
      <c r="G3878">
        <v>7.9465000000000003</v>
      </c>
      <c r="H3878">
        <v>-1.0232000000000001</v>
      </c>
      <c r="I3878" t="s">
        <v>206</v>
      </c>
      <c r="J3878">
        <v>70662</v>
      </c>
      <c r="K3878" s="1">
        <v>45099</v>
      </c>
      <c r="L3878" t="s">
        <v>29</v>
      </c>
      <c r="M3878" t="s">
        <v>11597</v>
      </c>
      <c r="N3878" t="s">
        <v>11598</v>
      </c>
      <c r="O3878" t="s">
        <v>320</v>
      </c>
      <c r="P3878" t="s">
        <v>319</v>
      </c>
      <c r="Q3878" t="s">
        <v>674</v>
      </c>
      <c r="R3878" t="s">
        <v>6101</v>
      </c>
      <c r="S3878" t="s">
        <v>114</v>
      </c>
      <c r="T3878" t="s">
        <v>6102</v>
      </c>
      <c r="U3878" t="s">
        <v>6103</v>
      </c>
      <c r="V3878" t="s">
        <v>8407</v>
      </c>
      <c r="W3878" t="s">
        <v>8408</v>
      </c>
    </row>
    <row r="3879" spans="1:23" x14ac:dyDescent="0.3">
      <c r="A3879">
        <v>2868797485068940</v>
      </c>
      <c r="B3879" t="s">
        <v>23</v>
      </c>
      <c r="C3879" t="s">
        <v>24</v>
      </c>
      <c r="D3879" t="s">
        <v>5564</v>
      </c>
      <c r="E3879" t="s">
        <v>1377</v>
      </c>
      <c r="F3879" t="s">
        <v>1378</v>
      </c>
      <c r="G3879">
        <v>-29.6099</v>
      </c>
      <c r="H3879">
        <v>28.233599999999999</v>
      </c>
      <c r="I3879" t="s">
        <v>62</v>
      </c>
      <c r="J3879">
        <v>109683</v>
      </c>
      <c r="K3879" s="1">
        <v>45059</v>
      </c>
      <c r="L3879" t="s">
        <v>123</v>
      </c>
      <c r="M3879" t="s">
        <v>11599</v>
      </c>
      <c r="N3879" t="s">
        <v>11600</v>
      </c>
      <c r="O3879" t="s">
        <v>1454</v>
      </c>
      <c r="P3879" t="s">
        <v>965</v>
      </c>
      <c r="Q3879" t="s">
        <v>50</v>
      </c>
      <c r="R3879" t="s">
        <v>4026</v>
      </c>
      <c r="S3879" t="s">
        <v>114</v>
      </c>
      <c r="T3879" t="s">
        <v>4027</v>
      </c>
      <c r="U3879" t="s">
        <v>4028</v>
      </c>
      <c r="V3879" t="s">
        <v>3472</v>
      </c>
      <c r="W3879" t="s">
        <v>3473</v>
      </c>
    </row>
    <row r="3880" spans="1:23" x14ac:dyDescent="0.3">
      <c r="A3880">
        <v>2791827356701090</v>
      </c>
      <c r="B3880" t="s">
        <v>57</v>
      </c>
      <c r="C3880" t="s">
        <v>58</v>
      </c>
      <c r="D3880" t="s">
        <v>4663</v>
      </c>
      <c r="E3880" t="s">
        <v>925</v>
      </c>
      <c r="F3880" t="s">
        <v>926</v>
      </c>
      <c r="G3880">
        <v>23.885899999999999</v>
      </c>
      <c r="H3880">
        <v>45.0792</v>
      </c>
      <c r="I3880" t="s">
        <v>138</v>
      </c>
      <c r="J3880">
        <v>112817</v>
      </c>
      <c r="K3880" s="1">
        <v>45104</v>
      </c>
      <c r="L3880" t="s">
        <v>29</v>
      </c>
      <c r="M3880" t="s">
        <v>11601</v>
      </c>
      <c r="N3880" t="s">
        <v>11602</v>
      </c>
      <c r="O3880" t="s">
        <v>400</v>
      </c>
      <c r="P3880" t="s">
        <v>2566</v>
      </c>
      <c r="Q3880" t="s">
        <v>34</v>
      </c>
      <c r="R3880" t="s">
        <v>2567</v>
      </c>
      <c r="S3880" t="s">
        <v>114</v>
      </c>
      <c r="T3880" t="s">
        <v>2568</v>
      </c>
      <c r="U3880" t="s">
        <v>2569</v>
      </c>
      <c r="V3880" t="s">
        <v>5244</v>
      </c>
      <c r="W3880" t="s">
        <v>5245</v>
      </c>
    </row>
    <row r="3881" spans="1:23" x14ac:dyDescent="0.3">
      <c r="A3881">
        <v>1262685318830830</v>
      </c>
      <c r="B3881" t="s">
        <v>150</v>
      </c>
      <c r="C3881" t="s">
        <v>58</v>
      </c>
      <c r="D3881" t="s">
        <v>4336</v>
      </c>
      <c r="E3881" t="s">
        <v>2816</v>
      </c>
      <c r="F3881" t="s">
        <v>2817</v>
      </c>
      <c r="G3881">
        <v>-40.900599999999997</v>
      </c>
      <c r="H3881">
        <v>174.886</v>
      </c>
      <c r="I3881" t="s">
        <v>62</v>
      </c>
      <c r="J3881">
        <v>93126</v>
      </c>
      <c r="K3881" s="1">
        <v>44695</v>
      </c>
      <c r="L3881" t="s">
        <v>123</v>
      </c>
      <c r="M3881" t="s">
        <v>11603</v>
      </c>
      <c r="N3881" t="s">
        <v>11604</v>
      </c>
      <c r="O3881" t="s">
        <v>2583</v>
      </c>
      <c r="P3881" t="s">
        <v>5143</v>
      </c>
      <c r="Q3881" t="s">
        <v>169</v>
      </c>
      <c r="R3881" t="s">
        <v>5144</v>
      </c>
      <c r="S3881" t="s">
        <v>85</v>
      </c>
      <c r="T3881" t="s">
        <v>5145</v>
      </c>
      <c r="U3881" t="s">
        <v>5146</v>
      </c>
      <c r="V3881" t="s">
        <v>3940</v>
      </c>
      <c r="W3881" t="s">
        <v>3941</v>
      </c>
    </row>
    <row r="3882" spans="1:23" x14ac:dyDescent="0.3">
      <c r="A3882">
        <v>614429737763882</v>
      </c>
      <c r="B3882" t="s">
        <v>678</v>
      </c>
      <c r="C3882" t="s">
        <v>151</v>
      </c>
      <c r="D3882" t="s">
        <v>135</v>
      </c>
      <c r="E3882" t="s">
        <v>5539</v>
      </c>
      <c r="F3882" t="s">
        <v>5540</v>
      </c>
      <c r="G3882">
        <v>14.058299999999999</v>
      </c>
      <c r="H3882">
        <v>108.27719999999999</v>
      </c>
      <c r="I3882" t="s">
        <v>78</v>
      </c>
      <c r="J3882">
        <v>107790</v>
      </c>
      <c r="K3882" s="1">
        <v>44771</v>
      </c>
      <c r="L3882" t="s">
        <v>63</v>
      </c>
      <c r="M3882" t="s">
        <v>11605</v>
      </c>
      <c r="N3882">
        <v>8782576232</v>
      </c>
      <c r="O3882" t="s">
        <v>473</v>
      </c>
      <c r="P3882" t="s">
        <v>474</v>
      </c>
      <c r="Q3882" t="s">
        <v>294</v>
      </c>
      <c r="R3882" t="s">
        <v>475</v>
      </c>
      <c r="S3882" t="s">
        <v>145</v>
      </c>
      <c r="T3882" t="s">
        <v>476</v>
      </c>
      <c r="U3882" t="s">
        <v>477</v>
      </c>
      <c r="V3882" t="s">
        <v>3182</v>
      </c>
      <c r="W3882" t="s">
        <v>3183</v>
      </c>
    </row>
    <row r="3883" spans="1:23" x14ac:dyDescent="0.3">
      <c r="A3883">
        <v>1465824154466440</v>
      </c>
      <c r="B3883" t="s">
        <v>272</v>
      </c>
      <c r="C3883" t="s">
        <v>105</v>
      </c>
      <c r="D3883" t="s">
        <v>1482</v>
      </c>
      <c r="E3883" t="s">
        <v>366</v>
      </c>
      <c r="F3883" t="s">
        <v>367</v>
      </c>
      <c r="G3883">
        <v>18.4207</v>
      </c>
      <c r="H3883">
        <v>-64.639899999999997</v>
      </c>
      <c r="I3883" t="s">
        <v>138</v>
      </c>
      <c r="J3883">
        <v>114224</v>
      </c>
      <c r="K3883" s="1">
        <v>44930</v>
      </c>
      <c r="L3883" t="s">
        <v>123</v>
      </c>
      <c r="M3883" t="s">
        <v>11606</v>
      </c>
      <c r="N3883">
        <v>7016776838</v>
      </c>
      <c r="O3883" t="s">
        <v>1069</v>
      </c>
      <c r="P3883" t="s">
        <v>306</v>
      </c>
      <c r="Q3883" t="s">
        <v>253</v>
      </c>
      <c r="R3883" t="s">
        <v>6184</v>
      </c>
      <c r="S3883" t="s">
        <v>241</v>
      </c>
      <c r="T3883" t="s">
        <v>6185</v>
      </c>
      <c r="U3883" t="s">
        <v>6186</v>
      </c>
      <c r="V3883" t="s">
        <v>4742</v>
      </c>
      <c r="W3883" t="s">
        <v>4743</v>
      </c>
    </row>
    <row r="3884" spans="1:23" x14ac:dyDescent="0.3">
      <c r="A3884">
        <v>1006872441876600</v>
      </c>
      <c r="B3884" t="s">
        <v>839</v>
      </c>
      <c r="C3884" t="s">
        <v>189</v>
      </c>
      <c r="D3884" t="s">
        <v>4957</v>
      </c>
      <c r="E3884" t="s">
        <v>1316</v>
      </c>
      <c r="F3884" t="s">
        <v>1317</v>
      </c>
      <c r="G3884">
        <v>16.538799999999998</v>
      </c>
      <c r="H3884">
        <v>-23.041799999999999</v>
      </c>
      <c r="I3884" t="s">
        <v>28</v>
      </c>
      <c r="J3884">
        <v>109663</v>
      </c>
      <c r="K3884" s="1">
        <v>44715</v>
      </c>
      <c r="L3884" t="s">
        <v>63</v>
      </c>
      <c r="M3884" t="s">
        <v>11607</v>
      </c>
      <c r="N3884">
        <f>1-649-711-3732</f>
        <v>-5091</v>
      </c>
      <c r="O3884" t="s">
        <v>822</v>
      </c>
      <c r="P3884" t="s">
        <v>1689</v>
      </c>
      <c r="Q3884" t="s">
        <v>239</v>
      </c>
      <c r="R3884" t="s">
        <v>1690</v>
      </c>
      <c r="S3884" t="s">
        <v>85</v>
      </c>
      <c r="T3884" t="s">
        <v>1691</v>
      </c>
      <c r="U3884" t="s">
        <v>1692</v>
      </c>
      <c r="V3884" t="s">
        <v>6588</v>
      </c>
      <c r="W3884" t="s">
        <v>6589</v>
      </c>
    </row>
    <row r="3885" spans="1:23" x14ac:dyDescent="0.3">
      <c r="A3885">
        <v>1629076130710170</v>
      </c>
      <c r="B3885" t="s">
        <v>678</v>
      </c>
      <c r="C3885" t="s">
        <v>189</v>
      </c>
      <c r="D3885" t="s">
        <v>4230</v>
      </c>
      <c r="E3885" t="s">
        <v>204</v>
      </c>
      <c r="F3885" t="s">
        <v>205</v>
      </c>
      <c r="G3885">
        <v>18.1096</v>
      </c>
      <c r="H3885">
        <v>-77.297499999999999</v>
      </c>
      <c r="I3885" t="s">
        <v>28</v>
      </c>
      <c r="J3885">
        <v>43276</v>
      </c>
      <c r="K3885" s="1">
        <v>44741</v>
      </c>
      <c r="L3885" t="s">
        <v>63</v>
      </c>
      <c r="M3885" t="s">
        <v>11608</v>
      </c>
      <c r="N3885" t="s">
        <v>11609</v>
      </c>
      <c r="O3885" t="s">
        <v>460</v>
      </c>
      <c r="P3885" t="s">
        <v>1046</v>
      </c>
      <c r="Q3885" t="s">
        <v>34</v>
      </c>
      <c r="R3885" t="s">
        <v>1048</v>
      </c>
      <c r="S3885" t="s">
        <v>85</v>
      </c>
      <c r="T3885" t="s">
        <v>1049</v>
      </c>
      <c r="U3885" t="s">
        <v>1050</v>
      </c>
      <c r="V3885" t="s">
        <v>10647</v>
      </c>
      <c r="W3885" t="s">
        <v>10648</v>
      </c>
    </row>
    <row r="3886" spans="1:23" x14ac:dyDescent="0.3">
      <c r="A3886">
        <v>1497346248378860</v>
      </c>
      <c r="B3886" t="s">
        <v>921</v>
      </c>
      <c r="C3886" t="s">
        <v>189</v>
      </c>
      <c r="D3886" t="s">
        <v>3350</v>
      </c>
      <c r="E3886" t="s">
        <v>1010</v>
      </c>
      <c r="F3886" t="s">
        <v>1011</v>
      </c>
      <c r="G3886">
        <v>15.7835</v>
      </c>
      <c r="H3886">
        <v>-90.230800000000002</v>
      </c>
      <c r="I3886" t="s">
        <v>138</v>
      </c>
      <c r="J3886">
        <v>126272</v>
      </c>
      <c r="K3886" s="1">
        <v>44498</v>
      </c>
      <c r="L3886" t="s">
        <v>123</v>
      </c>
      <c r="M3886" t="s">
        <v>11610</v>
      </c>
      <c r="N3886" t="s">
        <v>11611</v>
      </c>
      <c r="O3886" t="s">
        <v>508</v>
      </c>
      <c r="P3886" t="s">
        <v>509</v>
      </c>
      <c r="Q3886" t="s">
        <v>169</v>
      </c>
      <c r="R3886" t="s">
        <v>510</v>
      </c>
      <c r="S3886" t="s">
        <v>52</v>
      </c>
      <c r="T3886" t="s">
        <v>511</v>
      </c>
      <c r="U3886" t="s">
        <v>512</v>
      </c>
      <c r="V3886" t="s">
        <v>2494</v>
      </c>
      <c r="W3886" t="s">
        <v>2495</v>
      </c>
    </row>
    <row r="3887" spans="1:23" x14ac:dyDescent="0.3">
      <c r="A3887">
        <v>734647690306995</v>
      </c>
      <c r="B3887" t="s">
        <v>686</v>
      </c>
      <c r="C3887" t="s">
        <v>189</v>
      </c>
      <c r="D3887" t="s">
        <v>4711</v>
      </c>
      <c r="E3887" t="s">
        <v>576</v>
      </c>
      <c r="F3887" t="s">
        <v>577</v>
      </c>
      <c r="G3887">
        <v>7.3696999999999999</v>
      </c>
      <c r="H3887">
        <v>12.354699999999999</v>
      </c>
      <c r="I3887" t="s">
        <v>28</v>
      </c>
      <c r="J3887">
        <v>89184</v>
      </c>
      <c r="K3887" s="1">
        <v>44962</v>
      </c>
      <c r="L3887" t="s">
        <v>123</v>
      </c>
      <c r="M3887" t="s">
        <v>11612</v>
      </c>
      <c r="N3887" t="s">
        <v>11613</v>
      </c>
      <c r="O3887" t="s">
        <v>2583</v>
      </c>
      <c r="P3887" t="s">
        <v>5553</v>
      </c>
      <c r="Q3887" t="s">
        <v>83</v>
      </c>
      <c r="R3887" t="s">
        <v>5554</v>
      </c>
      <c r="S3887" t="s">
        <v>212</v>
      </c>
      <c r="T3887" t="s">
        <v>5555</v>
      </c>
      <c r="U3887" t="s">
        <v>5556</v>
      </c>
      <c r="V3887" t="s">
        <v>8855</v>
      </c>
      <c r="W3887" t="s">
        <v>8856</v>
      </c>
    </row>
    <row r="3888" spans="1:23" x14ac:dyDescent="0.3">
      <c r="A3888">
        <v>212206849735210</v>
      </c>
      <c r="B3888" t="s">
        <v>454</v>
      </c>
      <c r="C3888" t="s">
        <v>58</v>
      </c>
      <c r="D3888" t="s">
        <v>2060</v>
      </c>
      <c r="E3888" t="s">
        <v>905</v>
      </c>
      <c r="F3888" t="s">
        <v>906</v>
      </c>
      <c r="G3888">
        <v>-22.328499999999998</v>
      </c>
      <c r="H3888">
        <v>24.684899999999999</v>
      </c>
      <c r="I3888" t="s">
        <v>78</v>
      </c>
      <c r="J3888">
        <v>76939</v>
      </c>
      <c r="K3888" s="1">
        <v>45152</v>
      </c>
      <c r="L3888" t="s">
        <v>29</v>
      </c>
      <c r="M3888" t="s">
        <v>11614</v>
      </c>
      <c r="N3888" t="s">
        <v>11615</v>
      </c>
      <c r="O3888" t="s">
        <v>1832</v>
      </c>
      <c r="P3888" t="s">
        <v>1833</v>
      </c>
      <c r="Q3888" t="s">
        <v>239</v>
      </c>
      <c r="R3888" t="s">
        <v>1834</v>
      </c>
      <c r="S3888" t="s">
        <v>69</v>
      </c>
      <c r="T3888" t="s">
        <v>1835</v>
      </c>
      <c r="U3888" t="s">
        <v>1836</v>
      </c>
      <c r="V3888" t="s">
        <v>6717</v>
      </c>
      <c r="W3888" t="s">
        <v>6718</v>
      </c>
    </row>
    <row r="3889" spans="1:23" x14ac:dyDescent="0.3">
      <c r="A3889">
        <v>2998351089472</v>
      </c>
      <c r="B3889" t="s">
        <v>41</v>
      </c>
      <c r="C3889" t="s">
        <v>189</v>
      </c>
      <c r="D3889" t="s">
        <v>679</v>
      </c>
      <c r="E3889" t="s">
        <v>1949</v>
      </c>
      <c r="F3889" t="s">
        <v>1950</v>
      </c>
      <c r="G3889">
        <v>-4.6795999999999998</v>
      </c>
      <c r="H3889">
        <v>55.491999999999997</v>
      </c>
      <c r="I3889" t="s">
        <v>206</v>
      </c>
      <c r="J3889">
        <v>46857</v>
      </c>
      <c r="K3889" s="1">
        <v>45160</v>
      </c>
      <c r="L3889" t="s">
        <v>123</v>
      </c>
      <c r="M3889" t="s">
        <v>11616</v>
      </c>
      <c r="N3889" t="s">
        <v>11617</v>
      </c>
      <c r="O3889" t="s">
        <v>319</v>
      </c>
      <c r="P3889" t="s">
        <v>320</v>
      </c>
      <c r="Q3889" t="s">
        <v>143</v>
      </c>
      <c r="R3889" t="s">
        <v>322</v>
      </c>
      <c r="S3889" t="s">
        <v>241</v>
      </c>
      <c r="T3889" t="s">
        <v>323</v>
      </c>
      <c r="U3889" t="s">
        <v>324</v>
      </c>
      <c r="V3889" t="s">
        <v>1837</v>
      </c>
      <c r="W3889" t="s">
        <v>1838</v>
      </c>
    </row>
    <row r="3890" spans="1:23" x14ac:dyDescent="0.3">
      <c r="A3890">
        <v>1503123964326820</v>
      </c>
      <c r="B3890" t="s">
        <v>973</v>
      </c>
      <c r="C3890" t="s">
        <v>151</v>
      </c>
      <c r="D3890" t="s">
        <v>4691</v>
      </c>
      <c r="E3890" t="s">
        <v>712</v>
      </c>
      <c r="F3890" t="s">
        <v>713</v>
      </c>
      <c r="G3890">
        <v>40.069099999999999</v>
      </c>
      <c r="H3890">
        <v>45.038200000000003</v>
      </c>
      <c r="I3890" t="s">
        <v>206</v>
      </c>
      <c r="J3890">
        <v>87588</v>
      </c>
      <c r="K3890" s="1">
        <v>45150</v>
      </c>
      <c r="L3890" t="s">
        <v>29</v>
      </c>
      <c r="M3890" t="s">
        <v>11618</v>
      </c>
      <c r="N3890" t="s">
        <v>11619</v>
      </c>
      <c r="O3890" t="s">
        <v>2242</v>
      </c>
      <c r="P3890" t="s">
        <v>3543</v>
      </c>
      <c r="Q3890" t="s">
        <v>674</v>
      </c>
      <c r="R3890" t="s">
        <v>3544</v>
      </c>
      <c r="S3890" t="s">
        <v>85</v>
      </c>
      <c r="T3890" t="s">
        <v>3545</v>
      </c>
      <c r="U3890" t="s">
        <v>3546</v>
      </c>
      <c r="V3890" t="s">
        <v>1488</v>
      </c>
      <c r="W3890" t="s">
        <v>1489</v>
      </c>
    </row>
    <row r="3891" spans="1:23" x14ac:dyDescent="0.3">
      <c r="A3891">
        <v>1520188978059310</v>
      </c>
      <c r="B3891" t="s">
        <v>417</v>
      </c>
      <c r="C3891" t="s">
        <v>273</v>
      </c>
      <c r="D3891" t="s">
        <v>2348</v>
      </c>
      <c r="E3891" t="s">
        <v>247</v>
      </c>
      <c r="F3891" t="s">
        <v>248</v>
      </c>
      <c r="G3891">
        <v>15.5527</v>
      </c>
      <c r="H3891">
        <v>48.516399999999997</v>
      </c>
      <c r="I3891" t="s">
        <v>206</v>
      </c>
      <c r="J3891">
        <v>109292</v>
      </c>
      <c r="K3891" s="1">
        <v>44877</v>
      </c>
      <c r="L3891" t="s">
        <v>123</v>
      </c>
      <c r="M3891" t="s">
        <v>11620</v>
      </c>
      <c r="N3891" t="s">
        <v>11621</v>
      </c>
      <c r="O3891" t="s">
        <v>772</v>
      </c>
      <c r="P3891" t="s">
        <v>773</v>
      </c>
      <c r="Q3891" t="s">
        <v>67</v>
      </c>
      <c r="R3891" t="s">
        <v>774</v>
      </c>
      <c r="S3891" t="s">
        <v>52</v>
      </c>
      <c r="T3891" t="s">
        <v>775</v>
      </c>
      <c r="U3891" t="s">
        <v>776</v>
      </c>
      <c r="V3891" t="s">
        <v>1894</v>
      </c>
      <c r="W3891" t="s">
        <v>1895</v>
      </c>
    </row>
    <row r="3892" spans="1:23" x14ac:dyDescent="0.3">
      <c r="A3892">
        <v>2609994805843390</v>
      </c>
      <c r="B3892" t="s">
        <v>533</v>
      </c>
      <c r="C3892" t="s">
        <v>218</v>
      </c>
      <c r="D3892" t="s">
        <v>6655</v>
      </c>
      <c r="E3892" t="s">
        <v>3730</v>
      </c>
      <c r="F3892" t="s">
        <v>3731</v>
      </c>
      <c r="G3892">
        <v>55.169400000000003</v>
      </c>
      <c r="H3892">
        <v>23.8813</v>
      </c>
      <c r="I3892" t="s">
        <v>206</v>
      </c>
      <c r="J3892">
        <v>31302</v>
      </c>
      <c r="K3892" s="1">
        <v>45134</v>
      </c>
      <c r="L3892" t="s">
        <v>63</v>
      </c>
      <c r="M3892" t="s">
        <v>11622</v>
      </c>
      <c r="N3892" t="s">
        <v>11623</v>
      </c>
      <c r="O3892" t="s">
        <v>1308</v>
      </c>
      <c r="P3892" t="s">
        <v>3012</v>
      </c>
      <c r="Q3892" t="s">
        <v>358</v>
      </c>
      <c r="R3892" t="s">
        <v>3013</v>
      </c>
      <c r="S3892" t="s">
        <v>334</v>
      </c>
      <c r="T3892" t="s">
        <v>3014</v>
      </c>
      <c r="U3892" t="s">
        <v>3015</v>
      </c>
      <c r="V3892" t="s">
        <v>3205</v>
      </c>
      <c r="W3892" t="s">
        <v>3206</v>
      </c>
    </row>
    <row r="3893" spans="1:23" x14ac:dyDescent="0.3">
      <c r="A3893">
        <v>770443275841091</v>
      </c>
      <c r="B3893" t="s">
        <v>859</v>
      </c>
      <c r="C3893" t="s">
        <v>134</v>
      </c>
      <c r="D3893" t="s">
        <v>3235</v>
      </c>
      <c r="E3893" t="s">
        <v>915</v>
      </c>
      <c r="F3893" t="s">
        <v>916</v>
      </c>
      <c r="G3893">
        <v>18.070799999999998</v>
      </c>
      <c r="H3893">
        <v>-63.0501</v>
      </c>
      <c r="I3893" t="s">
        <v>138</v>
      </c>
      <c r="J3893">
        <v>108776</v>
      </c>
      <c r="K3893" s="1">
        <v>44915</v>
      </c>
      <c r="L3893" t="s">
        <v>29</v>
      </c>
      <c r="M3893" t="s">
        <v>11624</v>
      </c>
      <c r="N3893" t="s">
        <v>11625</v>
      </c>
      <c r="O3893" t="s">
        <v>1832</v>
      </c>
      <c r="P3893" t="s">
        <v>2595</v>
      </c>
      <c r="Q3893" t="s">
        <v>50</v>
      </c>
      <c r="R3893" t="s">
        <v>2596</v>
      </c>
      <c r="S3893" t="s">
        <v>212</v>
      </c>
      <c r="T3893" t="s">
        <v>2597</v>
      </c>
      <c r="U3893" t="s">
        <v>2598</v>
      </c>
      <c r="V3893" t="s">
        <v>5276</v>
      </c>
      <c r="W3893" t="s">
        <v>5277</v>
      </c>
    </row>
    <row r="3894" spans="1:23" x14ac:dyDescent="0.3">
      <c r="A3894">
        <v>2009681746309340</v>
      </c>
      <c r="B3894" t="s">
        <v>351</v>
      </c>
      <c r="C3894" t="s">
        <v>218</v>
      </c>
      <c r="D3894" t="s">
        <v>3018</v>
      </c>
      <c r="E3894" t="s">
        <v>60</v>
      </c>
      <c r="F3894" t="s">
        <v>61</v>
      </c>
      <c r="G3894">
        <v>22.198699999999999</v>
      </c>
      <c r="H3894">
        <v>113.54389999999999</v>
      </c>
      <c r="I3894" t="s">
        <v>206</v>
      </c>
      <c r="J3894">
        <v>94356</v>
      </c>
      <c r="K3894" s="1">
        <v>44604</v>
      </c>
      <c r="L3894" t="s">
        <v>63</v>
      </c>
      <c r="M3894" t="s">
        <v>11626</v>
      </c>
      <c r="N3894" t="s">
        <v>11627</v>
      </c>
      <c r="O3894" t="s">
        <v>1364</v>
      </c>
      <c r="P3894" t="s">
        <v>1365</v>
      </c>
      <c r="Q3894" t="s">
        <v>50</v>
      </c>
      <c r="R3894" t="s">
        <v>1366</v>
      </c>
      <c r="S3894" t="s">
        <v>36</v>
      </c>
      <c r="T3894" t="s">
        <v>1367</v>
      </c>
      <c r="U3894" t="s">
        <v>1368</v>
      </c>
      <c r="V3894" t="s">
        <v>10693</v>
      </c>
      <c r="W3894" t="s">
        <v>10694</v>
      </c>
    </row>
    <row r="3895" spans="1:23" x14ac:dyDescent="0.3">
      <c r="A3895">
        <v>1664088998882900</v>
      </c>
      <c r="B3895" t="s">
        <v>710</v>
      </c>
      <c r="C3895" t="s">
        <v>24</v>
      </c>
      <c r="D3895" t="s">
        <v>3411</v>
      </c>
      <c r="E3895" t="s">
        <v>731</v>
      </c>
      <c r="F3895" t="s">
        <v>732</v>
      </c>
      <c r="G3895">
        <v>13.9094</v>
      </c>
      <c r="H3895">
        <v>-60.978900000000003</v>
      </c>
      <c r="I3895" t="s">
        <v>138</v>
      </c>
      <c r="J3895">
        <v>14544</v>
      </c>
      <c r="K3895" s="1">
        <v>44780</v>
      </c>
      <c r="L3895" t="s">
        <v>63</v>
      </c>
      <c r="M3895" t="s">
        <v>11628</v>
      </c>
      <c r="N3895" t="s">
        <v>11629</v>
      </c>
      <c r="O3895" t="s">
        <v>4051</v>
      </c>
      <c r="P3895" t="s">
        <v>4804</v>
      </c>
      <c r="Q3895" t="s">
        <v>294</v>
      </c>
      <c r="R3895" t="s">
        <v>4805</v>
      </c>
      <c r="S3895" t="s">
        <v>69</v>
      </c>
      <c r="T3895" t="s">
        <v>4806</v>
      </c>
      <c r="U3895" t="s">
        <v>4807</v>
      </c>
      <c r="V3895" t="s">
        <v>7882</v>
      </c>
      <c r="W3895" t="s">
        <v>7883</v>
      </c>
    </row>
    <row r="3896" spans="1:23" x14ac:dyDescent="0.3">
      <c r="A3896">
        <v>3002395146633810</v>
      </c>
      <c r="B3896" t="s">
        <v>175</v>
      </c>
      <c r="C3896" t="s">
        <v>189</v>
      </c>
      <c r="D3896" t="s">
        <v>407</v>
      </c>
      <c r="E3896" t="s">
        <v>1615</v>
      </c>
      <c r="F3896" t="s">
        <v>1616</v>
      </c>
      <c r="G3896">
        <v>-18.879200000000001</v>
      </c>
      <c r="H3896">
        <v>46.845100000000002</v>
      </c>
      <c r="I3896" t="s">
        <v>78</v>
      </c>
      <c r="J3896">
        <v>79409</v>
      </c>
      <c r="K3896" s="1">
        <v>44818</v>
      </c>
      <c r="L3896" t="s">
        <v>63</v>
      </c>
      <c r="M3896" t="s">
        <v>11630</v>
      </c>
      <c r="N3896" t="s">
        <v>11631</v>
      </c>
      <c r="O3896" t="s">
        <v>909</v>
      </c>
      <c r="P3896" t="s">
        <v>910</v>
      </c>
      <c r="Q3896" t="s">
        <v>358</v>
      </c>
      <c r="R3896" t="s">
        <v>911</v>
      </c>
      <c r="S3896" t="s">
        <v>198</v>
      </c>
      <c r="T3896" t="s">
        <v>912</v>
      </c>
      <c r="U3896" t="s">
        <v>913</v>
      </c>
      <c r="V3896" t="s">
        <v>3151</v>
      </c>
      <c r="W3896" t="s">
        <v>3152</v>
      </c>
    </row>
    <row r="3897" spans="1:23" x14ac:dyDescent="0.3">
      <c r="A3897">
        <v>915918165787830</v>
      </c>
      <c r="B3897" t="s">
        <v>480</v>
      </c>
      <c r="C3897" t="s">
        <v>58</v>
      </c>
      <c r="D3897" t="s">
        <v>2590</v>
      </c>
      <c r="E3897" t="s">
        <v>712</v>
      </c>
      <c r="F3897" t="s">
        <v>713</v>
      </c>
      <c r="G3897">
        <v>40.069099999999999</v>
      </c>
      <c r="H3897">
        <v>45.038200000000003</v>
      </c>
      <c r="I3897" t="s">
        <v>78</v>
      </c>
      <c r="J3897">
        <v>44285</v>
      </c>
      <c r="K3897" s="1">
        <v>45147</v>
      </c>
      <c r="L3897" t="s">
        <v>123</v>
      </c>
      <c r="M3897" t="s">
        <v>11632</v>
      </c>
      <c r="N3897" t="s">
        <v>11633</v>
      </c>
      <c r="O3897" t="s">
        <v>785</v>
      </c>
      <c r="P3897" t="s">
        <v>1785</v>
      </c>
      <c r="Q3897" t="s">
        <v>169</v>
      </c>
      <c r="R3897" t="s">
        <v>1786</v>
      </c>
      <c r="S3897" t="s">
        <v>241</v>
      </c>
      <c r="T3897" t="s">
        <v>1787</v>
      </c>
      <c r="U3897" t="s">
        <v>1788</v>
      </c>
      <c r="V3897" t="s">
        <v>2480</v>
      </c>
      <c r="W3897" t="s">
        <v>2481</v>
      </c>
    </row>
    <row r="3898" spans="1:23" x14ac:dyDescent="0.3">
      <c r="A3898">
        <v>2982650504618070</v>
      </c>
      <c r="B3898" t="s">
        <v>57</v>
      </c>
      <c r="C3898" t="s">
        <v>151</v>
      </c>
      <c r="D3898" t="s">
        <v>7663</v>
      </c>
      <c r="E3898" t="s">
        <v>819</v>
      </c>
      <c r="F3898" t="s">
        <v>820</v>
      </c>
      <c r="G3898">
        <v>15.414899999999999</v>
      </c>
      <c r="H3898">
        <v>-61.3705</v>
      </c>
      <c r="I3898" t="s">
        <v>28</v>
      </c>
      <c r="J3898">
        <v>108589</v>
      </c>
      <c r="K3898" s="1">
        <v>44864</v>
      </c>
      <c r="L3898" t="s">
        <v>63</v>
      </c>
      <c r="M3898" t="s">
        <v>11634</v>
      </c>
      <c r="N3898" t="s">
        <v>11635</v>
      </c>
      <c r="O3898" t="s">
        <v>548</v>
      </c>
      <c r="P3898" t="s">
        <v>2541</v>
      </c>
      <c r="Q3898" t="s">
        <v>332</v>
      </c>
      <c r="R3898" t="s">
        <v>2542</v>
      </c>
      <c r="S3898" t="s">
        <v>69</v>
      </c>
      <c r="T3898" t="s">
        <v>2543</v>
      </c>
      <c r="U3898" t="s">
        <v>2544</v>
      </c>
      <c r="V3898" t="s">
        <v>3409</v>
      </c>
      <c r="W3898" t="s">
        <v>3410</v>
      </c>
    </row>
    <row r="3899" spans="1:23" x14ac:dyDescent="0.3">
      <c r="A3899">
        <v>668657635821427</v>
      </c>
      <c r="B3899" t="s">
        <v>260</v>
      </c>
      <c r="C3899" t="s">
        <v>105</v>
      </c>
      <c r="D3899" t="s">
        <v>3396</v>
      </c>
      <c r="E3899" t="s">
        <v>1986</v>
      </c>
      <c r="F3899" t="s">
        <v>1987</v>
      </c>
      <c r="G3899">
        <v>-1.2864</v>
      </c>
      <c r="H3899">
        <v>36.8172</v>
      </c>
      <c r="I3899" t="s">
        <v>28</v>
      </c>
      <c r="J3899">
        <v>28665</v>
      </c>
      <c r="K3899" s="1">
        <v>44591</v>
      </c>
      <c r="L3899" t="s">
        <v>63</v>
      </c>
      <c r="M3899" t="s">
        <v>11636</v>
      </c>
      <c r="N3899" t="s">
        <v>11637</v>
      </c>
      <c r="O3899" t="s">
        <v>2554</v>
      </c>
      <c r="P3899" t="s">
        <v>3166</v>
      </c>
      <c r="Q3899" t="s">
        <v>239</v>
      </c>
      <c r="R3899" t="s">
        <v>3167</v>
      </c>
      <c r="S3899" t="s">
        <v>241</v>
      </c>
      <c r="T3899" t="s">
        <v>3168</v>
      </c>
      <c r="U3899" t="s">
        <v>3169</v>
      </c>
      <c r="V3899" t="s">
        <v>2307</v>
      </c>
      <c r="W3899" t="s">
        <v>2308</v>
      </c>
    </row>
    <row r="3900" spans="1:23" x14ac:dyDescent="0.3">
      <c r="A3900">
        <v>959356152863689</v>
      </c>
      <c r="B3900" t="s">
        <v>582</v>
      </c>
      <c r="C3900" t="s">
        <v>42</v>
      </c>
      <c r="D3900" t="s">
        <v>867</v>
      </c>
      <c r="E3900" t="s">
        <v>3625</v>
      </c>
      <c r="F3900" t="s">
        <v>3626</v>
      </c>
      <c r="G3900">
        <v>-11.2027</v>
      </c>
      <c r="H3900">
        <v>17.873899999999999</v>
      </c>
      <c r="I3900" t="s">
        <v>138</v>
      </c>
      <c r="J3900">
        <v>68904</v>
      </c>
      <c r="K3900" s="1">
        <v>44982</v>
      </c>
      <c r="L3900" t="s">
        <v>63</v>
      </c>
      <c r="M3900" t="s">
        <v>11638</v>
      </c>
      <c r="N3900" t="s">
        <v>11639</v>
      </c>
      <c r="O3900" t="s">
        <v>703</v>
      </c>
      <c r="P3900" t="s">
        <v>704</v>
      </c>
      <c r="Q3900" t="s">
        <v>34</v>
      </c>
      <c r="R3900" t="s">
        <v>705</v>
      </c>
      <c r="S3900" t="s">
        <v>241</v>
      </c>
      <c r="T3900" t="s">
        <v>706</v>
      </c>
      <c r="U3900" t="s">
        <v>707</v>
      </c>
      <c r="V3900" t="s">
        <v>6633</v>
      </c>
      <c r="W3900" t="s">
        <v>6634</v>
      </c>
    </row>
    <row r="3901" spans="1:23" x14ac:dyDescent="0.3">
      <c r="A3901">
        <v>2775141407016380</v>
      </c>
      <c r="B3901" t="s">
        <v>300</v>
      </c>
      <c r="C3901" t="s">
        <v>218</v>
      </c>
      <c r="D3901" t="s">
        <v>1500</v>
      </c>
      <c r="E3901" t="s">
        <v>593</v>
      </c>
      <c r="F3901" t="s">
        <v>594</v>
      </c>
      <c r="G3901">
        <v>-11.6455</v>
      </c>
      <c r="H3901">
        <v>43.333300000000001</v>
      </c>
      <c r="I3901" t="s">
        <v>28</v>
      </c>
      <c r="J3901">
        <v>21702</v>
      </c>
      <c r="K3901" s="1">
        <v>45118</v>
      </c>
      <c r="L3901" t="s">
        <v>123</v>
      </c>
      <c r="M3901" t="s">
        <v>11640</v>
      </c>
      <c r="N3901" t="s">
        <v>11641</v>
      </c>
      <c r="O3901" t="s">
        <v>400</v>
      </c>
      <c r="P3901" t="s">
        <v>2566</v>
      </c>
      <c r="Q3901" t="s">
        <v>294</v>
      </c>
      <c r="R3901" t="s">
        <v>2567</v>
      </c>
      <c r="S3901" t="s">
        <v>241</v>
      </c>
      <c r="T3901" t="s">
        <v>2568</v>
      </c>
      <c r="U3901" t="s">
        <v>2569</v>
      </c>
      <c r="V3901" t="s">
        <v>3789</v>
      </c>
      <c r="W3901" t="s">
        <v>3790</v>
      </c>
    </row>
    <row r="3902" spans="1:23" x14ac:dyDescent="0.3">
      <c r="A3902">
        <v>744610876943032</v>
      </c>
      <c r="B3902" t="s">
        <v>973</v>
      </c>
      <c r="C3902" t="s">
        <v>218</v>
      </c>
      <c r="D3902" t="s">
        <v>3706</v>
      </c>
      <c r="E3902" t="s">
        <v>3331</v>
      </c>
      <c r="F3902" t="s">
        <v>3332</v>
      </c>
      <c r="G3902">
        <v>4.8604000000000003</v>
      </c>
      <c r="H3902">
        <v>-58.930199999999999</v>
      </c>
      <c r="I3902" t="s">
        <v>138</v>
      </c>
      <c r="J3902">
        <v>30277</v>
      </c>
      <c r="K3902" s="1">
        <v>44614</v>
      </c>
      <c r="L3902" t="s">
        <v>63</v>
      </c>
      <c r="M3902" t="s">
        <v>11642</v>
      </c>
      <c r="N3902" t="s">
        <v>11643</v>
      </c>
      <c r="O3902" t="s">
        <v>1966</v>
      </c>
      <c r="P3902" t="s">
        <v>6867</v>
      </c>
      <c r="Q3902" t="s">
        <v>239</v>
      </c>
      <c r="R3902" t="s">
        <v>6868</v>
      </c>
      <c r="S3902" t="s">
        <v>114</v>
      </c>
      <c r="T3902" t="s">
        <v>6869</v>
      </c>
      <c r="U3902" t="s">
        <v>6870</v>
      </c>
      <c r="V3902" t="s">
        <v>3502</v>
      </c>
      <c r="W3902" t="s">
        <v>3503</v>
      </c>
    </row>
    <row r="3903" spans="1:23" x14ac:dyDescent="0.3">
      <c r="A3903">
        <v>2152182741954900</v>
      </c>
      <c r="B3903" t="s">
        <v>582</v>
      </c>
      <c r="C3903" t="s">
        <v>134</v>
      </c>
      <c r="D3903" t="s">
        <v>6665</v>
      </c>
      <c r="E3903" t="s">
        <v>1405</v>
      </c>
      <c r="F3903" t="s">
        <v>1406</v>
      </c>
      <c r="G3903">
        <v>56.2639</v>
      </c>
      <c r="H3903">
        <v>9.5017999999999994</v>
      </c>
      <c r="I3903" t="s">
        <v>206</v>
      </c>
      <c r="J3903">
        <v>126009</v>
      </c>
      <c r="K3903" s="1">
        <v>44493</v>
      </c>
      <c r="L3903" t="s">
        <v>63</v>
      </c>
      <c r="M3903" t="s">
        <v>11644</v>
      </c>
      <c r="N3903" t="s">
        <v>11645</v>
      </c>
      <c r="O3903" t="s">
        <v>307</v>
      </c>
      <c r="P3903" t="s">
        <v>1235</v>
      </c>
      <c r="Q3903" t="s">
        <v>321</v>
      </c>
      <c r="R3903" t="s">
        <v>1236</v>
      </c>
      <c r="S3903" t="s">
        <v>198</v>
      </c>
      <c r="T3903" t="s">
        <v>1237</v>
      </c>
      <c r="U3903" t="s">
        <v>1238</v>
      </c>
      <c r="V3903" t="s">
        <v>8000</v>
      </c>
      <c r="W3903" t="s">
        <v>8001</v>
      </c>
    </row>
    <row r="3904" spans="1:23" x14ac:dyDescent="0.3">
      <c r="A3904">
        <v>2471587402398490</v>
      </c>
      <c r="B3904" t="s">
        <v>710</v>
      </c>
      <c r="C3904" t="s">
        <v>151</v>
      </c>
      <c r="D3904" t="s">
        <v>8322</v>
      </c>
      <c r="E3904" t="s">
        <v>3596</v>
      </c>
      <c r="F3904" t="s">
        <v>3597</v>
      </c>
      <c r="G3904">
        <v>17.607800000000001</v>
      </c>
      <c r="H3904">
        <v>8.0816999999999997</v>
      </c>
      <c r="I3904" t="s">
        <v>138</v>
      </c>
      <c r="J3904">
        <v>93124</v>
      </c>
      <c r="K3904" s="1">
        <v>45060</v>
      </c>
      <c r="L3904" t="s">
        <v>123</v>
      </c>
      <c r="M3904" t="s">
        <v>11646</v>
      </c>
      <c r="N3904" t="s">
        <v>11647</v>
      </c>
      <c r="O3904" t="s">
        <v>111</v>
      </c>
      <c r="P3904" t="s">
        <v>537</v>
      </c>
      <c r="Q3904" t="s">
        <v>34</v>
      </c>
      <c r="R3904" t="s">
        <v>538</v>
      </c>
      <c r="S3904" t="s">
        <v>36</v>
      </c>
      <c r="T3904" t="s">
        <v>539</v>
      </c>
      <c r="U3904" t="s">
        <v>540</v>
      </c>
      <c r="V3904" t="s">
        <v>478</v>
      </c>
      <c r="W3904" t="s">
        <v>479</v>
      </c>
    </row>
    <row r="3905" spans="1:23" x14ac:dyDescent="0.3">
      <c r="A3905">
        <v>285922710359546</v>
      </c>
      <c r="B3905" t="s">
        <v>973</v>
      </c>
      <c r="C3905" t="s">
        <v>58</v>
      </c>
      <c r="D3905" t="s">
        <v>800</v>
      </c>
      <c r="E3905" t="s">
        <v>469</v>
      </c>
      <c r="F3905" t="s">
        <v>470</v>
      </c>
      <c r="G3905">
        <v>26.335100000000001</v>
      </c>
      <c r="H3905">
        <v>17.228300000000001</v>
      </c>
      <c r="I3905" t="s">
        <v>206</v>
      </c>
      <c r="J3905">
        <v>130529</v>
      </c>
      <c r="K3905" s="1">
        <v>44615</v>
      </c>
      <c r="L3905" t="s">
        <v>123</v>
      </c>
      <c r="M3905" t="s">
        <v>11648</v>
      </c>
      <c r="N3905" t="s">
        <v>11649</v>
      </c>
      <c r="O3905" t="s">
        <v>1698</v>
      </c>
      <c r="P3905" t="s">
        <v>6711</v>
      </c>
      <c r="Q3905" t="s">
        <v>253</v>
      </c>
      <c r="R3905" t="s">
        <v>6712</v>
      </c>
      <c r="S3905" t="s">
        <v>85</v>
      </c>
      <c r="T3905" t="s">
        <v>6713</v>
      </c>
      <c r="U3905" t="s">
        <v>6714</v>
      </c>
      <c r="V3905" t="s">
        <v>375</v>
      </c>
      <c r="W3905" t="s">
        <v>376</v>
      </c>
    </row>
    <row r="3906" spans="1:23" x14ac:dyDescent="0.3">
      <c r="A3906">
        <v>1946221881629230</v>
      </c>
      <c r="B3906" t="s">
        <v>921</v>
      </c>
      <c r="C3906" t="s">
        <v>24</v>
      </c>
      <c r="D3906" t="s">
        <v>1216</v>
      </c>
      <c r="E3906" t="s">
        <v>915</v>
      </c>
      <c r="F3906" t="s">
        <v>916</v>
      </c>
      <c r="G3906">
        <v>18.070799999999998</v>
      </c>
      <c r="H3906">
        <v>-63.0501</v>
      </c>
      <c r="I3906" t="s">
        <v>78</v>
      </c>
      <c r="J3906">
        <v>89173</v>
      </c>
      <c r="K3906" s="1">
        <v>45000</v>
      </c>
      <c r="L3906" t="s">
        <v>29</v>
      </c>
      <c r="M3906" t="s">
        <v>11650</v>
      </c>
      <c r="N3906" t="s">
        <v>11651</v>
      </c>
      <c r="O3906" t="s">
        <v>692</v>
      </c>
      <c r="P3906" t="s">
        <v>5491</v>
      </c>
      <c r="Q3906" t="s">
        <v>239</v>
      </c>
      <c r="R3906" t="s">
        <v>5492</v>
      </c>
      <c r="S3906" t="s">
        <v>52</v>
      </c>
      <c r="T3906" t="s">
        <v>5493</v>
      </c>
      <c r="U3906" t="s">
        <v>5494</v>
      </c>
      <c r="V3906" t="s">
        <v>2895</v>
      </c>
      <c r="W3906" t="s">
        <v>2896</v>
      </c>
    </row>
    <row r="3907" spans="1:23" x14ac:dyDescent="0.3">
      <c r="A3907">
        <v>825944785596257</v>
      </c>
      <c r="B3907" t="s">
        <v>1140</v>
      </c>
      <c r="C3907" t="s">
        <v>218</v>
      </c>
      <c r="D3907" t="s">
        <v>1267</v>
      </c>
      <c r="E3907" t="s">
        <v>5614</v>
      </c>
      <c r="F3907" t="s">
        <v>5615</v>
      </c>
      <c r="G3907">
        <v>38.963700000000003</v>
      </c>
      <c r="H3907">
        <v>35.243299999999998</v>
      </c>
      <c r="I3907" t="s">
        <v>138</v>
      </c>
      <c r="J3907">
        <v>115798</v>
      </c>
      <c r="K3907" s="1">
        <v>44683</v>
      </c>
      <c r="L3907" t="s">
        <v>123</v>
      </c>
      <c r="M3907" t="s">
        <v>11652</v>
      </c>
      <c r="N3907" t="s">
        <v>11653</v>
      </c>
      <c r="O3907" t="s">
        <v>2602</v>
      </c>
      <c r="P3907" t="s">
        <v>2603</v>
      </c>
      <c r="Q3907" t="s">
        <v>34</v>
      </c>
      <c r="R3907" t="s">
        <v>2604</v>
      </c>
      <c r="S3907" t="s">
        <v>334</v>
      </c>
      <c r="T3907" t="s">
        <v>2605</v>
      </c>
      <c r="U3907" t="s">
        <v>2606</v>
      </c>
      <c r="V3907" t="s">
        <v>3806</v>
      </c>
      <c r="W3907" t="s">
        <v>3807</v>
      </c>
    </row>
    <row r="3908" spans="1:23" x14ac:dyDescent="0.3">
      <c r="A3908">
        <v>129209507593189</v>
      </c>
      <c r="B3908" t="s">
        <v>1008</v>
      </c>
      <c r="C3908" t="s">
        <v>58</v>
      </c>
      <c r="D3908" t="s">
        <v>4420</v>
      </c>
      <c r="E3908" t="s">
        <v>3080</v>
      </c>
      <c r="F3908" t="s">
        <v>3081</v>
      </c>
      <c r="G3908">
        <v>12.169600000000001</v>
      </c>
      <c r="H3908">
        <v>-68.989999999999995</v>
      </c>
      <c r="I3908" t="s">
        <v>28</v>
      </c>
      <c r="J3908">
        <v>80163</v>
      </c>
      <c r="K3908" s="1">
        <v>44935</v>
      </c>
      <c r="L3908" t="s">
        <v>29</v>
      </c>
      <c r="M3908" t="s">
        <v>11654</v>
      </c>
      <c r="N3908" t="s">
        <v>11655</v>
      </c>
      <c r="O3908" t="s">
        <v>424</v>
      </c>
      <c r="P3908" t="s">
        <v>3160</v>
      </c>
      <c r="Q3908" t="s">
        <v>169</v>
      </c>
      <c r="R3908" t="s">
        <v>3161</v>
      </c>
      <c r="S3908" t="s">
        <v>114</v>
      </c>
      <c r="T3908" t="s">
        <v>3162</v>
      </c>
      <c r="U3908" t="s">
        <v>3163</v>
      </c>
      <c r="V3908" t="s">
        <v>5057</v>
      </c>
      <c r="W3908" t="s">
        <v>5058</v>
      </c>
    </row>
    <row r="3909" spans="1:23" x14ac:dyDescent="0.3">
      <c r="A3909">
        <v>1889732126654310</v>
      </c>
      <c r="B3909" t="s">
        <v>443</v>
      </c>
      <c r="C3909" t="s">
        <v>91</v>
      </c>
      <c r="D3909" t="s">
        <v>3855</v>
      </c>
      <c r="E3909" t="s">
        <v>3707</v>
      </c>
      <c r="F3909" t="s">
        <v>3708</v>
      </c>
      <c r="G3909">
        <v>12.1165</v>
      </c>
      <c r="H3909">
        <v>-61.679000000000002</v>
      </c>
      <c r="I3909" t="s">
        <v>62</v>
      </c>
      <c r="J3909">
        <v>89983</v>
      </c>
      <c r="K3909" s="1">
        <v>45034</v>
      </c>
      <c r="L3909" t="s">
        <v>63</v>
      </c>
      <c r="M3909" t="s">
        <v>11656</v>
      </c>
      <c r="N3909" t="s">
        <v>11657</v>
      </c>
      <c r="O3909" t="s">
        <v>1832</v>
      </c>
      <c r="P3909" t="s">
        <v>1833</v>
      </c>
      <c r="Q3909" t="s">
        <v>34</v>
      </c>
      <c r="R3909" t="s">
        <v>1834</v>
      </c>
      <c r="S3909" t="s">
        <v>212</v>
      </c>
      <c r="T3909" t="s">
        <v>1835</v>
      </c>
      <c r="U3909" t="s">
        <v>1836</v>
      </c>
      <c r="V3909" t="s">
        <v>2660</v>
      </c>
      <c r="W3909" t="s">
        <v>2661</v>
      </c>
    </row>
    <row r="3910" spans="1:23" x14ac:dyDescent="0.3">
      <c r="A3910">
        <v>2554734109351690</v>
      </c>
      <c r="B3910" t="s">
        <v>921</v>
      </c>
      <c r="C3910" t="s">
        <v>24</v>
      </c>
      <c r="D3910" t="s">
        <v>407</v>
      </c>
      <c r="E3910" t="s">
        <v>1949</v>
      </c>
      <c r="F3910" t="s">
        <v>1950</v>
      </c>
      <c r="G3910">
        <v>-4.6795999999999998</v>
      </c>
      <c r="H3910">
        <v>55.491999999999997</v>
      </c>
      <c r="I3910" t="s">
        <v>28</v>
      </c>
      <c r="J3910">
        <v>26782</v>
      </c>
      <c r="K3910" s="1">
        <v>44875</v>
      </c>
      <c r="L3910" t="s">
        <v>63</v>
      </c>
      <c r="M3910" t="s">
        <v>11658</v>
      </c>
      <c r="N3910" t="s">
        <v>11659</v>
      </c>
      <c r="O3910" t="s">
        <v>1745</v>
      </c>
      <c r="P3910" t="s">
        <v>1746</v>
      </c>
      <c r="Q3910" t="s">
        <v>34</v>
      </c>
      <c r="R3910" t="s">
        <v>1747</v>
      </c>
      <c r="S3910" t="s">
        <v>198</v>
      </c>
      <c r="T3910" t="s">
        <v>1748</v>
      </c>
      <c r="U3910" t="s">
        <v>1749</v>
      </c>
      <c r="V3910" t="s">
        <v>6490</v>
      </c>
      <c r="W3910" t="s">
        <v>6491</v>
      </c>
    </row>
    <row r="3911" spans="1:23" x14ac:dyDescent="0.3">
      <c r="A3911">
        <v>1744736484041080</v>
      </c>
      <c r="B3911" t="s">
        <v>859</v>
      </c>
      <c r="C3911" t="s">
        <v>58</v>
      </c>
      <c r="D3911" t="s">
        <v>1976</v>
      </c>
      <c r="E3911" t="s">
        <v>2532</v>
      </c>
      <c r="F3911" t="s">
        <v>2533</v>
      </c>
      <c r="G3911">
        <v>-6.3689999999999998</v>
      </c>
      <c r="H3911">
        <v>34.888800000000003</v>
      </c>
      <c r="I3911" t="s">
        <v>28</v>
      </c>
      <c r="J3911">
        <v>104730</v>
      </c>
      <c r="K3911" s="1">
        <v>44810</v>
      </c>
      <c r="L3911" t="s">
        <v>29</v>
      </c>
      <c r="M3911" t="s">
        <v>11660</v>
      </c>
      <c r="N3911" t="s">
        <v>11661</v>
      </c>
      <c r="O3911" t="s">
        <v>3146</v>
      </c>
      <c r="P3911" t="s">
        <v>6020</v>
      </c>
      <c r="Q3911" t="s">
        <v>83</v>
      </c>
      <c r="R3911" t="s">
        <v>6021</v>
      </c>
      <c r="S3911" t="s">
        <v>36</v>
      </c>
      <c r="T3911" t="s">
        <v>6022</v>
      </c>
      <c r="U3911" t="s">
        <v>6023</v>
      </c>
      <c r="V3911" t="s">
        <v>6679</v>
      </c>
      <c r="W3911" t="s">
        <v>6680</v>
      </c>
    </row>
    <row r="3912" spans="1:23" x14ac:dyDescent="0.3">
      <c r="A3912">
        <v>1186957972193460</v>
      </c>
      <c r="B3912" t="s">
        <v>161</v>
      </c>
      <c r="C3912" t="s">
        <v>91</v>
      </c>
      <c r="D3912" t="s">
        <v>2465</v>
      </c>
      <c r="E3912" t="s">
        <v>4011</v>
      </c>
      <c r="F3912" t="s">
        <v>4012</v>
      </c>
      <c r="G3912">
        <v>38.860999999999997</v>
      </c>
      <c r="H3912">
        <v>71.2761</v>
      </c>
      <c r="I3912" t="s">
        <v>138</v>
      </c>
      <c r="J3912">
        <v>126815</v>
      </c>
      <c r="K3912" s="1">
        <v>45082</v>
      </c>
      <c r="L3912" t="s">
        <v>123</v>
      </c>
      <c r="M3912" t="s">
        <v>11662</v>
      </c>
      <c r="N3912" t="s">
        <v>11663</v>
      </c>
      <c r="O3912" t="s">
        <v>1428</v>
      </c>
      <c r="P3912" t="s">
        <v>1429</v>
      </c>
      <c r="Q3912" t="s">
        <v>674</v>
      </c>
      <c r="R3912" t="s">
        <v>1430</v>
      </c>
      <c r="S3912" t="s">
        <v>114</v>
      </c>
      <c r="T3912" t="s">
        <v>1431</v>
      </c>
      <c r="U3912" t="s">
        <v>1432</v>
      </c>
      <c r="V3912" t="s">
        <v>6188</v>
      </c>
      <c r="W3912" t="s">
        <v>6189</v>
      </c>
    </row>
    <row r="3913" spans="1:23" x14ac:dyDescent="0.3">
      <c r="A3913">
        <v>726568570513538</v>
      </c>
      <c r="B3913" t="s">
        <v>351</v>
      </c>
      <c r="C3913" t="s">
        <v>24</v>
      </c>
      <c r="D3913" t="s">
        <v>2764</v>
      </c>
      <c r="E3913" t="s">
        <v>712</v>
      </c>
      <c r="F3913" t="s">
        <v>713</v>
      </c>
      <c r="G3913">
        <v>40.069099999999999</v>
      </c>
      <c r="H3913">
        <v>45.038200000000003</v>
      </c>
      <c r="I3913" t="s">
        <v>62</v>
      </c>
      <c r="J3913">
        <v>100560</v>
      </c>
      <c r="K3913" s="1">
        <v>45109</v>
      </c>
      <c r="L3913" t="s">
        <v>63</v>
      </c>
      <c r="M3913" t="s">
        <v>11664</v>
      </c>
      <c r="N3913" t="s">
        <v>11665</v>
      </c>
      <c r="O3913" t="s">
        <v>2575</v>
      </c>
      <c r="P3913" t="s">
        <v>3517</v>
      </c>
      <c r="Q3913" t="s">
        <v>358</v>
      </c>
      <c r="R3913" t="s">
        <v>3518</v>
      </c>
      <c r="S3913" t="s">
        <v>212</v>
      </c>
      <c r="T3913" t="s">
        <v>3519</v>
      </c>
      <c r="U3913" t="s">
        <v>3520</v>
      </c>
      <c r="V3913" t="s">
        <v>6092</v>
      </c>
      <c r="W3913" t="s">
        <v>6093</v>
      </c>
    </row>
    <row r="3914" spans="1:23" x14ac:dyDescent="0.3">
      <c r="A3914">
        <v>1632803717963190</v>
      </c>
      <c r="B3914" t="s">
        <v>582</v>
      </c>
      <c r="C3914" t="s">
        <v>151</v>
      </c>
      <c r="D3914" t="s">
        <v>2672</v>
      </c>
      <c r="E3914" t="s">
        <v>3641</v>
      </c>
      <c r="F3914" t="s">
        <v>3642</v>
      </c>
      <c r="G3914">
        <v>12.521100000000001</v>
      </c>
      <c r="H3914">
        <v>-69.968299999999999</v>
      </c>
      <c r="I3914" t="s">
        <v>78</v>
      </c>
      <c r="J3914">
        <v>119401</v>
      </c>
      <c r="K3914" s="1">
        <v>44709</v>
      </c>
      <c r="L3914" t="s">
        <v>29</v>
      </c>
      <c r="M3914" t="s">
        <v>11666</v>
      </c>
      <c r="N3914" t="s">
        <v>11667</v>
      </c>
      <c r="O3914" t="s">
        <v>2470</v>
      </c>
      <c r="P3914" t="s">
        <v>2471</v>
      </c>
      <c r="Q3914" t="s">
        <v>321</v>
      </c>
      <c r="R3914" t="s">
        <v>2472</v>
      </c>
      <c r="S3914" t="s">
        <v>145</v>
      </c>
      <c r="T3914" t="s">
        <v>2473</v>
      </c>
      <c r="U3914" t="s">
        <v>2474</v>
      </c>
      <c r="V3914" t="s">
        <v>1837</v>
      </c>
      <c r="W3914" t="s">
        <v>1838</v>
      </c>
    </row>
    <row r="3915" spans="1:23" x14ac:dyDescent="0.3">
      <c r="A3915">
        <v>162963953948375</v>
      </c>
      <c r="B3915" t="s">
        <v>567</v>
      </c>
      <c r="C3915" t="s">
        <v>91</v>
      </c>
      <c r="D3915" t="s">
        <v>4121</v>
      </c>
      <c r="E3915" t="s">
        <v>5030</v>
      </c>
      <c r="F3915" t="s">
        <v>5031</v>
      </c>
      <c r="G3915">
        <v>60.1282</v>
      </c>
      <c r="H3915">
        <v>18.6435</v>
      </c>
      <c r="I3915" t="s">
        <v>206</v>
      </c>
      <c r="J3915">
        <v>28383</v>
      </c>
      <c r="K3915" s="1">
        <v>44774</v>
      </c>
      <c r="L3915" t="s">
        <v>29</v>
      </c>
      <c r="M3915" t="s">
        <v>11668</v>
      </c>
      <c r="N3915" t="s">
        <v>11669</v>
      </c>
      <c r="O3915" t="s">
        <v>141</v>
      </c>
      <c r="P3915" t="s">
        <v>142</v>
      </c>
      <c r="Q3915" t="s">
        <v>332</v>
      </c>
      <c r="R3915" t="s">
        <v>144</v>
      </c>
      <c r="S3915" t="s">
        <v>36</v>
      </c>
      <c r="T3915" t="s">
        <v>146</v>
      </c>
      <c r="U3915" t="s">
        <v>147</v>
      </c>
      <c r="V3915" t="s">
        <v>2052</v>
      </c>
      <c r="W3915" t="s">
        <v>2053</v>
      </c>
    </row>
    <row r="3916" spans="1:23" x14ac:dyDescent="0.3">
      <c r="A3916">
        <v>2672900469718550</v>
      </c>
      <c r="B3916" t="s">
        <v>921</v>
      </c>
      <c r="C3916" t="s">
        <v>42</v>
      </c>
      <c r="D3916" t="s">
        <v>4393</v>
      </c>
      <c r="E3916" t="s">
        <v>2094</v>
      </c>
      <c r="F3916" t="s">
        <v>2733</v>
      </c>
      <c r="G3916">
        <v>-13.759</v>
      </c>
      <c r="H3916">
        <v>-172.1046</v>
      </c>
      <c r="I3916" t="s">
        <v>62</v>
      </c>
      <c r="J3916">
        <v>30612</v>
      </c>
      <c r="K3916" s="1">
        <v>44791</v>
      </c>
      <c r="L3916" t="s">
        <v>29</v>
      </c>
      <c r="M3916" t="s">
        <v>11670</v>
      </c>
      <c r="N3916" t="s">
        <v>11671</v>
      </c>
      <c r="O3916" t="s">
        <v>370</v>
      </c>
      <c r="P3916" t="s">
        <v>371</v>
      </c>
      <c r="Q3916" t="s">
        <v>1047</v>
      </c>
      <c r="R3916" t="s">
        <v>372</v>
      </c>
      <c r="S3916" t="s">
        <v>241</v>
      </c>
      <c r="T3916" t="s">
        <v>373</v>
      </c>
      <c r="U3916" t="s">
        <v>374</v>
      </c>
      <c r="V3916" t="s">
        <v>2679</v>
      </c>
      <c r="W3916" t="s">
        <v>2680</v>
      </c>
    </row>
    <row r="3917" spans="1:23" x14ac:dyDescent="0.3">
      <c r="A3917">
        <v>2054024433661460</v>
      </c>
      <c r="B3917" t="s">
        <v>217</v>
      </c>
      <c r="C3917" t="s">
        <v>58</v>
      </c>
      <c r="D3917" t="s">
        <v>1869</v>
      </c>
      <c r="E3917" t="s">
        <v>5460</v>
      </c>
      <c r="F3917" t="s">
        <v>5461</v>
      </c>
      <c r="G3917">
        <v>15.097899999999999</v>
      </c>
      <c r="H3917">
        <v>145.6739</v>
      </c>
      <c r="I3917" t="s">
        <v>78</v>
      </c>
      <c r="J3917">
        <v>42588</v>
      </c>
      <c r="K3917" s="1">
        <v>44688</v>
      </c>
      <c r="L3917" t="s">
        <v>29</v>
      </c>
      <c r="M3917" t="s">
        <v>11189</v>
      </c>
      <c r="N3917" t="s">
        <v>11672</v>
      </c>
      <c r="O3917" t="s">
        <v>897</v>
      </c>
      <c r="P3917" t="s">
        <v>898</v>
      </c>
      <c r="Q3917" t="s">
        <v>332</v>
      </c>
      <c r="R3917" t="s">
        <v>899</v>
      </c>
      <c r="S3917" t="s">
        <v>85</v>
      </c>
      <c r="T3917" t="s">
        <v>900</v>
      </c>
      <c r="U3917" t="s">
        <v>901</v>
      </c>
      <c r="V3917" t="s">
        <v>4881</v>
      </c>
      <c r="W3917" t="s">
        <v>4882</v>
      </c>
    </row>
    <row r="3918" spans="1:23" x14ac:dyDescent="0.3">
      <c r="A3918">
        <v>2927000875543090</v>
      </c>
      <c r="B3918" t="s">
        <v>533</v>
      </c>
      <c r="C3918" t="s">
        <v>105</v>
      </c>
      <c r="D3918" t="s">
        <v>1350</v>
      </c>
      <c r="E3918" t="s">
        <v>456</v>
      </c>
      <c r="F3918" t="s">
        <v>457</v>
      </c>
      <c r="G3918">
        <v>9.0820000000000007</v>
      </c>
      <c r="H3918">
        <v>8.6753</v>
      </c>
      <c r="I3918" t="s">
        <v>206</v>
      </c>
      <c r="J3918">
        <v>91220</v>
      </c>
      <c r="K3918" s="1">
        <v>44991</v>
      </c>
      <c r="L3918" t="s">
        <v>123</v>
      </c>
      <c r="M3918" t="s">
        <v>11673</v>
      </c>
      <c r="N3918">
        <v>2144952532</v>
      </c>
      <c r="O3918" t="s">
        <v>423</v>
      </c>
      <c r="P3918" t="s">
        <v>424</v>
      </c>
      <c r="Q3918" t="s">
        <v>294</v>
      </c>
      <c r="R3918" t="s">
        <v>425</v>
      </c>
      <c r="S3918" t="s">
        <v>334</v>
      </c>
      <c r="T3918" t="s">
        <v>426</v>
      </c>
      <c r="U3918" t="s">
        <v>427</v>
      </c>
      <c r="V3918" t="s">
        <v>394</v>
      </c>
      <c r="W3918" t="s">
        <v>395</v>
      </c>
    </row>
    <row r="3919" spans="1:23" x14ac:dyDescent="0.3">
      <c r="A3919">
        <v>410734515159990</v>
      </c>
      <c r="B3919" t="s">
        <v>260</v>
      </c>
      <c r="C3919" t="s">
        <v>105</v>
      </c>
      <c r="D3919" t="s">
        <v>5147</v>
      </c>
      <c r="E3919" t="s">
        <v>841</v>
      </c>
      <c r="F3919" t="s">
        <v>842</v>
      </c>
      <c r="G3919">
        <v>55.378100000000003</v>
      </c>
      <c r="H3919">
        <v>-3.4359999999999999</v>
      </c>
      <c r="I3919" t="s">
        <v>206</v>
      </c>
      <c r="J3919">
        <v>125056</v>
      </c>
      <c r="K3919" s="1">
        <v>44498</v>
      </c>
      <c r="L3919" t="s">
        <v>29</v>
      </c>
      <c r="M3919" t="s">
        <v>5257</v>
      </c>
      <c r="N3919" t="s">
        <v>11674</v>
      </c>
      <c r="O3919" t="s">
        <v>1429</v>
      </c>
      <c r="P3919" t="s">
        <v>4198</v>
      </c>
      <c r="Q3919" t="s">
        <v>50</v>
      </c>
      <c r="R3919" t="s">
        <v>4199</v>
      </c>
      <c r="S3919" t="s">
        <v>36</v>
      </c>
      <c r="T3919" t="s">
        <v>4200</v>
      </c>
      <c r="U3919" t="s">
        <v>4201</v>
      </c>
      <c r="V3919" t="s">
        <v>4566</v>
      </c>
      <c r="W3919" t="s">
        <v>4567</v>
      </c>
    </row>
    <row r="3920" spans="1:23" x14ac:dyDescent="0.3">
      <c r="A3920">
        <v>1781442548735850</v>
      </c>
      <c r="B3920" t="s">
        <v>480</v>
      </c>
      <c r="C3920" t="s">
        <v>91</v>
      </c>
      <c r="D3920" t="s">
        <v>3840</v>
      </c>
      <c r="E3920" t="s">
        <v>2255</v>
      </c>
      <c r="F3920" t="s">
        <v>2256</v>
      </c>
      <c r="G3920">
        <v>41.377499999999998</v>
      </c>
      <c r="H3920">
        <v>64.585300000000004</v>
      </c>
      <c r="I3920" t="s">
        <v>78</v>
      </c>
      <c r="J3920">
        <v>88635</v>
      </c>
      <c r="K3920" s="1">
        <v>44560</v>
      </c>
      <c r="L3920" t="s">
        <v>123</v>
      </c>
      <c r="M3920" t="s">
        <v>11675</v>
      </c>
      <c r="N3920" t="s">
        <v>11676</v>
      </c>
      <c r="O3920" t="s">
        <v>279</v>
      </c>
      <c r="P3920" t="s">
        <v>280</v>
      </c>
      <c r="Q3920" t="s">
        <v>674</v>
      </c>
      <c r="R3920" t="s">
        <v>281</v>
      </c>
      <c r="S3920" t="s">
        <v>52</v>
      </c>
      <c r="T3920" t="s">
        <v>282</v>
      </c>
      <c r="U3920" t="s">
        <v>283</v>
      </c>
      <c r="V3920" t="s">
        <v>8379</v>
      </c>
      <c r="W3920" t="s">
        <v>8380</v>
      </c>
    </row>
    <row r="3921" spans="1:23" x14ac:dyDescent="0.3">
      <c r="A3921">
        <v>408273841153505</v>
      </c>
      <c r="B3921" t="s">
        <v>119</v>
      </c>
      <c r="C3921" t="s">
        <v>151</v>
      </c>
      <c r="D3921" t="s">
        <v>767</v>
      </c>
      <c r="E3921" t="s">
        <v>2328</v>
      </c>
      <c r="F3921" t="s">
        <v>2329</v>
      </c>
      <c r="G3921">
        <v>12.238300000000001</v>
      </c>
      <c r="H3921">
        <v>-1.5616000000000001</v>
      </c>
      <c r="I3921" t="s">
        <v>206</v>
      </c>
      <c r="J3921">
        <v>120553</v>
      </c>
      <c r="K3921" s="1">
        <v>44782</v>
      </c>
      <c r="L3921" t="s">
        <v>29</v>
      </c>
      <c r="M3921" t="s">
        <v>11677</v>
      </c>
      <c r="N3921">
        <v>2078045022</v>
      </c>
      <c r="O3921" t="s">
        <v>33</v>
      </c>
      <c r="P3921" t="s">
        <v>1558</v>
      </c>
      <c r="Q3921" t="s">
        <v>967</v>
      </c>
      <c r="R3921" t="s">
        <v>1559</v>
      </c>
      <c r="S3921" t="s">
        <v>212</v>
      </c>
      <c r="T3921" t="s">
        <v>1560</v>
      </c>
      <c r="U3921" t="s">
        <v>1561</v>
      </c>
      <c r="V3921" t="s">
        <v>3600</v>
      </c>
      <c r="W3921" t="s">
        <v>3601</v>
      </c>
    </row>
    <row r="3922" spans="1:23" x14ac:dyDescent="0.3">
      <c r="A3922">
        <v>1480114998029160</v>
      </c>
      <c r="B3922" t="s">
        <v>175</v>
      </c>
      <c r="C3922" t="s">
        <v>134</v>
      </c>
      <c r="D3922" t="s">
        <v>2220</v>
      </c>
      <c r="E3922" t="s">
        <v>2094</v>
      </c>
      <c r="F3922" t="s">
        <v>2733</v>
      </c>
      <c r="G3922">
        <v>-13.759</v>
      </c>
      <c r="H3922">
        <v>-172.1046</v>
      </c>
      <c r="I3922" t="s">
        <v>28</v>
      </c>
      <c r="J3922">
        <v>129842</v>
      </c>
      <c r="K3922" s="1">
        <v>44878</v>
      </c>
      <c r="L3922" t="s">
        <v>63</v>
      </c>
      <c r="M3922" t="s">
        <v>11678</v>
      </c>
      <c r="N3922">
        <v>8226078446</v>
      </c>
      <c r="O3922" t="s">
        <v>2027</v>
      </c>
      <c r="P3922" t="s">
        <v>5661</v>
      </c>
      <c r="Q3922" t="s">
        <v>183</v>
      </c>
      <c r="R3922" t="s">
        <v>5662</v>
      </c>
      <c r="S3922" t="s">
        <v>255</v>
      </c>
      <c r="T3922" t="s">
        <v>5663</v>
      </c>
      <c r="U3922" t="s">
        <v>5664</v>
      </c>
      <c r="V3922" t="s">
        <v>4730</v>
      </c>
      <c r="W3922" t="s">
        <v>4731</v>
      </c>
    </row>
    <row r="3923" spans="1:23" x14ac:dyDescent="0.3">
      <c r="A3923">
        <v>255251028695417</v>
      </c>
      <c r="B3923" t="s">
        <v>57</v>
      </c>
      <c r="C3923" t="s">
        <v>42</v>
      </c>
      <c r="D3923" t="s">
        <v>7011</v>
      </c>
      <c r="E3923" t="s">
        <v>936</v>
      </c>
      <c r="F3923" t="s">
        <v>937</v>
      </c>
      <c r="G3923">
        <v>23.684999999999999</v>
      </c>
      <c r="H3923">
        <v>90.356300000000005</v>
      </c>
      <c r="I3923" t="s">
        <v>62</v>
      </c>
      <c r="J3923">
        <v>78044</v>
      </c>
      <c r="K3923" s="1">
        <v>44665</v>
      </c>
      <c r="L3923" t="s">
        <v>123</v>
      </c>
      <c r="M3923" t="s">
        <v>11679</v>
      </c>
      <c r="N3923" t="s">
        <v>11680</v>
      </c>
      <c r="O3923" t="s">
        <v>111</v>
      </c>
      <c r="P3923" t="s">
        <v>537</v>
      </c>
      <c r="Q3923" t="s">
        <v>239</v>
      </c>
      <c r="R3923" t="s">
        <v>538</v>
      </c>
      <c r="S3923" t="s">
        <v>212</v>
      </c>
      <c r="T3923" t="s">
        <v>539</v>
      </c>
      <c r="U3923" t="s">
        <v>540</v>
      </c>
      <c r="V3923" t="s">
        <v>3968</v>
      </c>
      <c r="W3923" t="s">
        <v>3969</v>
      </c>
    </row>
    <row r="3924" spans="1:23" x14ac:dyDescent="0.3">
      <c r="A3924">
        <v>1704413082835650</v>
      </c>
      <c r="B3924" t="s">
        <v>667</v>
      </c>
      <c r="C3924" t="s">
        <v>24</v>
      </c>
      <c r="D3924" t="s">
        <v>2108</v>
      </c>
      <c r="E3924" t="s">
        <v>576</v>
      </c>
      <c r="F3924" t="s">
        <v>577</v>
      </c>
      <c r="G3924">
        <v>7.3696999999999999</v>
      </c>
      <c r="H3924">
        <v>12.354699999999999</v>
      </c>
      <c r="I3924" t="s">
        <v>138</v>
      </c>
      <c r="J3924">
        <v>71214</v>
      </c>
      <c r="K3924" s="1">
        <v>45019</v>
      </c>
      <c r="L3924" t="s">
        <v>29</v>
      </c>
      <c r="M3924" t="s">
        <v>11681</v>
      </c>
      <c r="N3924">
        <v>8453167577</v>
      </c>
      <c r="O3924" t="s">
        <v>330</v>
      </c>
      <c r="P3924" t="s">
        <v>2993</v>
      </c>
      <c r="Q3924" t="s">
        <v>183</v>
      </c>
      <c r="R3924" t="s">
        <v>2994</v>
      </c>
      <c r="S3924" t="s">
        <v>114</v>
      </c>
      <c r="T3924" t="s">
        <v>2995</v>
      </c>
      <c r="U3924" t="s">
        <v>2996</v>
      </c>
      <c r="V3924" t="s">
        <v>88</v>
      </c>
      <c r="W3924" t="s">
        <v>89</v>
      </c>
    </row>
    <row r="3925" spans="1:23" x14ac:dyDescent="0.3">
      <c r="A3925">
        <v>2188430805059810</v>
      </c>
      <c r="B3925" t="s">
        <v>119</v>
      </c>
      <c r="C3925" t="s">
        <v>42</v>
      </c>
      <c r="D3925" t="s">
        <v>6561</v>
      </c>
      <c r="E3925" t="s">
        <v>2094</v>
      </c>
      <c r="F3925" t="s">
        <v>2095</v>
      </c>
      <c r="G3925">
        <v>-14.271000000000001</v>
      </c>
      <c r="H3925">
        <v>-170.13220000000001</v>
      </c>
      <c r="I3925" t="s">
        <v>28</v>
      </c>
      <c r="J3925">
        <v>95304</v>
      </c>
      <c r="K3925" s="1">
        <v>44676</v>
      </c>
      <c r="L3925" t="s">
        <v>123</v>
      </c>
      <c r="M3925" t="s">
        <v>11682</v>
      </c>
      <c r="N3925" t="s">
        <v>11683</v>
      </c>
      <c r="O3925" t="s">
        <v>1698</v>
      </c>
      <c r="P3925" t="s">
        <v>1699</v>
      </c>
      <c r="Q3925" t="s">
        <v>294</v>
      </c>
      <c r="R3925" t="s">
        <v>1700</v>
      </c>
      <c r="S3925" t="s">
        <v>334</v>
      </c>
      <c r="T3925" t="s">
        <v>1701</v>
      </c>
      <c r="U3925" t="s">
        <v>1702</v>
      </c>
      <c r="V3925" t="s">
        <v>3215</v>
      </c>
      <c r="W3925" t="s">
        <v>3216</v>
      </c>
    </row>
    <row r="3926" spans="1:23" x14ac:dyDescent="0.3">
      <c r="A3926">
        <v>2605810221206660</v>
      </c>
      <c r="B3926" t="s">
        <v>686</v>
      </c>
      <c r="C3926" t="s">
        <v>24</v>
      </c>
      <c r="D3926" t="s">
        <v>1782</v>
      </c>
      <c r="E3926" t="s">
        <v>731</v>
      </c>
      <c r="F3926" t="s">
        <v>732</v>
      </c>
      <c r="G3926">
        <v>13.9094</v>
      </c>
      <c r="H3926">
        <v>-60.978900000000003</v>
      </c>
      <c r="I3926" t="s">
        <v>62</v>
      </c>
      <c r="J3926">
        <v>53221</v>
      </c>
      <c r="K3926" s="1">
        <v>44562</v>
      </c>
      <c r="L3926" t="s">
        <v>63</v>
      </c>
      <c r="M3926" t="s">
        <v>11684</v>
      </c>
      <c r="N3926" t="s">
        <v>11685</v>
      </c>
      <c r="O3926" t="s">
        <v>2241</v>
      </c>
      <c r="P3926" t="s">
        <v>2242</v>
      </c>
      <c r="Q3926" t="s">
        <v>34</v>
      </c>
      <c r="R3926" t="s">
        <v>2243</v>
      </c>
      <c r="S3926" t="s">
        <v>69</v>
      </c>
      <c r="T3926" t="s">
        <v>2244</v>
      </c>
      <c r="U3926" t="s">
        <v>2245</v>
      </c>
      <c r="V3926" t="s">
        <v>2988</v>
      </c>
      <c r="W3926" t="s">
        <v>2989</v>
      </c>
    </row>
    <row r="3927" spans="1:23" x14ac:dyDescent="0.3">
      <c r="A3927">
        <v>55510866192122</v>
      </c>
      <c r="B3927" t="s">
        <v>686</v>
      </c>
      <c r="C3927" t="s">
        <v>24</v>
      </c>
      <c r="D3927" t="s">
        <v>2759</v>
      </c>
      <c r="E3927" t="s">
        <v>1949</v>
      </c>
      <c r="F3927" t="s">
        <v>1950</v>
      </c>
      <c r="G3927">
        <v>-4.6795999999999998</v>
      </c>
      <c r="H3927">
        <v>55.491999999999997</v>
      </c>
      <c r="I3927" t="s">
        <v>28</v>
      </c>
      <c r="J3927">
        <v>13368</v>
      </c>
      <c r="K3927" s="1">
        <v>44654</v>
      </c>
      <c r="L3927" t="s">
        <v>29</v>
      </c>
      <c r="M3927" t="s">
        <v>11686</v>
      </c>
      <c r="N3927" t="s">
        <v>11687</v>
      </c>
      <c r="O3927" t="s">
        <v>1513</v>
      </c>
      <c r="P3927" t="s">
        <v>1373</v>
      </c>
      <c r="Q3927" t="s">
        <v>321</v>
      </c>
      <c r="R3927" t="s">
        <v>1514</v>
      </c>
      <c r="S3927" t="s">
        <v>255</v>
      </c>
      <c r="T3927" t="s">
        <v>1515</v>
      </c>
      <c r="U3927" t="s">
        <v>1516</v>
      </c>
      <c r="V3927" t="s">
        <v>187</v>
      </c>
      <c r="W3927" t="s">
        <v>188</v>
      </c>
    </row>
    <row r="3928" spans="1:23" x14ac:dyDescent="0.3">
      <c r="A3928">
        <v>1557435123184470</v>
      </c>
      <c r="B3928" t="s">
        <v>533</v>
      </c>
      <c r="C3928" t="s">
        <v>105</v>
      </c>
      <c r="D3928" t="s">
        <v>793</v>
      </c>
      <c r="E3928" t="s">
        <v>5539</v>
      </c>
      <c r="F3928" t="s">
        <v>5540</v>
      </c>
      <c r="G3928">
        <v>14.058299999999999</v>
      </c>
      <c r="H3928">
        <v>108.27719999999999</v>
      </c>
      <c r="I3928" t="s">
        <v>78</v>
      </c>
      <c r="J3928">
        <v>70157</v>
      </c>
      <c r="K3928" s="1">
        <v>45176</v>
      </c>
      <c r="L3928" t="s">
        <v>29</v>
      </c>
      <c r="M3928" t="s">
        <v>11688</v>
      </c>
      <c r="N3928" t="s">
        <v>11689</v>
      </c>
      <c r="O3928" t="s">
        <v>448</v>
      </c>
      <c r="P3928" t="s">
        <v>447</v>
      </c>
      <c r="Q3928" t="s">
        <v>83</v>
      </c>
      <c r="R3928" t="s">
        <v>1331</v>
      </c>
      <c r="S3928" t="s">
        <v>36</v>
      </c>
      <c r="T3928" t="s">
        <v>1332</v>
      </c>
      <c r="U3928" t="s">
        <v>1333</v>
      </c>
      <c r="V3928" t="s">
        <v>1703</v>
      </c>
      <c r="W3928" t="s">
        <v>1704</v>
      </c>
    </row>
    <row r="3929" spans="1:23" x14ac:dyDescent="0.3">
      <c r="A3929">
        <v>2543896562707490</v>
      </c>
      <c r="B3929" t="s">
        <v>150</v>
      </c>
      <c r="C3929" t="s">
        <v>91</v>
      </c>
      <c r="D3929" t="s">
        <v>635</v>
      </c>
      <c r="E3929" t="s">
        <v>522</v>
      </c>
      <c r="F3929" t="s">
        <v>523</v>
      </c>
      <c r="G3929">
        <v>-9.6456999999999997</v>
      </c>
      <c r="H3929">
        <v>160.15620000000001</v>
      </c>
      <c r="I3929" t="s">
        <v>62</v>
      </c>
      <c r="J3929">
        <v>91421</v>
      </c>
      <c r="K3929" s="1">
        <v>44917</v>
      </c>
      <c r="L3929" t="s">
        <v>63</v>
      </c>
      <c r="M3929" t="s">
        <v>11690</v>
      </c>
      <c r="N3929" t="s">
        <v>11691</v>
      </c>
      <c r="O3929" t="s">
        <v>2453</v>
      </c>
      <c r="P3929" t="s">
        <v>2454</v>
      </c>
      <c r="Q3929" t="s">
        <v>321</v>
      </c>
      <c r="R3929" t="s">
        <v>2455</v>
      </c>
      <c r="S3929" t="s">
        <v>198</v>
      </c>
      <c r="T3929" t="s">
        <v>2456</v>
      </c>
      <c r="U3929" t="s">
        <v>2457</v>
      </c>
      <c r="V3929" t="s">
        <v>2721</v>
      </c>
      <c r="W3929" t="s">
        <v>2722</v>
      </c>
    </row>
    <row r="3930" spans="1:23" x14ac:dyDescent="0.3">
      <c r="A3930">
        <v>857989215555191</v>
      </c>
      <c r="B3930" t="s">
        <v>1683</v>
      </c>
      <c r="C3930" t="s">
        <v>273</v>
      </c>
      <c r="D3930" t="s">
        <v>6248</v>
      </c>
      <c r="E3930" t="s">
        <v>1134</v>
      </c>
      <c r="F3930" t="s">
        <v>1135</v>
      </c>
      <c r="G3930">
        <v>-0.7893</v>
      </c>
      <c r="H3930">
        <v>113.9213</v>
      </c>
      <c r="I3930" t="s">
        <v>138</v>
      </c>
      <c r="J3930">
        <v>45982</v>
      </c>
      <c r="K3930" s="1">
        <v>45165</v>
      </c>
      <c r="L3930" t="s">
        <v>123</v>
      </c>
      <c r="M3930" t="s">
        <v>11692</v>
      </c>
      <c r="N3930" t="s">
        <v>11693</v>
      </c>
      <c r="O3930" t="s">
        <v>909</v>
      </c>
      <c r="P3930" t="s">
        <v>910</v>
      </c>
      <c r="Q3930" t="s">
        <v>143</v>
      </c>
      <c r="R3930" t="s">
        <v>911</v>
      </c>
      <c r="S3930" t="s">
        <v>212</v>
      </c>
      <c r="T3930" t="s">
        <v>912</v>
      </c>
      <c r="U3930" t="s">
        <v>913</v>
      </c>
      <c r="V3930" t="s">
        <v>2307</v>
      </c>
      <c r="W3930" t="s">
        <v>2308</v>
      </c>
    </row>
    <row r="3931" spans="1:23" x14ac:dyDescent="0.3">
      <c r="A3931">
        <v>751375694115073</v>
      </c>
      <c r="B3931" t="s">
        <v>1683</v>
      </c>
      <c r="C3931" t="s">
        <v>91</v>
      </c>
      <c r="D3931" t="s">
        <v>4153</v>
      </c>
      <c r="E3931" t="s">
        <v>493</v>
      </c>
      <c r="F3931" t="s">
        <v>494</v>
      </c>
      <c r="G3931">
        <v>-20.904299999999999</v>
      </c>
      <c r="H3931">
        <v>165.61799999999999</v>
      </c>
      <c r="I3931" t="s">
        <v>138</v>
      </c>
      <c r="J3931">
        <v>27300</v>
      </c>
      <c r="K3931" s="1">
        <v>44926</v>
      </c>
      <c r="L3931" t="s">
        <v>63</v>
      </c>
      <c r="M3931" t="s">
        <v>11694</v>
      </c>
      <c r="N3931" t="s">
        <v>11695</v>
      </c>
      <c r="O3931" t="s">
        <v>2290</v>
      </c>
      <c r="P3931" t="s">
        <v>5187</v>
      </c>
      <c r="Q3931" t="s">
        <v>50</v>
      </c>
      <c r="R3931" t="s">
        <v>5188</v>
      </c>
      <c r="S3931" t="s">
        <v>85</v>
      </c>
      <c r="T3931" t="s">
        <v>5189</v>
      </c>
      <c r="U3931" t="s">
        <v>5190</v>
      </c>
      <c r="V3931" t="s">
        <v>5977</v>
      </c>
      <c r="W3931" t="s">
        <v>5978</v>
      </c>
    </row>
    <row r="3932" spans="1:23" x14ac:dyDescent="0.3">
      <c r="A3932">
        <v>1604849162720910</v>
      </c>
      <c r="B3932" t="s">
        <v>133</v>
      </c>
      <c r="C3932" t="s">
        <v>151</v>
      </c>
      <c r="D3932" t="s">
        <v>3955</v>
      </c>
      <c r="E3932" t="s">
        <v>1210</v>
      </c>
      <c r="F3932" t="s">
        <v>1211</v>
      </c>
      <c r="G3932">
        <v>18.220800000000001</v>
      </c>
      <c r="H3932">
        <v>-66.590100000000007</v>
      </c>
      <c r="I3932" t="s">
        <v>28</v>
      </c>
      <c r="J3932">
        <v>130464</v>
      </c>
      <c r="K3932" s="1">
        <v>44946</v>
      </c>
      <c r="L3932" t="s">
        <v>29</v>
      </c>
      <c r="M3932" t="s">
        <v>11696</v>
      </c>
      <c r="N3932" t="s">
        <v>11697</v>
      </c>
      <c r="O3932" t="s">
        <v>1698</v>
      </c>
      <c r="P3932" t="s">
        <v>4970</v>
      </c>
      <c r="Q3932" t="s">
        <v>967</v>
      </c>
      <c r="R3932" t="s">
        <v>4971</v>
      </c>
      <c r="S3932" t="s">
        <v>69</v>
      </c>
      <c r="T3932" t="s">
        <v>4972</v>
      </c>
      <c r="U3932" t="s">
        <v>4973</v>
      </c>
      <c r="V3932" t="s">
        <v>6878</v>
      </c>
      <c r="W3932" t="s">
        <v>6879</v>
      </c>
    </row>
    <row r="3933" spans="1:23" x14ac:dyDescent="0.3">
      <c r="A3933">
        <v>1733192939347680</v>
      </c>
      <c r="B3933" t="s">
        <v>921</v>
      </c>
      <c r="C3933" t="s">
        <v>24</v>
      </c>
      <c r="D3933" t="s">
        <v>808</v>
      </c>
      <c r="E3933" t="s">
        <v>731</v>
      </c>
      <c r="F3933" t="s">
        <v>732</v>
      </c>
      <c r="G3933">
        <v>13.9094</v>
      </c>
      <c r="H3933">
        <v>-60.978900000000003</v>
      </c>
      <c r="I3933" t="s">
        <v>62</v>
      </c>
      <c r="J3933">
        <v>63777</v>
      </c>
      <c r="K3933" s="1">
        <v>45083</v>
      </c>
      <c r="L3933" t="s">
        <v>29</v>
      </c>
      <c r="M3933" t="s">
        <v>11698</v>
      </c>
      <c r="N3933" t="s">
        <v>11699</v>
      </c>
      <c r="O3933" t="s">
        <v>1966</v>
      </c>
      <c r="P3933" t="s">
        <v>1967</v>
      </c>
      <c r="Q3933" t="s">
        <v>358</v>
      </c>
      <c r="R3933" t="s">
        <v>1968</v>
      </c>
      <c r="S3933" t="s">
        <v>241</v>
      </c>
      <c r="T3933" t="s">
        <v>1969</v>
      </c>
      <c r="U3933" t="s">
        <v>1970</v>
      </c>
      <c r="V3933" t="s">
        <v>8795</v>
      </c>
      <c r="W3933" t="s">
        <v>8796</v>
      </c>
    </row>
    <row r="3934" spans="1:23" x14ac:dyDescent="0.3">
      <c r="A3934">
        <v>1433140400320060</v>
      </c>
      <c r="B3934" t="s">
        <v>74</v>
      </c>
      <c r="C3934" t="s">
        <v>151</v>
      </c>
      <c r="D3934" t="s">
        <v>25</v>
      </c>
      <c r="E3934" t="s">
        <v>136</v>
      </c>
      <c r="F3934" t="s">
        <v>137</v>
      </c>
      <c r="G3934">
        <v>0.18640000000000001</v>
      </c>
      <c r="H3934">
        <v>6.6131000000000002</v>
      </c>
      <c r="I3934" t="s">
        <v>78</v>
      </c>
      <c r="J3934">
        <v>96264</v>
      </c>
      <c r="K3934" s="1">
        <v>44509</v>
      </c>
      <c r="L3934" t="s">
        <v>29</v>
      </c>
      <c r="M3934" t="s">
        <v>11700</v>
      </c>
      <c r="N3934">
        <v>3612227810</v>
      </c>
      <c r="O3934" t="s">
        <v>561</v>
      </c>
      <c r="P3934" t="s">
        <v>1923</v>
      </c>
      <c r="Q3934" t="s">
        <v>83</v>
      </c>
      <c r="R3934" t="s">
        <v>1924</v>
      </c>
      <c r="S3934" t="s">
        <v>198</v>
      </c>
      <c r="T3934" t="s">
        <v>1925</v>
      </c>
      <c r="U3934" t="s">
        <v>1926</v>
      </c>
      <c r="V3934" t="s">
        <v>5128</v>
      </c>
      <c r="W3934" t="s">
        <v>5129</v>
      </c>
    </row>
    <row r="3935" spans="1:23" x14ac:dyDescent="0.3">
      <c r="A3935">
        <v>283201992787221</v>
      </c>
      <c r="B3935" t="s">
        <v>23</v>
      </c>
      <c r="C3935" t="s">
        <v>24</v>
      </c>
      <c r="D3935" t="s">
        <v>5071</v>
      </c>
      <c r="E3935" t="s">
        <v>893</v>
      </c>
      <c r="F3935" t="s">
        <v>894</v>
      </c>
      <c r="G3935">
        <v>-30.5595</v>
      </c>
      <c r="H3935">
        <v>22.9375</v>
      </c>
      <c r="I3935" t="s">
        <v>78</v>
      </c>
      <c r="J3935">
        <v>113391</v>
      </c>
      <c r="K3935" s="1">
        <v>44815</v>
      </c>
      <c r="L3935" t="s">
        <v>123</v>
      </c>
      <c r="M3935" t="s">
        <v>11701</v>
      </c>
      <c r="N3935" t="s">
        <v>11702</v>
      </c>
      <c r="O3935" t="s">
        <v>112</v>
      </c>
      <c r="P3935" t="s">
        <v>1774</v>
      </c>
      <c r="Q3935" t="s">
        <v>67</v>
      </c>
      <c r="R3935" t="s">
        <v>1775</v>
      </c>
      <c r="S3935" t="s">
        <v>198</v>
      </c>
      <c r="T3935" t="s">
        <v>1776</v>
      </c>
      <c r="U3935" t="s">
        <v>1777</v>
      </c>
      <c r="V3935" t="s">
        <v>890</v>
      </c>
      <c r="W3935" t="s">
        <v>891</v>
      </c>
    </row>
    <row r="3936" spans="1:23" x14ac:dyDescent="0.3">
      <c r="A3936">
        <v>1826955694247870</v>
      </c>
      <c r="B3936" t="s">
        <v>921</v>
      </c>
      <c r="C3936" t="s">
        <v>91</v>
      </c>
      <c r="D3936" t="s">
        <v>5140</v>
      </c>
      <c r="E3936" t="s">
        <v>191</v>
      </c>
      <c r="F3936" t="s">
        <v>192</v>
      </c>
      <c r="G3936">
        <v>32.3078</v>
      </c>
      <c r="H3936">
        <v>-64.750500000000002</v>
      </c>
      <c r="I3936" t="s">
        <v>138</v>
      </c>
      <c r="J3936">
        <v>15862</v>
      </c>
      <c r="K3936" s="1">
        <v>45081</v>
      </c>
      <c r="L3936" t="s">
        <v>29</v>
      </c>
      <c r="M3936" t="s">
        <v>11703</v>
      </c>
      <c r="N3936">
        <f>1-211-405-8269</f>
        <v>-8884</v>
      </c>
      <c r="O3936" t="s">
        <v>423</v>
      </c>
      <c r="P3936" t="s">
        <v>141</v>
      </c>
      <c r="Q3936" t="s">
        <v>239</v>
      </c>
      <c r="R3936" t="s">
        <v>3058</v>
      </c>
      <c r="S3936" t="s">
        <v>114</v>
      </c>
      <c r="T3936" t="s">
        <v>3059</v>
      </c>
      <c r="U3936" t="s">
        <v>3060</v>
      </c>
      <c r="V3936" t="s">
        <v>5252</v>
      </c>
      <c r="W3936" t="s">
        <v>5253</v>
      </c>
    </row>
    <row r="3937" spans="1:23" x14ac:dyDescent="0.3">
      <c r="A3937">
        <v>54860798464244</v>
      </c>
      <c r="B3937" t="s">
        <v>678</v>
      </c>
      <c r="C3937" t="s">
        <v>189</v>
      </c>
      <c r="D3937" t="s">
        <v>8618</v>
      </c>
      <c r="E3937" t="s">
        <v>905</v>
      </c>
      <c r="F3937" t="s">
        <v>906</v>
      </c>
      <c r="G3937">
        <v>-22.328499999999998</v>
      </c>
      <c r="H3937">
        <v>24.684899999999999</v>
      </c>
      <c r="I3937" t="s">
        <v>62</v>
      </c>
      <c r="J3937">
        <v>62489</v>
      </c>
      <c r="K3937" s="1">
        <v>44549</v>
      </c>
      <c r="L3937" t="s">
        <v>29</v>
      </c>
      <c r="M3937" t="s">
        <v>11704</v>
      </c>
      <c r="N3937" t="s">
        <v>11705</v>
      </c>
      <c r="O3937" t="s">
        <v>1308</v>
      </c>
      <c r="P3937" t="s">
        <v>3012</v>
      </c>
      <c r="Q3937" t="s">
        <v>239</v>
      </c>
      <c r="R3937" t="s">
        <v>3013</v>
      </c>
      <c r="S3937" t="s">
        <v>52</v>
      </c>
      <c r="T3937" t="s">
        <v>3014</v>
      </c>
      <c r="U3937" t="s">
        <v>3015</v>
      </c>
      <c r="V3937" t="s">
        <v>2091</v>
      </c>
      <c r="W3937" t="s">
        <v>2092</v>
      </c>
    </row>
    <row r="3938" spans="1:23" x14ac:dyDescent="0.3">
      <c r="A3938">
        <v>221688270822780</v>
      </c>
      <c r="B3938" t="s">
        <v>23</v>
      </c>
      <c r="C3938" t="s">
        <v>189</v>
      </c>
      <c r="D3938" t="s">
        <v>4626</v>
      </c>
      <c r="E3938" t="s">
        <v>1462</v>
      </c>
      <c r="F3938" t="s">
        <v>1463</v>
      </c>
      <c r="G3938">
        <v>-13.133900000000001</v>
      </c>
      <c r="H3938">
        <v>27.849299999999999</v>
      </c>
      <c r="I3938" t="s">
        <v>78</v>
      </c>
      <c r="J3938">
        <v>102776</v>
      </c>
      <c r="K3938" s="1">
        <v>44752</v>
      </c>
      <c r="L3938" t="s">
        <v>29</v>
      </c>
      <c r="M3938" t="s">
        <v>11706</v>
      </c>
      <c r="N3938" t="s">
        <v>11707</v>
      </c>
      <c r="O3938" t="s">
        <v>526</v>
      </c>
      <c r="P3938" t="s">
        <v>629</v>
      </c>
      <c r="Q3938" t="s">
        <v>169</v>
      </c>
      <c r="R3938" t="s">
        <v>630</v>
      </c>
      <c r="S3938" t="s">
        <v>145</v>
      </c>
      <c r="T3938" t="s">
        <v>631</v>
      </c>
      <c r="U3938" t="s">
        <v>632</v>
      </c>
      <c r="V3938" t="s">
        <v>3037</v>
      </c>
      <c r="W3938" t="s">
        <v>3038</v>
      </c>
    </row>
    <row r="3939" spans="1:23" x14ac:dyDescent="0.3">
      <c r="A3939">
        <v>1367925241931930</v>
      </c>
      <c r="B3939" t="s">
        <v>119</v>
      </c>
      <c r="C3939" t="s">
        <v>151</v>
      </c>
      <c r="D3939" t="s">
        <v>5379</v>
      </c>
      <c r="E3939" t="s">
        <v>1342</v>
      </c>
      <c r="F3939" t="s">
        <v>1343</v>
      </c>
      <c r="G3939">
        <v>14.497400000000001</v>
      </c>
      <c r="H3939">
        <v>-14.452400000000001</v>
      </c>
      <c r="I3939" t="s">
        <v>28</v>
      </c>
      <c r="J3939">
        <v>108250</v>
      </c>
      <c r="K3939" s="1">
        <v>45145</v>
      </c>
      <c r="L3939" t="s">
        <v>29</v>
      </c>
      <c r="M3939" t="s">
        <v>11708</v>
      </c>
      <c r="N3939" t="s">
        <v>11709</v>
      </c>
      <c r="O3939" t="s">
        <v>1629</v>
      </c>
      <c r="P3939" t="s">
        <v>6088</v>
      </c>
      <c r="Q3939" t="s">
        <v>321</v>
      </c>
      <c r="R3939" t="s">
        <v>6089</v>
      </c>
      <c r="S3939" t="s">
        <v>36</v>
      </c>
      <c r="T3939" t="s">
        <v>6090</v>
      </c>
      <c r="U3939" t="s">
        <v>6091</v>
      </c>
      <c r="V3939" t="s">
        <v>215</v>
      </c>
      <c r="W3939" t="s">
        <v>216</v>
      </c>
    </row>
    <row r="3940" spans="1:23" x14ac:dyDescent="0.3">
      <c r="A3940">
        <v>476528205574523</v>
      </c>
      <c r="B3940" t="s">
        <v>231</v>
      </c>
      <c r="C3940" t="s">
        <v>24</v>
      </c>
      <c r="D3940" t="s">
        <v>3170</v>
      </c>
      <c r="E3940" t="s">
        <v>3715</v>
      </c>
      <c r="F3940" t="s">
        <v>3716</v>
      </c>
      <c r="G3940">
        <v>-3.3704000000000001</v>
      </c>
      <c r="H3940">
        <v>-168.73400000000001</v>
      </c>
      <c r="I3940" t="s">
        <v>138</v>
      </c>
      <c r="J3940">
        <v>43302</v>
      </c>
      <c r="K3940" s="1">
        <v>44555</v>
      </c>
      <c r="L3940" t="s">
        <v>63</v>
      </c>
      <c r="M3940" t="s">
        <v>11710</v>
      </c>
      <c r="N3940" t="s">
        <v>11711</v>
      </c>
      <c r="O3940" t="s">
        <v>845</v>
      </c>
      <c r="P3940" t="s">
        <v>846</v>
      </c>
      <c r="Q3940" t="s">
        <v>83</v>
      </c>
      <c r="R3940" t="s">
        <v>847</v>
      </c>
      <c r="S3940" t="s">
        <v>85</v>
      </c>
      <c r="T3940" t="s">
        <v>848</v>
      </c>
      <c r="U3940" t="s">
        <v>849</v>
      </c>
      <c r="V3940" t="s">
        <v>2236</v>
      </c>
      <c r="W3940" t="s">
        <v>2237</v>
      </c>
    </row>
    <row r="3941" spans="1:23" x14ac:dyDescent="0.3">
      <c r="A3941">
        <v>1566820778011170</v>
      </c>
      <c r="B3941" t="s">
        <v>430</v>
      </c>
      <c r="C3941" t="s">
        <v>105</v>
      </c>
      <c r="D3941" t="s">
        <v>1573</v>
      </c>
      <c r="E3941" t="s">
        <v>353</v>
      </c>
      <c r="F3941" t="s">
        <v>354</v>
      </c>
      <c r="G3941">
        <v>15.199</v>
      </c>
      <c r="H3941">
        <v>-86.241900000000001</v>
      </c>
      <c r="I3941" t="s">
        <v>206</v>
      </c>
      <c r="J3941">
        <v>54362</v>
      </c>
      <c r="K3941" s="1">
        <v>44794</v>
      </c>
      <c r="L3941" t="s">
        <v>29</v>
      </c>
      <c r="M3941" t="s">
        <v>11712</v>
      </c>
      <c r="N3941" t="s">
        <v>11713</v>
      </c>
      <c r="O3941" t="s">
        <v>356</v>
      </c>
      <c r="P3941" t="s">
        <v>3310</v>
      </c>
      <c r="Q3941" t="s">
        <v>239</v>
      </c>
      <c r="R3941" t="s">
        <v>3311</v>
      </c>
      <c r="S3941" t="s">
        <v>36</v>
      </c>
      <c r="T3941" t="s">
        <v>3312</v>
      </c>
      <c r="U3941" t="s">
        <v>3313</v>
      </c>
      <c r="V3941" t="s">
        <v>6925</v>
      </c>
      <c r="W3941" t="s">
        <v>6926</v>
      </c>
    </row>
    <row r="3942" spans="1:23" x14ac:dyDescent="0.3">
      <c r="A3942">
        <v>2581850700336410</v>
      </c>
      <c r="B3942" t="s">
        <v>454</v>
      </c>
      <c r="C3942" t="s">
        <v>151</v>
      </c>
      <c r="D3942" t="s">
        <v>2482</v>
      </c>
      <c r="E3942" t="s">
        <v>3498</v>
      </c>
      <c r="F3942" t="s">
        <v>3499</v>
      </c>
      <c r="G3942">
        <v>-3.3731</v>
      </c>
      <c r="H3942">
        <v>29.918900000000001</v>
      </c>
      <c r="I3942" t="s">
        <v>138</v>
      </c>
      <c r="J3942">
        <v>130281</v>
      </c>
      <c r="K3942" s="1">
        <v>44856</v>
      </c>
      <c r="L3942" t="s">
        <v>63</v>
      </c>
      <c r="M3942" t="s">
        <v>11714</v>
      </c>
      <c r="N3942" t="s">
        <v>11715</v>
      </c>
      <c r="O3942" t="s">
        <v>1884</v>
      </c>
      <c r="P3942" t="s">
        <v>2499</v>
      </c>
      <c r="Q3942" t="s">
        <v>294</v>
      </c>
      <c r="R3942" t="s">
        <v>2500</v>
      </c>
      <c r="S3942" t="s">
        <v>145</v>
      </c>
      <c r="T3942" t="s">
        <v>2501</v>
      </c>
      <c r="U3942" t="s">
        <v>2502</v>
      </c>
      <c r="V3942" t="s">
        <v>951</v>
      </c>
      <c r="W3942" t="s">
        <v>952</v>
      </c>
    </row>
    <row r="3943" spans="1:23" x14ac:dyDescent="0.3">
      <c r="A3943">
        <v>1649264270115130</v>
      </c>
      <c r="B3943" t="s">
        <v>417</v>
      </c>
      <c r="C3943" t="s">
        <v>91</v>
      </c>
      <c r="D3943" t="s">
        <v>1435</v>
      </c>
      <c r="E3943" t="s">
        <v>3116</v>
      </c>
      <c r="F3943" t="s">
        <v>3117</v>
      </c>
      <c r="G3943">
        <v>25.354800000000001</v>
      </c>
      <c r="H3943">
        <v>51.183900000000001</v>
      </c>
      <c r="I3943" t="s">
        <v>62</v>
      </c>
      <c r="J3943">
        <v>53283</v>
      </c>
      <c r="K3943" s="1">
        <v>44629</v>
      </c>
      <c r="L3943" t="s">
        <v>63</v>
      </c>
      <c r="M3943" t="s">
        <v>11716</v>
      </c>
      <c r="N3943" t="s">
        <v>11717</v>
      </c>
      <c r="O3943" t="s">
        <v>111</v>
      </c>
      <c r="P3943" t="s">
        <v>1900</v>
      </c>
      <c r="Q3943" t="s">
        <v>143</v>
      </c>
      <c r="R3943" t="s">
        <v>1901</v>
      </c>
      <c r="S3943" t="s">
        <v>241</v>
      </c>
      <c r="T3943" t="s">
        <v>1902</v>
      </c>
      <c r="U3943" t="s">
        <v>1903</v>
      </c>
      <c r="V3943" t="s">
        <v>394</v>
      </c>
      <c r="W3943" t="s">
        <v>395</v>
      </c>
    </row>
    <row r="3944" spans="1:23" x14ac:dyDescent="0.3">
      <c r="A3944">
        <v>1043195333751510</v>
      </c>
      <c r="B3944" t="s">
        <v>667</v>
      </c>
      <c r="C3944" t="s">
        <v>42</v>
      </c>
      <c r="D3944" t="s">
        <v>5497</v>
      </c>
      <c r="E3944" t="s">
        <v>1316</v>
      </c>
      <c r="F3944" t="s">
        <v>1317</v>
      </c>
      <c r="G3944">
        <v>16.538799999999998</v>
      </c>
      <c r="H3944">
        <v>-23.041799999999999</v>
      </c>
      <c r="I3944" t="s">
        <v>206</v>
      </c>
      <c r="J3944">
        <v>68005</v>
      </c>
      <c r="K3944" s="1">
        <v>44570</v>
      </c>
      <c r="L3944" t="s">
        <v>123</v>
      </c>
      <c r="M3944" t="s">
        <v>11718</v>
      </c>
      <c r="N3944" t="s">
        <v>11719</v>
      </c>
      <c r="O3944" t="s">
        <v>754</v>
      </c>
      <c r="P3944" t="s">
        <v>4491</v>
      </c>
      <c r="Q3944" t="s">
        <v>253</v>
      </c>
      <c r="R3944" t="s">
        <v>4492</v>
      </c>
      <c r="S3944" t="s">
        <v>114</v>
      </c>
      <c r="T3944" t="s">
        <v>4493</v>
      </c>
      <c r="U3944" t="s">
        <v>4494</v>
      </c>
      <c r="V3944" t="s">
        <v>4921</v>
      </c>
      <c r="W3944" t="s">
        <v>4922</v>
      </c>
    </row>
    <row r="3945" spans="1:23" x14ac:dyDescent="0.3">
      <c r="A3945">
        <v>262986327964605</v>
      </c>
      <c r="B3945" t="s">
        <v>710</v>
      </c>
      <c r="C3945" t="s">
        <v>134</v>
      </c>
      <c r="D3945" t="s">
        <v>4829</v>
      </c>
      <c r="E3945" t="s">
        <v>1949</v>
      </c>
      <c r="F3945" t="s">
        <v>1950</v>
      </c>
      <c r="G3945">
        <v>-4.6795999999999998</v>
      </c>
      <c r="H3945">
        <v>55.491999999999997</v>
      </c>
      <c r="I3945" t="s">
        <v>138</v>
      </c>
      <c r="J3945">
        <v>44503</v>
      </c>
      <c r="K3945" s="1">
        <v>44729</v>
      </c>
      <c r="L3945" t="s">
        <v>63</v>
      </c>
      <c r="M3945" t="s">
        <v>11720</v>
      </c>
      <c r="N3945">
        <v>3136607953</v>
      </c>
      <c r="O3945" t="s">
        <v>496</v>
      </c>
      <c r="P3945" t="s">
        <v>1591</v>
      </c>
      <c r="Q3945" t="s">
        <v>50</v>
      </c>
      <c r="R3945" t="s">
        <v>1592</v>
      </c>
      <c r="S3945" t="s">
        <v>241</v>
      </c>
      <c r="T3945" t="s">
        <v>1593</v>
      </c>
      <c r="U3945" t="s">
        <v>1594</v>
      </c>
      <c r="V3945" t="s">
        <v>3890</v>
      </c>
      <c r="W3945" t="s">
        <v>3891</v>
      </c>
    </row>
    <row r="3946" spans="1:23" x14ac:dyDescent="0.3">
      <c r="A3946">
        <v>94587633178918</v>
      </c>
      <c r="B3946" t="s">
        <v>1008</v>
      </c>
      <c r="C3946" t="s">
        <v>58</v>
      </c>
      <c r="D3946" t="s">
        <v>5757</v>
      </c>
      <c r="E3946" t="s">
        <v>1405</v>
      </c>
      <c r="F3946" t="s">
        <v>1406</v>
      </c>
      <c r="G3946">
        <v>56.2639</v>
      </c>
      <c r="H3946">
        <v>9.5017999999999994</v>
      </c>
      <c r="I3946" t="s">
        <v>138</v>
      </c>
      <c r="J3946">
        <v>50378</v>
      </c>
      <c r="K3946" s="1">
        <v>44863</v>
      </c>
      <c r="L3946" t="s">
        <v>63</v>
      </c>
      <c r="M3946" t="s">
        <v>11721</v>
      </c>
      <c r="N3946" t="s">
        <v>11722</v>
      </c>
      <c r="O3946" t="s">
        <v>4051</v>
      </c>
      <c r="P3946" t="s">
        <v>4804</v>
      </c>
      <c r="Q3946" t="s">
        <v>83</v>
      </c>
      <c r="R3946" t="s">
        <v>4805</v>
      </c>
      <c r="S3946" t="s">
        <v>212</v>
      </c>
      <c r="T3946" t="s">
        <v>4806</v>
      </c>
      <c r="U3946" t="s">
        <v>4807</v>
      </c>
      <c r="V3946" t="s">
        <v>3748</v>
      </c>
      <c r="W3946" t="s">
        <v>3749</v>
      </c>
    </row>
    <row r="3947" spans="1:23" x14ac:dyDescent="0.3">
      <c r="A3947">
        <v>1027735560864440</v>
      </c>
      <c r="B3947" t="s">
        <v>133</v>
      </c>
      <c r="C3947" t="s">
        <v>189</v>
      </c>
      <c r="D3947" t="s">
        <v>4063</v>
      </c>
      <c r="E3947" t="s">
        <v>4849</v>
      </c>
      <c r="F3947" t="s">
        <v>4850</v>
      </c>
      <c r="G3947">
        <v>28.033899999999999</v>
      </c>
      <c r="H3947">
        <v>1.6596</v>
      </c>
      <c r="I3947" t="s">
        <v>138</v>
      </c>
      <c r="J3947">
        <v>121612</v>
      </c>
      <c r="K3947" s="1">
        <v>44896</v>
      </c>
      <c r="L3947" t="s">
        <v>29</v>
      </c>
      <c r="M3947" t="s">
        <v>11723</v>
      </c>
      <c r="N3947" t="s">
        <v>11724</v>
      </c>
      <c r="O3947" t="s">
        <v>909</v>
      </c>
      <c r="P3947" t="s">
        <v>910</v>
      </c>
      <c r="Q3947" t="s">
        <v>83</v>
      </c>
      <c r="R3947" t="s">
        <v>911</v>
      </c>
      <c r="S3947" t="s">
        <v>36</v>
      </c>
      <c r="T3947" t="s">
        <v>912</v>
      </c>
      <c r="U3947" t="s">
        <v>913</v>
      </c>
      <c r="V3947" t="s">
        <v>5341</v>
      </c>
      <c r="W3947" t="s">
        <v>5342</v>
      </c>
    </row>
    <row r="3948" spans="1:23" x14ac:dyDescent="0.3">
      <c r="A3948">
        <v>2286214961787200</v>
      </c>
      <c r="B3948" t="s">
        <v>133</v>
      </c>
      <c r="C3948" t="s">
        <v>91</v>
      </c>
      <c r="D3948" t="s">
        <v>2119</v>
      </c>
      <c r="E3948" t="s">
        <v>3591</v>
      </c>
      <c r="F3948" t="s">
        <v>3592</v>
      </c>
      <c r="G3948">
        <v>41.871899999999997</v>
      </c>
      <c r="H3948">
        <v>12.567399999999999</v>
      </c>
      <c r="I3948" t="s">
        <v>62</v>
      </c>
      <c r="J3948">
        <v>48528</v>
      </c>
      <c r="K3948" s="1">
        <v>44668</v>
      </c>
      <c r="L3948" t="s">
        <v>29</v>
      </c>
      <c r="M3948" t="s">
        <v>11725</v>
      </c>
      <c r="N3948">
        <v>4248236593</v>
      </c>
      <c r="O3948" t="s">
        <v>2574</v>
      </c>
      <c r="P3948" t="s">
        <v>2802</v>
      </c>
      <c r="Q3948" t="s">
        <v>143</v>
      </c>
      <c r="R3948" t="s">
        <v>2803</v>
      </c>
      <c r="S3948" t="s">
        <v>52</v>
      </c>
      <c r="T3948" t="s">
        <v>2804</v>
      </c>
      <c r="U3948" t="s">
        <v>2805</v>
      </c>
      <c r="V3948" t="s">
        <v>6982</v>
      </c>
      <c r="W3948" t="s">
        <v>6983</v>
      </c>
    </row>
    <row r="3949" spans="1:23" x14ac:dyDescent="0.3">
      <c r="A3949">
        <v>993307151507875</v>
      </c>
      <c r="B3949" t="s">
        <v>150</v>
      </c>
      <c r="C3949" t="s">
        <v>273</v>
      </c>
      <c r="D3949" t="s">
        <v>5029</v>
      </c>
      <c r="E3949" t="s">
        <v>233</v>
      </c>
      <c r="F3949" t="s">
        <v>234</v>
      </c>
      <c r="G3949">
        <v>34.802100000000003</v>
      </c>
      <c r="H3949">
        <v>38.9968</v>
      </c>
      <c r="I3949" t="s">
        <v>78</v>
      </c>
      <c r="J3949">
        <v>98305</v>
      </c>
      <c r="K3949" s="1">
        <v>44584</v>
      </c>
      <c r="L3949" t="s">
        <v>29</v>
      </c>
      <c r="M3949" t="s">
        <v>11726</v>
      </c>
      <c r="N3949" t="s">
        <v>11727</v>
      </c>
      <c r="O3949" t="s">
        <v>2883</v>
      </c>
      <c r="P3949" t="s">
        <v>2275</v>
      </c>
      <c r="Q3949" t="s">
        <v>239</v>
      </c>
      <c r="R3949" t="s">
        <v>3654</v>
      </c>
      <c r="S3949" t="s">
        <v>85</v>
      </c>
      <c r="T3949" t="s">
        <v>3655</v>
      </c>
      <c r="U3949" t="s">
        <v>3656</v>
      </c>
      <c r="V3949" t="s">
        <v>6164</v>
      </c>
      <c r="W3949" t="s">
        <v>6165</v>
      </c>
    </row>
    <row r="3950" spans="1:23" x14ac:dyDescent="0.3">
      <c r="A3950">
        <v>1959583497039000</v>
      </c>
      <c r="B3950" t="s">
        <v>74</v>
      </c>
      <c r="C3950" t="s">
        <v>58</v>
      </c>
      <c r="D3950" t="s">
        <v>4848</v>
      </c>
      <c r="E3950" t="s">
        <v>1096</v>
      </c>
      <c r="F3950" t="s">
        <v>1097</v>
      </c>
      <c r="G3950">
        <v>17.570699999999999</v>
      </c>
      <c r="H3950">
        <v>-3.9962</v>
      </c>
      <c r="I3950" t="s">
        <v>138</v>
      </c>
      <c r="J3950">
        <v>43999</v>
      </c>
      <c r="K3950" s="1">
        <v>44614</v>
      </c>
      <c r="L3950" t="s">
        <v>63</v>
      </c>
      <c r="M3950" t="s">
        <v>11728</v>
      </c>
      <c r="N3950" t="s">
        <v>11729</v>
      </c>
      <c r="O3950" t="s">
        <v>2072</v>
      </c>
      <c r="P3950" t="s">
        <v>597</v>
      </c>
      <c r="Q3950" t="s">
        <v>358</v>
      </c>
      <c r="R3950" t="s">
        <v>3303</v>
      </c>
      <c r="S3950" t="s">
        <v>334</v>
      </c>
      <c r="T3950" t="s">
        <v>3304</v>
      </c>
      <c r="U3950" t="s">
        <v>3305</v>
      </c>
      <c r="V3950" t="s">
        <v>7503</v>
      </c>
      <c r="W3950" t="s">
        <v>7504</v>
      </c>
    </row>
    <row r="3951" spans="1:23" x14ac:dyDescent="0.3">
      <c r="A3951">
        <v>150697462966640</v>
      </c>
      <c r="B3951" t="s">
        <v>1636</v>
      </c>
      <c r="C3951" t="s">
        <v>24</v>
      </c>
      <c r="D3951" t="s">
        <v>3753</v>
      </c>
      <c r="E3951" t="s">
        <v>614</v>
      </c>
      <c r="F3951" t="s">
        <v>615</v>
      </c>
      <c r="G3951">
        <v>17.189900000000002</v>
      </c>
      <c r="H3951">
        <v>-88.497600000000006</v>
      </c>
      <c r="I3951" t="s">
        <v>28</v>
      </c>
      <c r="J3951">
        <v>38521</v>
      </c>
      <c r="K3951" s="1">
        <v>44879</v>
      </c>
      <c r="L3951" t="s">
        <v>123</v>
      </c>
      <c r="M3951" t="s">
        <v>11730</v>
      </c>
      <c r="N3951" t="s">
        <v>11731</v>
      </c>
      <c r="O3951" t="s">
        <v>460</v>
      </c>
      <c r="P3951" t="s">
        <v>1046</v>
      </c>
      <c r="Q3951" t="s">
        <v>332</v>
      </c>
      <c r="R3951" t="s">
        <v>1048</v>
      </c>
      <c r="S3951" t="s">
        <v>36</v>
      </c>
      <c r="T3951" t="s">
        <v>1049</v>
      </c>
      <c r="U3951" t="s">
        <v>1050</v>
      </c>
      <c r="V3951" t="s">
        <v>6281</v>
      </c>
      <c r="W3951" t="s">
        <v>6282</v>
      </c>
    </row>
    <row r="3952" spans="1:23" x14ac:dyDescent="0.3">
      <c r="A3952">
        <v>405981749205182</v>
      </c>
      <c r="B3952" t="s">
        <v>859</v>
      </c>
      <c r="C3952" t="s">
        <v>189</v>
      </c>
      <c r="D3952" t="s">
        <v>793</v>
      </c>
      <c r="E3952" t="s">
        <v>121</v>
      </c>
      <c r="F3952" t="s">
        <v>122</v>
      </c>
      <c r="G3952">
        <v>19.313300000000002</v>
      </c>
      <c r="H3952">
        <v>-81.254599999999996</v>
      </c>
      <c r="I3952" t="s">
        <v>28</v>
      </c>
      <c r="J3952">
        <v>88793</v>
      </c>
      <c r="K3952" s="1">
        <v>44958</v>
      </c>
      <c r="L3952" t="s">
        <v>63</v>
      </c>
      <c r="M3952" t="s">
        <v>11732</v>
      </c>
      <c r="N3952">
        <f>1-735-283-2454</f>
        <v>-3471</v>
      </c>
      <c r="O3952" t="s">
        <v>1088</v>
      </c>
      <c r="P3952" t="s">
        <v>1089</v>
      </c>
      <c r="Q3952" t="s">
        <v>1047</v>
      </c>
      <c r="R3952" t="s">
        <v>1090</v>
      </c>
      <c r="S3952" t="s">
        <v>334</v>
      </c>
      <c r="T3952" t="s">
        <v>1091</v>
      </c>
      <c r="U3952" t="s">
        <v>1092</v>
      </c>
      <c r="V3952" t="s">
        <v>2895</v>
      </c>
      <c r="W3952" t="s">
        <v>2896</v>
      </c>
    </row>
    <row r="3953" spans="1:23" x14ac:dyDescent="0.3">
      <c r="A3953">
        <v>1880734556545660</v>
      </c>
      <c r="B3953" t="s">
        <v>90</v>
      </c>
      <c r="C3953" t="s">
        <v>58</v>
      </c>
      <c r="D3953" t="s">
        <v>2625</v>
      </c>
      <c r="E3953" t="s">
        <v>2476</v>
      </c>
      <c r="F3953" t="s">
        <v>2477</v>
      </c>
      <c r="G3953">
        <v>26.522500000000001</v>
      </c>
      <c r="H3953">
        <v>31.465900000000001</v>
      </c>
      <c r="I3953" t="s">
        <v>78</v>
      </c>
      <c r="J3953">
        <v>56061</v>
      </c>
      <c r="K3953" s="1">
        <v>44777</v>
      </c>
      <c r="L3953" t="s">
        <v>29</v>
      </c>
      <c r="M3953" t="s">
        <v>11733</v>
      </c>
      <c r="N3953" t="s">
        <v>11734</v>
      </c>
      <c r="O3953" t="s">
        <v>2275</v>
      </c>
      <c r="P3953" t="s">
        <v>2276</v>
      </c>
      <c r="Q3953" t="s">
        <v>83</v>
      </c>
      <c r="R3953" t="s">
        <v>2277</v>
      </c>
      <c r="S3953" t="s">
        <v>36</v>
      </c>
      <c r="T3953" t="s">
        <v>2278</v>
      </c>
      <c r="U3953" t="s">
        <v>2279</v>
      </c>
      <c r="V3953" t="s">
        <v>2561</v>
      </c>
      <c r="W3953" t="s">
        <v>2562</v>
      </c>
    </row>
    <row r="3954" spans="1:23" x14ac:dyDescent="0.3">
      <c r="A3954">
        <v>399385282485694</v>
      </c>
      <c r="B3954" t="s">
        <v>364</v>
      </c>
      <c r="C3954" t="s">
        <v>151</v>
      </c>
      <c r="D3954" t="s">
        <v>2648</v>
      </c>
      <c r="E3954" t="s">
        <v>819</v>
      </c>
      <c r="F3954" t="s">
        <v>820</v>
      </c>
      <c r="G3954">
        <v>15.414899999999999</v>
      </c>
      <c r="H3954">
        <v>-61.3705</v>
      </c>
      <c r="I3954" t="s">
        <v>28</v>
      </c>
      <c r="J3954">
        <v>39153</v>
      </c>
      <c r="K3954" s="1">
        <v>44857</v>
      </c>
      <c r="L3954" t="s">
        <v>63</v>
      </c>
      <c r="M3954" t="s">
        <v>11735</v>
      </c>
      <c r="N3954">
        <v>8263233240</v>
      </c>
      <c r="O3954" t="s">
        <v>660</v>
      </c>
      <c r="P3954" t="s">
        <v>661</v>
      </c>
      <c r="Q3954" t="s">
        <v>239</v>
      </c>
      <c r="R3954" t="s">
        <v>662</v>
      </c>
      <c r="S3954" t="s">
        <v>85</v>
      </c>
      <c r="T3954" t="s">
        <v>663</v>
      </c>
      <c r="U3954" t="s">
        <v>664</v>
      </c>
      <c r="V3954" t="s">
        <v>837</v>
      </c>
      <c r="W3954" t="s">
        <v>838</v>
      </c>
    </row>
    <row r="3955" spans="1:23" x14ac:dyDescent="0.3">
      <c r="A3955">
        <v>636226875412168</v>
      </c>
      <c r="B3955" t="s">
        <v>443</v>
      </c>
      <c r="C3955" t="s">
        <v>273</v>
      </c>
      <c r="D3955" t="s">
        <v>4019</v>
      </c>
      <c r="E3955" t="s">
        <v>516</v>
      </c>
      <c r="F3955" t="s">
        <v>517</v>
      </c>
      <c r="G3955">
        <v>31.952200000000001</v>
      </c>
      <c r="H3955">
        <v>35.233199999999997</v>
      </c>
      <c r="I3955" t="s">
        <v>206</v>
      </c>
      <c r="J3955">
        <v>41633</v>
      </c>
      <c r="K3955" s="1">
        <v>44957</v>
      </c>
      <c r="L3955" t="s">
        <v>63</v>
      </c>
      <c r="M3955" t="s">
        <v>11736</v>
      </c>
      <c r="N3955" t="s">
        <v>11737</v>
      </c>
      <c r="O3955" t="s">
        <v>640</v>
      </c>
      <c r="P3955" t="s">
        <v>1346</v>
      </c>
      <c r="Q3955" t="s">
        <v>332</v>
      </c>
      <c r="R3955" t="s">
        <v>1347</v>
      </c>
      <c r="S3955" t="s">
        <v>198</v>
      </c>
      <c r="T3955" t="s">
        <v>1348</v>
      </c>
      <c r="U3955" t="s">
        <v>1349</v>
      </c>
      <c r="V3955" t="s">
        <v>2193</v>
      </c>
      <c r="W3955" t="s">
        <v>2194</v>
      </c>
    </row>
    <row r="3956" spans="1:23" x14ac:dyDescent="0.3">
      <c r="A3956">
        <v>1641682967584420</v>
      </c>
      <c r="B3956" t="s">
        <v>1249</v>
      </c>
      <c r="C3956" t="s">
        <v>42</v>
      </c>
      <c r="D3956" t="s">
        <v>3907</v>
      </c>
      <c r="E3956" t="s">
        <v>482</v>
      </c>
      <c r="F3956" t="s">
        <v>483</v>
      </c>
      <c r="G3956">
        <v>-25.2744</v>
      </c>
      <c r="H3956">
        <v>133.77510000000001</v>
      </c>
      <c r="I3956" t="s">
        <v>138</v>
      </c>
      <c r="J3956">
        <v>41359</v>
      </c>
      <c r="K3956" s="1">
        <v>44775</v>
      </c>
      <c r="L3956" t="s">
        <v>123</v>
      </c>
      <c r="M3956" t="s">
        <v>11738</v>
      </c>
      <c r="N3956">
        <v>2545892627</v>
      </c>
      <c r="O3956" t="s">
        <v>48</v>
      </c>
      <c r="P3956" t="s">
        <v>49</v>
      </c>
      <c r="Q3956" t="s">
        <v>253</v>
      </c>
      <c r="R3956" t="s">
        <v>51</v>
      </c>
      <c r="S3956" t="s">
        <v>69</v>
      </c>
      <c r="T3956" t="s">
        <v>53</v>
      </c>
      <c r="U3956" t="s">
        <v>54</v>
      </c>
      <c r="V3956" t="s">
        <v>1369</v>
      </c>
      <c r="W3956" t="s">
        <v>1370</v>
      </c>
    </row>
    <row r="3957" spans="1:23" x14ac:dyDescent="0.3">
      <c r="A3957">
        <v>2012780310924990</v>
      </c>
      <c r="B3957" t="s">
        <v>325</v>
      </c>
      <c r="C3957" t="s">
        <v>189</v>
      </c>
      <c r="D3957" t="s">
        <v>92</v>
      </c>
      <c r="E3957" t="s">
        <v>2649</v>
      </c>
      <c r="F3957" t="s">
        <v>2650</v>
      </c>
      <c r="G3957">
        <v>42.506300000000003</v>
      </c>
      <c r="H3957">
        <v>1.5218</v>
      </c>
      <c r="I3957" t="s">
        <v>28</v>
      </c>
      <c r="J3957">
        <v>76834</v>
      </c>
      <c r="K3957" s="1">
        <v>44902</v>
      </c>
      <c r="L3957" t="s">
        <v>29</v>
      </c>
      <c r="M3957" t="s">
        <v>11739</v>
      </c>
      <c r="N3957" t="s">
        <v>11740</v>
      </c>
      <c r="O3957" t="s">
        <v>1466</v>
      </c>
      <c r="P3957" t="s">
        <v>4746</v>
      </c>
      <c r="Q3957" t="s">
        <v>321</v>
      </c>
      <c r="R3957" t="s">
        <v>4747</v>
      </c>
      <c r="S3957" t="s">
        <v>241</v>
      </c>
      <c r="T3957" t="s">
        <v>4748</v>
      </c>
      <c r="U3957" t="s">
        <v>4749</v>
      </c>
      <c r="V3957" t="s">
        <v>5977</v>
      </c>
      <c r="W3957" t="s">
        <v>5978</v>
      </c>
    </row>
    <row r="3958" spans="1:23" x14ac:dyDescent="0.3">
      <c r="A3958">
        <v>1529052195682720</v>
      </c>
      <c r="B3958" t="s">
        <v>133</v>
      </c>
      <c r="C3958" t="s">
        <v>58</v>
      </c>
      <c r="D3958" t="s">
        <v>521</v>
      </c>
      <c r="E3958" t="s">
        <v>1896</v>
      </c>
      <c r="F3958" t="s">
        <v>1897</v>
      </c>
      <c r="G3958">
        <v>9.9456000000000007</v>
      </c>
      <c r="H3958">
        <v>-9.6966000000000001</v>
      </c>
      <c r="I3958" t="s">
        <v>62</v>
      </c>
      <c r="J3958">
        <v>39705</v>
      </c>
      <c r="K3958" s="1">
        <v>44724</v>
      </c>
      <c r="L3958" t="s">
        <v>29</v>
      </c>
      <c r="M3958" t="s">
        <v>11741</v>
      </c>
      <c r="N3958" t="s">
        <v>11742</v>
      </c>
      <c r="O3958" t="s">
        <v>548</v>
      </c>
      <c r="P3958" t="s">
        <v>549</v>
      </c>
      <c r="Q3958" t="s">
        <v>169</v>
      </c>
      <c r="R3958" t="s">
        <v>550</v>
      </c>
      <c r="S3958" t="s">
        <v>145</v>
      </c>
      <c r="T3958" t="s">
        <v>551</v>
      </c>
      <c r="U3958" t="s">
        <v>552</v>
      </c>
      <c r="V3958" t="s">
        <v>1811</v>
      </c>
      <c r="W3958" t="s">
        <v>1812</v>
      </c>
    </row>
    <row r="3959" spans="1:23" x14ac:dyDescent="0.3">
      <c r="A3959">
        <v>1051888163891570</v>
      </c>
      <c r="B3959" t="s">
        <v>313</v>
      </c>
      <c r="C3959" t="s">
        <v>42</v>
      </c>
      <c r="D3959" t="s">
        <v>5564</v>
      </c>
      <c r="E3959" t="s">
        <v>2249</v>
      </c>
      <c r="F3959" t="s">
        <v>2250</v>
      </c>
      <c r="G3959">
        <v>15.87</v>
      </c>
      <c r="H3959">
        <v>100.99250000000001</v>
      </c>
      <c r="I3959" t="s">
        <v>62</v>
      </c>
      <c r="J3959">
        <v>15995</v>
      </c>
      <c r="K3959" s="1">
        <v>44534</v>
      </c>
      <c r="L3959" t="s">
        <v>63</v>
      </c>
      <c r="M3959" t="s">
        <v>11743</v>
      </c>
      <c r="N3959" t="s">
        <v>11744</v>
      </c>
      <c r="O3959" t="s">
        <v>526</v>
      </c>
      <c r="P3959" t="s">
        <v>8134</v>
      </c>
      <c r="Q3959" t="s">
        <v>50</v>
      </c>
      <c r="R3959" t="s">
        <v>8135</v>
      </c>
      <c r="S3959" t="s">
        <v>255</v>
      </c>
      <c r="T3959" t="s">
        <v>8136</v>
      </c>
      <c r="U3959" t="s">
        <v>8137</v>
      </c>
      <c r="V3959" t="s">
        <v>1703</v>
      </c>
      <c r="W3959" t="s">
        <v>1704</v>
      </c>
    </row>
    <row r="3960" spans="1:23" x14ac:dyDescent="0.3">
      <c r="A3960">
        <v>1562388571608600</v>
      </c>
      <c r="B3960" t="s">
        <v>175</v>
      </c>
      <c r="C3960" t="s">
        <v>58</v>
      </c>
      <c r="D3960" t="s">
        <v>5353</v>
      </c>
      <c r="E3960" t="s">
        <v>522</v>
      </c>
      <c r="F3960" t="s">
        <v>523</v>
      </c>
      <c r="G3960">
        <v>-9.6456999999999997</v>
      </c>
      <c r="H3960">
        <v>160.15620000000001</v>
      </c>
      <c r="I3960" t="s">
        <v>138</v>
      </c>
      <c r="J3960">
        <v>127820</v>
      </c>
      <c r="K3960" s="1">
        <v>45047</v>
      </c>
      <c r="L3960" t="s">
        <v>63</v>
      </c>
      <c r="M3960" t="s">
        <v>11745</v>
      </c>
      <c r="N3960" t="s">
        <v>11746</v>
      </c>
      <c r="O3960" t="s">
        <v>436</v>
      </c>
      <c r="P3960" t="s">
        <v>437</v>
      </c>
      <c r="Q3960" t="s">
        <v>294</v>
      </c>
      <c r="R3960" t="s">
        <v>438</v>
      </c>
      <c r="S3960" t="s">
        <v>198</v>
      </c>
      <c r="T3960" t="s">
        <v>439</v>
      </c>
      <c r="U3960" t="s">
        <v>440</v>
      </c>
      <c r="V3960" t="s">
        <v>3156</v>
      </c>
      <c r="W3960" t="s">
        <v>3157</v>
      </c>
    </row>
    <row r="3961" spans="1:23" x14ac:dyDescent="0.3">
      <c r="A3961">
        <v>624946135822152</v>
      </c>
      <c r="B3961" t="s">
        <v>286</v>
      </c>
      <c r="C3961" t="s">
        <v>273</v>
      </c>
      <c r="D3961" t="s">
        <v>997</v>
      </c>
      <c r="E3961" t="s">
        <v>4077</v>
      </c>
      <c r="F3961" t="s">
        <v>4078</v>
      </c>
      <c r="G3961">
        <v>42.602600000000002</v>
      </c>
      <c r="H3961">
        <v>20.902999999999999</v>
      </c>
      <c r="I3961" t="s">
        <v>28</v>
      </c>
      <c r="J3961">
        <v>17926</v>
      </c>
      <c r="K3961" s="1">
        <v>44686</v>
      </c>
      <c r="L3961" t="s">
        <v>123</v>
      </c>
      <c r="M3961" t="s">
        <v>11747</v>
      </c>
      <c r="N3961" t="s">
        <v>11748</v>
      </c>
      <c r="O3961" t="s">
        <v>251</v>
      </c>
      <c r="P3961" t="s">
        <v>1002</v>
      </c>
      <c r="Q3961" t="s">
        <v>169</v>
      </c>
      <c r="R3961" t="s">
        <v>1003</v>
      </c>
      <c r="S3961" t="s">
        <v>85</v>
      </c>
      <c r="T3961" t="s">
        <v>1004</v>
      </c>
      <c r="U3961" t="s">
        <v>1005</v>
      </c>
      <c r="V3961" t="s">
        <v>117</v>
      </c>
      <c r="W3961" t="s">
        <v>118</v>
      </c>
    </row>
    <row r="3962" spans="1:23" x14ac:dyDescent="0.3">
      <c r="A3962">
        <v>807661667869116</v>
      </c>
      <c r="B3962" t="s">
        <v>396</v>
      </c>
      <c r="C3962" t="s">
        <v>58</v>
      </c>
      <c r="D3962" t="s">
        <v>1641</v>
      </c>
      <c r="E3962" t="s">
        <v>2436</v>
      </c>
      <c r="F3962" t="s">
        <v>2437</v>
      </c>
      <c r="G3962">
        <v>46.818199999999997</v>
      </c>
      <c r="H3962">
        <v>8.2274999999999991</v>
      </c>
      <c r="I3962" t="s">
        <v>138</v>
      </c>
      <c r="J3962">
        <v>40555</v>
      </c>
      <c r="K3962" s="1">
        <v>44524</v>
      </c>
      <c r="L3962" t="s">
        <v>63</v>
      </c>
      <c r="M3962" t="s">
        <v>11749</v>
      </c>
      <c r="N3962" t="s">
        <v>11750</v>
      </c>
      <c r="O3962" t="s">
        <v>1057</v>
      </c>
      <c r="P3962" t="s">
        <v>1058</v>
      </c>
      <c r="Q3962" t="s">
        <v>294</v>
      </c>
      <c r="R3962" t="s">
        <v>1059</v>
      </c>
      <c r="S3962" t="s">
        <v>36</v>
      </c>
      <c r="T3962" t="s">
        <v>1060</v>
      </c>
      <c r="U3962" t="s">
        <v>1061</v>
      </c>
      <c r="V3962" t="s">
        <v>2920</v>
      </c>
      <c r="W3962" t="s">
        <v>2921</v>
      </c>
    </row>
    <row r="3963" spans="1:23" x14ac:dyDescent="0.3">
      <c r="A3963">
        <v>2828294134450260</v>
      </c>
      <c r="B3963" t="s">
        <v>313</v>
      </c>
      <c r="C3963" t="s">
        <v>91</v>
      </c>
      <c r="D3963" t="s">
        <v>2853</v>
      </c>
      <c r="E3963" t="s">
        <v>3715</v>
      </c>
      <c r="F3963" t="s">
        <v>3716</v>
      </c>
      <c r="G3963">
        <v>-3.3704000000000001</v>
      </c>
      <c r="H3963">
        <v>-168.73400000000001</v>
      </c>
      <c r="I3963" t="s">
        <v>206</v>
      </c>
      <c r="J3963">
        <v>103794</v>
      </c>
      <c r="K3963" s="1">
        <v>44501</v>
      </c>
      <c r="L3963" t="s">
        <v>29</v>
      </c>
      <c r="M3963" t="s">
        <v>11751</v>
      </c>
      <c r="N3963" t="s">
        <v>11752</v>
      </c>
      <c r="O3963" t="s">
        <v>2242</v>
      </c>
      <c r="P3963" t="s">
        <v>8060</v>
      </c>
      <c r="Q3963" t="s">
        <v>1047</v>
      </c>
      <c r="R3963" t="s">
        <v>8061</v>
      </c>
      <c r="S3963" t="s">
        <v>241</v>
      </c>
      <c r="T3963" t="s">
        <v>8062</v>
      </c>
      <c r="U3963" t="s">
        <v>8063</v>
      </c>
      <c r="V3963" t="s">
        <v>3446</v>
      </c>
      <c r="W3963" t="s">
        <v>3447</v>
      </c>
    </row>
    <row r="3964" spans="1:23" x14ac:dyDescent="0.3">
      <c r="A3964">
        <v>186985277554086</v>
      </c>
      <c r="B3964" t="s">
        <v>90</v>
      </c>
      <c r="C3964" t="s">
        <v>105</v>
      </c>
      <c r="D3964" t="s">
        <v>4371</v>
      </c>
      <c r="E3964" t="s">
        <v>3138</v>
      </c>
      <c r="F3964" t="s">
        <v>3139</v>
      </c>
      <c r="G3964">
        <v>33.886899999999997</v>
      </c>
      <c r="H3964">
        <v>9.5374999999999996</v>
      </c>
      <c r="I3964" t="s">
        <v>78</v>
      </c>
      <c r="J3964">
        <v>78796</v>
      </c>
      <c r="K3964" s="1">
        <v>44700</v>
      </c>
      <c r="L3964" t="s">
        <v>123</v>
      </c>
      <c r="M3964" t="s">
        <v>11753</v>
      </c>
      <c r="N3964" t="s">
        <v>11754</v>
      </c>
      <c r="O3964" t="s">
        <v>2583</v>
      </c>
      <c r="P3964" t="s">
        <v>2584</v>
      </c>
      <c r="Q3964" t="s">
        <v>239</v>
      </c>
      <c r="R3964" t="s">
        <v>2585</v>
      </c>
      <c r="S3964" t="s">
        <v>255</v>
      </c>
      <c r="T3964" t="s">
        <v>2586</v>
      </c>
      <c r="U3964" t="s">
        <v>2587</v>
      </c>
      <c r="V3964" t="s">
        <v>4651</v>
      </c>
      <c r="W3964" t="s">
        <v>4652</v>
      </c>
    </row>
    <row r="3965" spans="1:23" x14ac:dyDescent="0.3">
      <c r="A3965">
        <v>3046767869067540</v>
      </c>
      <c r="B3965" t="s">
        <v>41</v>
      </c>
      <c r="C3965" t="s">
        <v>105</v>
      </c>
      <c r="D3965" t="s">
        <v>1971</v>
      </c>
      <c r="E3965" t="s">
        <v>1077</v>
      </c>
      <c r="F3965" t="s">
        <v>1078</v>
      </c>
      <c r="G3965">
        <v>3.9192999999999998</v>
      </c>
      <c r="H3965">
        <v>-56.027799999999999</v>
      </c>
      <c r="I3965" t="s">
        <v>78</v>
      </c>
      <c r="J3965">
        <v>33400</v>
      </c>
      <c r="K3965" s="1">
        <v>44798</v>
      </c>
      <c r="L3965" t="s">
        <v>123</v>
      </c>
      <c r="M3965" t="s">
        <v>11755</v>
      </c>
      <c r="N3965" t="s">
        <v>11756</v>
      </c>
      <c r="O3965" t="s">
        <v>65</v>
      </c>
      <c r="P3965" t="s">
        <v>1308</v>
      </c>
      <c r="Q3965" t="s">
        <v>34</v>
      </c>
      <c r="R3965" t="s">
        <v>2323</v>
      </c>
      <c r="S3965" t="s">
        <v>52</v>
      </c>
      <c r="T3965" t="s">
        <v>2324</v>
      </c>
      <c r="U3965" t="s">
        <v>2325</v>
      </c>
      <c r="V3965" t="s">
        <v>11570</v>
      </c>
      <c r="W3965" t="s">
        <v>11571</v>
      </c>
    </row>
    <row r="3966" spans="1:23" x14ac:dyDescent="0.3">
      <c r="A3966">
        <v>1729012340933210</v>
      </c>
      <c r="B3966" t="s">
        <v>272</v>
      </c>
      <c r="C3966" t="s">
        <v>134</v>
      </c>
      <c r="D3966" t="s">
        <v>5564</v>
      </c>
      <c r="E3966" t="s">
        <v>1598</v>
      </c>
      <c r="F3966" t="s">
        <v>1599</v>
      </c>
      <c r="G3966">
        <v>-32.522799999999997</v>
      </c>
      <c r="H3966">
        <v>-55.765799999999999</v>
      </c>
      <c r="I3966" t="s">
        <v>28</v>
      </c>
      <c r="J3966">
        <v>99115</v>
      </c>
      <c r="K3966" s="1">
        <v>45052</v>
      </c>
      <c r="L3966" t="s">
        <v>123</v>
      </c>
      <c r="M3966" t="s">
        <v>11757</v>
      </c>
      <c r="N3966" t="s">
        <v>11758</v>
      </c>
      <c r="O3966" t="s">
        <v>2174</v>
      </c>
      <c r="P3966" t="s">
        <v>2782</v>
      </c>
      <c r="Q3966" t="s">
        <v>239</v>
      </c>
      <c r="R3966" t="s">
        <v>2783</v>
      </c>
      <c r="S3966" t="s">
        <v>255</v>
      </c>
      <c r="T3966" t="s">
        <v>2784</v>
      </c>
      <c r="U3966" t="s">
        <v>2785</v>
      </c>
      <c r="V3966" t="s">
        <v>4033</v>
      </c>
      <c r="W3966" t="s">
        <v>4034</v>
      </c>
    </row>
    <row r="3967" spans="1:23" x14ac:dyDescent="0.3">
      <c r="A3967">
        <v>3016576230818150</v>
      </c>
      <c r="B3967" t="s">
        <v>973</v>
      </c>
      <c r="C3967" t="s">
        <v>134</v>
      </c>
      <c r="D3967" t="s">
        <v>3667</v>
      </c>
      <c r="E3967" t="s">
        <v>482</v>
      </c>
      <c r="F3967" t="s">
        <v>483</v>
      </c>
      <c r="G3967">
        <v>-25.2744</v>
      </c>
      <c r="H3967">
        <v>133.77510000000001</v>
      </c>
      <c r="I3967" t="s">
        <v>28</v>
      </c>
      <c r="J3967">
        <v>50194</v>
      </c>
      <c r="K3967" s="1">
        <v>44626</v>
      </c>
      <c r="L3967" t="s">
        <v>63</v>
      </c>
      <c r="M3967" t="s">
        <v>11759</v>
      </c>
      <c r="N3967" t="s">
        <v>11760</v>
      </c>
      <c r="O3967" t="s">
        <v>716</v>
      </c>
      <c r="P3967" t="s">
        <v>4913</v>
      </c>
      <c r="Q3967" t="s">
        <v>143</v>
      </c>
      <c r="R3967" t="s">
        <v>4914</v>
      </c>
      <c r="S3967" t="s">
        <v>69</v>
      </c>
      <c r="T3967" t="s">
        <v>4915</v>
      </c>
      <c r="U3967" t="s">
        <v>4916</v>
      </c>
      <c r="V3967" t="s">
        <v>2725</v>
      </c>
      <c r="W3967" t="s">
        <v>2726</v>
      </c>
    </row>
    <row r="3968" spans="1:23" x14ac:dyDescent="0.3">
      <c r="A3968">
        <v>236140697068748</v>
      </c>
      <c r="B3968" t="s">
        <v>175</v>
      </c>
      <c r="C3968" t="s">
        <v>189</v>
      </c>
      <c r="D3968" t="s">
        <v>568</v>
      </c>
      <c r="E3968" t="s">
        <v>1342</v>
      </c>
      <c r="F3968" t="s">
        <v>1343</v>
      </c>
      <c r="G3968">
        <v>14.497400000000001</v>
      </c>
      <c r="H3968">
        <v>-14.452400000000001</v>
      </c>
      <c r="I3968" t="s">
        <v>138</v>
      </c>
      <c r="J3968">
        <v>21053</v>
      </c>
      <c r="K3968" s="1">
        <v>45142</v>
      </c>
      <c r="L3968" t="s">
        <v>29</v>
      </c>
      <c r="M3968" t="s">
        <v>11761</v>
      </c>
      <c r="N3968" t="s">
        <v>11762</v>
      </c>
      <c r="O3968" t="s">
        <v>3636</v>
      </c>
      <c r="P3968" t="s">
        <v>4873</v>
      </c>
      <c r="Q3968" t="s">
        <v>332</v>
      </c>
      <c r="R3968" t="s">
        <v>4874</v>
      </c>
      <c r="S3968" t="s">
        <v>114</v>
      </c>
      <c r="T3968" t="s">
        <v>4875</v>
      </c>
      <c r="U3968" t="s">
        <v>4876</v>
      </c>
      <c r="V3968" t="s">
        <v>4099</v>
      </c>
      <c r="W3968" t="s">
        <v>4100</v>
      </c>
    </row>
    <row r="3969" spans="1:23" x14ac:dyDescent="0.3">
      <c r="A3969">
        <v>1062175373778620</v>
      </c>
      <c r="B3969" t="s">
        <v>396</v>
      </c>
      <c r="C3969" t="s">
        <v>134</v>
      </c>
      <c r="D3969" t="s">
        <v>5948</v>
      </c>
      <c r="E3969" t="s">
        <v>841</v>
      </c>
      <c r="F3969" t="s">
        <v>842</v>
      </c>
      <c r="G3969">
        <v>55.378100000000003</v>
      </c>
      <c r="H3969">
        <v>-3.4359999999999999</v>
      </c>
      <c r="I3969" t="s">
        <v>138</v>
      </c>
      <c r="J3969">
        <v>28733</v>
      </c>
      <c r="K3969" s="1">
        <v>44917</v>
      </c>
      <c r="L3969" t="s">
        <v>123</v>
      </c>
      <c r="M3969" t="s">
        <v>11763</v>
      </c>
      <c r="N3969" t="s">
        <v>11764</v>
      </c>
      <c r="O3969" t="s">
        <v>811</v>
      </c>
      <c r="P3969" t="s">
        <v>2356</v>
      </c>
      <c r="Q3969" t="s">
        <v>253</v>
      </c>
      <c r="R3969" t="s">
        <v>2357</v>
      </c>
      <c r="S3969" t="s">
        <v>241</v>
      </c>
      <c r="T3969" t="s">
        <v>2358</v>
      </c>
      <c r="U3969" t="s">
        <v>2359</v>
      </c>
      <c r="V3969" t="s">
        <v>850</v>
      </c>
      <c r="W3969" t="s">
        <v>851</v>
      </c>
    </row>
    <row r="3970" spans="1:23" x14ac:dyDescent="0.3">
      <c r="A3970">
        <v>1000602520924750</v>
      </c>
      <c r="B3970" t="s">
        <v>417</v>
      </c>
      <c r="C3970" t="s">
        <v>134</v>
      </c>
      <c r="D3970" t="s">
        <v>4156</v>
      </c>
      <c r="E3970" t="s">
        <v>2770</v>
      </c>
      <c r="F3970" t="s">
        <v>2771</v>
      </c>
      <c r="G3970">
        <v>12.8628</v>
      </c>
      <c r="H3970">
        <v>30.217600000000001</v>
      </c>
      <c r="I3970" t="s">
        <v>62</v>
      </c>
      <c r="J3970">
        <v>35930</v>
      </c>
      <c r="K3970" s="1">
        <v>45024</v>
      </c>
      <c r="L3970" t="s">
        <v>123</v>
      </c>
      <c r="M3970" t="s">
        <v>11765</v>
      </c>
      <c r="N3970" t="s">
        <v>11766</v>
      </c>
      <c r="O3970" t="s">
        <v>48</v>
      </c>
      <c r="P3970" t="s">
        <v>1807</v>
      </c>
      <c r="Q3970" t="s">
        <v>34</v>
      </c>
      <c r="R3970" t="s">
        <v>1808</v>
      </c>
      <c r="S3970" t="s">
        <v>241</v>
      </c>
      <c r="T3970" t="s">
        <v>1809</v>
      </c>
      <c r="U3970" t="s">
        <v>1810</v>
      </c>
      <c r="V3970" t="s">
        <v>5244</v>
      </c>
      <c r="W3970" t="s">
        <v>5245</v>
      </c>
    </row>
    <row r="3971" spans="1:23" x14ac:dyDescent="0.3">
      <c r="A3971">
        <v>1360068846214500</v>
      </c>
      <c r="B3971" t="s">
        <v>467</v>
      </c>
      <c r="C3971" t="s">
        <v>273</v>
      </c>
      <c r="D3971" t="s">
        <v>2140</v>
      </c>
      <c r="E3971" t="s">
        <v>1668</v>
      </c>
      <c r="F3971" t="s">
        <v>1669</v>
      </c>
      <c r="G3971">
        <v>1.6508</v>
      </c>
      <c r="H3971">
        <v>10.267899999999999</v>
      </c>
      <c r="I3971" t="s">
        <v>138</v>
      </c>
      <c r="J3971">
        <v>76636</v>
      </c>
      <c r="K3971" s="1">
        <v>44913</v>
      </c>
      <c r="L3971" t="s">
        <v>29</v>
      </c>
      <c r="M3971" t="s">
        <v>11767</v>
      </c>
      <c r="N3971" t="s">
        <v>11768</v>
      </c>
      <c r="O3971" t="s">
        <v>112</v>
      </c>
      <c r="P3971" t="s">
        <v>3864</v>
      </c>
      <c r="Q3971" t="s">
        <v>253</v>
      </c>
      <c r="R3971" t="s">
        <v>3865</v>
      </c>
      <c r="S3971" t="s">
        <v>212</v>
      </c>
      <c r="T3971" t="s">
        <v>3866</v>
      </c>
      <c r="U3971" t="s">
        <v>3867</v>
      </c>
      <c r="V3971" t="s">
        <v>3256</v>
      </c>
      <c r="W3971" t="s">
        <v>3257</v>
      </c>
    </row>
    <row r="3972" spans="1:23" x14ac:dyDescent="0.3">
      <c r="A3972">
        <v>1976199801518180</v>
      </c>
      <c r="B3972" t="s">
        <v>567</v>
      </c>
      <c r="C3972" t="s">
        <v>218</v>
      </c>
      <c r="D3972" t="s">
        <v>1350</v>
      </c>
      <c r="E3972" t="s">
        <v>986</v>
      </c>
      <c r="F3972" t="s">
        <v>987</v>
      </c>
      <c r="G3972">
        <v>23.634499999999999</v>
      </c>
      <c r="H3972">
        <v>-102.5528</v>
      </c>
      <c r="I3972" t="s">
        <v>206</v>
      </c>
      <c r="J3972">
        <v>33000</v>
      </c>
      <c r="K3972" s="1">
        <v>44657</v>
      </c>
      <c r="L3972" t="s">
        <v>29</v>
      </c>
      <c r="M3972" t="s">
        <v>11769</v>
      </c>
      <c r="N3972" t="s">
        <v>11770</v>
      </c>
      <c r="O3972" t="s">
        <v>141</v>
      </c>
      <c r="P3972" t="s">
        <v>3092</v>
      </c>
      <c r="Q3972" t="s">
        <v>294</v>
      </c>
      <c r="R3972" t="s">
        <v>3093</v>
      </c>
      <c r="S3972" t="s">
        <v>114</v>
      </c>
      <c r="T3972" t="s">
        <v>3094</v>
      </c>
      <c r="U3972" t="s">
        <v>3095</v>
      </c>
      <c r="V3972" t="s">
        <v>4530</v>
      </c>
      <c r="W3972" t="s">
        <v>4531</v>
      </c>
    </row>
    <row r="3973" spans="1:23" x14ac:dyDescent="0.3">
      <c r="A3973">
        <v>2074778942523270</v>
      </c>
      <c r="B3973" t="s">
        <v>300</v>
      </c>
      <c r="C3973" t="s">
        <v>91</v>
      </c>
      <c r="D3973" t="s">
        <v>3779</v>
      </c>
      <c r="E3973" t="s">
        <v>1896</v>
      </c>
      <c r="F3973" t="s">
        <v>1897</v>
      </c>
      <c r="G3973">
        <v>9.9456000000000007</v>
      </c>
      <c r="H3973">
        <v>-9.6966000000000001</v>
      </c>
      <c r="I3973" t="s">
        <v>206</v>
      </c>
      <c r="J3973">
        <v>96182</v>
      </c>
      <c r="K3973" s="1">
        <v>44620</v>
      </c>
      <c r="L3973" t="s">
        <v>123</v>
      </c>
      <c r="M3973" t="s">
        <v>11771</v>
      </c>
      <c r="N3973" t="s">
        <v>11772</v>
      </c>
      <c r="O3973" t="s">
        <v>897</v>
      </c>
      <c r="P3973" t="s">
        <v>2000</v>
      </c>
      <c r="Q3973" t="s">
        <v>321</v>
      </c>
      <c r="R3973" t="s">
        <v>2001</v>
      </c>
      <c r="S3973" t="s">
        <v>212</v>
      </c>
      <c r="T3973" t="s">
        <v>2002</v>
      </c>
      <c r="U3973" t="s">
        <v>2003</v>
      </c>
      <c r="V3973" t="s">
        <v>2660</v>
      </c>
      <c r="W3973" t="s">
        <v>2661</v>
      </c>
    </row>
    <row r="3974" spans="1:23" x14ac:dyDescent="0.3">
      <c r="A3974">
        <v>2391284945801930</v>
      </c>
      <c r="B3974" t="s">
        <v>74</v>
      </c>
      <c r="C3974" t="s">
        <v>218</v>
      </c>
      <c r="D3974" t="s">
        <v>5013</v>
      </c>
      <c r="E3974" t="s">
        <v>2816</v>
      </c>
      <c r="F3974" t="s">
        <v>2817</v>
      </c>
      <c r="G3974">
        <v>-40.900599999999997</v>
      </c>
      <c r="H3974">
        <v>174.886</v>
      </c>
      <c r="I3974" t="s">
        <v>62</v>
      </c>
      <c r="J3974">
        <v>21316</v>
      </c>
      <c r="K3974" s="1">
        <v>45130</v>
      </c>
      <c r="L3974" t="s">
        <v>63</v>
      </c>
      <c r="M3974" t="s">
        <v>11773</v>
      </c>
      <c r="N3974" t="s">
        <v>11774</v>
      </c>
      <c r="O3974" t="s">
        <v>1884</v>
      </c>
      <c r="P3974" t="s">
        <v>2499</v>
      </c>
      <c r="Q3974" t="s">
        <v>67</v>
      </c>
      <c r="R3974" t="s">
        <v>2500</v>
      </c>
      <c r="S3974" t="s">
        <v>241</v>
      </c>
      <c r="T3974" t="s">
        <v>2501</v>
      </c>
      <c r="U3974" t="s">
        <v>2502</v>
      </c>
      <c r="V3974" t="s">
        <v>6671</v>
      </c>
      <c r="W3974" t="s">
        <v>6672</v>
      </c>
    </row>
    <row r="3975" spans="1:23" x14ac:dyDescent="0.3">
      <c r="A3975">
        <v>2340456462916020</v>
      </c>
      <c r="B3975" t="s">
        <v>1008</v>
      </c>
      <c r="C3975" t="s">
        <v>218</v>
      </c>
      <c r="D3975" t="s">
        <v>5299</v>
      </c>
      <c r="E3975" t="s">
        <v>1316</v>
      </c>
      <c r="F3975" t="s">
        <v>1317</v>
      </c>
      <c r="G3975">
        <v>16.538799999999998</v>
      </c>
      <c r="H3975">
        <v>-23.041799999999999</v>
      </c>
      <c r="I3975" t="s">
        <v>138</v>
      </c>
      <c r="J3975">
        <v>75007</v>
      </c>
      <c r="K3975" s="1">
        <v>44640</v>
      </c>
      <c r="L3975" t="s">
        <v>63</v>
      </c>
      <c r="M3975" t="s">
        <v>11775</v>
      </c>
      <c r="N3975" t="s">
        <v>11776</v>
      </c>
      <c r="O3975" t="s">
        <v>2602</v>
      </c>
      <c r="P3975" t="s">
        <v>5200</v>
      </c>
      <c r="Q3975" t="s">
        <v>83</v>
      </c>
      <c r="R3975" t="s">
        <v>5201</v>
      </c>
      <c r="S3975" t="s">
        <v>212</v>
      </c>
      <c r="T3975" t="s">
        <v>5202</v>
      </c>
      <c r="U3975" t="s">
        <v>5203</v>
      </c>
      <c r="V3975" t="s">
        <v>5166</v>
      </c>
      <c r="W3975" t="s">
        <v>5167</v>
      </c>
    </row>
    <row r="3976" spans="1:23" x14ac:dyDescent="0.3">
      <c r="A3976">
        <v>2271192322253230</v>
      </c>
      <c r="B3976" t="s">
        <v>973</v>
      </c>
      <c r="C3976" t="s">
        <v>91</v>
      </c>
      <c r="D3976" t="s">
        <v>1500</v>
      </c>
      <c r="E3976" t="s">
        <v>432</v>
      </c>
      <c r="F3976" t="s">
        <v>433</v>
      </c>
      <c r="G3976">
        <v>30.5852</v>
      </c>
      <c r="H3976">
        <v>36.238399999999999</v>
      </c>
      <c r="I3976" t="s">
        <v>62</v>
      </c>
      <c r="J3976">
        <v>51328</v>
      </c>
      <c r="K3976" s="1">
        <v>44604</v>
      </c>
      <c r="L3976" t="s">
        <v>29</v>
      </c>
      <c r="M3976" t="s">
        <v>11777</v>
      </c>
      <c r="N3976" t="s">
        <v>11778</v>
      </c>
      <c r="O3976" t="s">
        <v>4415</v>
      </c>
      <c r="P3976" t="s">
        <v>4416</v>
      </c>
      <c r="Q3976" t="s">
        <v>294</v>
      </c>
      <c r="R3976" t="s">
        <v>4417</v>
      </c>
      <c r="S3976" t="s">
        <v>198</v>
      </c>
      <c r="T3976" t="s">
        <v>4418</v>
      </c>
      <c r="U3976" t="s">
        <v>4419</v>
      </c>
      <c r="V3976" t="s">
        <v>3297</v>
      </c>
      <c r="W3976" t="s">
        <v>3298</v>
      </c>
    </row>
    <row r="3977" spans="1:23" x14ac:dyDescent="0.3">
      <c r="A3977">
        <v>419191785190146</v>
      </c>
      <c r="B3977" t="s">
        <v>567</v>
      </c>
      <c r="C3977" t="s">
        <v>58</v>
      </c>
      <c r="D3977" t="s">
        <v>985</v>
      </c>
      <c r="E3977" t="s">
        <v>2255</v>
      </c>
      <c r="F3977" t="s">
        <v>2256</v>
      </c>
      <c r="G3977">
        <v>41.377499999999998</v>
      </c>
      <c r="H3977">
        <v>64.585300000000004</v>
      </c>
      <c r="I3977" t="s">
        <v>62</v>
      </c>
      <c r="J3977">
        <v>61003</v>
      </c>
      <c r="K3977" s="1">
        <v>45099</v>
      </c>
      <c r="L3977" t="s">
        <v>29</v>
      </c>
      <c r="M3977" t="s">
        <v>11779</v>
      </c>
      <c r="N3977" t="s">
        <v>11780</v>
      </c>
      <c r="O3977" t="s">
        <v>1823</v>
      </c>
      <c r="P3977" t="s">
        <v>1824</v>
      </c>
      <c r="Q3977" t="s">
        <v>83</v>
      </c>
      <c r="R3977" t="s">
        <v>1825</v>
      </c>
      <c r="S3977" t="s">
        <v>212</v>
      </c>
      <c r="T3977" t="s">
        <v>1826</v>
      </c>
      <c r="U3977" t="s">
        <v>1827</v>
      </c>
      <c r="V3977" t="s">
        <v>4756</v>
      </c>
      <c r="W3977" t="s">
        <v>4757</v>
      </c>
    </row>
    <row r="3978" spans="1:23" x14ac:dyDescent="0.3">
      <c r="A3978">
        <v>2030451877309190</v>
      </c>
      <c r="B3978" t="s">
        <v>175</v>
      </c>
      <c r="C3978" t="s">
        <v>134</v>
      </c>
      <c r="D3978" t="s">
        <v>9425</v>
      </c>
      <c r="E3978" t="s">
        <v>2809</v>
      </c>
      <c r="F3978" t="s">
        <v>2810</v>
      </c>
      <c r="G3978">
        <v>56.130400000000002</v>
      </c>
      <c r="H3978">
        <v>-106.3468</v>
      </c>
      <c r="I3978" t="s">
        <v>78</v>
      </c>
      <c r="J3978">
        <v>49955</v>
      </c>
      <c r="K3978" s="1">
        <v>44560</v>
      </c>
      <c r="L3978" t="s">
        <v>29</v>
      </c>
      <c r="M3978" t="s">
        <v>11781</v>
      </c>
      <c r="N3978" t="s">
        <v>11782</v>
      </c>
      <c r="O3978" t="s">
        <v>509</v>
      </c>
      <c r="P3978" t="s">
        <v>1152</v>
      </c>
      <c r="Q3978" t="s">
        <v>321</v>
      </c>
      <c r="R3978" t="s">
        <v>5157</v>
      </c>
      <c r="S3978" t="s">
        <v>69</v>
      </c>
      <c r="T3978" t="s">
        <v>5158</v>
      </c>
      <c r="U3978" t="s">
        <v>5159</v>
      </c>
      <c r="V3978" t="s">
        <v>1182</v>
      </c>
      <c r="W3978" t="s">
        <v>1183</v>
      </c>
    </row>
    <row r="3979" spans="1:23" x14ac:dyDescent="0.3">
      <c r="A3979">
        <v>2100621484233170</v>
      </c>
      <c r="B3979" t="s">
        <v>921</v>
      </c>
      <c r="C3979" t="s">
        <v>218</v>
      </c>
      <c r="D3979" t="s">
        <v>2640</v>
      </c>
      <c r="E3979" t="s">
        <v>680</v>
      </c>
      <c r="F3979" t="s">
        <v>681</v>
      </c>
      <c r="G3979">
        <v>21.693999999999999</v>
      </c>
      <c r="H3979">
        <v>-71.797899999999998</v>
      </c>
      <c r="I3979" t="s">
        <v>206</v>
      </c>
      <c r="J3979">
        <v>123959</v>
      </c>
      <c r="K3979" s="1">
        <v>45044</v>
      </c>
      <c r="L3979" t="s">
        <v>63</v>
      </c>
      <c r="M3979" t="s">
        <v>11783</v>
      </c>
      <c r="N3979" t="s">
        <v>11784</v>
      </c>
      <c r="O3979" t="s">
        <v>1513</v>
      </c>
      <c r="P3979" t="s">
        <v>3565</v>
      </c>
      <c r="Q3979" t="s">
        <v>239</v>
      </c>
      <c r="R3979" t="s">
        <v>3566</v>
      </c>
      <c r="S3979" t="s">
        <v>145</v>
      </c>
      <c r="T3979" t="s">
        <v>3567</v>
      </c>
      <c r="U3979" t="s">
        <v>3568</v>
      </c>
      <c r="V3979" t="s">
        <v>1619</v>
      </c>
      <c r="W3979" t="s">
        <v>1620</v>
      </c>
    </row>
    <row r="3980" spans="1:23" x14ac:dyDescent="0.3">
      <c r="A3980">
        <v>2096881553682000</v>
      </c>
      <c r="B3980" t="s">
        <v>23</v>
      </c>
      <c r="C3980" t="s">
        <v>91</v>
      </c>
      <c r="D3980" t="s">
        <v>4957</v>
      </c>
      <c r="E3980" t="s">
        <v>593</v>
      </c>
      <c r="F3980" t="s">
        <v>594</v>
      </c>
      <c r="G3980">
        <v>-11.6455</v>
      </c>
      <c r="H3980">
        <v>43.333300000000001</v>
      </c>
      <c r="I3980" t="s">
        <v>62</v>
      </c>
      <c r="J3980">
        <v>80664</v>
      </c>
      <c r="K3980" s="1">
        <v>45082</v>
      </c>
      <c r="L3980" t="s">
        <v>63</v>
      </c>
      <c r="M3980" t="s">
        <v>11785</v>
      </c>
      <c r="N3980" t="s">
        <v>11786</v>
      </c>
      <c r="O3980" t="s">
        <v>585</v>
      </c>
      <c r="P3980" t="s">
        <v>3392</v>
      </c>
      <c r="Q3980" t="s">
        <v>34</v>
      </c>
      <c r="R3980" t="s">
        <v>3393</v>
      </c>
      <c r="S3980" t="s">
        <v>36</v>
      </c>
      <c r="T3980" t="s">
        <v>3394</v>
      </c>
      <c r="U3980" t="s">
        <v>3395</v>
      </c>
      <c r="V3980" t="s">
        <v>131</v>
      </c>
      <c r="W3980" t="s">
        <v>132</v>
      </c>
    </row>
    <row r="3981" spans="1:23" x14ac:dyDescent="0.3">
      <c r="A3981">
        <v>1447417916390720</v>
      </c>
      <c r="B3981" t="s">
        <v>533</v>
      </c>
      <c r="C3981" t="s">
        <v>91</v>
      </c>
      <c r="D3981" t="s">
        <v>4048</v>
      </c>
      <c r="E3981" t="s">
        <v>3331</v>
      </c>
      <c r="F3981" t="s">
        <v>3332</v>
      </c>
      <c r="G3981">
        <v>4.8604000000000003</v>
      </c>
      <c r="H3981">
        <v>-58.930199999999999</v>
      </c>
      <c r="I3981" t="s">
        <v>28</v>
      </c>
      <c r="J3981">
        <v>127646</v>
      </c>
      <c r="K3981" s="1">
        <v>44655</v>
      </c>
      <c r="L3981" t="s">
        <v>63</v>
      </c>
      <c r="M3981" t="s">
        <v>11787</v>
      </c>
      <c r="N3981" t="s">
        <v>11788</v>
      </c>
      <c r="O3981" t="s">
        <v>736</v>
      </c>
      <c r="P3981" t="s">
        <v>4262</v>
      </c>
      <c r="Q3981" t="s">
        <v>253</v>
      </c>
      <c r="R3981" t="s">
        <v>4263</v>
      </c>
      <c r="S3981" t="s">
        <v>85</v>
      </c>
      <c r="T3981" t="s">
        <v>4264</v>
      </c>
      <c r="U3981" t="s">
        <v>4265</v>
      </c>
      <c r="V3981" t="s">
        <v>4592</v>
      </c>
      <c r="W3981" t="s">
        <v>4593</v>
      </c>
    </row>
    <row r="3982" spans="1:23" x14ac:dyDescent="0.3">
      <c r="A3982">
        <v>2711020363129050</v>
      </c>
      <c r="B3982" t="s">
        <v>57</v>
      </c>
      <c r="C3982" t="s">
        <v>189</v>
      </c>
      <c r="D3982" t="s">
        <v>2171</v>
      </c>
      <c r="E3982" t="s">
        <v>4011</v>
      </c>
      <c r="F3982" t="s">
        <v>4012</v>
      </c>
      <c r="G3982">
        <v>38.860999999999997</v>
      </c>
      <c r="H3982">
        <v>71.2761</v>
      </c>
      <c r="I3982" t="s">
        <v>206</v>
      </c>
      <c r="J3982">
        <v>66682</v>
      </c>
      <c r="K3982" s="1">
        <v>44900</v>
      </c>
      <c r="L3982" t="s">
        <v>123</v>
      </c>
      <c r="M3982" t="s">
        <v>11789</v>
      </c>
      <c r="N3982" t="s">
        <v>11790</v>
      </c>
      <c r="O3982" t="s">
        <v>1513</v>
      </c>
      <c r="P3982" t="s">
        <v>2958</v>
      </c>
      <c r="Q3982" t="s">
        <v>169</v>
      </c>
      <c r="R3982" t="s">
        <v>2959</v>
      </c>
      <c r="S3982" t="s">
        <v>145</v>
      </c>
      <c r="T3982" t="s">
        <v>2960</v>
      </c>
      <c r="U3982" t="s">
        <v>2961</v>
      </c>
      <c r="V3982" t="s">
        <v>2679</v>
      </c>
      <c r="W3982" t="s">
        <v>2680</v>
      </c>
    </row>
    <row r="3983" spans="1:23" x14ac:dyDescent="0.3">
      <c r="A3983">
        <v>1891827538270570</v>
      </c>
      <c r="B3983" t="s">
        <v>973</v>
      </c>
      <c r="C3983" t="s">
        <v>218</v>
      </c>
      <c r="D3983" t="s">
        <v>592</v>
      </c>
      <c r="E3983" t="s">
        <v>2342</v>
      </c>
      <c r="F3983" t="s">
        <v>2343</v>
      </c>
      <c r="G3983">
        <v>71.706900000000005</v>
      </c>
      <c r="H3983">
        <v>-42.604300000000002</v>
      </c>
      <c r="I3983" t="s">
        <v>78</v>
      </c>
      <c r="J3983">
        <v>47061</v>
      </c>
      <c r="K3983" s="1">
        <v>44661</v>
      </c>
      <c r="L3983" t="s">
        <v>123</v>
      </c>
      <c r="M3983" t="s">
        <v>11791</v>
      </c>
      <c r="N3983" t="s">
        <v>11792</v>
      </c>
      <c r="O3983" t="s">
        <v>561</v>
      </c>
      <c r="P3983" t="s">
        <v>745</v>
      </c>
      <c r="Q3983" t="s">
        <v>321</v>
      </c>
      <c r="R3983" t="s">
        <v>746</v>
      </c>
      <c r="S3983" t="s">
        <v>212</v>
      </c>
      <c r="T3983" t="s">
        <v>747</v>
      </c>
      <c r="U3983" t="s">
        <v>748</v>
      </c>
      <c r="V3983" t="s">
        <v>284</v>
      </c>
      <c r="W3983" t="s">
        <v>285</v>
      </c>
    </row>
    <row r="3984" spans="1:23" x14ac:dyDescent="0.3">
      <c r="A3984">
        <v>1928400380031690</v>
      </c>
      <c r="B3984" t="s">
        <v>161</v>
      </c>
      <c r="C3984" t="s">
        <v>189</v>
      </c>
      <c r="D3984" t="s">
        <v>4640</v>
      </c>
      <c r="E3984" t="s">
        <v>819</v>
      </c>
      <c r="F3984" t="s">
        <v>820</v>
      </c>
      <c r="G3984">
        <v>15.414899999999999</v>
      </c>
      <c r="H3984">
        <v>-61.3705</v>
      </c>
      <c r="I3984" t="s">
        <v>138</v>
      </c>
      <c r="J3984">
        <v>23580</v>
      </c>
      <c r="K3984" s="1">
        <v>44949</v>
      </c>
      <c r="L3984" t="s">
        <v>123</v>
      </c>
      <c r="M3984" t="s">
        <v>11793</v>
      </c>
      <c r="N3984" t="s">
        <v>11794</v>
      </c>
      <c r="O3984" t="s">
        <v>2111</v>
      </c>
      <c r="P3984" t="s">
        <v>2675</v>
      </c>
      <c r="Q3984" t="s">
        <v>83</v>
      </c>
      <c r="R3984" t="s">
        <v>2676</v>
      </c>
      <c r="S3984" t="s">
        <v>241</v>
      </c>
      <c r="T3984" t="s">
        <v>2677</v>
      </c>
      <c r="U3984" t="s">
        <v>2678</v>
      </c>
      <c r="V3984" t="s">
        <v>7488</v>
      </c>
      <c r="W3984" t="s">
        <v>7489</v>
      </c>
    </row>
    <row r="3985" spans="1:23" x14ac:dyDescent="0.3">
      <c r="A3985">
        <v>2218279888714390</v>
      </c>
      <c r="B3985" t="s">
        <v>325</v>
      </c>
      <c r="C3985" t="s">
        <v>58</v>
      </c>
      <c r="D3985" t="s">
        <v>6571</v>
      </c>
      <c r="E3985" t="s">
        <v>191</v>
      </c>
      <c r="F3985" t="s">
        <v>192</v>
      </c>
      <c r="G3985">
        <v>32.3078</v>
      </c>
      <c r="H3985">
        <v>-64.750500000000002</v>
      </c>
      <c r="I3985" t="s">
        <v>78</v>
      </c>
      <c r="J3985">
        <v>61752</v>
      </c>
      <c r="K3985" s="1">
        <v>45111</v>
      </c>
      <c r="L3985" t="s">
        <v>29</v>
      </c>
      <c r="M3985" t="s">
        <v>11795</v>
      </c>
      <c r="N3985" t="s">
        <v>11796</v>
      </c>
      <c r="O3985" t="s">
        <v>330</v>
      </c>
      <c r="P3985" t="s">
        <v>1017</v>
      </c>
      <c r="Q3985" t="s">
        <v>83</v>
      </c>
      <c r="R3985" t="s">
        <v>1018</v>
      </c>
      <c r="S3985" t="s">
        <v>255</v>
      </c>
      <c r="T3985" t="s">
        <v>1019</v>
      </c>
      <c r="U3985" t="s">
        <v>1020</v>
      </c>
      <c r="V3985" t="s">
        <v>7980</v>
      </c>
      <c r="W3985" t="s">
        <v>7981</v>
      </c>
    </row>
    <row r="3986" spans="1:23" x14ac:dyDescent="0.3">
      <c r="A3986">
        <v>1022230274673200</v>
      </c>
      <c r="B3986" t="s">
        <v>313</v>
      </c>
      <c r="C3986" t="s">
        <v>189</v>
      </c>
      <c r="D3986" t="s">
        <v>6224</v>
      </c>
      <c r="E3986" t="s">
        <v>2409</v>
      </c>
      <c r="F3986" t="s">
        <v>2410</v>
      </c>
      <c r="G3986">
        <v>47.165999999999997</v>
      </c>
      <c r="H3986">
        <v>9.5554000000000006</v>
      </c>
      <c r="I3986" t="s">
        <v>62</v>
      </c>
      <c r="J3986">
        <v>71112</v>
      </c>
      <c r="K3986" s="1">
        <v>44843</v>
      </c>
      <c r="L3986" t="s">
        <v>63</v>
      </c>
      <c r="M3986" t="s">
        <v>9975</v>
      </c>
      <c r="N3986" t="s">
        <v>11797</v>
      </c>
      <c r="O3986" t="s">
        <v>126</v>
      </c>
      <c r="P3986" t="s">
        <v>1938</v>
      </c>
      <c r="Q3986" t="s">
        <v>67</v>
      </c>
      <c r="R3986" t="s">
        <v>1939</v>
      </c>
      <c r="S3986" t="s">
        <v>36</v>
      </c>
      <c r="T3986" t="s">
        <v>1940</v>
      </c>
      <c r="U3986" t="s">
        <v>1941</v>
      </c>
      <c r="V3986" t="s">
        <v>5410</v>
      </c>
      <c r="W3986" t="s">
        <v>5411</v>
      </c>
    </row>
    <row r="3987" spans="1:23" x14ac:dyDescent="0.3">
      <c r="A3987">
        <v>88982288403810</v>
      </c>
      <c r="B3987" t="s">
        <v>300</v>
      </c>
      <c r="C3987" t="s">
        <v>105</v>
      </c>
      <c r="D3987" t="s">
        <v>4146</v>
      </c>
      <c r="E3987" t="s">
        <v>262</v>
      </c>
      <c r="F3987" t="s">
        <v>262</v>
      </c>
      <c r="G3987">
        <v>43.942399999999999</v>
      </c>
      <c r="H3987">
        <v>12.457800000000001</v>
      </c>
      <c r="I3987" t="s">
        <v>206</v>
      </c>
      <c r="J3987">
        <v>93122</v>
      </c>
      <c r="K3987" s="1">
        <v>44723</v>
      </c>
      <c r="L3987" t="s">
        <v>29</v>
      </c>
      <c r="M3987" t="s">
        <v>11798</v>
      </c>
      <c r="N3987" t="s">
        <v>11799</v>
      </c>
      <c r="O3987" t="s">
        <v>496</v>
      </c>
      <c r="P3987" t="s">
        <v>1591</v>
      </c>
      <c r="Q3987" t="s">
        <v>50</v>
      </c>
      <c r="R3987" t="s">
        <v>1592</v>
      </c>
      <c r="S3987" t="s">
        <v>255</v>
      </c>
      <c r="T3987" t="s">
        <v>1593</v>
      </c>
      <c r="U3987" t="s">
        <v>1594</v>
      </c>
      <c r="V3987" t="s">
        <v>9369</v>
      </c>
      <c r="W3987" t="s">
        <v>9370</v>
      </c>
    </row>
    <row r="3988" spans="1:23" x14ac:dyDescent="0.3">
      <c r="A3988">
        <v>793239059180181</v>
      </c>
      <c r="B3988" t="s">
        <v>90</v>
      </c>
      <c r="C3988" t="s">
        <v>218</v>
      </c>
      <c r="D3988" t="s">
        <v>4243</v>
      </c>
      <c r="E3988" t="s">
        <v>626</v>
      </c>
      <c r="F3988" t="s">
        <v>627</v>
      </c>
      <c r="G3988">
        <v>35.9375</v>
      </c>
      <c r="H3988">
        <v>14.375400000000001</v>
      </c>
      <c r="I3988" t="s">
        <v>78</v>
      </c>
      <c r="J3988">
        <v>93542</v>
      </c>
      <c r="K3988" s="1">
        <v>45134</v>
      </c>
      <c r="L3988" t="s">
        <v>29</v>
      </c>
      <c r="M3988" t="s">
        <v>11675</v>
      </c>
      <c r="N3988" t="s">
        <v>11800</v>
      </c>
      <c r="O3988" t="s">
        <v>32</v>
      </c>
      <c r="P3988" t="s">
        <v>1169</v>
      </c>
      <c r="Q3988" t="s">
        <v>67</v>
      </c>
      <c r="R3988" t="s">
        <v>1170</v>
      </c>
      <c r="S3988" t="s">
        <v>198</v>
      </c>
      <c r="T3988" t="s">
        <v>1171</v>
      </c>
      <c r="U3988" t="s">
        <v>1172</v>
      </c>
      <c r="V3988" t="s">
        <v>1646</v>
      </c>
      <c r="W3988" t="s">
        <v>1647</v>
      </c>
    </row>
    <row r="3989" spans="1:23" x14ac:dyDescent="0.3">
      <c r="A3989">
        <v>1486188998291270</v>
      </c>
      <c r="B3989" t="s">
        <v>150</v>
      </c>
      <c r="C3989" t="s">
        <v>189</v>
      </c>
      <c r="D3989" t="s">
        <v>2815</v>
      </c>
      <c r="E3989" t="s">
        <v>1657</v>
      </c>
      <c r="F3989" t="s">
        <v>1658</v>
      </c>
      <c r="G3989">
        <v>18.9712</v>
      </c>
      <c r="H3989">
        <v>-72.285200000000003</v>
      </c>
      <c r="I3989" t="s">
        <v>78</v>
      </c>
      <c r="J3989">
        <v>38096</v>
      </c>
      <c r="K3989" s="1">
        <v>44712</v>
      </c>
      <c r="L3989" t="s">
        <v>29</v>
      </c>
      <c r="M3989" t="s">
        <v>11801</v>
      </c>
      <c r="N3989">
        <v>4374895251</v>
      </c>
      <c r="O3989" t="s">
        <v>606</v>
      </c>
      <c r="P3989" t="s">
        <v>1979</v>
      </c>
      <c r="Q3989" t="s">
        <v>143</v>
      </c>
      <c r="R3989" t="s">
        <v>1980</v>
      </c>
      <c r="S3989" t="s">
        <v>334</v>
      </c>
      <c r="T3989" t="s">
        <v>1981</v>
      </c>
      <c r="U3989" t="s">
        <v>1982</v>
      </c>
      <c r="V3989" t="s">
        <v>3182</v>
      </c>
      <c r="W3989" t="s">
        <v>3183</v>
      </c>
    </row>
    <row r="3990" spans="1:23" x14ac:dyDescent="0.3">
      <c r="A3990">
        <v>2989292043632820</v>
      </c>
      <c r="B3990" t="s">
        <v>678</v>
      </c>
      <c r="C3990" t="s">
        <v>24</v>
      </c>
      <c r="D3990" t="s">
        <v>4532</v>
      </c>
      <c r="E3990" t="s">
        <v>1096</v>
      </c>
      <c r="F3990" t="s">
        <v>1097</v>
      </c>
      <c r="G3990">
        <v>17.570699999999999</v>
      </c>
      <c r="H3990">
        <v>-3.9962</v>
      </c>
      <c r="I3990" t="s">
        <v>206</v>
      </c>
      <c r="J3990">
        <v>41833</v>
      </c>
      <c r="K3990" s="1">
        <v>45072</v>
      </c>
      <c r="L3990" t="s">
        <v>29</v>
      </c>
      <c r="M3990" t="s">
        <v>11802</v>
      </c>
      <c r="N3990" t="s">
        <v>11803</v>
      </c>
      <c r="O3990" t="s">
        <v>356</v>
      </c>
      <c r="P3990" t="s">
        <v>2829</v>
      </c>
      <c r="Q3990" t="s">
        <v>1047</v>
      </c>
      <c r="R3990" t="s">
        <v>2830</v>
      </c>
      <c r="S3990" t="s">
        <v>255</v>
      </c>
      <c r="T3990" t="s">
        <v>2831</v>
      </c>
      <c r="U3990" t="s">
        <v>2832</v>
      </c>
      <c r="V3990" t="s">
        <v>1062</v>
      </c>
      <c r="W3990" t="s">
        <v>1063</v>
      </c>
    </row>
    <row r="3991" spans="1:23" x14ac:dyDescent="0.3">
      <c r="A3991">
        <v>1382026344745160</v>
      </c>
      <c r="B3991" t="s">
        <v>454</v>
      </c>
      <c r="C3991" t="s">
        <v>58</v>
      </c>
      <c r="D3991" t="s">
        <v>5089</v>
      </c>
      <c r="E3991" t="s">
        <v>1134</v>
      </c>
      <c r="F3991" t="s">
        <v>1135</v>
      </c>
      <c r="G3991">
        <v>-0.7893</v>
      </c>
      <c r="H3991">
        <v>113.9213</v>
      </c>
      <c r="I3991" t="s">
        <v>138</v>
      </c>
      <c r="J3991">
        <v>95800</v>
      </c>
      <c r="K3991" s="1">
        <v>44934</v>
      </c>
      <c r="L3991" t="s">
        <v>123</v>
      </c>
      <c r="M3991" t="s">
        <v>11804</v>
      </c>
      <c r="N3991" t="s">
        <v>11805</v>
      </c>
      <c r="O3991" t="s">
        <v>2983</v>
      </c>
      <c r="P3991" t="s">
        <v>7636</v>
      </c>
      <c r="Q3991" t="s">
        <v>50</v>
      </c>
      <c r="R3991" t="s">
        <v>7637</v>
      </c>
      <c r="S3991" t="s">
        <v>85</v>
      </c>
      <c r="T3991" t="s">
        <v>7638</v>
      </c>
      <c r="U3991" t="s">
        <v>7639</v>
      </c>
      <c r="V3991" t="s">
        <v>1750</v>
      </c>
      <c r="W3991" t="s">
        <v>1751</v>
      </c>
    </row>
    <row r="3992" spans="1:23" x14ac:dyDescent="0.3">
      <c r="A3992">
        <v>2552870075706710</v>
      </c>
      <c r="B3992" t="s">
        <v>859</v>
      </c>
      <c r="C3992" t="s">
        <v>91</v>
      </c>
      <c r="D3992" t="s">
        <v>2424</v>
      </c>
      <c r="E3992" t="s">
        <v>1564</v>
      </c>
      <c r="F3992" t="s">
        <v>1565</v>
      </c>
      <c r="G3992">
        <v>6.6111000000000004</v>
      </c>
      <c r="H3992">
        <v>20.939399999999999</v>
      </c>
      <c r="I3992" t="s">
        <v>28</v>
      </c>
      <c r="J3992">
        <v>82198</v>
      </c>
      <c r="K3992" s="1">
        <v>44567</v>
      </c>
      <c r="L3992" t="s">
        <v>29</v>
      </c>
      <c r="M3992" t="s">
        <v>11806</v>
      </c>
      <c r="N3992" t="s">
        <v>11807</v>
      </c>
      <c r="O3992" t="s">
        <v>410</v>
      </c>
      <c r="P3992" t="s">
        <v>6253</v>
      </c>
      <c r="Q3992" t="s">
        <v>67</v>
      </c>
      <c r="R3992" t="s">
        <v>6254</v>
      </c>
      <c r="S3992" t="s">
        <v>52</v>
      </c>
      <c r="T3992" t="s">
        <v>6255</v>
      </c>
      <c r="U3992" t="s">
        <v>6256</v>
      </c>
      <c r="V3992" t="s">
        <v>3490</v>
      </c>
      <c r="W3992" t="s">
        <v>3491</v>
      </c>
    </row>
    <row r="3993" spans="1:23" x14ac:dyDescent="0.3">
      <c r="A3993">
        <v>1138511753783410</v>
      </c>
      <c r="B3993" t="s">
        <v>859</v>
      </c>
      <c r="C3993" t="s">
        <v>58</v>
      </c>
      <c r="D3993" t="s">
        <v>953</v>
      </c>
      <c r="E3993" t="s">
        <v>516</v>
      </c>
      <c r="F3993" t="s">
        <v>517</v>
      </c>
      <c r="G3993">
        <v>31.952200000000001</v>
      </c>
      <c r="H3993">
        <v>35.233199999999997</v>
      </c>
      <c r="I3993" t="s">
        <v>138</v>
      </c>
      <c r="J3993">
        <v>130746</v>
      </c>
      <c r="K3993" s="1">
        <v>44539</v>
      </c>
      <c r="L3993" t="s">
        <v>63</v>
      </c>
      <c r="M3993" t="s">
        <v>11808</v>
      </c>
      <c r="N3993" t="s">
        <v>11809</v>
      </c>
      <c r="O3993" t="s">
        <v>496</v>
      </c>
      <c r="P3993" t="s">
        <v>1591</v>
      </c>
      <c r="Q3993" t="s">
        <v>1047</v>
      </c>
      <c r="R3993" t="s">
        <v>1592</v>
      </c>
      <c r="S3993" t="s">
        <v>52</v>
      </c>
      <c r="T3993" t="s">
        <v>1593</v>
      </c>
      <c r="U3993" t="s">
        <v>1594</v>
      </c>
      <c r="V3993" t="s">
        <v>8688</v>
      </c>
      <c r="W3993" t="s">
        <v>8689</v>
      </c>
    </row>
    <row r="3994" spans="1:23" x14ac:dyDescent="0.3">
      <c r="A3994">
        <v>708848617392731</v>
      </c>
      <c r="B3994" t="s">
        <v>119</v>
      </c>
      <c r="C3994" t="s">
        <v>24</v>
      </c>
      <c r="D3994" t="s">
        <v>1844</v>
      </c>
      <c r="E3994" t="s">
        <v>2770</v>
      </c>
      <c r="F3994" t="s">
        <v>2771</v>
      </c>
      <c r="G3994">
        <v>12.8628</v>
      </c>
      <c r="H3994">
        <v>30.217600000000001</v>
      </c>
      <c r="I3994" t="s">
        <v>78</v>
      </c>
      <c r="J3994">
        <v>16373</v>
      </c>
      <c r="K3994" s="1">
        <v>44872</v>
      </c>
      <c r="L3994" t="s">
        <v>123</v>
      </c>
      <c r="M3994" t="s">
        <v>11810</v>
      </c>
      <c r="N3994" t="s">
        <v>11811</v>
      </c>
      <c r="O3994" t="s">
        <v>111</v>
      </c>
      <c r="P3994" t="s">
        <v>112</v>
      </c>
      <c r="Q3994" t="s">
        <v>67</v>
      </c>
      <c r="R3994" t="s">
        <v>113</v>
      </c>
      <c r="S3994" t="s">
        <v>36</v>
      </c>
      <c r="T3994" t="s">
        <v>115</v>
      </c>
      <c r="U3994" t="s">
        <v>116</v>
      </c>
      <c r="V3994" t="s">
        <v>573</v>
      </c>
      <c r="W3994" t="s">
        <v>574</v>
      </c>
    </row>
    <row r="3995" spans="1:23" x14ac:dyDescent="0.3">
      <c r="A3995">
        <v>2935229206377070</v>
      </c>
      <c r="B3995" t="s">
        <v>286</v>
      </c>
      <c r="C3995" t="s">
        <v>218</v>
      </c>
      <c r="D3995" t="s">
        <v>2044</v>
      </c>
      <c r="E3995" t="s">
        <v>688</v>
      </c>
      <c r="F3995" t="s">
        <v>689</v>
      </c>
      <c r="G3995">
        <v>12.5657</v>
      </c>
      <c r="H3995">
        <v>104.9909</v>
      </c>
      <c r="I3995" t="s">
        <v>62</v>
      </c>
      <c r="J3995">
        <v>92680</v>
      </c>
      <c r="K3995" s="1">
        <v>44513</v>
      </c>
      <c r="L3995" t="s">
        <v>29</v>
      </c>
      <c r="M3995" t="s">
        <v>11812</v>
      </c>
      <c r="N3995">
        <v>3149260054</v>
      </c>
      <c r="O3995" t="s">
        <v>126</v>
      </c>
      <c r="P3995" t="s">
        <v>7438</v>
      </c>
      <c r="Q3995" t="s">
        <v>967</v>
      </c>
      <c r="R3995" t="s">
        <v>7439</v>
      </c>
      <c r="S3995" t="s">
        <v>241</v>
      </c>
      <c r="T3995" t="s">
        <v>7440</v>
      </c>
      <c r="U3995" t="s">
        <v>7441</v>
      </c>
      <c r="V3995" t="s">
        <v>1703</v>
      </c>
      <c r="W3995" t="s">
        <v>1704</v>
      </c>
    </row>
    <row r="3996" spans="1:23" x14ac:dyDescent="0.3">
      <c r="A3996">
        <v>1371399254369540</v>
      </c>
      <c r="B3996" t="s">
        <v>57</v>
      </c>
      <c r="C3996" t="s">
        <v>151</v>
      </c>
      <c r="D3996" t="s">
        <v>7011</v>
      </c>
      <c r="E3996" t="s">
        <v>2094</v>
      </c>
      <c r="F3996" t="s">
        <v>2095</v>
      </c>
      <c r="G3996">
        <v>-14.271000000000001</v>
      </c>
      <c r="H3996">
        <v>-170.13220000000001</v>
      </c>
      <c r="I3996" t="s">
        <v>78</v>
      </c>
      <c r="J3996">
        <v>105847</v>
      </c>
      <c r="K3996" s="1">
        <v>44844</v>
      </c>
      <c r="L3996" t="s">
        <v>123</v>
      </c>
      <c r="M3996" t="s">
        <v>11813</v>
      </c>
      <c r="N3996" t="s">
        <v>11814</v>
      </c>
      <c r="O3996" t="s">
        <v>2174</v>
      </c>
      <c r="P3996" t="s">
        <v>2782</v>
      </c>
      <c r="Q3996" t="s">
        <v>83</v>
      </c>
      <c r="R3996" t="s">
        <v>2783</v>
      </c>
      <c r="S3996" t="s">
        <v>241</v>
      </c>
      <c r="T3996" t="s">
        <v>2784</v>
      </c>
      <c r="U3996" t="s">
        <v>2785</v>
      </c>
      <c r="V3996" t="s">
        <v>5311</v>
      </c>
      <c r="W3996" t="s">
        <v>5312</v>
      </c>
    </row>
    <row r="3997" spans="1:23" x14ac:dyDescent="0.3">
      <c r="A3997">
        <v>40169776208092</v>
      </c>
      <c r="B3997" t="s">
        <v>150</v>
      </c>
      <c r="C3997" t="s">
        <v>151</v>
      </c>
      <c r="D3997" t="s">
        <v>1133</v>
      </c>
      <c r="E3997" t="s">
        <v>522</v>
      </c>
      <c r="F3997" t="s">
        <v>523</v>
      </c>
      <c r="G3997">
        <v>-9.6456999999999997</v>
      </c>
      <c r="H3997">
        <v>160.15620000000001</v>
      </c>
      <c r="I3997" t="s">
        <v>206</v>
      </c>
      <c r="J3997">
        <v>52691</v>
      </c>
      <c r="K3997" s="1">
        <v>44592</v>
      </c>
      <c r="L3997" t="s">
        <v>63</v>
      </c>
      <c r="M3997" t="s">
        <v>11815</v>
      </c>
      <c r="N3997" t="s">
        <v>11816</v>
      </c>
      <c r="O3997" t="s">
        <v>2675</v>
      </c>
      <c r="P3997" t="s">
        <v>6117</v>
      </c>
      <c r="Q3997" t="s">
        <v>253</v>
      </c>
      <c r="R3997" t="s">
        <v>6118</v>
      </c>
      <c r="S3997" t="s">
        <v>36</v>
      </c>
      <c r="T3997" t="s">
        <v>6119</v>
      </c>
      <c r="U3997" t="s">
        <v>6120</v>
      </c>
      <c r="V3997" t="s">
        <v>2197</v>
      </c>
      <c r="W3997" t="s">
        <v>2198</v>
      </c>
    </row>
    <row r="3998" spans="1:23" x14ac:dyDescent="0.3">
      <c r="A3998">
        <v>2260561223983050</v>
      </c>
      <c r="B3998" t="s">
        <v>779</v>
      </c>
      <c r="C3998" t="s">
        <v>24</v>
      </c>
      <c r="D3998" t="s">
        <v>2186</v>
      </c>
      <c r="E3998" t="s">
        <v>1473</v>
      </c>
      <c r="F3998" t="s">
        <v>1474</v>
      </c>
      <c r="G3998">
        <v>-14.234999999999999</v>
      </c>
      <c r="H3998">
        <v>-51.9253</v>
      </c>
      <c r="I3998" t="s">
        <v>138</v>
      </c>
      <c r="J3998">
        <v>56502</v>
      </c>
      <c r="K3998" s="1">
        <v>45088</v>
      </c>
      <c r="L3998" t="s">
        <v>123</v>
      </c>
      <c r="M3998" t="s">
        <v>11817</v>
      </c>
      <c r="N3998" t="s">
        <v>11818</v>
      </c>
      <c r="O3998" t="s">
        <v>307</v>
      </c>
      <c r="P3998" t="s">
        <v>1244</v>
      </c>
      <c r="Q3998" t="s">
        <v>183</v>
      </c>
      <c r="R3998" t="s">
        <v>1245</v>
      </c>
      <c r="S3998" t="s">
        <v>334</v>
      </c>
      <c r="T3998" t="s">
        <v>1246</v>
      </c>
      <c r="U3998" t="s">
        <v>310</v>
      </c>
      <c r="V3998" t="s">
        <v>4742</v>
      </c>
      <c r="W3998" t="s">
        <v>4743</v>
      </c>
    </row>
    <row r="3999" spans="1:23" x14ac:dyDescent="0.3">
      <c r="A3999">
        <v>1683746106207420</v>
      </c>
      <c r="B3999" t="s">
        <v>175</v>
      </c>
      <c r="C3999" t="s">
        <v>91</v>
      </c>
      <c r="D3999" t="s">
        <v>1341</v>
      </c>
      <c r="E3999" t="s">
        <v>2466</v>
      </c>
      <c r="F3999" t="s">
        <v>2467</v>
      </c>
      <c r="G3999">
        <v>-38.4161</v>
      </c>
      <c r="H3999">
        <v>-63.616700000000002</v>
      </c>
      <c r="I3999" t="s">
        <v>206</v>
      </c>
      <c r="J3999">
        <v>105110</v>
      </c>
      <c r="K3999" s="1">
        <v>45011</v>
      </c>
      <c r="L3999" t="s">
        <v>123</v>
      </c>
      <c r="M3999" t="s">
        <v>5525</v>
      </c>
      <c r="N3999" t="s">
        <v>11819</v>
      </c>
      <c r="O3999" t="s">
        <v>1745</v>
      </c>
      <c r="P3999" t="s">
        <v>2745</v>
      </c>
      <c r="Q3999" t="s">
        <v>67</v>
      </c>
      <c r="R3999" t="s">
        <v>2746</v>
      </c>
      <c r="S3999" t="s">
        <v>114</v>
      </c>
      <c r="T3999" t="s">
        <v>2747</v>
      </c>
      <c r="U3999" t="s">
        <v>2748</v>
      </c>
      <c r="V3999" t="s">
        <v>5833</v>
      </c>
      <c r="W3999" t="s">
        <v>5834</v>
      </c>
    </row>
    <row r="4000" spans="1:23" x14ac:dyDescent="0.3">
      <c r="A4000">
        <v>2420441698348800</v>
      </c>
      <c r="B4000" t="s">
        <v>839</v>
      </c>
      <c r="C4000" t="s">
        <v>134</v>
      </c>
      <c r="D4000" t="s">
        <v>1133</v>
      </c>
      <c r="E4000" t="s">
        <v>378</v>
      </c>
      <c r="F4000" t="s">
        <v>379</v>
      </c>
      <c r="G4000">
        <v>21.521799999999999</v>
      </c>
      <c r="H4000">
        <v>-77.781199999999998</v>
      </c>
      <c r="I4000" t="s">
        <v>206</v>
      </c>
      <c r="J4000">
        <v>48523</v>
      </c>
      <c r="K4000" s="1">
        <v>44713</v>
      </c>
      <c r="L4000" t="s">
        <v>123</v>
      </c>
      <c r="M4000" t="s">
        <v>11820</v>
      </c>
      <c r="N4000" t="s">
        <v>11821</v>
      </c>
      <c r="O4000" t="s">
        <v>279</v>
      </c>
      <c r="P4000" t="s">
        <v>280</v>
      </c>
      <c r="Q4000" t="s">
        <v>50</v>
      </c>
      <c r="R4000" t="s">
        <v>281</v>
      </c>
      <c r="S4000" t="s">
        <v>334</v>
      </c>
      <c r="T4000" t="s">
        <v>282</v>
      </c>
      <c r="U4000" t="s">
        <v>283</v>
      </c>
      <c r="V4000" t="s">
        <v>2294</v>
      </c>
      <c r="W4000" t="s">
        <v>2295</v>
      </c>
    </row>
    <row r="4001" spans="1:23" x14ac:dyDescent="0.3">
      <c r="A4001">
        <v>2980155902383690</v>
      </c>
      <c r="B4001" t="s">
        <v>973</v>
      </c>
      <c r="C4001" t="s">
        <v>91</v>
      </c>
      <c r="D4001" t="s">
        <v>3218</v>
      </c>
      <c r="E4001" t="s">
        <v>2691</v>
      </c>
      <c r="F4001" t="s">
        <v>2692</v>
      </c>
      <c r="G4001">
        <v>26.820599999999999</v>
      </c>
      <c r="H4001">
        <v>30.802499999999998</v>
      </c>
      <c r="I4001" t="s">
        <v>138</v>
      </c>
      <c r="J4001">
        <v>34384</v>
      </c>
      <c r="K4001" s="1">
        <v>44750</v>
      </c>
      <c r="L4001" t="s">
        <v>123</v>
      </c>
      <c r="M4001" t="s">
        <v>11822</v>
      </c>
      <c r="N4001" t="s">
        <v>11823</v>
      </c>
      <c r="O4001" t="s">
        <v>496</v>
      </c>
      <c r="P4001" t="s">
        <v>1591</v>
      </c>
      <c r="Q4001" t="s">
        <v>1047</v>
      </c>
      <c r="R4001" t="s">
        <v>1592</v>
      </c>
      <c r="S4001" t="s">
        <v>85</v>
      </c>
      <c r="T4001" t="s">
        <v>1593</v>
      </c>
      <c r="U4001" t="s">
        <v>1594</v>
      </c>
      <c r="V4001" t="s">
        <v>5882</v>
      </c>
      <c r="W4001" t="s">
        <v>5883</v>
      </c>
    </row>
    <row r="4002" spans="1:23" x14ac:dyDescent="0.3">
      <c r="A4002">
        <v>2896353964336990</v>
      </c>
      <c r="B4002" t="s">
        <v>90</v>
      </c>
      <c r="C4002" t="s">
        <v>24</v>
      </c>
      <c r="D4002" t="s">
        <v>1184</v>
      </c>
      <c r="E4002" t="s">
        <v>3715</v>
      </c>
      <c r="F4002" t="s">
        <v>3716</v>
      </c>
      <c r="G4002">
        <v>-3.3704000000000001</v>
      </c>
      <c r="H4002">
        <v>-168.73400000000001</v>
      </c>
      <c r="I4002" t="s">
        <v>138</v>
      </c>
      <c r="J4002">
        <v>44375</v>
      </c>
      <c r="K4002" s="1">
        <v>44541</v>
      </c>
      <c r="L4002" t="s">
        <v>123</v>
      </c>
      <c r="M4002" t="s">
        <v>11824</v>
      </c>
      <c r="N4002" t="s">
        <v>11825</v>
      </c>
      <c r="O4002" t="s">
        <v>811</v>
      </c>
      <c r="P4002" t="s">
        <v>812</v>
      </c>
      <c r="Q4002" t="s">
        <v>83</v>
      </c>
      <c r="R4002" t="s">
        <v>813</v>
      </c>
      <c r="S4002" t="s">
        <v>334</v>
      </c>
      <c r="T4002" t="s">
        <v>814</v>
      </c>
      <c r="U4002" t="s">
        <v>815</v>
      </c>
      <c r="V4002" t="s">
        <v>5105</v>
      </c>
      <c r="W4002" t="s">
        <v>5106</v>
      </c>
    </row>
    <row r="4003" spans="1:23" x14ac:dyDescent="0.3">
      <c r="A4003">
        <v>512961353678635</v>
      </c>
      <c r="B4003" t="s">
        <v>454</v>
      </c>
      <c r="C4003" t="s">
        <v>134</v>
      </c>
      <c r="D4003" t="s">
        <v>1519</v>
      </c>
      <c r="E4003" t="s">
        <v>4315</v>
      </c>
      <c r="F4003" t="s">
        <v>4316</v>
      </c>
      <c r="G4003">
        <v>-0.52280000000000004</v>
      </c>
      <c r="H4003">
        <v>166.9315</v>
      </c>
      <c r="I4003" t="s">
        <v>28</v>
      </c>
      <c r="J4003">
        <v>128351</v>
      </c>
      <c r="K4003" s="1">
        <v>45153</v>
      </c>
      <c r="L4003" t="s">
        <v>123</v>
      </c>
      <c r="M4003" t="s">
        <v>11826</v>
      </c>
      <c r="N4003" t="s">
        <v>11827</v>
      </c>
      <c r="O4003" t="s">
        <v>1858</v>
      </c>
      <c r="P4003" t="s">
        <v>6824</v>
      </c>
      <c r="Q4003" t="s">
        <v>239</v>
      </c>
      <c r="R4003" t="s">
        <v>6825</v>
      </c>
      <c r="S4003" t="s">
        <v>212</v>
      </c>
      <c r="T4003" t="s">
        <v>6826</v>
      </c>
      <c r="U4003" t="s">
        <v>6827</v>
      </c>
      <c r="V4003" t="s">
        <v>5543</v>
      </c>
      <c r="W4003" t="s">
        <v>5544</v>
      </c>
    </row>
    <row r="4004" spans="1:23" x14ac:dyDescent="0.3">
      <c r="A4004">
        <v>2581711175286660</v>
      </c>
      <c r="B4004" t="s">
        <v>1140</v>
      </c>
      <c r="C4004" t="s">
        <v>189</v>
      </c>
      <c r="D4004" t="s">
        <v>534</v>
      </c>
      <c r="E4004" t="s">
        <v>4011</v>
      </c>
      <c r="F4004" t="s">
        <v>4012</v>
      </c>
      <c r="G4004">
        <v>38.860999999999997</v>
      </c>
      <c r="H4004">
        <v>71.2761</v>
      </c>
      <c r="I4004" t="s">
        <v>206</v>
      </c>
      <c r="J4004">
        <v>56554</v>
      </c>
      <c r="K4004" s="1">
        <v>45021</v>
      </c>
      <c r="L4004" t="s">
        <v>63</v>
      </c>
      <c r="M4004" t="s">
        <v>11828</v>
      </c>
      <c r="N4004" t="s">
        <v>11829</v>
      </c>
      <c r="O4004" t="s">
        <v>356</v>
      </c>
      <c r="P4004" t="s">
        <v>2829</v>
      </c>
      <c r="Q4004" t="s">
        <v>294</v>
      </c>
      <c r="R4004" t="s">
        <v>2830</v>
      </c>
      <c r="S4004" t="s">
        <v>241</v>
      </c>
      <c r="T4004" t="s">
        <v>2831</v>
      </c>
      <c r="U4004" t="s">
        <v>2832</v>
      </c>
      <c r="V4004" t="s">
        <v>5808</v>
      </c>
      <c r="W4004" t="s">
        <v>5809</v>
      </c>
    </row>
    <row r="4005" spans="1:23" x14ac:dyDescent="0.3">
      <c r="A4005">
        <v>305416238351971</v>
      </c>
      <c r="B4005" t="s">
        <v>555</v>
      </c>
      <c r="C4005" t="s">
        <v>218</v>
      </c>
      <c r="D4005" t="s">
        <v>5089</v>
      </c>
      <c r="E4005" t="s">
        <v>614</v>
      </c>
      <c r="F4005" t="s">
        <v>615</v>
      </c>
      <c r="G4005">
        <v>17.189900000000002</v>
      </c>
      <c r="H4005">
        <v>-88.497600000000006</v>
      </c>
      <c r="I4005" t="s">
        <v>62</v>
      </c>
      <c r="J4005">
        <v>33989</v>
      </c>
      <c r="K4005" s="1">
        <v>44921</v>
      </c>
      <c r="L4005" t="s">
        <v>63</v>
      </c>
      <c r="M4005" t="s">
        <v>11830</v>
      </c>
      <c r="N4005" t="s">
        <v>11831</v>
      </c>
      <c r="O4005" t="s">
        <v>1308</v>
      </c>
      <c r="P4005" t="s">
        <v>1309</v>
      </c>
      <c r="Q4005" t="s">
        <v>239</v>
      </c>
      <c r="R4005" t="s">
        <v>1310</v>
      </c>
      <c r="S4005" t="s">
        <v>145</v>
      </c>
      <c r="T4005" t="s">
        <v>1311</v>
      </c>
      <c r="U4005" t="s">
        <v>1312</v>
      </c>
      <c r="V4005" t="s">
        <v>6139</v>
      </c>
      <c r="W4005" t="s">
        <v>6140</v>
      </c>
    </row>
    <row r="4006" spans="1:23" x14ac:dyDescent="0.3">
      <c r="A4006">
        <v>1539584005658730</v>
      </c>
      <c r="B4006" t="s">
        <v>921</v>
      </c>
      <c r="C4006" t="s">
        <v>218</v>
      </c>
      <c r="D4006" t="s">
        <v>6243</v>
      </c>
      <c r="E4006" t="s">
        <v>2409</v>
      </c>
      <c r="F4006" t="s">
        <v>2410</v>
      </c>
      <c r="G4006">
        <v>47.165999999999997</v>
      </c>
      <c r="H4006">
        <v>9.5554000000000006</v>
      </c>
      <c r="I4006" t="s">
        <v>28</v>
      </c>
      <c r="J4006">
        <v>47083</v>
      </c>
      <c r="K4006" s="1">
        <v>44728</v>
      </c>
      <c r="L4006" t="s">
        <v>29</v>
      </c>
      <c r="M4006" t="s">
        <v>11832</v>
      </c>
      <c r="N4006" t="s">
        <v>11833</v>
      </c>
      <c r="O4006" t="s">
        <v>400</v>
      </c>
      <c r="P4006" t="s">
        <v>401</v>
      </c>
      <c r="Q4006" t="s">
        <v>1047</v>
      </c>
      <c r="R4006" t="s">
        <v>402</v>
      </c>
      <c r="S4006" t="s">
        <v>255</v>
      </c>
      <c r="T4006" t="s">
        <v>403</v>
      </c>
      <c r="U4006" t="s">
        <v>404</v>
      </c>
      <c r="V4006" t="s">
        <v>2463</v>
      </c>
      <c r="W4006" t="s">
        <v>2464</v>
      </c>
    </row>
    <row r="4007" spans="1:23" x14ac:dyDescent="0.3">
      <c r="A4007">
        <v>2328146440342650</v>
      </c>
      <c r="B4007" t="s">
        <v>467</v>
      </c>
      <c r="C4007" t="s">
        <v>58</v>
      </c>
      <c r="D4007" t="s">
        <v>2941</v>
      </c>
      <c r="E4007" t="s">
        <v>2649</v>
      </c>
      <c r="F4007" t="s">
        <v>2650</v>
      </c>
      <c r="G4007">
        <v>42.506300000000003</v>
      </c>
      <c r="H4007">
        <v>1.5218</v>
      </c>
      <c r="I4007" t="s">
        <v>206</v>
      </c>
      <c r="J4007">
        <v>48191</v>
      </c>
      <c r="K4007" s="1">
        <v>44774</v>
      </c>
      <c r="L4007" t="s">
        <v>29</v>
      </c>
      <c r="M4007" t="s">
        <v>11834</v>
      </c>
      <c r="N4007">
        <v>8206264464</v>
      </c>
      <c r="O4007" t="s">
        <v>279</v>
      </c>
      <c r="P4007" t="s">
        <v>280</v>
      </c>
      <c r="Q4007" t="s">
        <v>50</v>
      </c>
      <c r="R4007" t="s">
        <v>281</v>
      </c>
      <c r="S4007" t="s">
        <v>36</v>
      </c>
      <c r="T4007" t="s">
        <v>282</v>
      </c>
      <c r="U4007" t="s">
        <v>283</v>
      </c>
      <c r="V4007" t="s">
        <v>8407</v>
      </c>
      <c r="W4007" t="s">
        <v>8408</v>
      </c>
    </row>
    <row r="4008" spans="1:23" x14ac:dyDescent="0.3">
      <c r="A4008">
        <v>2411732713438330</v>
      </c>
      <c r="B4008" t="s">
        <v>1803</v>
      </c>
      <c r="C4008" t="s">
        <v>58</v>
      </c>
      <c r="D4008" t="s">
        <v>4029</v>
      </c>
      <c r="E4008" t="s">
        <v>2336</v>
      </c>
      <c r="F4008" t="s">
        <v>2337</v>
      </c>
      <c r="G4008">
        <v>61.892600000000002</v>
      </c>
      <c r="H4008">
        <v>-6.9118000000000004</v>
      </c>
      <c r="I4008" t="s">
        <v>62</v>
      </c>
      <c r="J4008">
        <v>122801</v>
      </c>
      <c r="K4008" s="1">
        <v>45052</v>
      </c>
      <c r="L4008" t="s">
        <v>123</v>
      </c>
      <c r="M4008" t="s">
        <v>11835</v>
      </c>
      <c r="N4008">
        <v>4199596987</v>
      </c>
      <c r="O4008" t="s">
        <v>2653</v>
      </c>
      <c r="P4008" t="s">
        <v>2654</v>
      </c>
      <c r="Q4008" t="s">
        <v>143</v>
      </c>
      <c r="R4008" t="s">
        <v>2655</v>
      </c>
      <c r="S4008" t="s">
        <v>198</v>
      </c>
      <c r="T4008" t="s">
        <v>2656</v>
      </c>
      <c r="U4008" t="s">
        <v>2657</v>
      </c>
      <c r="V4008" t="s">
        <v>4592</v>
      </c>
      <c r="W4008" t="s">
        <v>4593</v>
      </c>
    </row>
    <row r="4009" spans="1:23" x14ac:dyDescent="0.3">
      <c r="A4009">
        <v>595782028814211</v>
      </c>
      <c r="B4009" t="s">
        <v>430</v>
      </c>
      <c r="C4009" t="s">
        <v>91</v>
      </c>
      <c r="D4009" t="s">
        <v>2648</v>
      </c>
      <c r="E4009" t="s">
        <v>2476</v>
      </c>
      <c r="F4009" t="s">
        <v>2477</v>
      </c>
      <c r="G4009">
        <v>26.522500000000001</v>
      </c>
      <c r="H4009">
        <v>31.465900000000001</v>
      </c>
      <c r="I4009" t="s">
        <v>138</v>
      </c>
      <c r="J4009">
        <v>42333</v>
      </c>
      <c r="K4009" s="1">
        <v>45129</v>
      </c>
      <c r="L4009" t="s">
        <v>29</v>
      </c>
      <c r="M4009" t="s">
        <v>11836</v>
      </c>
      <c r="N4009" t="s">
        <v>11837</v>
      </c>
      <c r="O4009" t="s">
        <v>1764</v>
      </c>
      <c r="P4009" t="s">
        <v>1765</v>
      </c>
      <c r="Q4009" t="s">
        <v>674</v>
      </c>
      <c r="R4009" t="s">
        <v>1766</v>
      </c>
      <c r="S4009" t="s">
        <v>114</v>
      </c>
      <c r="T4009" t="s">
        <v>1767</v>
      </c>
      <c r="U4009" t="s">
        <v>1768</v>
      </c>
      <c r="V4009" t="s">
        <v>5745</v>
      </c>
      <c r="W4009" t="s">
        <v>5746</v>
      </c>
    </row>
    <row r="4010" spans="1:23" x14ac:dyDescent="0.3">
      <c r="A4010">
        <v>2541500992177920</v>
      </c>
      <c r="B4010" t="s">
        <v>710</v>
      </c>
      <c r="C4010" t="s">
        <v>58</v>
      </c>
      <c r="D4010" t="s">
        <v>5851</v>
      </c>
      <c r="E4010" t="s">
        <v>1316</v>
      </c>
      <c r="F4010" t="s">
        <v>1317</v>
      </c>
      <c r="G4010">
        <v>16.538799999999998</v>
      </c>
      <c r="H4010">
        <v>-23.041799999999999</v>
      </c>
      <c r="I4010" t="s">
        <v>138</v>
      </c>
      <c r="J4010">
        <v>17574</v>
      </c>
      <c r="K4010" s="1">
        <v>44655</v>
      </c>
      <c r="L4010" t="s">
        <v>29</v>
      </c>
      <c r="M4010" t="s">
        <v>9187</v>
      </c>
      <c r="N4010">
        <v>8402022000</v>
      </c>
      <c r="O4010" t="s">
        <v>2027</v>
      </c>
      <c r="P4010" t="s">
        <v>5661</v>
      </c>
      <c r="Q4010" t="s">
        <v>67</v>
      </c>
      <c r="R4010" t="s">
        <v>5662</v>
      </c>
      <c r="S4010" t="s">
        <v>36</v>
      </c>
      <c r="T4010" t="s">
        <v>5663</v>
      </c>
      <c r="U4010" t="s">
        <v>5664</v>
      </c>
      <c r="V4010" t="s">
        <v>8887</v>
      </c>
      <c r="W4010" t="s">
        <v>8888</v>
      </c>
    </row>
    <row r="4011" spans="1:23" x14ac:dyDescent="0.3">
      <c r="A4011">
        <v>1638658586453270</v>
      </c>
      <c r="B4011" t="s">
        <v>443</v>
      </c>
      <c r="C4011" t="s">
        <v>105</v>
      </c>
      <c r="D4011" t="s">
        <v>1626</v>
      </c>
      <c r="E4011" t="s">
        <v>1997</v>
      </c>
      <c r="F4011" t="s">
        <v>1998</v>
      </c>
      <c r="G4011">
        <v>45.943199999999997</v>
      </c>
      <c r="H4011">
        <v>24.966799999999999</v>
      </c>
      <c r="I4011" t="s">
        <v>62</v>
      </c>
      <c r="J4011">
        <v>53350</v>
      </c>
      <c r="K4011" s="1">
        <v>45024</v>
      </c>
      <c r="L4011" t="s">
        <v>29</v>
      </c>
      <c r="M4011" t="s">
        <v>11838</v>
      </c>
      <c r="N4011" t="s">
        <v>11839</v>
      </c>
      <c r="O4011" t="s">
        <v>2675</v>
      </c>
      <c r="P4011" t="s">
        <v>785</v>
      </c>
      <c r="Q4011" t="s">
        <v>83</v>
      </c>
      <c r="R4011" t="s">
        <v>4209</v>
      </c>
      <c r="S4011" t="s">
        <v>241</v>
      </c>
      <c r="T4011" t="s">
        <v>4210</v>
      </c>
      <c r="U4011" t="s">
        <v>4211</v>
      </c>
      <c r="V4011" t="s">
        <v>3585</v>
      </c>
      <c r="W4011" t="s">
        <v>3586</v>
      </c>
    </row>
    <row r="4012" spans="1:23" x14ac:dyDescent="0.3">
      <c r="A4012">
        <v>2219073189448220</v>
      </c>
      <c r="B4012" t="s">
        <v>161</v>
      </c>
      <c r="C4012" t="s">
        <v>218</v>
      </c>
      <c r="D4012" t="s">
        <v>4848</v>
      </c>
      <c r="E4012" t="s">
        <v>1986</v>
      </c>
      <c r="F4012" t="s">
        <v>1987</v>
      </c>
      <c r="G4012">
        <v>-1.2864</v>
      </c>
      <c r="H4012">
        <v>36.8172</v>
      </c>
      <c r="I4012" t="s">
        <v>28</v>
      </c>
      <c r="J4012">
        <v>73090</v>
      </c>
      <c r="K4012" s="1">
        <v>44511</v>
      </c>
      <c r="L4012" t="s">
        <v>123</v>
      </c>
      <c r="M4012" t="s">
        <v>11840</v>
      </c>
      <c r="N4012" t="s">
        <v>11841</v>
      </c>
      <c r="O4012" t="s">
        <v>1576</v>
      </c>
      <c r="P4012" t="s">
        <v>1577</v>
      </c>
      <c r="Q4012" t="s">
        <v>67</v>
      </c>
      <c r="R4012" t="s">
        <v>1578</v>
      </c>
      <c r="S4012" t="s">
        <v>334</v>
      </c>
      <c r="T4012" t="s">
        <v>1579</v>
      </c>
      <c r="U4012" t="s">
        <v>1580</v>
      </c>
      <c r="V4012" t="s">
        <v>4877</v>
      </c>
      <c r="W4012" t="s">
        <v>4878</v>
      </c>
    </row>
    <row r="4013" spans="1:23" x14ac:dyDescent="0.3">
      <c r="A4013">
        <v>308202651244799</v>
      </c>
      <c r="B4013" t="s">
        <v>364</v>
      </c>
      <c r="C4013" t="s">
        <v>273</v>
      </c>
      <c r="D4013" t="s">
        <v>6838</v>
      </c>
      <c r="E4013" t="s">
        <v>975</v>
      </c>
      <c r="F4013" t="s">
        <v>976</v>
      </c>
      <c r="G4013">
        <v>7.8731</v>
      </c>
      <c r="H4013">
        <v>80.771799999999999</v>
      </c>
      <c r="I4013" t="s">
        <v>28</v>
      </c>
      <c r="J4013">
        <v>99053</v>
      </c>
      <c r="K4013" s="1">
        <v>44597</v>
      </c>
      <c r="L4013" t="s">
        <v>29</v>
      </c>
      <c r="M4013" t="s">
        <v>11842</v>
      </c>
      <c r="N4013" t="s">
        <v>11843</v>
      </c>
      <c r="O4013" t="s">
        <v>1088</v>
      </c>
      <c r="P4013" t="s">
        <v>1089</v>
      </c>
      <c r="Q4013" t="s">
        <v>83</v>
      </c>
      <c r="R4013" t="s">
        <v>1090</v>
      </c>
      <c r="S4013" t="s">
        <v>198</v>
      </c>
      <c r="T4013" t="s">
        <v>1091</v>
      </c>
      <c r="U4013" t="s">
        <v>1092</v>
      </c>
      <c r="V4013" t="s">
        <v>4176</v>
      </c>
      <c r="W4013" t="s">
        <v>4177</v>
      </c>
    </row>
    <row r="4014" spans="1:23" x14ac:dyDescent="0.3">
      <c r="A4014">
        <v>124871750146841</v>
      </c>
      <c r="B4014" t="s">
        <v>150</v>
      </c>
      <c r="C4014" t="s">
        <v>105</v>
      </c>
      <c r="D4014" t="s">
        <v>2563</v>
      </c>
      <c r="E4014" t="s">
        <v>1881</v>
      </c>
      <c r="F4014" t="s">
        <v>1881</v>
      </c>
      <c r="G4014">
        <v>1.3521000000000001</v>
      </c>
      <c r="H4014">
        <v>103.8198</v>
      </c>
      <c r="I4014" t="s">
        <v>28</v>
      </c>
      <c r="J4014">
        <v>101674</v>
      </c>
      <c r="K4014" s="1">
        <v>44555</v>
      </c>
      <c r="L4014" t="s">
        <v>63</v>
      </c>
      <c r="M4014" t="s">
        <v>11844</v>
      </c>
      <c r="N4014" t="s">
        <v>11845</v>
      </c>
      <c r="O4014" t="s">
        <v>356</v>
      </c>
      <c r="P4014" t="s">
        <v>2829</v>
      </c>
      <c r="Q4014" t="s">
        <v>50</v>
      </c>
      <c r="R4014" t="s">
        <v>2830</v>
      </c>
      <c r="S4014" t="s">
        <v>255</v>
      </c>
      <c r="T4014" t="s">
        <v>2831</v>
      </c>
      <c r="U4014" t="s">
        <v>2832</v>
      </c>
      <c r="V4014" t="s">
        <v>4190</v>
      </c>
      <c r="W4014" t="s">
        <v>4191</v>
      </c>
    </row>
    <row r="4015" spans="1:23" x14ac:dyDescent="0.3">
      <c r="A4015">
        <v>131019233345193</v>
      </c>
      <c r="B4015" t="s">
        <v>74</v>
      </c>
      <c r="C4015" t="s">
        <v>218</v>
      </c>
      <c r="D4015" t="s">
        <v>4822</v>
      </c>
      <c r="E4015" t="s">
        <v>1032</v>
      </c>
      <c r="F4015" t="s">
        <v>1033</v>
      </c>
      <c r="G4015">
        <v>61.524000000000001</v>
      </c>
      <c r="H4015">
        <v>105.3188</v>
      </c>
      <c r="I4015" t="s">
        <v>78</v>
      </c>
      <c r="J4015">
        <v>75657</v>
      </c>
      <c r="K4015" s="1">
        <v>44884</v>
      </c>
      <c r="L4015" t="s">
        <v>123</v>
      </c>
      <c r="M4015" t="s">
        <v>11846</v>
      </c>
      <c r="N4015" t="s">
        <v>11847</v>
      </c>
      <c r="O4015" t="s">
        <v>2290</v>
      </c>
      <c r="P4015" t="s">
        <v>4161</v>
      </c>
      <c r="Q4015" t="s">
        <v>169</v>
      </c>
      <c r="R4015" t="s">
        <v>4162</v>
      </c>
      <c r="S4015" t="s">
        <v>69</v>
      </c>
      <c r="T4015" t="s">
        <v>4163</v>
      </c>
      <c r="U4015" t="s">
        <v>4164</v>
      </c>
      <c r="V4015" t="s">
        <v>3416</v>
      </c>
      <c r="W4015" t="s">
        <v>3417</v>
      </c>
    </row>
    <row r="4016" spans="1:23" x14ac:dyDescent="0.3">
      <c r="A4016">
        <v>960894457431905</v>
      </c>
      <c r="B4016" t="s">
        <v>667</v>
      </c>
      <c r="C4016" t="s">
        <v>42</v>
      </c>
      <c r="D4016" t="s">
        <v>4206</v>
      </c>
      <c r="E4016" t="s">
        <v>1555</v>
      </c>
      <c r="F4016" t="s">
        <v>1556</v>
      </c>
      <c r="G4016">
        <v>49.817500000000003</v>
      </c>
      <c r="H4016">
        <v>15.473000000000001</v>
      </c>
      <c r="I4016" t="s">
        <v>206</v>
      </c>
      <c r="J4016">
        <v>69887</v>
      </c>
      <c r="K4016" s="1">
        <v>44999</v>
      </c>
      <c r="L4016" t="s">
        <v>123</v>
      </c>
      <c r="M4016" t="s">
        <v>11848</v>
      </c>
      <c r="N4016" t="s">
        <v>11849</v>
      </c>
      <c r="O4016" t="s">
        <v>33</v>
      </c>
      <c r="P4016" t="s">
        <v>1558</v>
      </c>
      <c r="Q4016" t="s">
        <v>83</v>
      </c>
      <c r="R4016" t="s">
        <v>1559</v>
      </c>
      <c r="S4016" t="s">
        <v>198</v>
      </c>
      <c r="T4016" t="s">
        <v>1560</v>
      </c>
      <c r="U4016" t="s">
        <v>1561</v>
      </c>
      <c r="V4016" t="s">
        <v>2440</v>
      </c>
      <c r="W4016" t="s">
        <v>2441</v>
      </c>
    </row>
    <row r="4017" spans="1:23" x14ac:dyDescent="0.3">
      <c r="A4017">
        <v>2436550629806300</v>
      </c>
      <c r="B4017" t="s">
        <v>104</v>
      </c>
      <c r="C4017" t="s">
        <v>273</v>
      </c>
      <c r="D4017" t="s">
        <v>3633</v>
      </c>
      <c r="E4017" t="s">
        <v>1377</v>
      </c>
      <c r="F4017" t="s">
        <v>1378</v>
      </c>
      <c r="G4017">
        <v>-29.6099</v>
      </c>
      <c r="H4017">
        <v>28.233599999999999</v>
      </c>
      <c r="I4017" t="s">
        <v>62</v>
      </c>
      <c r="J4017">
        <v>112446</v>
      </c>
      <c r="K4017" s="1">
        <v>45145</v>
      </c>
      <c r="L4017" t="s">
        <v>29</v>
      </c>
      <c r="M4017" t="s">
        <v>11850</v>
      </c>
      <c r="N4017" t="s">
        <v>11851</v>
      </c>
      <c r="O4017" t="s">
        <v>237</v>
      </c>
      <c r="P4017" t="s">
        <v>1797</v>
      </c>
      <c r="Q4017" t="s">
        <v>83</v>
      </c>
      <c r="R4017" t="s">
        <v>1798</v>
      </c>
      <c r="S4017" t="s">
        <v>241</v>
      </c>
      <c r="T4017" t="s">
        <v>1799</v>
      </c>
      <c r="U4017" t="s">
        <v>1800</v>
      </c>
      <c r="V4017" t="s">
        <v>102</v>
      </c>
      <c r="W4017" t="s">
        <v>103</v>
      </c>
    </row>
    <row r="4018" spans="1:23" x14ac:dyDescent="0.3">
      <c r="A4018">
        <v>2627785315650130</v>
      </c>
      <c r="B4018" t="s">
        <v>300</v>
      </c>
      <c r="C4018" t="s">
        <v>189</v>
      </c>
      <c r="D4018" t="s">
        <v>6655</v>
      </c>
      <c r="E4018" t="s">
        <v>2094</v>
      </c>
      <c r="F4018" t="s">
        <v>2095</v>
      </c>
      <c r="G4018">
        <v>-14.271000000000001</v>
      </c>
      <c r="H4018">
        <v>-170.13220000000001</v>
      </c>
      <c r="I4018" t="s">
        <v>62</v>
      </c>
      <c r="J4018">
        <v>18641</v>
      </c>
      <c r="K4018" s="1">
        <v>45153</v>
      </c>
      <c r="L4018" t="s">
        <v>63</v>
      </c>
      <c r="M4018" t="s">
        <v>11852</v>
      </c>
      <c r="N4018" t="s">
        <v>11853</v>
      </c>
      <c r="O4018" t="s">
        <v>126</v>
      </c>
      <c r="P4018" t="s">
        <v>7438</v>
      </c>
      <c r="Q4018" t="s">
        <v>253</v>
      </c>
      <c r="R4018" t="s">
        <v>7439</v>
      </c>
      <c r="S4018" t="s">
        <v>52</v>
      </c>
      <c r="T4018" t="s">
        <v>7440</v>
      </c>
      <c r="U4018" t="s">
        <v>7441</v>
      </c>
      <c r="V4018" t="s">
        <v>7136</v>
      </c>
      <c r="W4018" t="s">
        <v>7137</v>
      </c>
    </row>
    <row r="4019" spans="1:23" x14ac:dyDescent="0.3">
      <c r="A4019">
        <v>2374438128311300</v>
      </c>
      <c r="B4019" t="s">
        <v>973</v>
      </c>
      <c r="C4019" t="s">
        <v>58</v>
      </c>
      <c r="D4019" t="s">
        <v>4016</v>
      </c>
      <c r="E4019" t="s">
        <v>761</v>
      </c>
      <c r="F4019" t="s">
        <v>762</v>
      </c>
      <c r="G4019">
        <v>20.593699999999998</v>
      </c>
      <c r="H4019">
        <v>78.962900000000005</v>
      </c>
      <c r="I4019" t="s">
        <v>28</v>
      </c>
      <c r="J4019">
        <v>61843</v>
      </c>
      <c r="K4019" s="1">
        <v>44779</v>
      </c>
      <c r="L4019" t="s">
        <v>123</v>
      </c>
      <c r="M4019" t="s">
        <v>11854</v>
      </c>
      <c r="N4019" t="s">
        <v>11855</v>
      </c>
      <c r="O4019" t="s">
        <v>735</v>
      </c>
      <c r="P4019" t="s">
        <v>736</v>
      </c>
      <c r="Q4019" t="s">
        <v>83</v>
      </c>
      <c r="R4019" t="s">
        <v>737</v>
      </c>
      <c r="S4019" t="s">
        <v>334</v>
      </c>
      <c r="T4019" t="s">
        <v>738</v>
      </c>
      <c r="U4019" t="s">
        <v>739</v>
      </c>
      <c r="V4019" t="s">
        <v>4742</v>
      </c>
      <c r="W4019" t="s">
        <v>4743</v>
      </c>
    </row>
    <row r="4020" spans="1:23" x14ac:dyDescent="0.3">
      <c r="A4020">
        <v>1598067491733470</v>
      </c>
      <c r="B4020" t="s">
        <v>313</v>
      </c>
      <c r="C4020" t="s">
        <v>189</v>
      </c>
      <c r="D4020" t="s">
        <v>75</v>
      </c>
      <c r="E4020" t="s">
        <v>419</v>
      </c>
      <c r="F4020" t="s">
        <v>420</v>
      </c>
      <c r="G4020">
        <v>-23.442502999999999</v>
      </c>
      <c r="H4020">
        <v>-58.443832</v>
      </c>
      <c r="I4020" t="s">
        <v>206</v>
      </c>
      <c r="J4020">
        <v>95793</v>
      </c>
      <c r="K4020" s="1">
        <v>44664</v>
      </c>
      <c r="L4020" t="s">
        <v>123</v>
      </c>
      <c r="M4020" t="s">
        <v>11856</v>
      </c>
      <c r="N4020" t="s">
        <v>11857</v>
      </c>
      <c r="O4020" t="s">
        <v>2111</v>
      </c>
      <c r="P4020" t="s">
        <v>1832</v>
      </c>
      <c r="Q4020" t="s">
        <v>143</v>
      </c>
      <c r="R4020" t="s">
        <v>2112</v>
      </c>
      <c r="S4020" t="s">
        <v>36</v>
      </c>
      <c r="T4020" t="s">
        <v>2113</v>
      </c>
      <c r="U4020" t="s">
        <v>2114</v>
      </c>
      <c r="V4020" t="s">
        <v>6751</v>
      </c>
      <c r="W4020" t="s">
        <v>6752</v>
      </c>
    </row>
    <row r="4021" spans="1:23" x14ac:dyDescent="0.3">
      <c r="A4021">
        <v>2100983751493230</v>
      </c>
      <c r="B4021" t="s">
        <v>480</v>
      </c>
      <c r="C4021" t="s">
        <v>105</v>
      </c>
      <c r="D4021" t="s">
        <v>521</v>
      </c>
      <c r="E4021" t="s">
        <v>432</v>
      </c>
      <c r="F4021" t="s">
        <v>433</v>
      </c>
      <c r="G4021">
        <v>30.5852</v>
      </c>
      <c r="H4021">
        <v>36.238399999999999</v>
      </c>
      <c r="I4021" t="s">
        <v>28</v>
      </c>
      <c r="J4021">
        <v>81357</v>
      </c>
      <c r="K4021" s="1">
        <v>44477</v>
      </c>
      <c r="L4021" t="s">
        <v>123</v>
      </c>
      <c r="M4021" t="s">
        <v>11858</v>
      </c>
      <c r="N4021" t="s">
        <v>11859</v>
      </c>
      <c r="O4021" t="s">
        <v>237</v>
      </c>
      <c r="P4021" t="s">
        <v>238</v>
      </c>
      <c r="Q4021" t="s">
        <v>239</v>
      </c>
      <c r="R4021" t="s">
        <v>240</v>
      </c>
      <c r="S4021" t="s">
        <v>241</v>
      </c>
      <c r="T4021" t="s">
        <v>242</v>
      </c>
      <c r="U4021" t="s">
        <v>243</v>
      </c>
      <c r="V4021" t="s">
        <v>1285</v>
      </c>
      <c r="W4021" t="s">
        <v>1286</v>
      </c>
    </row>
    <row r="4022" spans="1:23" x14ac:dyDescent="0.3">
      <c r="A4022">
        <v>2093928483875790</v>
      </c>
      <c r="B4022" t="s">
        <v>41</v>
      </c>
      <c r="C4022" t="s">
        <v>218</v>
      </c>
      <c r="D4022" t="s">
        <v>1934</v>
      </c>
      <c r="E4022" t="s">
        <v>2816</v>
      </c>
      <c r="F4022" t="s">
        <v>2817</v>
      </c>
      <c r="G4022">
        <v>-40.900599999999997</v>
      </c>
      <c r="H4022">
        <v>174.886</v>
      </c>
      <c r="I4022" t="s">
        <v>78</v>
      </c>
      <c r="J4022">
        <v>80116</v>
      </c>
      <c r="K4022" s="1">
        <v>44683</v>
      </c>
      <c r="L4022" t="s">
        <v>29</v>
      </c>
      <c r="M4022" t="s">
        <v>4734</v>
      </c>
      <c r="N4022" t="s">
        <v>11860</v>
      </c>
      <c r="O4022" t="s">
        <v>2111</v>
      </c>
      <c r="P4022" t="s">
        <v>2132</v>
      </c>
      <c r="Q4022" t="s">
        <v>253</v>
      </c>
      <c r="R4022" t="s">
        <v>2133</v>
      </c>
      <c r="S4022" t="s">
        <v>85</v>
      </c>
      <c r="T4022" t="s">
        <v>2134</v>
      </c>
      <c r="U4022" t="s">
        <v>2135</v>
      </c>
      <c r="V4022" t="s">
        <v>6520</v>
      </c>
      <c r="W4022" t="s">
        <v>6521</v>
      </c>
    </row>
    <row r="4023" spans="1:23" x14ac:dyDescent="0.3">
      <c r="A4023">
        <v>2433016978040980</v>
      </c>
      <c r="B4023" t="s">
        <v>417</v>
      </c>
      <c r="C4023" t="s">
        <v>218</v>
      </c>
      <c r="D4023" t="s">
        <v>4072</v>
      </c>
      <c r="E4023" t="s">
        <v>4077</v>
      </c>
      <c r="F4023" t="s">
        <v>4078</v>
      </c>
      <c r="G4023">
        <v>42.602600000000002</v>
      </c>
      <c r="H4023">
        <v>20.902999999999999</v>
      </c>
      <c r="I4023" t="s">
        <v>62</v>
      </c>
      <c r="J4023">
        <v>18045</v>
      </c>
      <c r="K4023" s="1">
        <v>44570</v>
      </c>
      <c r="L4023" t="s">
        <v>123</v>
      </c>
      <c r="M4023" t="s">
        <v>11861</v>
      </c>
      <c r="N4023">
        <v>3258096445</v>
      </c>
      <c r="O4023" t="s">
        <v>822</v>
      </c>
      <c r="P4023" t="s">
        <v>1689</v>
      </c>
      <c r="Q4023" t="s">
        <v>674</v>
      </c>
      <c r="R4023" t="s">
        <v>1690</v>
      </c>
      <c r="S4023" t="s">
        <v>69</v>
      </c>
      <c r="T4023" t="s">
        <v>1691</v>
      </c>
      <c r="U4023" t="s">
        <v>1692</v>
      </c>
      <c r="V4023" t="s">
        <v>6297</v>
      </c>
      <c r="W4023" t="s">
        <v>6298</v>
      </c>
    </row>
    <row r="4024" spans="1:23" x14ac:dyDescent="0.3">
      <c r="A4024">
        <v>371686771030562</v>
      </c>
      <c r="B4024" t="s">
        <v>313</v>
      </c>
      <c r="C4024" t="s">
        <v>42</v>
      </c>
      <c r="D4024" t="s">
        <v>1216</v>
      </c>
      <c r="E4024" t="s">
        <v>2644</v>
      </c>
      <c r="F4024" t="s">
        <v>2645</v>
      </c>
      <c r="G4024">
        <v>-19.0154</v>
      </c>
      <c r="H4024">
        <v>29.154900000000001</v>
      </c>
      <c r="I4024" t="s">
        <v>206</v>
      </c>
      <c r="J4024">
        <v>63963</v>
      </c>
      <c r="K4024" s="1">
        <v>44684</v>
      </c>
      <c r="L4024" t="s">
        <v>123</v>
      </c>
      <c r="M4024" t="s">
        <v>11862</v>
      </c>
      <c r="N4024" t="s">
        <v>11863</v>
      </c>
      <c r="O4024" t="s">
        <v>3636</v>
      </c>
      <c r="P4024" t="s">
        <v>5772</v>
      </c>
      <c r="Q4024" t="s">
        <v>83</v>
      </c>
      <c r="R4024" t="s">
        <v>5773</v>
      </c>
      <c r="S4024" t="s">
        <v>114</v>
      </c>
      <c r="T4024" t="s">
        <v>5774</v>
      </c>
      <c r="U4024" t="s">
        <v>5775</v>
      </c>
      <c r="V4024" t="s">
        <v>7556</v>
      </c>
      <c r="W4024" t="s">
        <v>7557</v>
      </c>
    </row>
    <row r="4025" spans="1:23" x14ac:dyDescent="0.3">
      <c r="A4025">
        <v>1889851174701970</v>
      </c>
      <c r="B4025" t="s">
        <v>161</v>
      </c>
      <c r="C4025" t="s">
        <v>218</v>
      </c>
      <c r="D4025" t="s">
        <v>3241</v>
      </c>
      <c r="E4025" t="s">
        <v>3116</v>
      </c>
      <c r="F4025" t="s">
        <v>3117</v>
      </c>
      <c r="G4025">
        <v>25.354800000000001</v>
      </c>
      <c r="H4025">
        <v>51.183900000000001</v>
      </c>
      <c r="I4025" t="s">
        <v>62</v>
      </c>
      <c r="J4025">
        <v>118496</v>
      </c>
      <c r="K4025" s="1">
        <v>44635</v>
      </c>
      <c r="L4025" t="s">
        <v>29</v>
      </c>
      <c r="M4025" t="s">
        <v>11864</v>
      </c>
      <c r="N4025" t="s">
        <v>11865</v>
      </c>
      <c r="O4025" t="s">
        <v>251</v>
      </c>
      <c r="P4025" t="s">
        <v>252</v>
      </c>
      <c r="Q4025" t="s">
        <v>1047</v>
      </c>
      <c r="R4025" t="s">
        <v>254</v>
      </c>
      <c r="S4025" t="s">
        <v>198</v>
      </c>
      <c r="T4025" t="s">
        <v>256</v>
      </c>
      <c r="U4025" t="s">
        <v>257</v>
      </c>
      <c r="V4025" t="s">
        <v>10792</v>
      </c>
      <c r="W4025" t="s">
        <v>10793</v>
      </c>
    </row>
    <row r="4026" spans="1:23" x14ac:dyDescent="0.3">
      <c r="A4026">
        <v>1647760461089550</v>
      </c>
      <c r="B4026" t="s">
        <v>90</v>
      </c>
      <c r="C4026" t="s">
        <v>218</v>
      </c>
      <c r="D4026" t="s">
        <v>4711</v>
      </c>
      <c r="E4026" t="s">
        <v>2532</v>
      </c>
      <c r="F4026" t="s">
        <v>2533</v>
      </c>
      <c r="G4026">
        <v>-6.3689999999999998</v>
      </c>
      <c r="H4026">
        <v>34.888800000000003</v>
      </c>
      <c r="I4026" t="s">
        <v>138</v>
      </c>
      <c r="J4026">
        <v>132307</v>
      </c>
      <c r="K4026" s="1">
        <v>44879</v>
      </c>
      <c r="L4026" t="s">
        <v>123</v>
      </c>
      <c r="M4026" t="s">
        <v>11866</v>
      </c>
      <c r="N4026">
        <f>1-353-566-9076</f>
        <v>-9994</v>
      </c>
      <c r="O4026" t="s">
        <v>1308</v>
      </c>
      <c r="P4026" t="s">
        <v>1309</v>
      </c>
      <c r="Q4026" t="s">
        <v>253</v>
      </c>
      <c r="R4026" t="s">
        <v>1310</v>
      </c>
      <c r="S4026" t="s">
        <v>36</v>
      </c>
      <c r="T4026" t="s">
        <v>1311</v>
      </c>
      <c r="U4026" t="s">
        <v>1312</v>
      </c>
      <c r="V4026" t="s">
        <v>3985</v>
      </c>
      <c r="W4026" t="s">
        <v>3986</v>
      </c>
    </row>
    <row r="4027" spans="1:23" x14ac:dyDescent="0.3">
      <c r="A4027">
        <v>1399585672470910</v>
      </c>
      <c r="B4027" t="s">
        <v>175</v>
      </c>
      <c r="C4027" t="s">
        <v>58</v>
      </c>
      <c r="D4027" t="s">
        <v>7002</v>
      </c>
      <c r="E4027" t="s">
        <v>2476</v>
      </c>
      <c r="F4027" t="s">
        <v>2477</v>
      </c>
      <c r="G4027">
        <v>26.522500000000001</v>
      </c>
      <c r="H4027">
        <v>31.465900000000001</v>
      </c>
      <c r="I4027" t="s">
        <v>62</v>
      </c>
      <c r="J4027">
        <v>131089</v>
      </c>
      <c r="K4027" s="1">
        <v>45113</v>
      </c>
      <c r="L4027" t="s">
        <v>29</v>
      </c>
      <c r="M4027" t="s">
        <v>11867</v>
      </c>
      <c r="N4027" t="s">
        <v>11868</v>
      </c>
      <c r="O4027" t="s">
        <v>400</v>
      </c>
      <c r="P4027" t="s">
        <v>2566</v>
      </c>
      <c r="Q4027" t="s">
        <v>143</v>
      </c>
      <c r="R4027" t="s">
        <v>2567</v>
      </c>
      <c r="S4027" t="s">
        <v>198</v>
      </c>
      <c r="T4027" t="s">
        <v>2568</v>
      </c>
      <c r="U4027" t="s">
        <v>2569</v>
      </c>
      <c r="V4027" t="s">
        <v>4756</v>
      </c>
      <c r="W4027" t="s">
        <v>4757</v>
      </c>
    </row>
    <row r="4028" spans="1:23" x14ac:dyDescent="0.3">
      <c r="A4028">
        <v>663046839672900</v>
      </c>
      <c r="B4028" t="s">
        <v>286</v>
      </c>
      <c r="C4028" t="s">
        <v>134</v>
      </c>
      <c r="D4028" t="s">
        <v>1724</v>
      </c>
      <c r="E4028" t="s">
        <v>220</v>
      </c>
      <c r="F4028" t="s">
        <v>221</v>
      </c>
      <c r="G4028">
        <v>13.443199999999999</v>
      </c>
      <c r="H4028">
        <v>-15.3101</v>
      </c>
      <c r="I4028" t="s">
        <v>62</v>
      </c>
      <c r="J4028">
        <v>129776</v>
      </c>
      <c r="K4028" s="1">
        <v>44964</v>
      </c>
      <c r="L4028" t="s">
        <v>29</v>
      </c>
      <c r="M4028" t="s">
        <v>11869</v>
      </c>
      <c r="N4028" t="s">
        <v>11870</v>
      </c>
      <c r="O4028" t="s">
        <v>2072</v>
      </c>
      <c r="P4028" t="s">
        <v>597</v>
      </c>
      <c r="Q4028" t="s">
        <v>50</v>
      </c>
      <c r="R4028" t="s">
        <v>3303</v>
      </c>
      <c r="S4028" t="s">
        <v>69</v>
      </c>
      <c r="T4028" t="s">
        <v>3304</v>
      </c>
      <c r="U4028" t="s">
        <v>3305</v>
      </c>
      <c r="V4028" t="s">
        <v>902</v>
      </c>
      <c r="W4028" t="s">
        <v>903</v>
      </c>
    </row>
    <row r="4029" spans="1:23" x14ac:dyDescent="0.3">
      <c r="A4029">
        <v>2947454224905790</v>
      </c>
      <c r="B4029" t="s">
        <v>667</v>
      </c>
      <c r="C4029" t="s">
        <v>58</v>
      </c>
      <c r="D4029" t="s">
        <v>232</v>
      </c>
      <c r="E4029" t="s">
        <v>136</v>
      </c>
      <c r="F4029" t="s">
        <v>137</v>
      </c>
      <c r="G4029">
        <v>0.18640000000000001</v>
      </c>
      <c r="H4029">
        <v>6.6131000000000002</v>
      </c>
      <c r="I4029" t="s">
        <v>138</v>
      </c>
      <c r="J4029">
        <v>87468</v>
      </c>
      <c r="K4029" s="1">
        <v>44743</v>
      </c>
      <c r="L4029" t="s">
        <v>123</v>
      </c>
      <c r="M4029" t="s">
        <v>11871</v>
      </c>
      <c r="N4029" t="s">
        <v>11872</v>
      </c>
      <c r="O4029" t="s">
        <v>1746</v>
      </c>
      <c r="P4029" t="s">
        <v>1745</v>
      </c>
      <c r="Q4029" t="s">
        <v>183</v>
      </c>
      <c r="R4029" t="s">
        <v>5382</v>
      </c>
      <c r="S4029" t="s">
        <v>36</v>
      </c>
      <c r="T4029" t="s">
        <v>5383</v>
      </c>
      <c r="U4029" t="s">
        <v>5384</v>
      </c>
      <c r="V4029" t="s">
        <v>902</v>
      </c>
      <c r="W4029" t="s">
        <v>903</v>
      </c>
    </row>
    <row r="4030" spans="1:23" x14ac:dyDescent="0.3">
      <c r="A4030">
        <v>3060205206500100</v>
      </c>
      <c r="B4030" t="s">
        <v>533</v>
      </c>
      <c r="C4030" t="s">
        <v>189</v>
      </c>
      <c r="D4030" t="s">
        <v>5016</v>
      </c>
      <c r="E4030" t="s">
        <v>220</v>
      </c>
      <c r="F4030" t="s">
        <v>221</v>
      </c>
      <c r="G4030">
        <v>13.443199999999999</v>
      </c>
      <c r="H4030">
        <v>-15.3101</v>
      </c>
      <c r="I4030" t="s">
        <v>62</v>
      </c>
      <c r="J4030">
        <v>92703</v>
      </c>
      <c r="K4030" s="1">
        <v>44535</v>
      </c>
      <c r="L4030" t="s">
        <v>123</v>
      </c>
      <c r="M4030" t="s">
        <v>11873</v>
      </c>
      <c r="N4030" t="s">
        <v>11874</v>
      </c>
      <c r="O4030" t="s">
        <v>3926</v>
      </c>
      <c r="P4030" t="s">
        <v>3927</v>
      </c>
      <c r="Q4030" t="s">
        <v>183</v>
      </c>
      <c r="R4030" t="s">
        <v>3928</v>
      </c>
      <c r="S4030" t="s">
        <v>114</v>
      </c>
      <c r="T4030" t="s">
        <v>3929</v>
      </c>
      <c r="U4030" t="s">
        <v>3930</v>
      </c>
      <c r="V4030" t="s">
        <v>3151</v>
      </c>
      <c r="W4030" t="s">
        <v>3152</v>
      </c>
    </row>
    <row r="4031" spans="1:23" x14ac:dyDescent="0.3">
      <c r="A4031">
        <v>1204061966084670</v>
      </c>
      <c r="B4031" t="s">
        <v>779</v>
      </c>
      <c r="C4031" t="s">
        <v>151</v>
      </c>
      <c r="D4031" t="s">
        <v>6011</v>
      </c>
      <c r="E4031" t="s">
        <v>3300</v>
      </c>
      <c r="F4031" t="s">
        <v>3301</v>
      </c>
      <c r="G4031">
        <v>7.4256000000000002</v>
      </c>
      <c r="H4031">
        <v>150.55080000000001</v>
      </c>
      <c r="I4031" t="s">
        <v>62</v>
      </c>
      <c r="J4031">
        <v>58569</v>
      </c>
      <c r="K4031" s="1">
        <v>44913</v>
      </c>
      <c r="L4031" t="s">
        <v>29</v>
      </c>
      <c r="M4031" t="s">
        <v>11875</v>
      </c>
      <c r="N4031" t="s">
        <v>11876</v>
      </c>
      <c r="O4031" t="s">
        <v>509</v>
      </c>
      <c r="P4031" t="s">
        <v>1227</v>
      </c>
      <c r="Q4031" t="s">
        <v>143</v>
      </c>
      <c r="R4031" t="s">
        <v>1228</v>
      </c>
      <c r="S4031" t="s">
        <v>69</v>
      </c>
      <c r="T4031" t="s">
        <v>1229</v>
      </c>
      <c r="U4031" t="s">
        <v>1230</v>
      </c>
      <c r="V4031" t="s">
        <v>2503</v>
      </c>
      <c r="W4031" t="s">
        <v>2504</v>
      </c>
    </row>
    <row r="4032" spans="1:23" x14ac:dyDescent="0.3">
      <c r="A4032">
        <v>2808523646275290</v>
      </c>
      <c r="B4032" t="s">
        <v>133</v>
      </c>
      <c r="C4032" t="s">
        <v>151</v>
      </c>
      <c r="D4032" t="s">
        <v>4248</v>
      </c>
      <c r="E4032" t="s">
        <v>3300</v>
      </c>
      <c r="F4032" t="s">
        <v>3301</v>
      </c>
      <c r="G4032">
        <v>7.4256000000000002</v>
      </c>
      <c r="H4032">
        <v>150.55080000000001</v>
      </c>
      <c r="I4032" t="s">
        <v>62</v>
      </c>
      <c r="J4032">
        <v>133135</v>
      </c>
      <c r="K4032" s="1">
        <v>44584</v>
      </c>
      <c r="L4032" t="s">
        <v>29</v>
      </c>
      <c r="M4032" t="s">
        <v>11877</v>
      </c>
      <c r="N4032" t="s">
        <v>11878</v>
      </c>
      <c r="O4032" t="s">
        <v>1126</v>
      </c>
      <c r="P4032" t="s">
        <v>1127</v>
      </c>
      <c r="Q4032" t="s">
        <v>143</v>
      </c>
      <c r="R4032" t="s">
        <v>1128</v>
      </c>
      <c r="S4032" t="s">
        <v>85</v>
      </c>
      <c r="T4032" t="s">
        <v>1129</v>
      </c>
      <c r="U4032" t="s">
        <v>1130</v>
      </c>
      <c r="V4032" t="s">
        <v>3088</v>
      </c>
      <c r="W4032" t="s">
        <v>3089</v>
      </c>
    </row>
    <row r="4033" spans="1:23" x14ac:dyDescent="0.3">
      <c r="A4033">
        <v>1336704479633850</v>
      </c>
      <c r="B4033" t="s">
        <v>480</v>
      </c>
      <c r="C4033" t="s">
        <v>134</v>
      </c>
      <c r="D4033" t="s">
        <v>3294</v>
      </c>
      <c r="E4033" t="s">
        <v>1414</v>
      </c>
      <c r="F4033" t="s">
        <v>1415</v>
      </c>
      <c r="G4033">
        <v>29.311699999999998</v>
      </c>
      <c r="H4033">
        <v>47.4818</v>
      </c>
      <c r="I4033" t="s">
        <v>138</v>
      </c>
      <c r="J4033">
        <v>129888</v>
      </c>
      <c r="K4033" s="1">
        <v>45097</v>
      </c>
      <c r="L4033" t="s">
        <v>29</v>
      </c>
      <c r="M4033" t="s">
        <v>11879</v>
      </c>
      <c r="N4033" t="s">
        <v>11880</v>
      </c>
      <c r="O4033" t="s">
        <v>356</v>
      </c>
      <c r="P4033" t="s">
        <v>3310</v>
      </c>
      <c r="Q4033" t="s">
        <v>1047</v>
      </c>
      <c r="R4033" t="s">
        <v>3311</v>
      </c>
      <c r="S4033" t="s">
        <v>212</v>
      </c>
      <c r="T4033" t="s">
        <v>3312</v>
      </c>
      <c r="U4033" t="s">
        <v>3313</v>
      </c>
      <c r="V4033" t="s">
        <v>5348</v>
      </c>
      <c r="W4033" t="s">
        <v>5349</v>
      </c>
    </row>
    <row r="4034" spans="1:23" x14ac:dyDescent="0.3">
      <c r="A4034">
        <v>1595168565688030</v>
      </c>
      <c r="B4034" t="s">
        <v>467</v>
      </c>
      <c r="C4034" t="s">
        <v>91</v>
      </c>
      <c r="D4034" t="s">
        <v>4670</v>
      </c>
      <c r="E4034" t="s">
        <v>2873</v>
      </c>
      <c r="F4034" t="s">
        <v>2874</v>
      </c>
      <c r="G4034">
        <v>8.6195000000000004</v>
      </c>
      <c r="H4034">
        <v>0.82479999999999998</v>
      </c>
      <c r="I4034" t="s">
        <v>62</v>
      </c>
      <c r="J4034">
        <v>35417</v>
      </c>
      <c r="K4034" s="1">
        <v>45094</v>
      </c>
      <c r="L4034" t="s">
        <v>123</v>
      </c>
      <c r="M4034" t="s">
        <v>11881</v>
      </c>
      <c r="N4034" t="s">
        <v>11882</v>
      </c>
      <c r="O4034" t="s">
        <v>897</v>
      </c>
      <c r="P4034" t="s">
        <v>2000</v>
      </c>
      <c r="Q4034" t="s">
        <v>674</v>
      </c>
      <c r="R4034" t="s">
        <v>2001</v>
      </c>
      <c r="S4034" t="s">
        <v>212</v>
      </c>
      <c r="T4034" t="s">
        <v>2002</v>
      </c>
      <c r="U4034" t="s">
        <v>2003</v>
      </c>
      <c r="V4034" t="s">
        <v>229</v>
      </c>
      <c r="W4034" t="s">
        <v>230</v>
      </c>
    </row>
    <row r="4035" spans="1:23" x14ac:dyDescent="0.3">
      <c r="A4035">
        <v>2007915682701540</v>
      </c>
      <c r="B4035" t="s">
        <v>217</v>
      </c>
      <c r="C4035" t="s">
        <v>273</v>
      </c>
      <c r="D4035" t="s">
        <v>1315</v>
      </c>
      <c r="E4035" t="s">
        <v>954</v>
      </c>
      <c r="F4035" t="s">
        <v>955</v>
      </c>
      <c r="G4035">
        <v>4.2104999999999997</v>
      </c>
      <c r="H4035">
        <v>101.97580000000001</v>
      </c>
      <c r="I4035" t="s">
        <v>28</v>
      </c>
      <c r="J4035">
        <v>72542</v>
      </c>
      <c r="K4035" s="1">
        <v>44577</v>
      </c>
      <c r="L4035" t="s">
        <v>63</v>
      </c>
      <c r="M4035" t="s">
        <v>11883</v>
      </c>
      <c r="N4035" t="s">
        <v>11884</v>
      </c>
      <c r="O4035" t="s">
        <v>1513</v>
      </c>
      <c r="P4035" t="s">
        <v>1373</v>
      </c>
      <c r="Q4035" t="s">
        <v>294</v>
      </c>
      <c r="R4035" t="s">
        <v>1514</v>
      </c>
      <c r="S4035" t="s">
        <v>69</v>
      </c>
      <c r="T4035" t="s">
        <v>1515</v>
      </c>
      <c r="U4035" t="s">
        <v>1516</v>
      </c>
      <c r="V4035" t="s">
        <v>3765</v>
      </c>
      <c r="W4035" t="s">
        <v>3766</v>
      </c>
    </row>
    <row r="4036" spans="1:23" x14ac:dyDescent="0.3">
      <c r="A4036">
        <v>250548093292142</v>
      </c>
      <c r="B4036" t="s">
        <v>667</v>
      </c>
      <c r="C4036" t="s">
        <v>273</v>
      </c>
      <c r="D4036" t="s">
        <v>1804</v>
      </c>
      <c r="E4036" t="s">
        <v>936</v>
      </c>
      <c r="F4036" t="s">
        <v>937</v>
      </c>
      <c r="G4036">
        <v>23.684999999999999</v>
      </c>
      <c r="H4036">
        <v>90.356300000000005</v>
      </c>
      <c r="I4036" t="s">
        <v>206</v>
      </c>
      <c r="J4036">
        <v>22638</v>
      </c>
      <c r="K4036" s="1">
        <v>44674</v>
      </c>
      <c r="L4036" t="s">
        <v>63</v>
      </c>
      <c r="M4036" t="s">
        <v>11885</v>
      </c>
      <c r="N4036" t="s">
        <v>11886</v>
      </c>
      <c r="O4036" t="s">
        <v>2027</v>
      </c>
      <c r="P4036" t="s">
        <v>4342</v>
      </c>
      <c r="Q4036" t="s">
        <v>50</v>
      </c>
      <c r="R4036" t="s">
        <v>4343</v>
      </c>
      <c r="S4036" t="s">
        <v>334</v>
      </c>
      <c r="T4036" t="s">
        <v>4344</v>
      </c>
      <c r="U4036" t="s">
        <v>4345</v>
      </c>
      <c r="V4036" t="s">
        <v>501</v>
      </c>
      <c r="W4036" t="s">
        <v>502</v>
      </c>
    </row>
    <row r="4037" spans="1:23" x14ac:dyDescent="0.3">
      <c r="A4037">
        <v>2315619745459170</v>
      </c>
      <c r="B4037" t="s">
        <v>175</v>
      </c>
      <c r="C4037" t="s">
        <v>42</v>
      </c>
      <c r="D4037" t="s">
        <v>1076</v>
      </c>
      <c r="E4037" t="s">
        <v>3116</v>
      </c>
      <c r="F4037" t="s">
        <v>3117</v>
      </c>
      <c r="G4037">
        <v>25.354800000000001</v>
      </c>
      <c r="H4037">
        <v>51.183900000000001</v>
      </c>
      <c r="I4037" t="s">
        <v>138</v>
      </c>
      <c r="J4037">
        <v>68386</v>
      </c>
      <c r="K4037" s="1">
        <v>44877</v>
      </c>
      <c r="L4037" t="s">
        <v>63</v>
      </c>
      <c r="M4037" t="s">
        <v>10485</v>
      </c>
      <c r="N4037" t="s">
        <v>11887</v>
      </c>
      <c r="O4037" t="s">
        <v>1823</v>
      </c>
      <c r="P4037" t="s">
        <v>1824</v>
      </c>
      <c r="Q4037" t="s">
        <v>34</v>
      </c>
      <c r="R4037" t="s">
        <v>1825</v>
      </c>
      <c r="S4037" t="s">
        <v>85</v>
      </c>
      <c r="T4037" t="s">
        <v>1826</v>
      </c>
      <c r="U4037" t="s">
        <v>1827</v>
      </c>
      <c r="V4037" t="s">
        <v>3253</v>
      </c>
      <c r="W4037" t="s">
        <v>3254</v>
      </c>
    </row>
    <row r="4038" spans="1:23" x14ac:dyDescent="0.3">
      <c r="A4038">
        <v>1271151954623960</v>
      </c>
      <c r="B4038" t="s">
        <v>119</v>
      </c>
      <c r="C4038" t="s">
        <v>134</v>
      </c>
      <c r="D4038" t="s">
        <v>6483</v>
      </c>
      <c r="E4038" t="s">
        <v>5460</v>
      </c>
      <c r="F4038" t="s">
        <v>5461</v>
      </c>
      <c r="G4038">
        <v>15.097899999999999</v>
      </c>
      <c r="H4038">
        <v>145.6739</v>
      </c>
      <c r="I4038" t="s">
        <v>138</v>
      </c>
      <c r="J4038">
        <v>76606</v>
      </c>
      <c r="K4038" s="1">
        <v>44509</v>
      </c>
      <c r="L4038" t="s">
        <v>123</v>
      </c>
      <c r="M4038" t="s">
        <v>11888</v>
      </c>
      <c r="N4038" t="s">
        <v>11889</v>
      </c>
      <c r="O4038" t="s">
        <v>32</v>
      </c>
      <c r="P4038" t="s">
        <v>33</v>
      </c>
      <c r="Q4038" t="s">
        <v>50</v>
      </c>
      <c r="R4038" t="s">
        <v>35</v>
      </c>
      <c r="S4038" t="s">
        <v>241</v>
      </c>
      <c r="T4038" t="s">
        <v>37</v>
      </c>
      <c r="U4038" t="s">
        <v>38</v>
      </c>
      <c r="V4038" t="s">
        <v>2202</v>
      </c>
      <c r="W4038" t="s">
        <v>2203</v>
      </c>
    </row>
    <row r="4039" spans="1:23" x14ac:dyDescent="0.3">
      <c r="A4039">
        <v>2617458621347670</v>
      </c>
      <c r="B4039" t="s">
        <v>430</v>
      </c>
      <c r="C4039" t="s">
        <v>105</v>
      </c>
      <c r="D4039" t="s">
        <v>8310</v>
      </c>
      <c r="E4039" t="s">
        <v>1327</v>
      </c>
      <c r="F4039" t="s">
        <v>1328</v>
      </c>
      <c r="G4039">
        <v>-6.3149930000000003</v>
      </c>
      <c r="H4039">
        <v>143.95554999999999</v>
      </c>
      <c r="I4039" t="s">
        <v>28</v>
      </c>
      <c r="J4039">
        <v>12731</v>
      </c>
      <c r="K4039" s="1">
        <v>44685</v>
      </c>
      <c r="L4039" t="s">
        <v>63</v>
      </c>
      <c r="M4039" t="s">
        <v>11890</v>
      </c>
      <c r="N4039" t="s">
        <v>11891</v>
      </c>
      <c r="O4039" t="s">
        <v>292</v>
      </c>
      <c r="P4039" t="s">
        <v>1446</v>
      </c>
      <c r="Q4039" t="s">
        <v>67</v>
      </c>
      <c r="R4039" t="s">
        <v>1447</v>
      </c>
      <c r="S4039" t="s">
        <v>69</v>
      </c>
      <c r="T4039" t="s">
        <v>1448</v>
      </c>
      <c r="U4039" t="s">
        <v>1449</v>
      </c>
      <c r="V4039" t="s">
        <v>1974</v>
      </c>
      <c r="W4039" t="s">
        <v>1975</v>
      </c>
    </row>
    <row r="4040" spans="1:23" x14ac:dyDescent="0.3">
      <c r="A4040">
        <v>587068283397075</v>
      </c>
      <c r="B4040" t="s">
        <v>443</v>
      </c>
      <c r="C4040" t="s">
        <v>105</v>
      </c>
      <c r="D4040" t="s">
        <v>5485</v>
      </c>
      <c r="E4040" t="s">
        <v>2858</v>
      </c>
      <c r="F4040" t="s">
        <v>2859</v>
      </c>
      <c r="G4040">
        <v>23.424099999999999</v>
      </c>
      <c r="H4040">
        <v>53.847799999999999</v>
      </c>
      <c r="I4040" t="s">
        <v>28</v>
      </c>
      <c r="J4040">
        <v>112673</v>
      </c>
      <c r="K4040" s="1">
        <v>44710</v>
      </c>
      <c r="L4040" t="s">
        <v>123</v>
      </c>
      <c r="M4040" t="s">
        <v>11892</v>
      </c>
      <c r="N4040" t="s">
        <v>11893</v>
      </c>
      <c r="O4040" t="s">
        <v>1979</v>
      </c>
      <c r="P4040" t="s">
        <v>2111</v>
      </c>
      <c r="Q4040" t="s">
        <v>253</v>
      </c>
      <c r="R4040" t="s">
        <v>3837</v>
      </c>
      <c r="S4040" t="s">
        <v>36</v>
      </c>
      <c r="T4040" t="s">
        <v>3838</v>
      </c>
      <c r="U4040" t="s">
        <v>3839</v>
      </c>
      <c r="V4040" t="s">
        <v>6675</v>
      </c>
      <c r="W4040" t="s">
        <v>6676</v>
      </c>
    </row>
    <row r="4041" spans="1:23" x14ac:dyDescent="0.3">
      <c r="A4041">
        <v>2529594142849550</v>
      </c>
      <c r="B4041" t="s">
        <v>231</v>
      </c>
      <c r="C4041" t="s">
        <v>134</v>
      </c>
      <c r="D4041" t="s">
        <v>2108</v>
      </c>
      <c r="E4041" t="s">
        <v>2210</v>
      </c>
      <c r="F4041" t="s">
        <v>2211</v>
      </c>
      <c r="G4041">
        <v>4.5709</v>
      </c>
      <c r="H4041">
        <v>-74.297300000000007</v>
      </c>
      <c r="I4041" t="s">
        <v>206</v>
      </c>
      <c r="J4041">
        <v>60853</v>
      </c>
      <c r="K4041" s="1">
        <v>44845</v>
      </c>
      <c r="L4041" t="s">
        <v>29</v>
      </c>
      <c r="M4041" t="s">
        <v>11894</v>
      </c>
      <c r="N4041" t="s">
        <v>11895</v>
      </c>
      <c r="O4041" t="s">
        <v>597</v>
      </c>
      <c r="P4041" t="s">
        <v>1493</v>
      </c>
      <c r="Q4041" t="s">
        <v>169</v>
      </c>
      <c r="R4041" t="s">
        <v>1755</v>
      </c>
      <c r="S4041" t="s">
        <v>212</v>
      </c>
      <c r="T4041" t="s">
        <v>1756</v>
      </c>
      <c r="U4041" t="s">
        <v>1757</v>
      </c>
      <c r="V4041" t="s">
        <v>5764</v>
      </c>
      <c r="W4041" t="s">
        <v>5765</v>
      </c>
    </row>
    <row r="4042" spans="1:23" x14ac:dyDescent="0.3">
      <c r="A4042">
        <v>339022831896192</v>
      </c>
      <c r="B4042" t="s">
        <v>23</v>
      </c>
      <c r="C4042" t="s">
        <v>189</v>
      </c>
      <c r="D4042" t="s">
        <v>2424</v>
      </c>
      <c r="E4042" t="s">
        <v>975</v>
      </c>
      <c r="F4042" t="s">
        <v>976</v>
      </c>
      <c r="G4042">
        <v>7.8731</v>
      </c>
      <c r="H4042">
        <v>80.771799999999999</v>
      </c>
      <c r="I4042" t="s">
        <v>138</v>
      </c>
      <c r="J4042">
        <v>86131</v>
      </c>
      <c r="K4042" s="1">
        <v>45068</v>
      </c>
      <c r="L4042" t="s">
        <v>29</v>
      </c>
      <c r="M4042" t="s">
        <v>11896</v>
      </c>
      <c r="N4042">
        <v>8807912713</v>
      </c>
      <c r="O4042" t="s">
        <v>660</v>
      </c>
      <c r="P4042" t="s">
        <v>661</v>
      </c>
      <c r="Q4042" t="s">
        <v>34</v>
      </c>
      <c r="R4042" t="s">
        <v>662</v>
      </c>
      <c r="S4042" t="s">
        <v>255</v>
      </c>
      <c r="T4042" t="s">
        <v>663</v>
      </c>
      <c r="U4042" t="s">
        <v>664</v>
      </c>
      <c r="V4042" t="s">
        <v>623</v>
      </c>
      <c r="W4042" t="s">
        <v>624</v>
      </c>
    </row>
    <row r="4043" spans="1:23" x14ac:dyDescent="0.3">
      <c r="A4043">
        <v>913902464139479</v>
      </c>
      <c r="B4043" t="s">
        <v>839</v>
      </c>
      <c r="C4043" t="s">
        <v>218</v>
      </c>
      <c r="D4043" t="s">
        <v>1241</v>
      </c>
      <c r="E4043" t="s">
        <v>712</v>
      </c>
      <c r="F4043" t="s">
        <v>713</v>
      </c>
      <c r="G4043">
        <v>40.069099999999999</v>
      </c>
      <c r="H4043">
        <v>45.038200000000003</v>
      </c>
      <c r="I4043" t="s">
        <v>78</v>
      </c>
      <c r="J4043">
        <v>34428</v>
      </c>
      <c r="K4043" s="1">
        <v>44693</v>
      </c>
      <c r="L4043" t="s">
        <v>63</v>
      </c>
      <c r="M4043" t="s">
        <v>10834</v>
      </c>
      <c r="N4043" t="s">
        <v>11897</v>
      </c>
      <c r="O4043" t="s">
        <v>560</v>
      </c>
      <c r="P4043" t="s">
        <v>585</v>
      </c>
      <c r="Q4043" t="s">
        <v>83</v>
      </c>
      <c r="R4043" t="s">
        <v>3125</v>
      </c>
      <c r="S4043" t="s">
        <v>334</v>
      </c>
      <c r="T4043" t="s">
        <v>3126</v>
      </c>
      <c r="U4043" t="s">
        <v>3127</v>
      </c>
      <c r="V4043" t="s">
        <v>2545</v>
      </c>
      <c r="W4043" t="s">
        <v>2546</v>
      </c>
    </row>
    <row r="4044" spans="1:23" x14ac:dyDescent="0.3">
      <c r="A4044">
        <v>980358297818530</v>
      </c>
      <c r="B4044" t="s">
        <v>119</v>
      </c>
      <c r="C4044" t="s">
        <v>189</v>
      </c>
      <c r="D4044" t="s">
        <v>6374</v>
      </c>
      <c r="E4044" t="s">
        <v>1555</v>
      </c>
      <c r="F4044" t="s">
        <v>1556</v>
      </c>
      <c r="G4044">
        <v>49.817500000000003</v>
      </c>
      <c r="H4044">
        <v>15.473000000000001</v>
      </c>
      <c r="I4044" t="s">
        <v>206</v>
      </c>
      <c r="J4044">
        <v>64858</v>
      </c>
      <c r="K4044" s="1">
        <v>44457</v>
      </c>
      <c r="L4044" t="s">
        <v>123</v>
      </c>
      <c r="M4044" t="s">
        <v>11898</v>
      </c>
      <c r="N4044" t="s">
        <v>11899</v>
      </c>
      <c r="O4044" t="s">
        <v>447</v>
      </c>
      <c r="P4044" t="s">
        <v>5008</v>
      </c>
      <c r="Q4044" t="s">
        <v>169</v>
      </c>
      <c r="R4044" t="s">
        <v>5009</v>
      </c>
      <c r="S4044" t="s">
        <v>241</v>
      </c>
      <c r="T4044" t="s">
        <v>5010</v>
      </c>
      <c r="U4044" t="s">
        <v>5011</v>
      </c>
      <c r="V4044" t="s">
        <v>1526</v>
      </c>
      <c r="W4044" t="s">
        <v>1527</v>
      </c>
    </row>
    <row r="4045" spans="1:23" x14ac:dyDescent="0.3">
      <c r="A4045">
        <v>519715217846993</v>
      </c>
      <c r="B4045" t="s">
        <v>678</v>
      </c>
      <c r="C4045" t="s">
        <v>189</v>
      </c>
      <c r="D4045" t="s">
        <v>4309</v>
      </c>
      <c r="E4045" t="s">
        <v>1042</v>
      </c>
      <c r="F4045" t="s">
        <v>1043</v>
      </c>
      <c r="G4045">
        <v>56.879600000000003</v>
      </c>
      <c r="H4045">
        <v>24.603200000000001</v>
      </c>
      <c r="I4045" t="s">
        <v>206</v>
      </c>
      <c r="J4045">
        <v>113649</v>
      </c>
      <c r="K4045" s="1">
        <v>44826</v>
      </c>
      <c r="L4045" t="s">
        <v>29</v>
      </c>
      <c r="M4045" t="s">
        <v>11900</v>
      </c>
      <c r="N4045" t="s">
        <v>11901</v>
      </c>
      <c r="O4045" t="s">
        <v>81</v>
      </c>
      <c r="P4045" t="s">
        <v>82</v>
      </c>
      <c r="Q4045" t="s">
        <v>50</v>
      </c>
      <c r="R4045" t="s">
        <v>84</v>
      </c>
      <c r="S4045" t="s">
        <v>334</v>
      </c>
      <c r="T4045" t="s">
        <v>86</v>
      </c>
      <c r="U4045" t="s">
        <v>87</v>
      </c>
      <c r="V4045" t="s">
        <v>4119</v>
      </c>
      <c r="W4045" t="s">
        <v>4120</v>
      </c>
    </row>
    <row r="4046" spans="1:23" x14ac:dyDescent="0.3">
      <c r="A4046">
        <v>1217292265285210</v>
      </c>
      <c r="B4046" t="s">
        <v>175</v>
      </c>
      <c r="C4046" t="s">
        <v>151</v>
      </c>
      <c r="D4046" t="s">
        <v>751</v>
      </c>
      <c r="E4046" t="s">
        <v>5061</v>
      </c>
      <c r="F4046" t="s">
        <v>5062</v>
      </c>
      <c r="G4046">
        <v>48.379399999999997</v>
      </c>
      <c r="H4046">
        <v>31.165600000000001</v>
      </c>
      <c r="I4046" t="s">
        <v>138</v>
      </c>
      <c r="J4046">
        <v>113114</v>
      </c>
      <c r="K4046" s="1">
        <v>44784</v>
      </c>
      <c r="L4046" t="s">
        <v>29</v>
      </c>
      <c r="M4046" t="s">
        <v>11902</v>
      </c>
      <c r="N4046" t="s">
        <v>11903</v>
      </c>
      <c r="O4046" t="s">
        <v>897</v>
      </c>
      <c r="P4046" t="s">
        <v>898</v>
      </c>
      <c r="Q4046" t="s">
        <v>358</v>
      </c>
      <c r="R4046" t="s">
        <v>899</v>
      </c>
      <c r="S4046" t="s">
        <v>145</v>
      </c>
      <c r="T4046" t="s">
        <v>900</v>
      </c>
      <c r="U4046" t="s">
        <v>901</v>
      </c>
      <c r="V4046" t="s">
        <v>4579</v>
      </c>
      <c r="W4046" t="s">
        <v>4580</v>
      </c>
    </row>
    <row r="4047" spans="1:23" x14ac:dyDescent="0.3">
      <c r="A4047">
        <v>536588306456074</v>
      </c>
      <c r="B4047" t="s">
        <v>555</v>
      </c>
      <c r="C4047" t="s">
        <v>24</v>
      </c>
      <c r="D4047" t="s">
        <v>1705</v>
      </c>
      <c r="E4047" t="s">
        <v>1997</v>
      </c>
      <c r="F4047" t="s">
        <v>1998</v>
      </c>
      <c r="G4047">
        <v>45.943199999999997</v>
      </c>
      <c r="H4047">
        <v>24.966799999999999</v>
      </c>
      <c r="I4047" t="s">
        <v>138</v>
      </c>
      <c r="J4047">
        <v>30776</v>
      </c>
      <c r="K4047" s="1">
        <v>44626</v>
      </c>
      <c r="L4047" t="s">
        <v>63</v>
      </c>
      <c r="M4047" t="s">
        <v>11904</v>
      </c>
      <c r="N4047" t="s">
        <v>11905</v>
      </c>
      <c r="O4047" t="s">
        <v>1381</v>
      </c>
      <c r="P4047" t="s">
        <v>1382</v>
      </c>
      <c r="Q4047" t="s">
        <v>169</v>
      </c>
      <c r="R4047" t="s">
        <v>1383</v>
      </c>
      <c r="S4047" t="s">
        <v>114</v>
      </c>
      <c r="T4047" t="s">
        <v>1384</v>
      </c>
      <c r="U4047" t="s">
        <v>1385</v>
      </c>
      <c r="V4047" t="s">
        <v>5730</v>
      </c>
      <c r="W4047" t="s">
        <v>5731</v>
      </c>
    </row>
    <row r="4048" spans="1:23" x14ac:dyDescent="0.3">
      <c r="A4048">
        <v>662209013610605</v>
      </c>
      <c r="B4048" t="s">
        <v>710</v>
      </c>
      <c r="C4048" t="s">
        <v>105</v>
      </c>
      <c r="D4048" t="s">
        <v>301</v>
      </c>
      <c r="E4048" t="s">
        <v>626</v>
      </c>
      <c r="F4048" t="s">
        <v>627</v>
      </c>
      <c r="G4048">
        <v>35.9375</v>
      </c>
      <c r="H4048">
        <v>14.375400000000001</v>
      </c>
      <c r="I4048" t="s">
        <v>78</v>
      </c>
      <c r="J4048">
        <v>21971</v>
      </c>
      <c r="K4048" s="1">
        <v>44632</v>
      </c>
      <c r="L4048" t="s">
        <v>29</v>
      </c>
      <c r="M4048" t="s">
        <v>11906</v>
      </c>
      <c r="N4048">
        <v>6145855380</v>
      </c>
      <c r="O4048" t="s">
        <v>1454</v>
      </c>
      <c r="P4048" t="s">
        <v>1455</v>
      </c>
      <c r="Q4048" t="s">
        <v>321</v>
      </c>
      <c r="R4048" t="s">
        <v>1456</v>
      </c>
      <c r="S4048" t="s">
        <v>69</v>
      </c>
      <c r="T4048" t="s">
        <v>1457</v>
      </c>
      <c r="U4048" t="s">
        <v>1458</v>
      </c>
      <c r="V4048" t="s">
        <v>5430</v>
      </c>
      <c r="W4048" t="s">
        <v>5431</v>
      </c>
    </row>
    <row r="4049" spans="1:23" x14ac:dyDescent="0.3">
      <c r="A4049">
        <v>1042341689539940</v>
      </c>
      <c r="B4049" t="s">
        <v>430</v>
      </c>
      <c r="C4049" t="s">
        <v>134</v>
      </c>
      <c r="D4049" t="s">
        <v>5047</v>
      </c>
      <c r="E4049" t="s">
        <v>2094</v>
      </c>
      <c r="F4049" t="s">
        <v>2095</v>
      </c>
      <c r="G4049">
        <v>-14.271000000000001</v>
      </c>
      <c r="H4049">
        <v>-170.13220000000001</v>
      </c>
      <c r="I4049" t="s">
        <v>28</v>
      </c>
      <c r="J4049">
        <v>81169</v>
      </c>
      <c r="K4049" s="1">
        <v>45137</v>
      </c>
      <c r="L4049" t="s">
        <v>63</v>
      </c>
      <c r="M4049" t="s">
        <v>11907</v>
      </c>
      <c r="N4049">
        <f>1-380-576-6495</f>
        <v>-7450</v>
      </c>
      <c r="O4049" t="s">
        <v>990</v>
      </c>
      <c r="P4049" t="s">
        <v>991</v>
      </c>
      <c r="Q4049" t="s">
        <v>674</v>
      </c>
      <c r="R4049" t="s">
        <v>992</v>
      </c>
      <c r="S4049" t="s">
        <v>334</v>
      </c>
      <c r="T4049" t="s">
        <v>993</v>
      </c>
      <c r="U4049" t="s">
        <v>994</v>
      </c>
      <c r="V4049" t="s">
        <v>8206</v>
      </c>
      <c r="W4049" t="s">
        <v>8207</v>
      </c>
    </row>
    <row r="4050" spans="1:23" x14ac:dyDescent="0.3">
      <c r="A4050">
        <v>2974177122075950</v>
      </c>
      <c r="B4050" t="s">
        <v>839</v>
      </c>
      <c r="C4050" t="s">
        <v>218</v>
      </c>
      <c r="D4050" t="s">
        <v>301</v>
      </c>
      <c r="E4050" t="s">
        <v>556</v>
      </c>
      <c r="F4050" t="s">
        <v>557</v>
      </c>
      <c r="G4050">
        <v>-1.8311999999999999</v>
      </c>
      <c r="H4050">
        <v>-78.183400000000006</v>
      </c>
      <c r="I4050" t="s">
        <v>138</v>
      </c>
      <c r="J4050">
        <v>78835</v>
      </c>
      <c r="K4050" s="1">
        <v>44603</v>
      </c>
      <c r="L4050" t="s">
        <v>29</v>
      </c>
      <c r="M4050" t="s">
        <v>11908</v>
      </c>
      <c r="N4050" t="s">
        <v>11909</v>
      </c>
      <c r="O4050" t="s">
        <v>1057</v>
      </c>
      <c r="P4050" t="s">
        <v>1058</v>
      </c>
      <c r="Q4050" t="s">
        <v>83</v>
      </c>
      <c r="R4050" t="s">
        <v>1059</v>
      </c>
      <c r="S4050" t="s">
        <v>212</v>
      </c>
      <c r="T4050" t="s">
        <v>1060</v>
      </c>
      <c r="U4050" t="s">
        <v>1061</v>
      </c>
      <c r="V4050" t="s">
        <v>8902</v>
      </c>
      <c r="W4050" t="s">
        <v>8903</v>
      </c>
    </row>
    <row r="4051" spans="1:23" x14ac:dyDescent="0.3">
      <c r="A4051">
        <v>2990732983936930</v>
      </c>
      <c r="B4051" t="s">
        <v>364</v>
      </c>
      <c r="C4051" t="s">
        <v>189</v>
      </c>
      <c r="D4051" t="s">
        <v>1934</v>
      </c>
      <c r="E4051" t="s">
        <v>3715</v>
      </c>
      <c r="F4051" t="s">
        <v>3716</v>
      </c>
      <c r="G4051">
        <v>-3.3704000000000001</v>
      </c>
      <c r="H4051">
        <v>-168.73400000000001</v>
      </c>
      <c r="I4051" t="s">
        <v>206</v>
      </c>
      <c r="J4051">
        <v>102959</v>
      </c>
      <c r="K4051" s="1">
        <v>45142</v>
      </c>
      <c r="L4051" t="s">
        <v>123</v>
      </c>
      <c r="M4051" t="s">
        <v>11910</v>
      </c>
      <c r="N4051" t="s">
        <v>11911</v>
      </c>
      <c r="O4051" t="s">
        <v>2883</v>
      </c>
      <c r="P4051" t="s">
        <v>2884</v>
      </c>
      <c r="Q4051" t="s">
        <v>321</v>
      </c>
      <c r="R4051" t="s">
        <v>2885</v>
      </c>
      <c r="S4051" t="s">
        <v>212</v>
      </c>
      <c r="T4051" t="s">
        <v>2886</v>
      </c>
      <c r="U4051" t="s">
        <v>2887</v>
      </c>
      <c r="V4051" t="s">
        <v>1769</v>
      </c>
      <c r="W4051" t="s">
        <v>1770</v>
      </c>
    </row>
    <row r="4052" spans="1:23" x14ac:dyDescent="0.3">
      <c r="A4052">
        <v>2781888620750220</v>
      </c>
      <c r="B4052" t="s">
        <v>430</v>
      </c>
      <c r="C4052" t="s">
        <v>189</v>
      </c>
      <c r="D4052" t="s">
        <v>1996</v>
      </c>
      <c r="E4052" t="s">
        <v>593</v>
      </c>
      <c r="F4052" t="s">
        <v>594</v>
      </c>
      <c r="G4052">
        <v>-11.6455</v>
      </c>
      <c r="H4052">
        <v>43.333300000000001</v>
      </c>
      <c r="I4052" t="s">
        <v>62</v>
      </c>
      <c r="J4052">
        <v>89575</v>
      </c>
      <c r="K4052" s="1">
        <v>44871</v>
      </c>
      <c r="L4052" t="s">
        <v>123</v>
      </c>
      <c r="M4052" t="s">
        <v>11912</v>
      </c>
      <c r="N4052" t="s">
        <v>11913</v>
      </c>
      <c r="O4052" t="s">
        <v>81</v>
      </c>
      <c r="P4052" t="s">
        <v>224</v>
      </c>
      <c r="Q4052" t="s">
        <v>34</v>
      </c>
      <c r="R4052" t="s">
        <v>2259</v>
      </c>
      <c r="S4052" t="s">
        <v>241</v>
      </c>
      <c r="T4052" t="s">
        <v>2260</v>
      </c>
      <c r="U4052" t="s">
        <v>2261</v>
      </c>
      <c r="V4052" t="s">
        <v>3209</v>
      </c>
      <c r="W4052" t="s">
        <v>3210</v>
      </c>
    </row>
    <row r="4053" spans="1:23" x14ac:dyDescent="0.3">
      <c r="A4053">
        <v>254920676251370</v>
      </c>
      <c r="B4053" t="s">
        <v>430</v>
      </c>
      <c r="C4053" t="s">
        <v>151</v>
      </c>
      <c r="D4053" t="s">
        <v>3574</v>
      </c>
      <c r="E4053" t="s">
        <v>1642</v>
      </c>
      <c r="F4053" t="s">
        <v>1643</v>
      </c>
      <c r="G4053">
        <v>41.608600000000003</v>
      </c>
      <c r="H4053">
        <v>21.7453</v>
      </c>
      <c r="I4053" t="s">
        <v>78</v>
      </c>
      <c r="J4053">
        <v>38206</v>
      </c>
      <c r="K4053" s="1">
        <v>45028</v>
      </c>
      <c r="L4053" t="s">
        <v>123</v>
      </c>
      <c r="M4053" t="s">
        <v>11914</v>
      </c>
      <c r="N4053" t="s">
        <v>11915</v>
      </c>
      <c r="O4053" t="s">
        <v>1115</v>
      </c>
      <c r="P4053" t="s">
        <v>811</v>
      </c>
      <c r="Q4053" t="s">
        <v>239</v>
      </c>
      <c r="R4053" t="s">
        <v>1116</v>
      </c>
      <c r="S4053" t="s">
        <v>255</v>
      </c>
      <c r="T4053" t="s">
        <v>1117</v>
      </c>
      <c r="U4053" t="s">
        <v>1118</v>
      </c>
      <c r="V4053" t="s">
        <v>2458</v>
      </c>
      <c r="W4053" t="s">
        <v>2459</v>
      </c>
    </row>
    <row r="4054" spans="1:23" x14ac:dyDescent="0.3">
      <c r="A4054">
        <v>2983757726967600</v>
      </c>
      <c r="B4054" t="s">
        <v>710</v>
      </c>
      <c r="C4054" t="s">
        <v>91</v>
      </c>
      <c r="D4054" t="s">
        <v>2951</v>
      </c>
      <c r="E4054" t="s">
        <v>1010</v>
      </c>
      <c r="F4054" t="s">
        <v>1011</v>
      </c>
      <c r="G4054">
        <v>15.7835</v>
      </c>
      <c r="H4054">
        <v>-90.230800000000002</v>
      </c>
      <c r="I4054" t="s">
        <v>28</v>
      </c>
      <c r="J4054">
        <v>119926</v>
      </c>
      <c r="K4054" s="1">
        <v>45047</v>
      </c>
      <c r="L4054" t="s">
        <v>29</v>
      </c>
      <c r="M4054" t="s">
        <v>11916</v>
      </c>
      <c r="N4054" t="s">
        <v>11917</v>
      </c>
      <c r="O4054" t="s">
        <v>660</v>
      </c>
      <c r="P4054" t="s">
        <v>661</v>
      </c>
      <c r="Q4054" t="s">
        <v>674</v>
      </c>
      <c r="R4054" t="s">
        <v>662</v>
      </c>
      <c r="S4054" t="s">
        <v>241</v>
      </c>
      <c r="T4054" t="s">
        <v>663</v>
      </c>
      <c r="U4054" t="s">
        <v>664</v>
      </c>
      <c r="V4054" t="s">
        <v>7221</v>
      </c>
      <c r="W4054" t="s">
        <v>7222</v>
      </c>
    </row>
    <row r="4055" spans="1:23" x14ac:dyDescent="0.3">
      <c r="A4055">
        <v>574606712565840</v>
      </c>
      <c r="B4055" t="s">
        <v>678</v>
      </c>
      <c r="C4055" t="s">
        <v>189</v>
      </c>
      <c r="D4055" t="s">
        <v>534</v>
      </c>
      <c r="E4055" t="s">
        <v>2741</v>
      </c>
      <c r="F4055" t="s">
        <v>2742</v>
      </c>
      <c r="G4055">
        <v>39.399900000000002</v>
      </c>
      <c r="H4055">
        <v>-8.2245000000000008</v>
      </c>
      <c r="I4055" t="s">
        <v>78</v>
      </c>
      <c r="J4055">
        <v>113125</v>
      </c>
      <c r="K4055" s="1">
        <v>44901</v>
      </c>
      <c r="L4055" t="s">
        <v>63</v>
      </c>
      <c r="M4055" t="s">
        <v>11918</v>
      </c>
      <c r="N4055" t="s">
        <v>11919</v>
      </c>
      <c r="O4055" t="s">
        <v>1454</v>
      </c>
      <c r="P4055" t="s">
        <v>1455</v>
      </c>
      <c r="Q4055" t="s">
        <v>294</v>
      </c>
      <c r="R4055" t="s">
        <v>1456</v>
      </c>
      <c r="S4055" t="s">
        <v>52</v>
      </c>
      <c r="T4055" t="s">
        <v>1457</v>
      </c>
      <c r="U4055" t="s">
        <v>1458</v>
      </c>
      <c r="V4055" t="s">
        <v>6201</v>
      </c>
      <c r="W4055" t="s">
        <v>6202</v>
      </c>
    </row>
    <row r="4056" spans="1:23" x14ac:dyDescent="0.3">
      <c r="A4056">
        <v>1918626256492900</v>
      </c>
      <c r="B4056" t="s">
        <v>150</v>
      </c>
      <c r="C4056" t="s">
        <v>42</v>
      </c>
      <c r="D4056" t="s">
        <v>397</v>
      </c>
      <c r="E4056" t="s">
        <v>366</v>
      </c>
      <c r="F4056" t="s">
        <v>367</v>
      </c>
      <c r="G4056">
        <v>18.4207</v>
      </c>
      <c r="H4056">
        <v>-64.639899999999997</v>
      </c>
      <c r="I4056" t="s">
        <v>138</v>
      </c>
      <c r="J4056">
        <v>46136</v>
      </c>
      <c r="K4056" s="1">
        <v>44489</v>
      </c>
      <c r="L4056" t="s">
        <v>29</v>
      </c>
      <c r="M4056" t="s">
        <v>11920</v>
      </c>
      <c r="N4056" t="s">
        <v>11921</v>
      </c>
      <c r="O4056" t="s">
        <v>400</v>
      </c>
      <c r="P4056" t="s">
        <v>2566</v>
      </c>
      <c r="Q4056" t="s">
        <v>239</v>
      </c>
      <c r="R4056" t="s">
        <v>2567</v>
      </c>
      <c r="S4056" t="s">
        <v>145</v>
      </c>
      <c r="T4056" t="s">
        <v>2568</v>
      </c>
      <c r="U4056" t="s">
        <v>2569</v>
      </c>
      <c r="V4056" t="s">
        <v>2218</v>
      </c>
      <c r="W4056" t="s">
        <v>2219</v>
      </c>
    </row>
    <row r="4057" spans="1:23" x14ac:dyDescent="0.3">
      <c r="A4057">
        <v>1912585670691780</v>
      </c>
      <c r="B4057" t="s">
        <v>839</v>
      </c>
      <c r="C4057" t="s">
        <v>134</v>
      </c>
      <c r="D4057" t="s">
        <v>1844</v>
      </c>
      <c r="E4057" t="s">
        <v>2436</v>
      </c>
      <c r="F4057" t="s">
        <v>2437</v>
      </c>
      <c r="G4057">
        <v>46.818199999999997</v>
      </c>
      <c r="H4057">
        <v>8.2274999999999991</v>
      </c>
      <c r="I4057" t="s">
        <v>138</v>
      </c>
      <c r="J4057">
        <v>21230</v>
      </c>
      <c r="K4057" s="1">
        <v>44777</v>
      </c>
      <c r="L4057" t="s">
        <v>63</v>
      </c>
      <c r="M4057" t="s">
        <v>11922</v>
      </c>
      <c r="N4057" t="s">
        <v>11923</v>
      </c>
      <c r="O4057" t="s">
        <v>2072</v>
      </c>
      <c r="P4057" t="s">
        <v>2073</v>
      </c>
      <c r="Q4057" t="s">
        <v>34</v>
      </c>
      <c r="R4057" t="s">
        <v>2074</v>
      </c>
      <c r="S4057" t="s">
        <v>36</v>
      </c>
      <c r="T4057" t="s">
        <v>2075</v>
      </c>
      <c r="U4057" t="s">
        <v>2076</v>
      </c>
      <c r="V4057" t="s">
        <v>1828</v>
      </c>
      <c r="W4057" t="s">
        <v>1829</v>
      </c>
    </row>
    <row r="4058" spans="1:23" x14ac:dyDescent="0.3">
      <c r="A4058">
        <v>1455164900285330</v>
      </c>
      <c r="B4058" t="s">
        <v>467</v>
      </c>
      <c r="C4058" t="s">
        <v>273</v>
      </c>
      <c r="D4058" t="s">
        <v>1714</v>
      </c>
      <c r="E4058" t="s">
        <v>1896</v>
      </c>
      <c r="F4058" t="s">
        <v>1897</v>
      </c>
      <c r="G4058">
        <v>9.9456000000000007</v>
      </c>
      <c r="H4058">
        <v>-9.6966000000000001</v>
      </c>
      <c r="I4058" t="s">
        <v>28</v>
      </c>
      <c r="J4058">
        <v>107893</v>
      </c>
      <c r="K4058" s="1">
        <v>44907</v>
      </c>
      <c r="L4058" t="s">
        <v>123</v>
      </c>
      <c r="M4058" t="s">
        <v>11924</v>
      </c>
      <c r="N4058">
        <f>1-538-925-3140</f>
        <v>-4602</v>
      </c>
      <c r="O4058" t="s">
        <v>1543</v>
      </c>
      <c r="P4058" t="s">
        <v>1544</v>
      </c>
      <c r="Q4058" t="s">
        <v>34</v>
      </c>
      <c r="R4058" t="s">
        <v>1545</v>
      </c>
      <c r="S4058" t="s">
        <v>85</v>
      </c>
      <c r="T4058" t="s">
        <v>1546</v>
      </c>
      <c r="U4058" t="s">
        <v>1547</v>
      </c>
      <c r="V4058" t="s">
        <v>5583</v>
      </c>
      <c r="W4058" t="s">
        <v>5584</v>
      </c>
    </row>
    <row r="4059" spans="1:23" x14ac:dyDescent="0.3">
      <c r="A4059">
        <v>669717888710175</v>
      </c>
      <c r="B4059" t="s">
        <v>175</v>
      </c>
      <c r="C4059" t="s">
        <v>134</v>
      </c>
      <c r="D4059" t="s">
        <v>3706</v>
      </c>
      <c r="E4059" t="s">
        <v>315</v>
      </c>
      <c r="F4059" t="s">
        <v>316</v>
      </c>
      <c r="G4059">
        <v>40.143099999999997</v>
      </c>
      <c r="H4059">
        <v>47.576900000000002</v>
      </c>
      <c r="I4059" t="s">
        <v>28</v>
      </c>
      <c r="J4059">
        <v>124722</v>
      </c>
      <c r="K4059" s="1">
        <v>44819</v>
      </c>
      <c r="L4059" t="s">
        <v>29</v>
      </c>
      <c r="M4059" t="s">
        <v>11925</v>
      </c>
      <c r="N4059" t="s">
        <v>11926</v>
      </c>
      <c r="O4059" t="s">
        <v>2242</v>
      </c>
      <c r="P4059" t="s">
        <v>6301</v>
      </c>
      <c r="Q4059" t="s">
        <v>34</v>
      </c>
      <c r="R4059" t="s">
        <v>6302</v>
      </c>
      <c r="S4059" t="s">
        <v>69</v>
      </c>
      <c r="T4059" t="s">
        <v>6303</v>
      </c>
      <c r="U4059" t="s">
        <v>6304</v>
      </c>
      <c r="V4059" t="s">
        <v>2351</v>
      </c>
      <c r="W4059" t="s">
        <v>2352</v>
      </c>
    </row>
    <row r="4060" spans="1:23" x14ac:dyDescent="0.3">
      <c r="A4060">
        <v>339504817996306</v>
      </c>
      <c r="B4060" t="s">
        <v>364</v>
      </c>
      <c r="C4060" t="s">
        <v>134</v>
      </c>
      <c r="D4060" t="s">
        <v>3401</v>
      </c>
      <c r="E4060" t="s">
        <v>1165</v>
      </c>
      <c r="F4060" t="s">
        <v>1166</v>
      </c>
      <c r="G4060">
        <v>6.8769999999999998</v>
      </c>
      <c r="H4060">
        <v>31.306999999999999</v>
      </c>
      <c r="I4060" t="s">
        <v>78</v>
      </c>
      <c r="J4060">
        <v>79638</v>
      </c>
      <c r="K4060" s="1">
        <v>45023</v>
      </c>
      <c r="L4060" t="s">
        <v>29</v>
      </c>
      <c r="M4060" t="s">
        <v>11927</v>
      </c>
      <c r="N4060" t="s">
        <v>11928</v>
      </c>
      <c r="O4060" t="s">
        <v>209</v>
      </c>
      <c r="P4060" t="s">
        <v>3221</v>
      </c>
      <c r="Q4060" t="s">
        <v>143</v>
      </c>
      <c r="R4060" t="s">
        <v>3222</v>
      </c>
      <c r="S4060" t="s">
        <v>212</v>
      </c>
      <c r="T4060" t="s">
        <v>3223</v>
      </c>
      <c r="U4060" t="s">
        <v>3224</v>
      </c>
      <c r="V4060" t="s">
        <v>3439</v>
      </c>
      <c r="W4060" t="s">
        <v>3440</v>
      </c>
    </row>
    <row r="4061" spans="1:23" x14ac:dyDescent="0.3">
      <c r="A4061">
        <v>2156404228072040</v>
      </c>
      <c r="B4061" t="s">
        <v>839</v>
      </c>
      <c r="C4061" t="s">
        <v>58</v>
      </c>
      <c r="D4061" t="s">
        <v>4454</v>
      </c>
      <c r="E4061" t="s">
        <v>177</v>
      </c>
      <c r="F4061" t="s">
        <v>178</v>
      </c>
      <c r="G4061">
        <v>26.066700000000001</v>
      </c>
      <c r="H4061">
        <v>50.557699999999997</v>
      </c>
      <c r="I4061" t="s">
        <v>28</v>
      </c>
      <c r="J4061">
        <v>78622</v>
      </c>
      <c r="K4061" s="1">
        <v>44633</v>
      </c>
      <c r="L4061" t="s">
        <v>123</v>
      </c>
      <c r="M4061" t="s">
        <v>11929</v>
      </c>
      <c r="N4061" t="s">
        <v>11930</v>
      </c>
      <c r="O4061" t="s">
        <v>3723</v>
      </c>
      <c r="P4061" t="s">
        <v>3724</v>
      </c>
      <c r="Q4061" t="s">
        <v>321</v>
      </c>
      <c r="R4061" t="s">
        <v>3725</v>
      </c>
      <c r="S4061" t="s">
        <v>69</v>
      </c>
      <c r="T4061" t="s">
        <v>3726</v>
      </c>
      <c r="U4061" t="s">
        <v>3727</v>
      </c>
      <c r="V4061" t="s">
        <v>5368</v>
      </c>
      <c r="W4061" t="s">
        <v>5369</v>
      </c>
    </row>
    <row r="4062" spans="1:23" x14ac:dyDescent="0.3">
      <c r="A4062">
        <v>1075484466516230</v>
      </c>
      <c r="B4062" t="s">
        <v>443</v>
      </c>
      <c r="C4062" t="s">
        <v>273</v>
      </c>
      <c r="D4062" t="s">
        <v>5560</v>
      </c>
      <c r="E4062" t="s">
        <v>1890</v>
      </c>
      <c r="F4062" t="s">
        <v>1891</v>
      </c>
      <c r="G4062">
        <v>-9.1899669999999993</v>
      </c>
      <c r="H4062">
        <v>-75.015152</v>
      </c>
      <c r="I4062" t="s">
        <v>28</v>
      </c>
      <c r="J4062">
        <v>22698</v>
      </c>
      <c r="K4062" s="1">
        <v>44657</v>
      </c>
      <c r="L4062" t="s">
        <v>63</v>
      </c>
      <c r="M4062" t="s">
        <v>11931</v>
      </c>
      <c r="N4062">
        <f>1-486-463-3324</f>
        <v>-4272</v>
      </c>
      <c r="O4062" t="s">
        <v>32</v>
      </c>
      <c r="P4062" t="s">
        <v>1169</v>
      </c>
      <c r="Q4062" t="s">
        <v>83</v>
      </c>
      <c r="R4062" t="s">
        <v>1170</v>
      </c>
      <c r="S4062" t="s">
        <v>85</v>
      </c>
      <c r="T4062" t="s">
        <v>1171</v>
      </c>
      <c r="U4062" t="s">
        <v>1172</v>
      </c>
      <c r="V4062" t="s">
        <v>7613</v>
      </c>
      <c r="W4062" t="s">
        <v>7614</v>
      </c>
    </row>
    <row r="4063" spans="1:23" x14ac:dyDescent="0.3">
      <c r="A4063">
        <v>762671745587740</v>
      </c>
      <c r="B4063" t="s">
        <v>41</v>
      </c>
      <c r="C4063" t="s">
        <v>24</v>
      </c>
      <c r="D4063" t="s">
        <v>7073</v>
      </c>
      <c r="E4063" t="s">
        <v>4315</v>
      </c>
      <c r="F4063" t="s">
        <v>4316</v>
      </c>
      <c r="G4063">
        <v>-0.52280000000000004</v>
      </c>
      <c r="H4063">
        <v>166.9315</v>
      </c>
      <c r="I4063" t="s">
        <v>138</v>
      </c>
      <c r="J4063">
        <v>114379</v>
      </c>
      <c r="K4063" s="1">
        <v>45184</v>
      </c>
      <c r="L4063" t="s">
        <v>63</v>
      </c>
      <c r="M4063" t="s">
        <v>11932</v>
      </c>
      <c r="N4063">
        <v>3988028603</v>
      </c>
      <c r="O4063" t="s">
        <v>586</v>
      </c>
      <c r="P4063" t="s">
        <v>1299</v>
      </c>
      <c r="Q4063" t="s">
        <v>50</v>
      </c>
      <c r="R4063" t="s">
        <v>1300</v>
      </c>
      <c r="S4063" t="s">
        <v>145</v>
      </c>
      <c r="T4063" t="s">
        <v>1301</v>
      </c>
      <c r="U4063" t="s">
        <v>1302</v>
      </c>
      <c r="V4063" t="s">
        <v>3490</v>
      </c>
      <c r="W4063" t="s">
        <v>3491</v>
      </c>
    </row>
    <row r="4064" spans="1:23" x14ac:dyDescent="0.3">
      <c r="A4064">
        <v>1767668831706890</v>
      </c>
      <c r="B4064" t="s">
        <v>1249</v>
      </c>
      <c r="C4064" t="s">
        <v>24</v>
      </c>
      <c r="D4064" t="s">
        <v>2460</v>
      </c>
      <c r="E4064" t="s">
        <v>1231</v>
      </c>
      <c r="F4064" t="s">
        <v>1232</v>
      </c>
      <c r="G4064">
        <v>-16.290199999999999</v>
      </c>
      <c r="H4064">
        <v>-63.588700000000003</v>
      </c>
      <c r="I4064" t="s">
        <v>78</v>
      </c>
      <c r="J4064">
        <v>65867</v>
      </c>
      <c r="K4064" s="1">
        <v>44619</v>
      </c>
      <c r="L4064" t="s">
        <v>29</v>
      </c>
      <c r="M4064" t="s">
        <v>11933</v>
      </c>
      <c r="N4064" t="s">
        <v>11934</v>
      </c>
      <c r="O4064" t="s">
        <v>2554</v>
      </c>
      <c r="P4064" t="s">
        <v>3166</v>
      </c>
      <c r="Q4064" t="s">
        <v>83</v>
      </c>
      <c r="R4064" t="s">
        <v>3167</v>
      </c>
      <c r="S4064" t="s">
        <v>334</v>
      </c>
      <c r="T4064" t="s">
        <v>3168</v>
      </c>
      <c r="U4064" t="s">
        <v>3169</v>
      </c>
      <c r="V4064" t="s">
        <v>2202</v>
      </c>
      <c r="W4064" t="s">
        <v>2203</v>
      </c>
    </row>
    <row r="4065" spans="1:23" x14ac:dyDescent="0.3">
      <c r="A4065">
        <v>2660732215200270</v>
      </c>
      <c r="B4065" t="s">
        <v>119</v>
      </c>
      <c r="C4065" t="s">
        <v>218</v>
      </c>
      <c r="D4065" t="s">
        <v>407</v>
      </c>
      <c r="E4065" t="s">
        <v>302</v>
      </c>
      <c r="F4065" t="s">
        <v>303</v>
      </c>
      <c r="G4065">
        <v>-4.0382999999999996</v>
      </c>
      <c r="H4065">
        <v>21.758700000000001</v>
      </c>
      <c r="I4065" t="s">
        <v>78</v>
      </c>
      <c r="J4065">
        <v>84363</v>
      </c>
      <c r="K4065" s="1">
        <v>45139</v>
      </c>
      <c r="L4065" t="s">
        <v>123</v>
      </c>
      <c r="M4065" t="s">
        <v>11935</v>
      </c>
      <c r="N4065" t="s">
        <v>11936</v>
      </c>
      <c r="O4065" t="s">
        <v>2602</v>
      </c>
      <c r="P4065" t="s">
        <v>5200</v>
      </c>
      <c r="Q4065" t="s">
        <v>83</v>
      </c>
      <c r="R4065" t="s">
        <v>5201</v>
      </c>
      <c r="S4065" t="s">
        <v>241</v>
      </c>
      <c r="T4065" t="s">
        <v>5202</v>
      </c>
      <c r="U4065" t="s">
        <v>5203</v>
      </c>
      <c r="V4065" t="s">
        <v>4075</v>
      </c>
      <c r="W4065" t="s">
        <v>4076</v>
      </c>
    </row>
    <row r="4066" spans="1:23" x14ac:dyDescent="0.3">
      <c r="A4066">
        <v>2426522276918470</v>
      </c>
      <c r="B4066" t="s">
        <v>1140</v>
      </c>
      <c r="C4066" t="s">
        <v>91</v>
      </c>
      <c r="D4066" t="s">
        <v>190</v>
      </c>
      <c r="E4066" t="s">
        <v>1642</v>
      </c>
      <c r="F4066" t="s">
        <v>1643</v>
      </c>
      <c r="G4066">
        <v>41.608600000000003</v>
      </c>
      <c r="H4066">
        <v>21.7453</v>
      </c>
      <c r="I4066" t="s">
        <v>138</v>
      </c>
      <c r="J4066">
        <v>47584</v>
      </c>
      <c r="K4066" s="1">
        <v>44744</v>
      </c>
      <c r="L4066" t="s">
        <v>29</v>
      </c>
      <c r="M4066" t="s">
        <v>11937</v>
      </c>
      <c r="N4066" t="s">
        <v>11938</v>
      </c>
      <c r="O4066" t="s">
        <v>2675</v>
      </c>
      <c r="P4066" t="s">
        <v>6117</v>
      </c>
      <c r="Q4066" t="s">
        <v>294</v>
      </c>
      <c r="R4066" t="s">
        <v>6118</v>
      </c>
      <c r="S4066" t="s">
        <v>212</v>
      </c>
      <c r="T4066" t="s">
        <v>6119</v>
      </c>
      <c r="U4066" t="s">
        <v>6120</v>
      </c>
      <c r="V4066" t="s">
        <v>4966</v>
      </c>
      <c r="W4066" t="s">
        <v>4967</v>
      </c>
    </row>
    <row r="4067" spans="1:23" x14ac:dyDescent="0.3">
      <c r="A4067">
        <v>1544441157445780</v>
      </c>
      <c r="B4067" t="s">
        <v>119</v>
      </c>
      <c r="C4067" t="s">
        <v>218</v>
      </c>
      <c r="D4067" t="s">
        <v>3550</v>
      </c>
      <c r="E4067" t="s">
        <v>1890</v>
      </c>
      <c r="F4067" t="s">
        <v>1891</v>
      </c>
      <c r="G4067">
        <v>-9.1899669999999993</v>
      </c>
      <c r="H4067">
        <v>-75.015152</v>
      </c>
      <c r="I4067" t="s">
        <v>62</v>
      </c>
      <c r="J4067">
        <v>27833</v>
      </c>
      <c r="K4067" s="1">
        <v>44932</v>
      </c>
      <c r="L4067" t="s">
        <v>63</v>
      </c>
      <c r="M4067" t="s">
        <v>11939</v>
      </c>
      <c r="N4067" t="s">
        <v>11940</v>
      </c>
      <c r="O4067" t="s">
        <v>560</v>
      </c>
      <c r="P4067" t="s">
        <v>561</v>
      </c>
      <c r="Q4067" t="s">
        <v>239</v>
      </c>
      <c r="R4067" t="s">
        <v>562</v>
      </c>
      <c r="S4067" t="s">
        <v>85</v>
      </c>
      <c r="T4067" t="s">
        <v>563</v>
      </c>
      <c r="U4067" t="s">
        <v>564</v>
      </c>
      <c r="V4067" t="s">
        <v>4742</v>
      </c>
      <c r="W4067" t="s">
        <v>4743</v>
      </c>
    </row>
    <row r="4068" spans="1:23" x14ac:dyDescent="0.3">
      <c r="A4068">
        <v>2659055653121230</v>
      </c>
      <c r="B4068" t="s">
        <v>678</v>
      </c>
      <c r="C4068" t="s">
        <v>151</v>
      </c>
      <c r="D4068" t="s">
        <v>568</v>
      </c>
      <c r="E4068" t="s">
        <v>905</v>
      </c>
      <c r="F4068" t="s">
        <v>906</v>
      </c>
      <c r="G4068">
        <v>-22.328499999999998</v>
      </c>
      <c r="H4068">
        <v>24.684899999999999</v>
      </c>
      <c r="I4068" t="s">
        <v>62</v>
      </c>
      <c r="J4068">
        <v>128650</v>
      </c>
      <c r="K4068" s="1">
        <v>44551</v>
      </c>
      <c r="L4068" t="s">
        <v>63</v>
      </c>
      <c r="M4068" t="s">
        <v>11941</v>
      </c>
      <c r="N4068">
        <f>1-241-327-9729</f>
        <v>-10296</v>
      </c>
      <c r="O4068" t="s">
        <v>1152</v>
      </c>
      <c r="P4068" t="s">
        <v>6685</v>
      </c>
      <c r="Q4068" t="s">
        <v>183</v>
      </c>
      <c r="R4068" t="s">
        <v>6686</v>
      </c>
      <c r="S4068" t="s">
        <v>241</v>
      </c>
      <c r="T4068" t="s">
        <v>6687</v>
      </c>
      <c r="U4068" t="s">
        <v>6688</v>
      </c>
      <c r="V4068" t="s">
        <v>6188</v>
      </c>
      <c r="W4068" t="s">
        <v>6189</v>
      </c>
    </row>
    <row r="4069" spans="1:23" x14ac:dyDescent="0.3">
      <c r="A4069">
        <v>990976446834565</v>
      </c>
      <c r="B4069" t="s">
        <v>364</v>
      </c>
      <c r="C4069" t="s">
        <v>189</v>
      </c>
      <c r="D4069" t="s">
        <v>3322</v>
      </c>
      <c r="E4069" t="s">
        <v>712</v>
      </c>
      <c r="F4069" t="s">
        <v>713</v>
      </c>
      <c r="G4069">
        <v>40.069099999999999</v>
      </c>
      <c r="H4069">
        <v>45.038200000000003</v>
      </c>
      <c r="I4069" t="s">
        <v>62</v>
      </c>
      <c r="J4069">
        <v>50614</v>
      </c>
      <c r="K4069" s="1">
        <v>45104</v>
      </c>
      <c r="L4069" t="s">
        <v>123</v>
      </c>
      <c r="M4069" t="s">
        <v>11942</v>
      </c>
      <c r="N4069" t="s">
        <v>11943</v>
      </c>
      <c r="O4069" t="s">
        <v>141</v>
      </c>
      <c r="P4069" t="s">
        <v>3092</v>
      </c>
      <c r="Q4069" t="s">
        <v>321</v>
      </c>
      <c r="R4069" t="s">
        <v>3093</v>
      </c>
      <c r="S4069" t="s">
        <v>212</v>
      </c>
      <c r="T4069" t="s">
        <v>3094</v>
      </c>
      <c r="U4069" t="s">
        <v>3095</v>
      </c>
      <c r="V4069" t="s">
        <v>4547</v>
      </c>
      <c r="W4069" t="s">
        <v>4548</v>
      </c>
    </row>
    <row r="4070" spans="1:23" x14ac:dyDescent="0.3">
      <c r="A4070">
        <v>1547046274292510</v>
      </c>
      <c r="B4070" t="s">
        <v>1683</v>
      </c>
      <c r="C4070" t="s">
        <v>42</v>
      </c>
      <c r="D4070" t="s">
        <v>4412</v>
      </c>
      <c r="E4070" t="s">
        <v>1911</v>
      </c>
      <c r="F4070" t="s">
        <v>1912</v>
      </c>
      <c r="G4070">
        <v>7.5148999999999999</v>
      </c>
      <c r="H4070">
        <v>134.58250000000001</v>
      </c>
      <c r="I4070" t="s">
        <v>138</v>
      </c>
      <c r="J4070">
        <v>133448</v>
      </c>
      <c r="K4070" s="1">
        <v>45086</v>
      </c>
      <c r="L4070" t="s">
        <v>29</v>
      </c>
      <c r="M4070" t="s">
        <v>11944</v>
      </c>
      <c r="N4070" t="s">
        <v>11945</v>
      </c>
      <c r="O4070" t="s">
        <v>3636</v>
      </c>
      <c r="P4070" t="s">
        <v>3637</v>
      </c>
      <c r="Q4070" t="s">
        <v>294</v>
      </c>
      <c r="R4070" t="s">
        <v>3638</v>
      </c>
      <c r="S4070" t="s">
        <v>69</v>
      </c>
      <c r="T4070" t="s">
        <v>3639</v>
      </c>
      <c r="U4070" t="s">
        <v>3640</v>
      </c>
      <c r="V4070" t="s">
        <v>6410</v>
      </c>
      <c r="W4070" t="s">
        <v>6411</v>
      </c>
    </row>
    <row r="4071" spans="1:23" x14ac:dyDescent="0.3">
      <c r="A4071">
        <v>606330707447844</v>
      </c>
      <c r="B4071" t="s">
        <v>417</v>
      </c>
      <c r="C4071" t="s">
        <v>218</v>
      </c>
      <c r="D4071" t="s">
        <v>3674</v>
      </c>
      <c r="E4071" t="s">
        <v>2843</v>
      </c>
      <c r="F4071" t="s">
        <v>2844</v>
      </c>
      <c r="G4071">
        <v>11.803699999999999</v>
      </c>
      <c r="H4071">
        <v>-15.180400000000001</v>
      </c>
      <c r="I4071" t="s">
        <v>28</v>
      </c>
      <c r="J4071">
        <v>99233</v>
      </c>
      <c r="K4071" s="1">
        <v>44690</v>
      </c>
      <c r="L4071" t="s">
        <v>29</v>
      </c>
      <c r="M4071" t="s">
        <v>11946</v>
      </c>
      <c r="N4071">
        <v>6033059077</v>
      </c>
      <c r="O4071" t="s">
        <v>3431</v>
      </c>
      <c r="P4071" t="s">
        <v>4610</v>
      </c>
      <c r="Q4071" t="s">
        <v>143</v>
      </c>
      <c r="R4071" t="s">
        <v>4611</v>
      </c>
      <c r="S4071" t="s">
        <v>241</v>
      </c>
      <c r="T4071" t="s">
        <v>4612</v>
      </c>
      <c r="U4071" t="s">
        <v>4613</v>
      </c>
      <c r="V4071" t="s">
        <v>6076</v>
      </c>
      <c r="W4071" t="s">
        <v>6077</v>
      </c>
    </row>
    <row r="4072" spans="1:23" x14ac:dyDescent="0.3">
      <c r="A4072">
        <v>1750733098882350</v>
      </c>
      <c r="B4072" t="s">
        <v>57</v>
      </c>
      <c r="C4072" t="s">
        <v>151</v>
      </c>
      <c r="D4072" t="s">
        <v>3188</v>
      </c>
      <c r="E4072" t="s">
        <v>366</v>
      </c>
      <c r="F4072" t="s">
        <v>367</v>
      </c>
      <c r="G4072">
        <v>18.4207</v>
      </c>
      <c r="H4072">
        <v>-64.639899999999997</v>
      </c>
      <c r="I4072" t="s">
        <v>78</v>
      </c>
      <c r="J4072">
        <v>94690</v>
      </c>
      <c r="K4072" s="1">
        <v>44629</v>
      </c>
      <c r="L4072" t="s">
        <v>63</v>
      </c>
      <c r="M4072" t="s">
        <v>11947</v>
      </c>
      <c r="N4072" t="s">
        <v>11948</v>
      </c>
      <c r="O4072" t="s">
        <v>2675</v>
      </c>
      <c r="P4072" t="s">
        <v>785</v>
      </c>
      <c r="Q4072" t="s">
        <v>83</v>
      </c>
      <c r="R4072" t="s">
        <v>4209</v>
      </c>
      <c r="S4072" t="s">
        <v>85</v>
      </c>
      <c r="T4072" t="s">
        <v>4210</v>
      </c>
      <c r="U4072" t="s">
        <v>4211</v>
      </c>
      <c r="V4072" t="s">
        <v>7914</v>
      </c>
      <c r="W4072" t="s">
        <v>7915</v>
      </c>
    </row>
    <row r="4073" spans="1:23" x14ac:dyDescent="0.3">
      <c r="A4073">
        <v>370081089833964</v>
      </c>
      <c r="B4073" t="s">
        <v>260</v>
      </c>
      <c r="C4073" t="s">
        <v>91</v>
      </c>
      <c r="D4073" t="s">
        <v>953</v>
      </c>
      <c r="E4073" t="s">
        <v>378</v>
      </c>
      <c r="F4073" t="s">
        <v>379</v>
      </c>
      <c r="G4073">
        <v>21.521799999999999</v>
      </c>
      <c r="H4073">
        <v>-77.781199999999998</v>
      </c>
      <c r="I4073" t="s">
        <v>78</v>
      </c>
      <c r="J4073">
        <v>49129</v>
      </c>
      <c r="K4073" s="1">
        <v>44540</v>
      </c>
      <c r="L4073" t="s">
        <v>29</v>
      </c>
      <c r="M4073" t="s">
        <v>11949</v>
      </c>
      <c r="N4073">
        <f>1-350-700-9750</f>
        <v>-10799</v>
      </c>
      <c r="O4073" t="s">
        <v>1429</v>
      </c>
      <c r="P4073" t="s">
        <v>1677</v>
      </c>
      <c r="Q4073" t="s">
        <v>239</v>
      </c>
      <c r="R4073" t="s">
        <v>1678</v>
      </c>
      <c r="S4073" t="s">
        <v>36</v>
      </c>
      <c r="T4073" t="s">
        <v>1679</v>
      </c>
      <c r="U4073" t="s">
        <v>1680</v>
      </c>
      <c r="V4073" t="s">
        <v>4889</v>
      </c>
      <c r="W4073" t="s">
        <v>4890</v>
      </c>
    </row>
    <row r="4074" spans="1:23" x14ac:dyDescent="0.3">
      <c r="A4074">
        <v>1126333163803800</v>
      </c>
      <c r="B4074" t="s">
        <v>1008</v>
      </c>
      <c r="C4074" t="s">
        <v>58</v>
      </c>
      <c r="D4074" t="s">
        <v>4640</v>
      </c>
      <c r="E4074" t="s">
        <v>3607</v>
      </c>
      <c r="F4074" t="s">
        <v>3608</v>
      </c>
      <c r="G4074">
        <v>39.074199999999998</v>
      </c>
      <c r="H4074">
        <v>21.824300000000001</v>
      </c>
      <c r="I4074" t="s">
        <v>62</v>
      </c>
      <c r="J4074">
        <v>129555</v>
      </c>
      <c r="K4074" s="1">
        <v>44965</v>
      </c>
      <c r="L4074" t="s">
        <v>123</v>
      </c>
      <c r="M4074" t="s">
        <v>11950</v>
      </c>
      <c r="N4074" t="s">
        <v>11951</v>
      </c>
      <c r="O4074" t="s">
        <v>703</v>
      </c>
      <c r="P4074" t="s">
        <v>704</v>
      </c>
      <c r="Q4074" t="s">
        <v>1047</v>
      </c>
      <c r="R4074" t="s">
        <v>705</v>
      </c>
      <c r="S4074" t="s">
        <v>212</v>
      </c>
      <c r="T4074" t="s">
        <v>706</v>
      </c>
      <c r="U4074" t="s">
        <v>707</v>
      </c>
      <c r="V4074" t="s">
        <v>4742</v>
      </c>
      <c r="W4074" t="s">
        <v>4743</v>
      </c>
    </row>
    <row r="4075" spans="1:23" x14ac:dyDescent="0.3">
      <c r="A4075">
        <v>213910456047166</v>
      </c>
      <c r="B4075" t="s">
        <v>119</v>
      </c>
      <c r="C4075" t="s">
        <v>218</v>
      </c>
      <c r="D4075" t="s">
        <v>4063</v>
      </c>
      <c r="E4075" t="s">
        <v>2649</v>
      </c>
      <c r="F4075" t="s">
        <v>2650</v>
      </c>
      <c r="G4075">
        <v>42.506300000000003</v>
      </c>
      <c r="H4075">
        <v>1.5218</v>
      </c>
      <c r="I4075" t="s">
        <v>138</v>
      </c>
      <c r="J4075">
        <v>32564</v>
      </c>
      <c r="K4075" s="1">
        <v>44483</v>
      </c>
      <c r="L4075" t="s">
        <v>63</v>
      </c>
      <c r="M4075" t="s">
        <v>11952</v>
      </c>
      <c r="N4075" t="s">
        <v>11953</v>
      </c>
      <c r="O4075" t="s">
        <v>1832</v>
      </c>
      <c r="P4075" t="s">
        <v>2595</v>
      </c>
      <c r="Q4075" t="s">
        <v>253</v>
      </c>
      <c r="R4075" t="s">
        <v>2596</v>
      </c>
      <c r="S4075" t="s">
        <v>212</v>
      </c>
      <c r="T4075" t="s">
        <v>2597</v>
      </c>
      <c r="U4075" t="s">
        <v>2598</v>
      </c>
      <c r="V4075" t="s">
        <v>8902</v>
      </c>
      <c r="W4075" t="s">
        <v>8903</v>
      </c>
    </row>
    <row r="4076" spans="1:23" x14ac:dyDescent="0.3">
      <c r="A4076">
        <v>2181586063803600</v>
      </c>
      <c r="B4076" t="s">
        <v>533</v>
      </c>
      <c r="C4076" t="s">
        <v>91</v>
      </c>
      <c r="D4076" t="s">
        <v>3779</v>
      </c>
      <c r="E4076" t="s">
        <v>2098</v>
      </c>
      <c r="F4076" t="s">
        <v>2099</v>
      </c>
      <c r="G4076">
        <v>15.4542</v>
      </c>
      <c r="H4076">
        <v>18.732199999999999</v>
      </c>
      <c r="I4076" t="s">
        <v>62</v>
      </c>
      <c r="J4076">
        <v>99033</v>
      </c>
      <c r="K4076" s="1">
        <v>45180</v>
      </c>
      <c r="L4076" t="s">
        <v>29</v>
      </c>
      <c r="M4076" t="s">
        <v>11954</v>
      </c>
      <c r="N4076" t="s">
        <v>11955</v>
      </c>
      <c r="O4076" t="s">
        <v>1858</v>
      </c>
      <c r="P4076" t="s">
        <v>2378</v>
      </c>
      <c r="Q4076" t="s">
        <v>253</v>
      </c>
      <c r="R4076" t="s">
        <v>2379</v>
      </c>
      <c r="S4076" t="s">
        <v>212</v>
      </c>
      <c r="T4076" t="s">
        <v>2380</v>
      </c>
      <c r="U4076" t="s">
        <v>2381</v>
      </c>
      <c r="V4076" t="s">
        <v>4921</v>
      </c>
      <c r="W4076" t="s">
        <v>4922</v>
      </c>
    </row>
    <row r="4077" spans="1:23" x14ac:dyDescent="0.3">
      <c r="A4077">
        <v>582015683492945</v>
      </c>
      <c r="B4077" t="s">
        <v>325</v>
      </c>
      <c r="C4077" t="s">
        <v>91</v>
      </c>
      <c r="D4077" t="s">
        <v>1626</v>
      </c>
      <c r="E4077" t="s">
        <v>2296</v>
      </c>
      <c r="F4077" t="s">
        <v>2297</v>
      </c>
      <c r="G4077">
        <v>21.9162</v>
      </c>
      <c r="H4077">
        <v>95.956000000000003</v>
      </c>
      <c r="I4077" t="s">
        <v>78</v>
      </c>
      <c r="J4077">
        <v>108609</v>
      </c>
      <c r="K4077" s="1">
        <v>44721</v>
      </c>
      <c r="L4077" t="s">
        <v>63</v>
      </c>
      <c r="M4077" t="s">
        <v>11956</v>
      </c>
      <c r="N4077" t="s">
        <v>11957</v>
      </c>
      <c r="O4077" t="s">
        <v>3431</v>
      </c>
      <c r="P4077" t="s">
        <v>4610</v>
      </c>
      <c r="Q4077" t="s">
        <v>34</v>
      </c>
      <c r="R4077" t="s">
        <v>4611</v>
      </c>
      <c r="S4077" t="s">
        <v>334</v>
      </c>
      <c r="T4077" t="s">
        <v>4612</v>
      </c>
      <c r="U4077" t="s">
        <v>4613</v>
      </c>
      <c r="V4077" t="s">
        <v>7031</v>
      </c>
      <c r="W4077" t="s">
        <v>7032</v>
      </c>
    </row>
    <row r="4078" spans="1:23" x14ac:dyDescent="0.3">
      <c r="A4078">
        <v>2401319697455020</v>
      </c>
      <c r="B4078" t="s">
        <v>467</v>
      </c>
      <c r="C4078" t="s">
        <v>151</v>
      </c>
      <c r="D4078" t="s">
        <v>4434</v>
      </c>
      <c r="E4078" t="s">
        <v>2727</v>
      </c>
      <c r="F4078" t="s">
        <v>2728</v>
      </c>
      <c r="G4078">
        <v>17.357800000000001</v>
      </c>
      <c r="H4078">
        <v>-62.782899999999998</v>
      </c>
      <c r="I4078" t="s">
        <v>62</v>
      </c>
      <c r="J4078">
        <v>116118</v>
      </c>
      <c r="K4078" s="1">
        <v>45023</v>
      </c>
      <c r="L4078" t="s">
        <v>123</v>
      </c>
      <c r="M4078" t="s">
        <v>11958</v>
      </c>
      <c r="N4078" t="s">
        <v>11959</v>
      </c>
      <c r="O4078" t="s">
        <v>3146</v>
      </c>
      <c r="P4078" t="s">
        <v>6020</v>
      </c>
      <c r="Q4078" t="s">
        <v>674</v>
      </c>
      <c r="R4078" t="s">
        <v>6021</v>
      </c>
      <c r="S4078" t="s">
        <v>255</v>
      </c>
      <c r="T4078" t="s">
        <v>6022</v>
      </c>
      <c r="U4078" t="s">
        <v>6023</v>
      </c>
      <c r="V4078" t="s">
        <v>6263</v>
      </c>
      <c r="W4078" t="s">
        <v>6264</v>
      </c>
    </row>
    <row r="4079" spans="1:23" x14ac:dyDescent="0.3">
      <c r="A4079">
        <v>910052940726103</v>
      </c>
      <c r="B4079" t="s">
        <v>1008</v>
      </c>
      <c r="C4079" t="s">
        <v>58</v>
      </c>
      <c r="D4079" t="s">
        <v>575</v>
      </c>
      <c r="E4079" t="s">
        <v>5204</v>
      </c>
      <c r="F4079" t="s">
        <v>5205</v>
      </c>
      <c r="G4079">
        <v>41.153300000000002</v>
      </c>
      <c r="H4079">
        <v>20.168299999999999</v>
      </c>
      <c r="I4079" t="s">
        <v>138</v>
      </c>
      <c r="J4079">
        <v>38374</v>
      </c>
      <c r="K4079" s="1">
        <v>44740</v>
      </c>
      <c r="L4079" t="s">
        <v>123</v>
      </c>
      <c r="M4079" t="s">
        <v>11960</v>
      </c>
      <c r="N4079" t="s">
        <v>11961</v>
      </c>
      <c r="O4079" t="s">
        <v>2174</v>
      </c>
      <c r="P4079" t="s">
        <v>251</v>
      </c>
      <c r="Q4079" t="s">
        <v>253</v>
      </c>
      <c r="R4079" t="s">
        <v>2175</v>
      </c>
      <c r="S4079" t="s">
        <v>212</v>
      </c>
      <c r="T4079" t="s">
        <v>2176</v>
      </c>
      <c r="U4079" t="s">
        <v>2177</v>
      </c>
      <c r="V4079" t="s">
        <v>3457</v>
      </c>
      <c r="W4079" t="s">
        <v>3458</v>
      </c>
    </row>
    <row r="4080" spans="1:23" x14ac:dyDescent="0.3">
      <c r="A4080">
        <v>1887499794945060</v>
      </c>
      <c r="B4080" t="s">
        <v>443</v>
      </c>
      <c r="C4080" t="s">
        <v>91</v>
      </c>
      <c r="D4080" t="s">
        <v>1929</v>
      </c>
      <c r="E4080" t="s">
        <v>1042</v>
      </c>
      <c r="F4080" t="s">
        <v>1043</v>
      </c>
      <c r="G4080">
        <v>56.879600000000003</v>
      </c>
      <c r="H4080">
        <v>24.603200000000001</v>
      </c>
      <c r="I4080" t="s">
        <v>28</v>
      </c>
      <c r="J4080">
        <v>45911</v>
      </c>
      <c r="K4080" s="1">
        <v>45072</v>
      </c>
      <c r="L4080" t="s">
        <v>29</v>
      </c>
      <c r="M4080" t="s">
        <v>11962</v>
      </c>
      <c r="N4080" t="s">
        <v>11963</v>
      </c>
      <c r="O4080" t="s">
        <v>141</v>
      </c>
      <c r="P4080" t="s">
        <v>155</v>
      </c>
      <c r="Q4080" t="s">
        <v>332</v>
      </c>
      <c r="R4080" t="s">
        <v>156</v>
      </c>
      <c r="S4080" t="s">
        <v>69</v>
      </c>
      <c r="T4080" t="s">
        <v>157</v>
      </c>
      <c r="U4080" t="s">
        <v>158</v>
      </c>
      <c r="V4080" t="s">
        <v>3120</v>
      </c>
      <c r="W4080" t="s">
        <v>3121</v>
      </c>
    </row>
    <row r="4081" spans="1:23" x14ac:dyDescent="0.3">
      <c r="A4081">
        <v>2190045873833740</v>
      </c>
      <c r="B4081" t="s">
        <v>1249</v>
      </c>
      <c r="C4081" t="s">
        <v>189</v>
      </c>
      <c r="D4081" t="s">
        <v>5407</v>
      </c>
      <c r="E4081" t="s">
        <v>2825</v>
      </c>
      <c r="F4081" t="s">
        <v>2826</v>
      </c>
      <c r="G4081">
        <v>8.4605999999999995</v>
      </c>
      <c r="H4081">
        <v>-11.7799</v>
      </c>
      <c r="I4081" t="s">
        <v>78</v>
      </c>
      <c r="J4081">
        <v>79766</v>
      </c>
      <c r="K4081" s="1">
        <v>44625</v>
      </c>
      <c r="L4081" t="s">
        <v>29</v>
      </c>
      <c r="M4081" t="s">
        <v>11964</v>
      </c>
      <c r="N4081">
        <v>4569414949</v>
      </c>
      <c r="O4081" t="s">
        <v>496</v>
      </c>
      <c r="P4081" t="s">
        <v>497</v>
      </c>
      <c r="Q4081" t="s">
        <v>294</v>
      </c>
      <c r="R4081" t="s">
        <v>498</v>
      </c>
      <c r="S4081" t="s">
        <v>198</v>
      </c>
      <c r="T4081" t="s">
        <v>499</v>
      </c>
      <c r="U4081" t="s">
        <v>500</v>
      </c>
      <c r="V4081" t="s">
        <v>3585</v>
      </c>
      <c r="W4081" t="s">
        <v>3586</v>
      </c>
    </row>
    <row r="4082" spans="1:23" x14ac:dyDescent="0.3">
      <c r="A4082">
        <v>59433645505602</v>
      </c>
      <c r="B4082" t="s">
        <v>364</v>
      </c>
      <c r="C4082" t="s">
        <v>105</v>
      </c>
      <c r="D4082" t="s">
        <v>2353</v>
      </c>
      <c r="E4082" t="s">
        <v>419</v>
      </c>
      <c r="F4082" t="s">
        <v>420</v>
      </c>
      <c r="G4082">
        <v>-23.442502999999999</v>
      </c>
      <c r="H4082">
        <v>-58.443832</v>
      </c>
      <c r="I4082" t="s">
        <v>62</v>
      </c>
      <c r="J4082">
        <v>100428</v>
      </c>
      <c r="K4082" s="1">
        <v>44890</v>
      </c>
      <c r="L4082" t="s">
        <v>29</v>
      </c>
      <c r="M4082" t="s">
        <v>11965</v>
      </c>
      <c r="N4082" t="s">
        <v>11966</v>
      </c>
      <c r="O4082" t="s">
        <v>423</v>
      </c>
      <c r="P4082" t="s">
        <v>141</v>
      </c>
      <c r="Q4082" t="s">
        <v>83</v>
      </c>
      <c r="R4082" t="s">
        <v>3058</v>
      </c>
      <c r="S4082" t="s">
        <v>114</v>
      </c>
      <c r="T4082" t="s">
        <v>3059</v>
      </c>
      <c r="U4082" t="s">
        <v>3060</v>
      </c>
      <c r="V4082" t="s">
        <v>3209</v>
      </c>
      <c r="W4082" t="s">
        <v>3210</v>
      </c>
    </row>
    <row r="4083" spans="1:23" x14ac:dyDescent="0.3">
      <c r="A4083">
        <v>1803022551444900</v>
      </c>
      <c r="B4083" t="s">
        <v>792</v>
      </c>
      <c r="C4083" t="s">
        <v>91</v>
      </c>
      <c r="D4083" t="s">
        <v>2538</v>
      </c>
      <c r="E4083" t="s">
        <v>1462</v>
      </c>
      <c r="F4083" t="s">
        <v>1463</v>
      </c>
      <c r="G4083">
        <v>-13.133900000000001</v>
      </c>
      <c r="H4083">
        <v>27.849299999999999</v>
      </c>
      <c r="I4083" t="s">
        <v>138</v>
      </c>
      <c r="J4083">
        <v>44047</v>
      </c>
      <c r="K4083" s="1">
        <v>44739</v>
      </c>
      <c r="L4083" t="s">
        <v>63</v>
      </c>
      <c r="M4083" t="s">
        <v>11967</v>
      </c>
      <c r="N4083" t="s">
        <v>11968</v>
      </c>
      <c r="O4083" t="s">
        <v>2653</v>
      </c>
      <c r="P4083" t="s">
        <v>3619</v>
      </c>
      <c r="Q4083" t="s">
        <v>83</v>
      </c>
      <c r="R4083" t="s">
        <v>3620</v>
      </c>
      <c r="S4083" t="s">
        <v>212</v>
      </c>
      <c r="T4083" t="s">
        <v>3621</v>
      </c>
      <c r="U4083" t="s">
        <v>3622</v>
      </c>
      <c r="V4083" t="s">
        <v>6949</v>
      </c>
      <c r="W4083" t="s">
        <v>6950</v>
      </c>
    </row>
    <row r="4084" spans="1:23" x14ac:dyDescent="0.3">
      <c r="A4084">
        <v>215405073863002</v>
      </c>
      <c r="B4084" t="s">
        <v>686</v>
      </c>
      <c r="C4084" t="s">
        <v>42</v>
      </c>
      <c r="D4084" t="s">
        <v>5052</v>
      </c>
      <c r="E4084" t="s">
        <v>275</v>
      </c>
      <c r="F4084" t="s">
        <v>276</v>
      </c>
      <c r="G4084">
        <v>-17.6797</v>
      </c>
      <c r="H4084">
        <v>-149.4068</v>
      </c>
      <c r="I4084" t="s">
        <v>206</v>
      </c>
      <c r="J4084">
        <v>132934</v>
      </c>
      <c r="K4084" s="1">
        <v>44592</v>
      </c>
      <c r="L4084" t="s">
        <v>29</v>
      </c>
      <c r="M4084" t="s">
        <v>11969</v>
      </c>
      <c r="N4084" t="s">
        <v>11970</v>
      </c>
      <c r="O4084" t="s">
        <v>1057</v>
      </c>
      <c r="P4084" t="s">
        <v>2891</v>
      </c>
      <c r="Q4084" t="s">
        <v>967</v>
      </c>
      <c r="R4084" t="s">
        <v>2892</v>
      </c>
      <c r="S4084" t="s">
        <v>241</v>
      </c>
      <c r="T4084" t="s">
        <v>2893</v>
      </c>
      <c r="U4084" t="s">
        <v>2894</v>
      </c>
      <c r="V4084" t="s">
        <v>2907</v>
      </c>
      <c r="W4084" t="s">
        <v>2908</v>
      </c>
    </row>
    <row r="4085" spans="1:23" x14ac:dyDescent="0.3">
      <c r="A4085">
        <v>561341250615143</v>
      </c>
      <c r="B4085" t="s">
        <v>104</v>
      </c>
      <c r="C4085" t="s">
        <v>134</v>
      </c>
      <c r="D4085" t="s">
        <v>1570</v>
      </c>
      <c r="E4085" t="s">
        <v>1551</v>
      </c>
      <c r="F4085" t="s">
        <v>1552</v>
      </c>
      <c r="G4085">
        <v>22.3964</v>
      </c>
      <c r="H4085">
        <v>114.1095</v>
      </c>
      <c r="I4085" t="s">
        <v>78</v>
      </c>
      <c r="J4085">
        <v>21650</v>
      </c>
      <c r="K4085" s="1">
        <v>45177</v>
      </c>
      <c r="L4085" t="s">
        <v>63</v>
      </c>
      <c r="M4085" t="s">
        <v>11971</v>
      </c>
      <c r="N4085" t="s">
        <v>11972</v>
      </c>
      <c r="O4085" t="s">
        <v>251</v>
      </c>
      <c r="P4085" t="s">
        <v>1002</v>
      </c>
      <c r="Q4085" t="s">
        <v>239</v>
      </c>
      <c r="R4085" t="s">
        <v>1003</v>
      </c>
      <c r="S4085" t="s">
        <v>334</v>
      </c>
      <c r="T4085" t="s">
        <v>1004</v>
      </c>
      <c r="U4085" t="s">
        <v>1005</v>
      </c>
      <c r="V4085" t="s">
        <v>3931</v>
      </c>
      <c r="W4085" t="s">
        <v>3932</v>
      </c>
    </row>
    <row r="4086" spans="1:23" x14ac:dyDescent="0.3">
      <c r="A4086">
        <v>257574751410419</v>
      </c>
      <c r="B4086" t="s">
        <v>454</v>
      </c>
      <c r="C4086" t="s">
        <v>58</v>
      </c>
      <c r="D4086" t="s">
        <v>5140</v>
      </c>
      <c r="E4086" t="s">
        <v>781</v>
      </c>
      <c r="F4086" t="s">
        <v>782</v>
      </c>
      <c r="G4086">
        <v>30.375299999999999</v>
      </c>
      <c r="H4086">
        <v>69.345100000000002</v>
      </c>
      <c r="I4086" t="s">
        <v>28</v>
      </c>
      <c r="J4086">
        <v>119530</v>
      </c>
      <c r="K4086" s="1">
        <v>45151</v>
      </c>
      <c r="L4086" t="s">
        <v>29</v>
      </c>
      <c r="M4086" t="s">
        <v>11973</v>
      </c>
      <c r="N4086" t="s">
        <v>11974</v>
      </c>
      <c r="O4086" t="s">
        <v>251</v>
      </c>
      <c r="P4086" t="s">
        <v>1002</v>
      </c>
      <c r="Q4086" t="s">
        <v>83</v>
      </c>
      <c r="R4086" t="s">
        <v>1003</v>
      </c>
      <c r="S4086" t="s">
        <v>85</v>
      </c>
      <c r="T4086" t="s">
        <v>1004</v>
      </c>
      <c r="U4086" t="s">
        <v>1005</v>
      </c>
      <c r="V4086" t="s">
        <v>1110</v>
      </c>
      <c r="W4086" t="s">
        <v>1111</v>
      </c>
    </row>
    <row r="4087" spans="1:23" x14ac:dyDescent="0.3">
      <c r="A4087">
        <v>1834599461767830</v>
      </c>
      <c r="B4087" t="s">
        <v>582</v>
      </c>
      <c r="C4087" t="s">
        <v>42</v>
      </c>
      <c r="D4087" t="s">
        <v>4243</v>
      </c>
      <c r="E4087" t="s">
        <v>1551</v>
      </c>
      <c r="F4087" t="s">
        <v>1552</v>
      </c>
      <c r="G4087">
        <v>22.3964</v>
      </c>
      <c r="H4087">
        <v>114.1095</v>
      </c>
      <c r="I4087" t="s">
        <v>138</v>
      </c>
      <c r="J4087">
        <v>71954</v>
      </c>
      <c r="K4087" s="1">
        <v>45175</v>
      </c>
      <c r="L4087" t="s">
        <v>63</v>
      </c>
      <c r="M4087" t="s">
        <v>11975</v>
      </c>
      <c r="N4087" t="s">
        <v>11976</v>
      </c>
      <c r="O4087" t="s">
        <v>845</v>
      </c>
      <c r="P4087" t="s">
        <v>2898</v>
      </c>
      <c r="Q4087" t="s">
        <v>294</v>
      </c>
      <c r="R4087" t="s">
        <v>2899</v>
      </c>
      <c r="S4087" t="s">
        <v>69</v>
      </c>
      <c r="T4087" t="s">
        <v>2900</v>
      </c>
      <c r="U4087" t="s">
        <v>2901</v>
      </c>
      <c r="V4087" t="s">
        <v>4096</v>
      </c>
      <c r="W4087" t="s">
        <v>4097</v>
      </c>
    </row>
    <row r="4088" spans="1:23" x14ac:dyDescent="0.3">
      <c r="A4088">
        <v>2687293973632550</v>
      </c>
      <c r="B4088" t="s">
        <v>57</v>
      </c>
      <c r="C4088" t="s">
        <v>105</v>
      </c>
      <c r="D4088" t="s">
        <v>2941</v>
      </c>
      <c r="E4088" t="s">
        <v>3607</v>
      </c>
      <c r="F4088" t="s">
        <v>3608</v>
      </c>
      <c r="G4088">
        <v>39.074199999999998</v>
      </c>
      <c r="H4088">
        <v>21.824300000000001</v>
      </c>
      <c r="I4088" t="s">
        <v>62</v>
      </c>
      <c r="J4088">
        <v>16017</v>
      </c>
      <c r="K4088" s="1">
        <v>44469</v>
      </c>
      <c r="L4088" t="s">
        <v>63</v>
      </c>
      <c r="M4088" t="s">
        <v>11977</v>
      </c>
      <c r="N4088">
        <f>1-952-611-7357</f>
        <v>-8919</v>
      </c>
      <c r="O4088" t="s">
        <v>448</v>
      </c>
      <c r="P4088" t="s">
        <v>2628</v>
      </c>
      <c r="Q4088" t="s">
        <v>239</v>
      </c>
      <c r="R4088" t="s">
        <v>2629</v>
      </c>
      <c r="S4088" t="s">
        <v>114</v>
      </c>
      <c r="T4088" t="s">
        <v>2630</v>
      </c>
      <c r="U4088" t="s">
        <v>2631</v>
      </c>
      <c r="V4088" t="s">
        <v>2545</v>
      </c>
      <c r="W4088" t="s">
        <v>2546</v>
      </c>
    </row>
    <row r="4089" spans="1:23" x14ac:dyDescent="0.3">
      <c r="A4089">
        <v>833799340555067</v>
      </c>
      <c r="B4089" t="s">
        <v>161</v>
      </c>
      <c r="C4089" t="s">
        <v>58</v>
      </c>
      <c r="D4089" t="s">
        <v>5757</v>
      </c>
      <c r="E4089" t="s">
        <v>340</v>
      </c>
      <c r="F4089" t="s">
        <v>341</v>
      </c>
      <c r="G4089">
        <v>15.179399999999999</v>
      </c>
      <c r="H4089">
        <v>39.782299999999999</v>
      </c>
      <c r="I4089" t="s">
        <v>62</v>
      </c>
      <c r="J4089">
        <v>84505</v>
      </c>
      <c r="K4089" s="1">
        <v>44477</v>
      </c>
      <c r="L4089" t="s">
        <v>123</v>
      </c>
      <c r="M4089" t="s">
        <v>11978</v>
      </c>
      <c r="N4089">
        <v>4294140375</v>
      </c>
      <c r="O4089" t="s">
        <v>141</v>
      </c>
      <c r="P4089" t="s">
        <v>3092</v>
      </c>
      <c r="Q4089" t="s">
        <v>83</v>
      </c>
      <c r="R4089" t="s">
        <v>3093</v>
      </c>
      <c r="S4089" t="s">
        <v>36</v>
      </c>
      <c r="T4089" t="s">
        <v>3094</v>
      </c>
      <c r="U4089" t="s">
        <v>3095</v>
      </c>
      <c r="V4089" t="s">
        <v>4295</v>
      </c>
      <c r="W4089" t="s">
        <v>4296</v>
      </c>
    </row>
    <row r="4090" spans="1:23" x14ac:dyDescent="0.3">
      <c r="A4090">
        <v>2316876212422050</v>
      </c>
      <c r="B4090" t="s">
        <v>217</v>
      </c>
      <c r="C4090" t="s">
        <v>24</v>
      </c>
      <c r="D4090" t="s">
        <v>3829</v>
      </c>
      <c r="E4090" t="s">
        <v>1141</v>
      </c>
      <c r="F4090" t="s">
        <v>1142</v>
      </c>
      <c r="G4090">
        <v>-17.7134</v>
      </c>
      <c r="H4090">
        <v>178.065</v>
      </c>
      <c r="I4090" t="s">
        <v>62</v>
      </c>
      <c r="J4090">
        <v>38973</v>
      </c>
      <c r="K4090" s="1">
        <v>44830</v>
      </c>
      <c r="L4090" t="s">
        <v>63</v>
      </c>
      <c r="M4090" t="s">
        <v>11979</v>
      </c>
      <c r="N4090" t="s">
        <v>11980</v>
      </c>
      <c r="O4090" t="s">
        <v>1823</v>
      </c>
      <c r="P4090" t="s">
        <v>909</v>
      </c>
      <c r="Q4090" t="s">
        <v>169</v>
      </c>
      <c r="R4090" t="s">
        <v>2143</v>
      </c>
      <c r="S4090" t="s">
        <v>212</v>
      </c>
      <c r="T4090" t="s">
        <v>2144</v>
      </c>
      <c r="U4090" t="s">
        <v>2145</v>
      </c>
      <c r="V4090" t="s">
        <v>6291</v>
      </c>
      <c r="W4090" t="s">
        <v>6292</v>
      </c>
    </row>
    <row r="4091" spans="1:23" x14ac:dyDescent="0.3">
      <c r="A4091">
        <v>1154819368193740</v>
      </c>
      <c r="B4091" t="s">
        <v>467</v>
      </c>
      <c r="C4091" t="s">
        <v>134</v>
      </c>
      <c r="D4091" t="s">
        <v>7663</v>
      </c>
      <c r="E4091" t="s">
        <v>93</v>
      </c>
      <c r="F4091" t="s">
        <v>94</v>
      </c>
      <c r="G4091">
        <v>-35.6751</v>
      </c>
      <c r="H4091">
        <v>-71.542900000000003</v>
      </c>
      <c r="I4091" t="s">
        <v>78</v>
      </c>
      <c r="J4091">
        <v>37196</v>
      </c>
      <c r="K4091" s="1">
        <v>44712</v>
      </c>
      <c r="L4091" t="s">
        <v>123</v>
      </c>
      <c r="M4091" t="s">
        <v>11981</v>
      </c>
      <c r="N4091" t="s">
        <v>11982</v>
      </c>
      <c r="O4091" t="s">
        <v>1308</v>
      </c>
      <c r="P4091" t="s">
        <v>1309</v>
      </c>
      <c r="Q4091" t="s">
        <v>67</v>
      </c>
      <c r="R4091" t="s">
        <v>1310</v>
      </c>
      <c r="S4091" t="s">
        <v>334</v>
      </c>
      <c r="T4091" t="s">
        <v>1311</v>
      </c>
      <c r="U4091" t="s">
        <v>1312</v>
      </c>
      <c r="V4091" t="s">
        <v>3751</v>
      </c>
      <c r="W4091" t="s">
        <v>3752</v>
      </c>
    </row>
    <row r="4092" spans="1:23" x14ac:dyDescent="0.3">
      <c r="A4092">
        <v>1436673302404590</v>
      </c>
      <c r="B4092" t="s">
        <v>567</v>
      </c>
      <c r="C4092" t="s">
        <v>24</v>
      </c>
      <c r="D4092" t="s">
        <v>4640</v>
      </c>
      <c r="E4092" t="s">
        <v>5539</v>
      </c>
      <c r="F4092" t="s">
        <v>5540</v>
      </c>
      <c r="G4092">
        <v>14.058299999999999</v>
      </c>
      <c r="H4092">
        <v>108.27719999999999</v>
      </c>
      <c r="I4092" t="s">
        <v>28</v>
      </c>
      <c r="J4092">
        <v>34224</v>
      </c>
      <c r="K4092" s="1">
        <v>45176</v>
      </c>
      <c r="L4092" t="s">
        <v>123</v>
      </c>
      <c r="M4092" t="s">
        <v>11983</v>
      </c>
      <c r="N4092" t="s">
        <v>11984</v>
      </c>
      <c r="O4092" t="s">
        <v>141</v>
      </c>
      <c r="P4092" t="s">
        <v>155</v>
      </c>
      <c r="Q4092" t="s">
        <v>34</v>
      </c>
      <c r="R4092" t="s">
        <v>156</v>
      </c>
      <c r="S4092" t="s">
        <v>241</v>
      </c>
      <c r="T4092" t="s">
        <v>157</v>
      </c>
      <c r="U4092" t="s">
        <v>158</v>
      </c>
      <c r="V4092" t="s">
        <v>2833</v>
      </c>
      <c r="W4092" t="s">
        <v>2834</v>
      </c>
    </row>
    <row r="4093" spans="1:23" x14ac:dyDescent="0.3">
      <c r="A4093">
        <v>2437205184596570</v>
      </c>
      <c r="B4093" t="s">
        <v>792</v>
      </c>
      <c r="C4093" t="s">
        <v>42</v>
      </c>
      <c r="D4093" t="s">
        <v>3115</v>
      </c>
      <c r="E4093" t="s">
        <v>3022</v>
      </c>
      <c r="F4093" t="s">
        <v>3023</v>
      </c>
      <c r="G4093">
        <v>64.963099999999997</v>
      </c>
      <c r="H4093">
        <v>-19.020800000000001</v>
      </c>
      <c r="I4093" t="s">
        <v>206</v>
      </c>
      <c r="J4093">
        <v>115634</v>
      </c>
      <c r="K4093" s="1">
        <v>45086</v>
      </c>
      <c r="L4093" t="s">
        <v>63</v>
      </c>
      <c r="M4093" t="s">
        <v>11985</v>
      </c>
      <c r="N4093" t="s">
        <v>11986</v>
      </c>
      <c r="O4093" t="s">
        <v>97</v>
      </c>
      <c r="P4093" t="s">
        <v>98</v>
      </c>
      <c r="Q4093" t="s">
        <v>83</v>
      </c>
      <c r="R4093" t="s">
        <v>99</v>
      </c>
      <c r="S4093" t="s">
        <v>145</v>
      </c>
      <c r="T4093" t="s">
        <v>100</v>
      </c>
      <c r="U4093" t="s">
        <v>101</v>
      </c>
      <c r="V4093" t="s">
        <v>4614</v>
      </c>
      <c r="W4093" t="s">
        <v>4615</v>
      </c>
    </row>
    <row r="4094" spans="1:23" x14ac:dyDescent="0.3">
      <c r="A4094">
        <v>1873071068714450</v>
      </c>
      <c r="B4094" t="s">
        <v>90</v>
      </c>
      <c r="C4094" t="s">
        <v>42</v>
      </c>
      <c r="D4094" t="s">
        <v>492</v>
      </c>
      <c r="E4094" t="s">
        <v>163</v>
      </c>
      <c r="F4094" t="s">
        <v>164</v>
      </c>
      <c r="G4094">
        <v>17.0608</v>
      </c>
      <c r="H4094">
        <v>-61.796399999999998</v>
      </c>
      <c r="I4094" t="s">
        <v>138</v>
      </c>
      <c r="J4094">
        <v>75134</v>
      </c>
      <c r="K4094" s="1">
        <v>45034</v>
      </c>
      <c r="L4094" t="s">
        <v>29</v>
      </c>
      <c r="M4094" t="s">
        <v>11987</v>
      </c>
      <c r="N4094" t="s">
        <v>11988</v>
      </c>
      <c r="O4094" t="s">
        <v>141</v>
      </c>
      <c r="P4094" t="s">
        <v>3092</v>
      </c>
      <c r="Q4094" t="s">
        <v>674</v>
      </c>
      <c r="R4094" t="s">
        <v>3093</v>
      </c>
      <c r="S4094" t="s">
        <v>114</v>
      </c>
      <c r="T4094" t="s">
        <v>3094</v>
      </c>
      <c r="U4094" t="s">
        <v>3095</v>
      </c>
      <c r="V4094" t="s">
        <v>6871</v>
      </c>
      <c r="W4094" t="s">
        <v>3447</v>
      </c>
    </row>
    <row r="4095" spans="1:23" x14ac:dyDescent="0.3">
      <c r="A4095">
        <v>2366460884055290</v>
      </c>
      <c r="B4095" t="s">
        <v>217</v>
      </c>
      <c r="C4095" t="s">
        <v>91</v>
      </c>
      <c r="D4095" t="s">
        <v>2272</v>
      </c>
      <c r="E4095" t="s">
        <v>1424</v>
      </c>
      <c r="F4095" t="s">
        <v>1425</v>
      </c>
      <c r="G4095">
        <v>-15.3767</v>
      </c>
      <c r="H4095">
        <v>166.95920000000001</v>
      </c>
      <c r="I4095" t="s">
        <v>206</v>
      </c>
      <c r="J4095">
        <v>102315</v>
      </c>
      <c r="K4095" s="1">
        <v>44983</v>
      </c>
      <c r="L4095" t="s">
        <v>123</v>
      </c>
      <c r="M4095" t="s">
        <v>11989</v>
      </c>
      <c r="N4095" t="s">
        <v>11990</v>
      </c>
      <c r="O4095" t="s">
        <v>81</v>
      </c>
      <c r="P4095" t="s">
        <v>224</v>
      </c>
      <c r="Q4095" t="s">
        <v>321</v>
      </c>
      <c r="R4095" t="s">
        <v>2259</v>
      </c>
      <c r="S4095" t="s">
        <v>145</v>
      </c>
      <c r="T4095" t="s">
        <v>2260</v>
      </c>
      <c r="U4095" t="s">
        <v>2261</v>
      </c>
      <c r="V4095" t="s">
        <v>7710</v>
      </c>
      <c r="W4095" t="s">
        <v>7711</v>
      </c>
    </row>
    <row r="4096" spans="1:23" x14ac:dyDescent="0.3">
      <c r="A4096">
        <v>1600739596130500</v>
      </c>
      <c r="B4096" t="s">
        <v>443</v>
      </c>
      <c r="C4096" t="s">
        <v>105</v>
      </c>
      <c r="D4096" t="s">
        <v>3843</v>
      </c>
      <c r="E4096" t="s">
        <v>2727</v>
      </c>
      <c r="F4096" t="s">
        <v>2728</v>
      </c>
      <c r="G4096">
        <v>17.357800000000001</v>
      </c>
      <c r="H4096">
        <v>-62.782899999999998</v>
      </c>
      <c r="I4096" t="s">
        <v>78</v>
      </c>
      <c r="J4096">
        <v>117705</v>
      </c>
      <c r="K4096" s="1">
        <v>44572</v>
      </c>
      <c r="L4096" t="s">
        <v>123</v>
      </c>
      <c r="M4096" t="s">
        <v>11991</v>
      </c>
      <c r="N4096" t="s">
        <v>11992</v>
      </c>
      <c r="O4096" t="s">
        <v>195</v>
      </c>
      <c r="P4096" t="s">
        <v>196</v>
      </c>
      <c r="Q4096" t="s">
        <v>169</v>
      </c>
      <c r="R4096" t="s">
        <v>197</v>
      </c>
      <c r="S4096" t="s">
        <v>52</v>
      </c>
      <c r="T4096" t="s">
        <v>199</v>
      </c>
      <c r="U4096" t="s">
        <v>200</v>
      </c>
      <c r="V4096" t="s">
        <v>6513</v>
      </c>
      <c r="W4096" t="s">
        <v>6514</v>
      </c>
    </row>
    <row r="4097" spans="1:23" x14ac:dyDescent="0.3">
      <c r="A4097">
        <v>1250806379829420</v>
      </c>
      <c r="B4097" t="s">
        <v>1683</v>
      </c>
      <c r="C4097" t="s">
        <v>134</v>
      </c>
      <c r="D4097" t="s">
        <v>5665</v>
      </c>
      <c r="E4097" t="s">
        <v>998</v>
      </c>
      <c r="F4097" t="s">
        <v>999</v>
      </c>
      <c r="G4097">
        <v>47.4116</v>
      </c>
      <c r="H4097">
        <v>28.369900000000001</v>
      </c>
      <c r="I4097" t="s">
        <v>62</v>
      </c>
      <c r="J4097">
        <v>46347</v>
      </c>
      <c r="K4097" s="1">
        <v>45074</v>
      </c>
      <c r="L4097" t="s">
        <v>63</v>
      </c>
      <c r="M4097" t="s">
        <v>11993</v>
      </c>
      <c r="N4097" t="s">
        <v>11994</v>
      </c>
      <c r="O4097" t="s">
        <v>33</v>
      </c>
      <c r="P4097" t="s">
        <v>1558</v>
      </c>
      <c r="Q4097" t="s">
        <v>83</v>
      </c>
      <c r="R4097" t="s">
        <v>1559</v>
      </c>
      <c r="S4097" t="s">
        <v>212</v>
      </c>
      <c r="T4097" t="s">
        <v>1560</v>
      </c>
      <c r="U4097" t="s">
        <v>1561</v>
      </c>
      <c r="V4097" t="s">
        <v>6982</v>
      </c>
      <c r="W4097" t="s">
        <v>6983</v>
      </c>
    </row>
    <row r="4098" spans="1:23" x14ac:dyDescent="0.3">
      <c r="A4098">
        <v>2177644440156230</v>
      </c>
      <c r="B4098" t="s">
        <v>1636</v>
      </c>
      <c r="C4098" t="s">
        <v>24</v>
      </c>
      <c r="D4098" t="s">
        <v>9980</v>
      </c>
      <c r="E4098" t="s">
        <v>1414</v>
      </c>
      <c r="F4098" t="s">
        <v>1415</v>
      </c>
      <c r="G4098">
        <v>29.311699999999998</v>
      </c>
      <c r="H4098">
        <v>47.4818</v>
      </c>
      <c r="I4098" t="s">
        <v>138</v>
      </c>
      <c r="J4098">
        <v>64963</v>
      </c>
      <c r="K4098" s="1">
        <v>44933</v>
      </c>
      <c r="L4098" t="s">
        <v>123</v>
      </c>
      <c r="M4098" t="s">
        <v>11995</v>
      </c>
      <c r="N4098" t="s">
        <v>11996</v>
      </c>
      <c r="O4098" t="s">
        <v>785</v>
      </c>
      <c r="P4098" t="s">
        <v>1785</v>
      </c>
      <c r="Q4098" t="s">
        <v>1047</v>
      </c>
      <c r="R4098" t="s">
        <v>1786</v>
      </c>
      <c r="S4098" t="s">
        <v>36</v>
      </c>
      <c r="T4098" t="s">
        <v>1787</v>
      </c>
      <c r="U4098" t="s">
        <v>1788</v>
      </c>
      <c r="V4098" t="s">
        <v>1602</v>
      </c>
      <c r="W4098" t="s">
        <v>1603</v>
      </c>
    </row>
    <row r="4099" spans="1:23" x14ac:dyDescent="0.3">
      <c r="A4099">
        <v>1106782189217510</v>
      </c>
      <c r="B4099" t="s">
        <v>104</v>
      </c>
      <c r="C4099" t="s">
        <v>91</v>
      </c>
      <c r="D4099" t="s">
        <v>3454</v>
      </c>
      <c r="E4099" t="s">
        <v>576</v>
      </c>
      <c r="F4099" t="s">
        <v>577</v>
      </c>
      <c r="G4099">
        <v>7.3696999999999999</v>
      </c>
      <c r="H4099">
        <v>12.354699999999999</v>
      </c>
      <c r="I4099" t="s">
        <v>206</v>
      </c>
      <c r="J4099">
        <v>25974</v>
      </c>
      <c r="K4099" s="1">
        <v>44859</v>
      </c>
      <c r="L4099" t="s">
        <v>29</v>
      </c>
      <c r="M4099" t="s">
        <v>11997</v>
      </c>
      <c r="N4099" t="s">
        <v>11998</v>
      </c>
      <c r="O4099" t="s">
        <v>508</v>
      </c>
      <c r="P4099" t="s">
        <v>509</v>
      </c>
      <c r="Q4099" t="s">
        <v>169</v>
      </c>
      <c r="R4099" t="s">
        <v>510</v>
      </c>
      <c r="S4099" t="s">
        <v>114</v>
      </c>
      <c r="T4099" t="s">
        <v>511</v>
      </c>
      <c r="U4099" t="s">
        <v>512</v>
      </c>
      <c r="V4099" t="s">
        <v>6717</v>
      </c>
      <c r="W4099" t="s">
        <v>6718</v>
      </c>
    </row>
    <row r="4100" spans="1:23" x14ac:dyDescent="0.3">
      <c r="A4100">
        <v>1960144119423050</v>
      </c>
      <c r="B4100" t="s">
        <v>430</v>
      </c>
      <c r="C4100" t="s">
        <v>91</v>
      </c>
      <c r="D4100" t="s">
        <v>1200</v>
      </c>
      <c r="E4100" t="s">
        <v>1890</v>
      </c>
      <c r="F4100" t="s">
        <v>1891</v>
      </c>
      <c r="G4100">
        <v>-9.1899669999999993</v>
      </c>
      <c r="H4100">
        <v>-75.015152</v>
      </c>
      <c r="I4100" t="s">
        <v>28</v>
      </c>
      <c r="J4100">
        <v>36817</v>
      </c>
      <c r="K4100" s="1">
        <v>44477</v>
      </c>
      <c r="L4100" t="s">
        <v>29</v>
      </c>
      <c r="M4100" t="s">
        <v>11999</v>
      </c>
      <c r="N4100" t="s">
        <v>12000</v>
      </c>
      <c r="O4100" t="s">
        <v>2242</v>
      </c>
      <c r="P4100" t="s">
        <v>8060</v>
      </c>
      <c r="Q4100" t="s">
        <v>321</v>
      </c>
      <c r="R4100" t="s">
        <v>8061</v>
      </c>
      <c r="S4100" t="s">
        <v>334</v>
      </c>
      <c r="T4100" t="s">
        <v>8062</v>
      </c>
      <c r="U4100" t="s">
        <v>8063</v>
      </c>
      <c r="V4100" t="s">
        <v>2440</v>
      </c>
      <c r="W4100" t="s">
        <v>2441</v>
      </c>
    </row>
    <row r="4101" spans="1:23" x14ac:dyDescent="0.3">
      <c r="A4101">
        <v>464018263345736</v>
      </c>
      <c r="B4101" t="s">
        <v>973</v>
      </c>
      <c r="C4101" t="s">
        <v>218</v>
      </c>
      <c r="D4101" t="s">
        <v>543</v>
      </c>
      <c r="E4101" t="s">
        <v>1642</v>
      </c>
      <c r="F4101" t="s">
        <v>1643</v>
      </c>
      <c r="G4101">
        <v>41.608600000000003</v>
      </c>
      <c r="H4101">
        <v>21.7453</v>
      </c>
      <c r="I4101" t="s">
        <v>206</v>
      </c>
      <c r="J4101">
        <v>82702</v>
      </c>
      <c r="K4101" s="1">
        <v>44800</v>
      </c>
      <c r="L4101" t="s">
        <v>123</v>
      </c>
      <c r="M4101" t="s">
        <v>12001</v>
      </c>
      <c r="N4101" t="s">
        <v>12002</v>
      </c>
      <c r="O4101" t="s">
        <v>660</v>
      </c>
      <c r="P4101" t="s">
        <v>703</v>
      </c>
      <c r="Q4101" t="s">
        <v>50</v>
      </c>
      <c r="R4101" t="s">
        <v>2049</v>
      </c>
      <c r="S4101" t="s">
        <v>241</v>
      </c>
      <c r="T4101" t="s">
        <v>2050</v>
      </c>
      <c r="U4101" t="s">
        <v>2051</v>
      </c>
      <c r="V4101" t="s">
        <v>5252</v>
      </c>
      <c r="W4101" t="s">
        <v>5253</v>
      </c>
    </row>
    <row r="4102" spans="1:23" x14ac:dyDescent="0.3">
      <c r="A4102">
        <v>1548446779539930</v>
      </c>
      <c r="B4102" t="s">
        <v>90</v>
      </c>
      <c r="C4102" t="s">
        <v>105</v>
      </c>
      <c r="D4102" t="s">
        <v>935</v>
      </c>
      <c r="E4102" t="s">
        <v>2210</v>
      </c>
      <c r="F4102" t="s">
        <v>2211</v>
      </c>
      <c r="G4102">
        <v>4.5709</v>
      </c>
      <c r="H4102">
        <v>-74.297300000000007</v>
      </c>
      <c r="I4102" t="s">
        <v>138</v>
      </c>
      <c r="J4102">
        <v>131520</v>
      </c>
      <c r="K4102" s="1">
        <v>44457</v>
      </c>
      <c r="L4102" t="s">
        <v>123</v>
      </c>
      <c r="M4102" t="s">
        <v>12003</v>
      </c>
      <c r="N4102" t="s">
        <v>12004</v>
      </c>
      <c r="O4102" t="s">
        <v>400</v>
      </c>
      <c r="P4102" t="s">
        <v>401</v>
      </c>
      <c r="Q4102" t="s">
        <v>183</v>
      </c>
      <c r="R4102" t="s">
        <v>402</v>
      </c>
      <c r="S4102" t="s">
        <v>212</v>
      </c>
      <c r="T4102" t="s">
        <v>403</v>
      </c>
      <c r="U4102" t="s">
        <v>404</v>
      </c>
      <c r="V4102" t="s">
        <v>1624</v>
      </c>
      <c r="W4102" t="s">
        <v>1625</v>
      </c>
    </row>
    <row r="4103" spans="1:23" x14ac:dyDescent="0.3">
      <c r="A4103">
        <v>218536072518905</v>
      </c>
      <c r="B4103" t="s">
        <v>364</v>
      </c>
      <c r="C4103" t="s">
        <v>151</v>
      </c>
      <c r="D4103" t="s">
        <v>3474</v>
      </c>
      <c r="E4103" t="s">
        <v>947</v>
      </c>
      <c r="F4103" t="s">
        <v>948</v>
      </c>
      <c r="G4103">
        <v>28.3949</v>
      </c>
      <c r="H4103">
        <v>84.123999999999995</v>
      </c>
      <c r="I4103" t="s">
        <v>138</v>
      </c>
      <c r="J4103">
        <v>104845</v>
      </c>
      <c r="K4103" s="1">
        <v>44457</v>
      </c>
      <c r="L4103" t="s">
        <v>123</v>
      </c>
      <c r="M4103" t="s">
        <v>12005</v>
      </c>
      <c r="N4103" t="s">
        <v>12006</v>
      </c>
      <c r="O4103" t="s">
        <v>1057</v>
      </c>
      <c r="P4103" t="s">
        <v>1058</v>
      </c>
      <c r="Q4103" t="s">
        <v>253</v>
      </c>
      <c r="R4103" t="s">
        <v>1059</v>
      </c>
      <c r="S4103" t="s">
        <v>212</v>
      </c>
      <c r="T4103" t="s">
        <v>1060</v>
      </c>
      <c r="U4103" t="s">
        <v>1061</v>
      </c>
      <c r="V4103" t="s">
        <v>3446</v>
      </c>
      <c r="W4103" t="s">
        <v>3447</v>
      </c>
    </row>
    <row r="4104" spans="1:23" x14ac:dyDescent="0.3">
      <c r="A4104">
        <v>1275411314945670</v>
      </c>
      <c r="B4104" t="s">
        <v>364</v>
      </c>
      <c r="C4104" t="s">
        <v>273</v>
      </c>
      <c r="D4104" t="s">
        <v>4243</v>
      </c>
      <c r="E4104" t="s">
        <v>3116</v>
      </c>
      <c r="F4104" t="s">
        <v>3117</v>
      </c>
      <c r="G4104">
        <v>25.354800000000001</v>
      </c>
      <c r="H4104">
        <v>51.183900000000001</v>
      </c>
      <c r="I4104" t="s">
        <v>28</v>
      </c>
      <c r="J4104">
        <v>53242</v>
      </c>
      <c r="K4104" s="1">
        <v>44648</v>
      </c>
      <c r="L4104" t="s">
        <v>123</v>
      </c>
      <c r="M4104" t="s">
        <v>12007</v>
      </c>
      <c r="N4104" t="s">
        <v>12008</v>
      </c>
      <c r="O4104" t="s">
        <v>1252</v>
      </c>
      <c r="P4104" t="s">
        <v>660</v>
      </c>
      <c r="Q4104" t="s">
        <v>50</v>
      </c>
      <c r="R4104" t="s">
        <v>3560</v>
      </c>
      <c r="S4104" t="s">
        <v>36</v>
      </c>
      <c r="T4104" t="s">
        <v>3561</v>
      </c>
      <c r="U4104" t="s">
        <v>3562</v>
      </c>
      <c r="V4104" t="s">
        <v>1398</v>
      </c>
      <c r="W4104" t="s">
        <v>1399</v>
      </c>
    </row>
    <row r="4105" spans="1:23" x14ac:dyDescent="0.3">
      <c r="A4105">
        <v>1860883042188030</v>
      </c>
      <c r="B4105" t="s">
        <v>779</v>
      </c>
      <c r="C4105" t="s">
        <v>189</v>
      </c>
      <c r="D4105" t="s">
        <v>3454</v>
      </c>
      <c r="E4105" t="s">
        <v>378</v>
      </c>
      <c r="F4105" t="s">
        <v>379</v>
      </c>
      <c r="G4105">
        <v>21.521799999999999</v>
      </c>
      <c r="H4105">
        <v>-77.781199999999998</v>
      </c>
      <c r="I4105" t="s">
        <v>138</v>
      </c>
      <c r="J4105">
        <v>126371</v>
      </c>
      <c r="K4105" s="1">
        <v>44539</v>
      </c>
      <c r="L4105" t="s">
        <v>123</v>
      </c>
      <c r="M4105" t="s">
        <v>12009</v>
      </c>
      <c r="N4105" t="s">
        <v>12010</v>
      </c>
      <c r="O4105" t="s">
        <v>224</v>
      </c>
      <c r="P4105" t="s">
        <v>225</v>
      </c>
      <c r="Q4105" t="s">
        <v>332</v>
      </c>
      <c r="R4105" t="s">
        <v>226</v>
      </c>
      <c r="S4105" t="s">
        <v>334</v>
      </c>
      <c r="T4105" t="s">
        <v>227</v>
      </c>
      <c r="U4105" t="s">
        <v>228</v>
      </c>
      <c r="V4105" t="s">
        <v>633</v>
      </c>
      <c r="W4105" t="s">
        <v>634</v>
      </c>
    </row>
    <row r="4106" spans="1:23" x14ac:dyDescent="0.3">
      <c r="A4106">
        <v>1053367441057460</v>
      </c>
      <c r="B4106" t="s">
        <v>710</v>
      </c>
      <c r="C4106" t="s">
        <v>218</v>
      </c>
      <c r="D4106" t="s">
        <v>92</v>
      </c>
      <c r="E4106" t="s">
        <v>1534</v>
      </c>
      <c r="F4106" t="s">
        <v>1535</v>
      </c>
      <c r="G4106">
        <v>1.3733</v>
      </c>
      <c r="H4106">
        <v>32.290300000000002</v>
      </c>
      <c r="I4106" t="s">
        <v>78</v>
      </c>
      <c r="J4106">
        <v>120893</v>
      </c>
      <c r="K4106" s="1">
        <v>44939</v>
      </c>
      <c r="L4106" t="s">
        <v>123</v>
      </c>
      <c r="M4106" t="s">
        <v>12011</v>
      </c>
      <c r="N4106" t="s">
        <v>12012</v>
      </c>
      <c r="O4106" t="s">
        <v>2072</v>
      </c>
      <c r="P4106" t="s">
        <v>597</v>
      </c>
      <c r="Q4106" t="s">
        <v>50</v>
      </c>
      <c r="R4106" t="s">
        <v>3303</v>
      </c>
      <c r="S4106" t="s">
        <v>241</v>
      </c>
      <c r="T4106" t="s">
        <v>3304</v>
      </c>
      <c r="U4106" t="s">
        <v>3305</v>
      </c>
      <c r="V4106" t="s">
        <v>7242</v>
      </c>
      <c r="W4106" t="s">
        <v>7243</v>
      </c>
    </row>
    <row r="4107" spans="1:23" x14ac:dyDescent="0.3">
      <c r="A4107">
        <v>537776458558106</v>
      </c>
      <c r="B4107" t="s">
        <v>555</v>
      </c>
      <c r="C4107" t="s">
        <v>42</v>
      </c>
      <c r="D4107" t="s">
        <v>2936</v>
      </c>
      <c r="E4107" t="s">
        <v>819</v>
      </c>
      <c r="F4107" t="s">
        <v>820</v>
      </c>
      <c r="G4107">
        <v>15.414899999999999</v>
      </c>
      <c r="H4107">
        <v>-61.3705</v>
      </c>
      <c r="I4107" t="s">
        <v>138</v>
      </c>
      <c r="J4107">
        <v>107647</v>
      </c>
      <c r="K4107" s="1">
        <v>44809</v>
      </c>
      <c r="L4107" t="s">
        <v>123</v>
      </c>
      <c r="M4107" t="s">
        <v>12013</v>
      </c>
      <c r="N4107" t="s">
        <v>12014</v>
      </c>
      <c r="O4107" t="s">
        <v>509</v>
      </c>
      <c r="P4107" t="s">
        <v>1227</v>
      </c>
      <c r="Q4107" t="s">
        <v>332</v>
      </c>
      <c r="R4107" t="s">
        <v>1228</v>
      </c>
      <c r="S4107" t="s">
        <v>241</v>
      </c>
      <c r="T4107" t="s">
        <v>1229</v>
      </c>
      <c r="U4107" t="s">
        <v>1230</v>
      </c>
      <c r="V4107" t="s">
        <v>5627</v>
      </c>
      <c r="W4107" t="s">
        <v>5628</v>
      </c>
    </row>
    <row r="4108" spans="1:23" x14ac:dyDescent="0.3">
      <c r="A4108">
        <v>1570418854323580</v>
      </c>
      <c r="B4108" t="s">
        <v>467</v>
      </c>
      <c r="C4108" t="s">
        <v>134</v>
      </c>
      <c r="D4108" t="s">
        <v>4393</v>
      </c>
      <c r="E4108" t="s">
        <v>1935</v>
      </c>
      <c r="F4108" t="s">
        <v>1935</v>
      </c>
      <c r="G4108">
        <v>36.140799999999999</v>
      </c>
      <c r="H4108">
        <v>-5.3536000000000001</v>
      </c>
      <c r="I4108" t="s">
        <v>62</v>
      </c>
      <c r="J4108">
        <v>57916</v>
      </c>
      <c r="K4108" s="1">
        <v>45172</v>
      </c>
      <c r="L4108" t="s">
        <v>29</v>
      </c>
      <c r="M4108" t="s">
        <v>12015</v>
      </c>
      <c r="N4108" t="s">
        <v>12016</v>
      </c>
      <c r="O4108" t="s">
        <v>460</v>
      </c>
      <c r="P4108" t="s">
        <v>4666</v>
      </c>
      <c r="Q4108" t="s">
        <v>253</v>
      </c>
      <c r="R4108" t="s">
        <v>4667</v>
      </c>
      <c r="S4108" t="s">
        <v>69</v>
      </c>
      <c r="T4108" t="s">
        <v>4668</v>
      </c>
      <c r="U4108" t="s">
        <v>4669</v>
      </c>
      <c r="V4108" t="s">
        <v>1131</v>
      </c>
      <c r="W4108" t="s">
        <v>1132</v>
      </c>
    </row>
    <row r="4109" spans="1:23" x14ac:dyDescent="0.3">
      <c r="A4109">
        <v>1845270127004510</v>
      </c>
      <c r="B4109" t="s">
        <v>74</v>
      </c>
      <c r="C4109" t="s">
        <v>24</v>
      </c>
      <c r="D4109" t="s">
        <v>6367</v>
      </c>
      <c r="E4109" t="s">
        <v>1160</v>
      </c>
      <c r="F4109" t="s">
        <v>1161</v>
      </c>
      <c r="G4109">
        <v>-1.9402999999999999</v>
      </c>
      <c r="H4109">
        <v>29.873899999999999</v>
      </c>
      <c r="I4109" t="s">
        <v>138</v>
      </c>
      <c r="J4109">
        <v>61805</v>
      </c>
      <c r="K4109" s="1">
        <v>44924</v>
      </c>
      <c r="L4109" t="s">
        <v>29</v>
      </c>
      <c r="M4109" t="s">
        <v>12017</v>
      </c>
      <c r="N4109" t="s">
        <v>12018</v>
      </c>
      <c r="O4109" t="s">
        <v>265</v>
      </c>
      <c r="P4109" t="s">
        <v>2528</v>
      </c>
      <c r="Q4109" t="s">
        <v>358</v>
      </c>
      <c r="R4109" t="s">
        <v>2529</v>
      </c>
      <c r="S4109" t="s">
        <v>114</v>
      </c>
      <c r="T4109" t="s">
        <v>2530</v>
      </c>
      <c r="U4109" t="s">
        <v>2531</v>
      </c>
      <c r="V4109" t="s">
        <v>6671</v>
      </c>
      <c r="W4109" t="s">
        <v>6672</v>
      </c>
    </row>
    <row r="4110" spans="1:23" x14ac:dyDescent="0.3">
      <c r="A4110">
        <v>2926413599390510</v>
      </c>
      <c r="B4110" t="s">
        <v>1249</v>
      </c>
      <c r="C4110" t="s">
        <v>273</v>
      </c>
      <c r="D4110" t="s">
        <v>3845</v>
      </c>
      <c r="E4110" t="s">
        <v>781</v>
      </c>
      <c r="F4110" t="s">
        <v>782</v>
      </c>
      <c r="G4110">
        <v>30.375299999999999</v>
      </c>
      <c r="H4110">
        <v>69.345100000000002</v>
      </c>
      <c r="I4110" t="s">
        <v>206</v>
      </c>
      <c r="J4110">
        <v>72028</v>
      </c>
      <c r="K4110" s="1">
        <v>44639</v>
      </c>
      <c r="L4110" t="s">
        <v>123</v>
      </c>
      <c r="M4110" t="s">
        <v>12019</v>
      </c>
      <c r="N4110" t="s">
        <v>12020</v>
      </c>
      <c r="O4110" t="s">
        <v>1115</v>
      </c>
      <c r="P4110" t="s">
        <v>2180</v>
      </c>
      <c r="Q4110" t="s">
        <v>169</v>
      </c>
      <c r="R4110" t="s">
        <v>2181</v>
      </c>
      <c r="S4110" t="s">
        <v>212</v>
      </c>
      <c r="T4110" t="s">
        <v>2182</v>
      </c>
      <c r="U4110" t="s">
        <v>2183</v>
      </c>
      <c r="V4110" t="s">
        <v>2382</v>
      </c>
      <c r="W4110" t="s">
        <v>2383</v>
      </c>
    </row>
    <row r="4111" spans="1:23" x14ac:dyDescent="0.3">
      <c r="A4111">
        <v>2139339801410110</v>
      </c>
      <c r="B4111" t="s">
        <v>779</v>
      </c>
      <c r="C4111" t="s">
        <v>189</v>
      </c>
      <c r="D4111" t="s">
        <v>3529</v>
      </c>
      <c r="E4111" t="s">
        <v>93</v>
      </c>
      <c r="F4111" t="s">
        <v>94</v>
      </c>
      <c r="G4111">
        <v>-35.6751</v>
      </c>
      <c r="H4111">
        <v>-71.542900000000003</v>
      </c>
      <c r="I4111" t="s">
        <v>206</v>
      </c>
      <c r="J4111">
        <v>34725</v>
      </c>
      <c r="K4111" s="1">
        <v>44703</v>
      </c>
      <c r="L4111" t="s">
        <v>29</v>
      </c>
      <c r="M4111" t="s">
        <v>12021</v>
      </c>
      <c r="N4111" t="s">
        <v>12022</v>
      </c>
      <c r="O4111" t="s">
        <v>897</v>
      </c>
      <c r="P4111" t="s">
        <v>898</v>
      </c>
      <c r="Q4111" t="s">
        <v>358</v>
      </c>
      <c r="R4111" t="s">
        <v>899</v>
      </c>
      <c r="S4111" t="s">
        <v>85</v>
      </c>
      <c r="T4111" t="s">
        <v>900</v>
      </c>
      <c r="U4111" t="s">
        <v>901</v>
      </c>
      <c r="V4111" t="s">
        <v>6599</v>
      </c>
      <c r="W4111" t="s">
        <v>6600</v>
      </c>
    </row>
    <row r="4112" spans="1:23" x14ac:dyDescent="0.3">
      <c r="A4112">
        <v>2317538023322030</v>
      </c>
      <c r="B4112" t="s">
        <v>839</v>
      </c>
      <c r="C4112" t="s">
        <v>218</v>
      </c>
      <c r="D4112" t="s">
        <v>8043</v>
      </c>
      <c r="E4112" t="s">
        <v>3442</v>
      </c>
      <c r="F4112" t="s">
        <v>3443</v>
      </c>
      <c r="G4112">
        <v>61.924100000000003</v>
      </c>
      <c r="H4112">
        <v>25.748200000000001</v>
      </c>
      <c r="I4112" t="s">
        <v>206</v>
      </c>
      <c r="J4112">
        <v>111163</v>
      </c>
      <c r="K4112" s="1">
        <v>44913</v>
      </c>
      <c r="L4112" t="s">
        <v>123</v>
      </c>
      <c r="M4112" t="s">
        <v>12023</v>
      </c>
      <c r="N4112" t="s">
        <v>12024</v>
      </c>
      <c r="O4112" t="s">
        <v>2072</v>
      </c>
      <c r="P4112" t="s">
        <v>597</v>
      </c>
      <c r="Q4112" t="s">
        <v>67</v>
      </c>
      <c r="R4112" t="s">
        <v>3303</v>
      </c>
      <c r="S4112" t="s">
        <v>36</v>
      </c>
      <c r="T4112" t="s">
        <v>3304</v>
      </c>
      <c r="U4112" t="s">
        <v>3305</v>
      </c>
      <c r="V4112" t="s">
        <v>4596</v>
      </c>
      <c r="W4112" t="s">
        <v>4597</v>
      </c>
    </row>
    <row r="4113" spans="1:23" x14ac:dyDescent="0.3">
      <c r="A4113">
        <v>1501638019092820</v>
      </c>
      <c r="B4113" t="s">
        <v>1636</v>
      </c>
      <c r="C4113" t="s">
        <v>218</v>
      </c>
      <c r="D4113" t="s">
        <v>232</v>
      </c>
      <c r="E4113" t="s">
        <v>2809</v>
      </c>
      <c r="F4113" t="s">
        <v>2810</v>
      </c>
      <c r="G4113">
        <v>56.130400000000002</v>
      </c>
      <c r="H4113">
        <v>-106.3468</v>
      </c>
      <c r="I4113" t="s">
        <v>28</v>
      </c>
      <c r="J4113">
        <v>31920</v>
      </c>
      <c r="K4113" s="1">
        <v>44806</v>
      </c>
      <c r="L4113" t="s">
        <v>29</v>
      </c>
      <c r="M4113" t="s">
        <v>12025</v>
      </c>
      <c r="N4113" t="s">
        <v>12026</v>
      </c>
      <c r="O4113" t="s">
        <v>909</v>
      </c>
      <c r="P4113" t="s">
        <v>548</v>
      </c>
      <c r="Q4113" t="s">
        <v>50</v>
      </c>
      <c r="R4113" t="s">
        <v>1187</v>
      </c>
      <c r="S4113" t="s">
        <v>145</v>
      </c>
      <c r="T4113" t="s">
        <v>1188</v>
      </c>
      <c r="U4113" t="s">
        <v>1189</v>
      </c>
      <c r="V4113" t="s">
        <v>1402</v>
      </c>
      <c r="W4113" t="s">
        <v>1403</v>
      </c>
    </row>
    <row r="4114" spans="1:23" x14ac:dyDescent="0.3">
      <c r="A4114">
        <v>314044079494475</v>
      </c>
      <c r="B4114" t="s">
        <v>467</v>
      </c>
      <c r="C4114" t="s">
        <v>151</v>
      </c>
      <c r="D4114" t="s">
        <v>5502</v>
      </c>
      <c r="E4114" t="s">
        <v>469</v>
      </c>
      <c r="F4114" t="s">
        <v>470</v>
      </c>
      <c r="G4114">
        <v>26.335100000000001</v>
      </c>
      <c r="H4114">
        <v>17.228300000000001</v>
      </c>
      <c r="I4114" t="s">
        <v>206</v>
      </c>
      <c r="J4114">
        <v>120513</v>
      </c>
      <c r="K4114" s="1">
        <v>44501</v>
      </c>
      <c r="L4114" t="s">
        <v>63</v>
      </c>
      <c r="M4114" t="s">
        <v>12027</v>
      </c>
      <c r="N4114" t="s">
        <v>12028</v>
      </c>
      <c r="O4114" t="s">
        <v>1364</v>
      </c>
      <c r="P4114" t="s">
        <v>1365</v>
      </c>
      <c r="Q4114" t="s">
        <v>67</v>
      </c>
      <c r="R4114" t="s">
        <v>1366</v>
      </c>
      <c r="S4114" t="s">
        <v>145</v>
      </c>
      <c r="T4114" t="s">
        <v>1367</v>
      </c>
      <c r="U4114" t="s">
        <v>1368</v>
      </c>
      <c r="V4114" t="s">
        <v>1904</v>
      </c>
      <c r="W4114" t="s">
        <v>1905</v>
      </c>
    </row>
    <row r="4115" spans="1:23" x14ac:dyDescent="0.3">
      <c r="A4115">
        <v>1443612843530540</v>
      </c>
      <c r="B4115" t="s">
        <v>1140</v>
      </c>
      <c r="C4115" t="s">
        <v>134</v>
      </c>
      <c r="D4115" t="s">
        <v>4396</v>
      </c>
      <c r="E4115" t="s">
        <v>998</v>
      </c>
      <c r="F4115" t="s">
        <v>999</v>
      </c>
      <c r="G4115">
        <v>47.4116</v>
      </c>
      <c r="H4115">
        <v>28.369900000000001</v>
      </c>
      <c r="I4115" t="s">
        <v>138</v>
      </c>
      <c r="J4115">
        <v>60614</v>
      </c>
      <c r="K4115" s="1">
        <v>44952</v>
      </c>
      <c r="L4115" t="s">
        <v>29</v>
      </c>
      <c r="M4115" t="s">
        <v>12029</v>
      </c>
      <c r="N4115" t="s">
        <v>12030</v>
      </c>
      <c r="O4115" t="s">
        <v>1513</v>
      </c>
      <c r="P4115" t="s">
        <v>1373</v>
      </c>
      <c r="Q4115" t="s">
        <v>83</v>
      </c>
      <c r="R4115" t="s">
        <v>1514</v>
      </c>
      <c r="S4115" t="s">
        <v>241</v>
      </c>
      <c r="T4115" t="s">
        <v>1515</v>
      </c>
      <c r="U4115" t="s">
        <v>1516</v>
      </c>
      <c r="V4115" t="s">
        <v>10551</v>
      </c>
      <c r="W4115" t="s">
        <v>10552</v>
      </c>
    </row>
    <row r="4116" spans="1:23" x14ac:dyDescent="0.3">
      <c r="A4116">
        <v>763001615638545</v>
      </c>
      <c r="B4116" t="s">
        <v>23</v>
      </c>
      <c r="C4116" t="s">
        <v>58</v>
      </c>
      <c r="D4116" t="s">
        <v>9294</v>
      </c>
      <c r="E4116" t="s">
        <v>3412</v>
      </c>
      <c r="F4116" t="s">
        <v>3413</v>
      </c>
      <c r="G4116">
        <v>18.0425</v>
      </c>
      <c r="H4116">
        <v>-63.0548</v>
      </c>
      <c r="I4116" t="s">
        <v>206</v>
      </c>
      <c r="J4116">
        <v>28030</v>
      </c>
      <c r="K4116" s="1">
        <v>44664</v>
      </c>
      <c r="L4116" t="s">
        <v>123</v>
      </c>
      <c r="M4116" t="s">
        <v>12031</v>
      </c>
      <c r="N4116" t="s">
        <v>12032</v>
      </c>
      <c r="O4116" t="s">
        <v>585</v>
      </c>
      <c r="P4116" t="s">
        <v>2837</v>
      </c>
      <c r="Q4116" t="s">
        <v>1047</v>
      </c>
      <c r="R4116" t="s">
        <v>2838</v>
      </c>
      <c r="S4116" t="s">
        <v>114</v>
      </c>
      <c r="T4116" t="s">
        <v>2839</v>
      </c>
      <c r="U4116" t="s">
        <v>2840</v>
      </c>
      <c r="V4116" t="s">
        <v>5467</v>
      </c>
      <c r="W4116" t="s">
        <v>5468</v>
      </c>
    </row>
    <row r="4117" spans="1:23" x14ac:dyDescent="0.3">
      <c r="A4117">
        <v>2283653838104550</v>
      </c>
      <c r="B4117" t="s">
        <v>23</v>
      </c>
      <c r="C4117" t="s">
        <v>273</v>
      </c>
      <c r="D4117" t="s">
        <v>261</v>
      </c>
      <c r="E4117" t="s">
        <v>731</v>
      </c>
      <c r="F4117" t="s">
        <v>732</v>
      </c>
      <c r="G4117">
        <v>13.9094</v>
      </c>
      <c r="H4117">
        <v>-60.978900000000003</v>
      </c>
      <c r="I4117" t="s">
        <v>62</v>
      </c>
      <c r="J4117">
        <v>92920</v>
      </c>
      <c r="K4117" s="1">
        <v>45130</v>
      </c>
      <c r="L4117" t="s">
        <v>123</v>
      </c>
      <c r="M4117" t="s">
        <v>12033</v>
      </c>
      <c r="N4117" t="s">
        <v>12034</v>
      </c>
      <c r="O4117" t="s">
        <v>2602</v>
      </c>
      <c r="P4117" t="s">
        <v>2603</v>
      </c>
      <c r="Q4117" t="s">
        <v>34</v>
      </c>
      <c r="R4117" t="s">
        <v>2604</v>
      </c>
      <c r="S4117" t="s">
        <v>334</v>
      </c>
      <c r="T4117" t="s">
        <v>2605</v>
      </c>
      <c r="U4117" t="s">
        <v>2606</v>
      </c>
      <c r="V4117" t="s">
        <v>2813</v>
      </c>
      <c r="W4117" t="s">
        <v>2814</v>
      </c>
    </row>
    <row r="4118" spans="1:23" x14ac:dyDescent="0.3">
      <c r="A4118">
        <v>323939581897301</v>
      </c>
      <c r="B4118" t="s">
        <v>582</v>
      </c>
      <c r="C4118" t="s">
        <v>58</v>
      </c>
      <c r="D4118" t="s">
        <v>5933</v>
      </c>
      <c r="E4118" t="s">
        <v>302</v>
      </c>
      <c r="F4118" t="s">
        <v>303</v>
      </c>
      <c r="G4118">
        <v>-4.0382999999999996</v>
      </c>
      <c r="H4118">
        <v>21.758700000000001</v>
      </c>
      <c r="I4118" t="s">
        <v>62</v>
      </c>
      <c r="J4118">
        <v>96839</v>
      </c>
      <c r="K4118" s="1">
        <v>45027</v>
      </c>
      <c r="L4118" t="s">
        <v>29</v>
      </c>
      <c r="M4118" t="s">
        <v>12035</v>
      </c>
      <c r="N4118" t="s">
        <v>12036</v>
      </c>
      <c r="O4118" t="s">
        <v>2027</v>
      </c>
      <c r="P4118" t="s">
        <v>2028</v>
      </c>
      <c r="Q4118" t="s">
        <v>253</v>
      </c>
      <c r="R4118" t="s">
        <v>2029</v>
      </c>
      <c r="S4118" t="s">
        <v>85</v>
      </c>
      <c r="T4118" t="s">
        <v>2030</v>
      </c>
      <c r="U4118" t="s">
        <v>2031</v>
      </c>
      <c r="V4118" t="s">
        <v>4868</v>
      </c>
      <c r="W4118" t="s">
        <v>4869</v>
      </c>
    </row>
    <row r="4119" spans="1:23" x14ac:dyDescent="0.3">
      <c r="A4119">
        <v>197115277391436</v>
      </c>
      <c r="B4119" t="s">
        <v>286</v>
      </c>
      <c r="C4119" t="s">
        <v>273</v>
      </c>
      <c r="D4119" t="s">
        <v>1929</v>
      </c>
      <c r="E4119" t="s">
        <v>1405</v>
      </c>
      <c r="F4119" t="s">
        <v>1406</v>
      </c>
      <c r="G4119">
        <v>56.2639</v>
      </c>
      <c r="H4119">
        <v>9.5017999999999994</v>
      </c>
      <c r="I4119" t="s">
        <v>138</v>
      </c>
      <c r="J4119">
        <v>35111</v>
      </c>
      <c r="K4119" s="1">
        <v>44463</v>
      </c>
      <c r="L4119" t="s">
        <v>29</v>
      </c>
      <c r="M4119" t="s">
        <v>12037</v>
      </c>
      <c r="N4119" t="s">
        <v>12038</v>
      </c>
      <c r="O4119" t="s">
        <v>1100</v>
      </c>
      <c r="P4119" t="s">
        <v>3936</v>
      </c>
      <c r="Q4119" t="s">
        <v>239</v>
      </c>
      <c r="R4119" t="s">
        <v>3937</v>
      </c>
      <c r="S4119" t="s">
        <v>69</v>
      </c>
      <c r="T4119" t="s">
        <v>3938</v>
      </c>
      <c r="U4119" t="s">
        <v>3939</v>
      </c>
      <c r="V4119" t="s">
        <v>12039</v>
      </c>
      <c r="W4119" t="s">
        <v>12040</v>
      </c>
    </row>
    <row r="4120" spans="1:23" x14ac:dyDescent="0.3">
      <c r="A4120">
        <v>2198649996159800</v>
      </c>
      <c r="B4120" t="s">
        <v>480</v>
      </c>
      <c r="C4120" t="s">
        <v>105</v>
      </c>
      <c r="D4120" t="s">
        <v>2764</v>
      </c>
      <c r="E4120" t="s">
        <v>247</v>
      </c>
      <c r="F4120" t="s">
        <v>248</v>
      </c>
      <c r="G4120">
        <v>15.5527</v>
      </c>
      <c r="H4120">
        <v>48.516399999999997</v>
      </c>
      <c r="I4120" t="s">
        <v>206</v>
      </c>
      <c r="J4120">
        <v>93727</v>
      </c>
      <c r="K4120" s="1">
        <v>44880</v>
      </c>
      <c r="L4120" t="s">
        <v>63</v>
      </c>
      <c r="M4120" t="s">
        <v>12041</v>
      </c>
      <c r="N4120">
        <v>3208316696</v>
      </c>
      <c r="O4120" t="s">
        <v>2700</v>
      </c>
      <c r="P4120" t="s">
        <v>2701</v>
      </c>
      <c r="Q4120" t="s">
        <v>674</v>
      </c>
      <c r="R4120" t="s">
        <v>2702</v>
      </c>
      <c r="S4120" t="s">
        <v>334</v>
      </c>
      <c r="T4120" t="s">
        <v>2703</v>
      </c>
      <c r="U4120" t="s">
        <v>2704</v>
      </c>
      <c r="V4120" t="s">
        <v>2189</v>
      </c>
      <c r="W4120" t="s">
        <v>2190</v>
      </c>
    </row>
    <row r="4121" spans="1:23" x14ac:dyDescent="0.3">
      <c r="A4121">
        <v>125609633836392</v>
      </c>
      <c r="B4121" t="s">
        <v>104</v>
      </c>
      <c r="C4121" t="s">
        <v>24</v>
      </c>
      <c r="D4121" t="s">
        <v>4454</v>
      </c>
      <c r="E4121" t="s">
        <v>315</v>
      </c>
      <c r="F4121" t="s">
        <v>316</v>
      </c>
      <c r="G4121">
        <v>40.143099999999997</v>
      </c>
      <c r="H4121">
        <v>47.576900000000002</v>
      </c>
      <c r="I4121" t="s">
        <v>206</v>
      </c>
      <c r="J4121">
        <v>65691</v>
      </c>
      <c r="K4121" s="1">
        <v>44553</v>
      </c>
      <c r="L4121" t="s">
        <v>63</v>
      </c>
      <c r="M4121" t="s">
        <v>12042</v>
      </c>
      <c r="N4121" t="s">
        <v>12043</v>
      </c>
      <c r="O4121" t="s">
        <v>65</v>
      </c>
      <c r="P4121" t="s">
        <v>66</v>
      </c>
      <c r="Q4121" t="s">
        <v>143</v>
      </c>
      <c r="R4121" t="s">
        <v>68</v>
      </c>
      <c r="S4121" t="s">
        <v>36</v>
      </c>
      <c r="T4121" t="s">
        <v>70</v>
      </c>
      <c r="U4121" t="s">
        <v>71</v>
      </c>
      <c r="V4121" t="s">
        <v>5136</v>
      </c>
      <c r="W4121" t="s">
        <v>5137</v>
      </c>
    </row>
    <row r="4122" spans="1:23" x14ac:dyDescent="0.3">
      <c r="A4122">
        <v>2129705510941430</v>
      </c>
      <c r="B4122" t="s">
        <v>1803</v>
      </c>
      <c r="C4122" t="s">
        <v>151</v>
      </c>
      <c r="D4122" t="s">
        <v>1976</v>
      </c>
      <c r="E4122" t="s">
        <v>3707</v>
      </c>
      <c r="F4122" t="s">
        <v>3708</v>
      </c>
      <c r="G4122">
        <v>12.1165</v>
      </c>
      <c r="H4122">
        <v>-61.679000000000002</v>
      </c>
      <c r="I4122" t="s">
        <v>28</v>
      </c>
      <c r="J4122">
        <v>34250</v>
      </c>
      <c r="K4122" s="1">
        <v>45080</v>
      </c>
      <c r="L4122" t="s">
        <v>123</v>
      </c>
      <c r="M4122" t="s">
        <v>12044</v>
      </c>
      <c r="N4122" t="s">
        <v>12045</v>
      </c>
      <c r="O4122" t="s">
        <v>909</v>
      </c>
      <c r="P4122" t="s">
        <v>910</v>
      </c>
      <c r="Q4122" t="s">
        <v>294</v>
      </c>
      <c r="R4122" t="s">
        <v>911</v>
      </c>
      <c r="S4122" t="s">
        <v>212</v>
      </c>
      <c r="T4122" t="s">
        <v>912</v>
      </c>
      <c r="U4122" t="s">
        <v>913</v>
      </c>
      <c r="V4122" t="s">
        <v>1581</v>
      </c>
      <c r="W4122" t="s">
        <v>1582</v>
      </c>
    </row>
    <row r="4123" spans="1:23" x14ac:dyDescent="0.3">
      <c r="A4123">
        <v>2061226478477410</v>
      </c>
      <c r="B4123" t="s">
        <v>1249</v>
      </c>
      <c r="C4123" t="s">
        <v>24</v>
      </c>
      <c r="D4123" t="s">
        <v>1804</v>
      </c>
      <c r="E4123" t="s">
        <v>5460</v>
      </c>
      <c r="F4123" t="s">
        <v>5461</v>
      </c>
      <c r="G4123">
        <v>15.097899999999999</v>
      </c>
      <c r="H4123">
        <v>145.6739</v>
      </c>
      <c r="I4123" t="s">
        <v>62</v>
      </c>
      <c r="J4123">
        <v>89882</v>
      </c>
      <c r="K4123" s="1">
        <v>44580</v>
      </c>
      <c r="L4123" t="s">
        <v>123</v>
      </c>
      <c r="M4123" t="s">
        <v>12046</v>
      </c>
      <c r="N4123" t="s">
        <v>12047</v>
      </c>
      <c r="O4123" t="s">
        <v>693</v>
      </c>
      <c r="P4123" t="s">
        <v>2445</v>
      </c>
      <c r="Q4123" t="s">
        <v>143</v>
      </c>
      <c r="R4123" t="s">
        <v>2446</v>
      </c>
      <c r="S4123" t="s">
        <v>212</v>
      </c>
      <c r="T4123" t="s">
        <v>2447</v>
      </c>
      <c r="U4123" t="s">
        <v>2448</v>
      </c>
      <c r="V4123" t="s">
        <v>3789</v>
      </c>
      <c r="W4123" t="s">
        <v>3790</v>
      </c>
    </row>
    <row r="4124" spans="1:23" x14ac:dyDescent="0.3">
      <c r="A4124">
        <v>2600680392384060</v>
      </c>
      <c r="B4124" t="s">
        <v>364</v>
      </c>
      <c r="C4124" t="s">
        <v>91</v>
      </c>
      <c r="D4124" t="s">
        <v>1350</v>
      </c>
      <c r="E4124" t="s">
        <v>1032</v>
      </c>
      <c r="F4124" t="s">
        <v>1033</v>
      </c>
      <c r="G4124">
        <v>61.524000000000001</v>
      </c>
      <c r="H4124">
        <v>105.3188</v>
      </c>
      <c r="I4124" t="s">
        <v>28</v>
      </c>
      <c r="J4124">
        <v>83968</v>
      </c>
      <c r="K4124" s="1">
        <v>44748</v>
      </c>
      <c r="L4124" t="s">
        <v>29</v>
      </c>
      <c r="M4124" t="s">
        <v>12048</v>
      </c>
      <c r="N4124" t="s">
        <v>12049</v>
      </c>
      <c r="O4124" t="s">
        <v>1746</v>
      </c>
      <c r="P4124" t="s">
        <v>6792</v>
      </c>
      <c r="Q4124" t="s">
        <v>239</v>
      </c>
      <c r="R4124" t="s">
        <v>6793</v>
      </c>
      <c r="S4124" t="s">
        <v>69</v>
      </c>
      <c r="T4124" t="s">
        <v>6794</v>
      </c>
      <c r="U4124" t="s">
        <v>6795</v>
      </c>
      <c r="V4124" t="s">
        <v>749</v>
      </c>
      <c r="W4124" t="s">
        <v>750</v>
      </c>
    </row>
    <row r="4125" spans="1:23" x14ac:dyDescent="0.3">
      <c r="A4125">
        <v>3025185751718140</v>
      </c>
      <c r="B4125" t="s">
        <v>260</v>
      </c>
      <c r="C4125" t="s">
        <v>105</v>
      </c>
      <c r="D4125" t="s">
        <v>5267</v>
      </c>
      <c r="E4125" t="s">
        <v>432</v>
      </c>
      <c r="F4125" t="s">
        <v>433</v>
      </c>
      <c r="G4125">
        <v>30.5852</v>
      </c>
      <c r="H4125">
        <v>36.238399999999999</v>
      </c>
      <c r="I4125" t="s">
        <v>138</v>
      </c>
      <c r="J4125">
        <v>27025</v>
      </c>
      <c r="K4125" s="1">
        <v>44728</v>
      </c>
      <c r="L4125" t="s">
        <v>29</v>
      </c>
      <c r="M4125" t="s">
        <v>12050</v>
      </c>
      <c r="N4125" t="s">
        <v>12051</v>
      </c>
      <c r="O4125" t="s">
        <v>224</v>
      </c>
      <c r="P4125" t="s">
        <v>560</v>
      </c>
      <c r="Q4125" t="s">
        <v>50</v>
      </c>
      <c r="R4125" t="s">
        <v>1477</v>
      </c>
      <c r="S4125" t="s">
        <v>334</v>
      </c>
      <c r="T4125" t="s">
        <v>1478</v>
      </c>
      <c r="U4125" t="s">
        <v>1479</v>
      </c>
      <c r="V4125" t="s">
        <v>5868</v>
      </c>
      <c r="W4125" t="s">
        <v>5869</v>
      </c>
    </row>
    <row r="4126" spans="1:23" x14ac:dyDescent="0.3">
      <c r="A4126">
        <v>236879141035059</v>
      </c>
      <c r="B4126" t="s">
        <v>533</v>
      </c>
      <c r="C4126" t="s">
        <v>273</v>
      </c>
      <c r="D4126" t="s">
        <v>1742</v>
      </c>
      <c r="E4126" t="s">
        <v>482</v>
      </c>
      <c r="F4126" t="s">
        <v>483</v>
      </c>
      <c r="G4126">
        <v>-25.2744</v>
      </c>
      <c r="H4126">
        <v>133.77510000000001</v>
      </c>
      <c r="I4126" t="s">
        <v>206</v>
      </c>
      <c r="J4126">
        <v>131575</v>
      </c>
      <c r="K4126" s="1">
        <v>44696</v>
      </c>
      <c r="L4126" t="s">
        <v>63</v>
      </c>
      <c r="M4126" t="s">
        <v>12052</v>
      </c>
      <c r="N4126" t="s">
        <v>12053</v>
      </c>
      <c r="O4126" t="s">
        <v>474</v>
      </c>
      <c r="P4126" t="s">
        <v>1651</v>
      </c>
      <c r="Q4126" t="s">
        <v>674</v>
      </c>
      <c r="R4126" t="s">
        <v>1652</v>
      </c>
      <c r="S4126" t="s">
        <v>212</v>
      </c>
      <c r="T4126" t="s">
        <v>1653</v>
      </c>
      <c r="U4126" t="s">
        <v>1654</v>
      </c>
      <c r="V4126" t="s">
        <v>4333</v>
      </c>
      <c r="W4126" t="s">
        <v>4334</v>
      </c>
    </row>
    <row r="4127" spans="1:23" x14ac:dyDescent="0.3">
      <c r="A4127">
        <v>578292046991911</v>
      </c>
      <c r="B4127" t="s">
        <v>364</v>
      </c>
      <c r="C4127" t="s">
        <v>24</v>
      </c>
      <c r="D4127" t="s">
        <v>3487</v>
      </c>
      <c r="E4127" t="s">
        <v>2591</v>
      </c>
      <c r="F4127" t="s">
        <v>2592</v>
      </c>
      <c r="G4127">
        <v>31.046099999999999</v>
      </c>
      <c r="H4127">
        <v>34.851599999999998</v>
      </c>
      <c r="I4127" t="s">
        <v>78</v>
      </c>
      <c r="J4127">
        <v>96884</v>
      </c>
      <c r="K4127" s="1">
        <v>44454</v>
      </c>
      <c r="L4127" t="s">
        <v>63</v>
      </c>
      <c r="M4127" t="s">
        <v>12054</v>
      </c>
      <c r="N4127" t="s">
        <v>12055</v>
      </c>
      <c r="O4127" t="s">
        <v>2111</v>
      </c>
      <c r="P4127" t="s">
        <v>1832</v>
      </c>
      <c r="Q4127" t="s">
        <v>183</v>
      </c>
      <c r="R4127" t="s">
        <v>2112</v>
      </c>
      <c r="S4127" t="s">
        <v>52</v>
      </c>
      <c r="T4127" t="s">
        <v>2113</v>
      </c>
      <c r="U4127" t="s">
        <v>2114</v>
      </c>
      <c r="V4127" t="s">
        <v>6207</v>
      </c>
      <c r="W4127" t="s">
        <v>6208</v>
      </c>
    </row>
    <row r="4128" spans="1:23" x14ac:dyDescent="0.3">
      <c r="A4128">
        <v>1724296187861530</v>
      </c>
      <c r="B4128" t="s">
        <v>133</v>
      </c>
      <c r="C4128" t="s">
        <v>58</v>
      </c>
      <c r="D4128" t="s">
        <v>4230</v>
      </c>
      <c r="E4128" t="s">
        <v>3008</v>
      </c>
      <c r="F4128" t="s">
        <v>3009</v>
      </c>
      <c r="G4128">
        <v>42.733899999999998</v>
      </c>
      <c r="H4128">
        <v>25.485800000000001</v>
      </c>
      <c r="I4128" t="s">
        <v>206</v>
      </c>
      <c r="J4128">
        <v>126145</v>
      </c>
      <c r="K4128" s="1">
        <v>44826</v>
      </c>
      <c r="L4128" t="s">
        <v>63</v>
      </c>
      <c r="M4128" t="s">
        <v>12056</v>
      </c>
      <c r="N4128" t="s">
        <v>12057</v>
      </c>
      <c r="O4128" t="s">
        <v>3146</v>
      </c>
      <c r="P4128" t="s">
        <v>6020</v>
      </c>
      <c r="Q4128" t="s">
        <v>34</v>
      </c>
      <c r="R4128" t="s">
        <v>6021</v>
      </c>
      <c r="S4128" t="s">
        <v>114</v>
      </c>
      <c r="T4128" t="s">
        <v>6022</v>
      </c>
      <c r="U4128" t="s">
        <v>6023</v>
      </c>
      <c r="V4128" t="s">
        <v>8530</v>
      </c>
      <c r="W4128" t="s">
        <v>8531</v>
      </c>
    </row>
    <row r="4129" spans="1:23" x14ac:dyDescent="0.3">
      <c r="A4129">
        <v>1089447879027440</v>
      </c>
      <c r="B4129" t="s">
        <v>23</v>
      </c>
      <c r="C4129" t="s">
        <v>91</v>
      </c>
      <c r="D4129" t="s">
        <v>6726</v>
      </c>
      <c r="E4129" t="s">
        <v>288</v>
      </c>
      <c r="F4129" t="s">
        <v>289</v>
      </c>
      <c r="G4129">
        <v>40.3399</v>
      </c>
      <c r="H4129">
        <v>127.51009999999999</v>
      </c>
      <c r="I4129" t="s">
        <v>138</v>
      </c>
      <c r="J4129">
        <v>63627</v>
      </c>
      <c r="K4129" s="1">
        <v>44890</v>
      </c>
      <c r="L4129" t="s">
        <v>29</v>
      </c>
      <c r="M4129" t="s">
        <v>12058</v>
      </c>
      <c r="N4129" t="s">
        <v>12059</v>
      </c>
      <c r="O4129" t="s">
        <v>2554</v>
      </c>
      <c r="P4129" t="s">
        <v>3166</v>
      </c>
      <c r="Q4129" t="s">
        <v>674</v>
      </c>
      <c r="R4129" t="s">
        <v>3167</v>
      </c>
      <c r="S4129" t="s">
        <v>241</v>
      </c>
      <c r="T4129" t="s">
        <v>3168</v>
      </c>
      <c r="U4129" t="s">
        <v>3169</v>
      </c>
      <c r="V4129" t="s">
        <v>6788</v>
      </c>
      <c r="W4129" t="s">
        <v>6789</v>
      </c>
    </row>
    <row r="4130" spans="1:23" x14ac:dyDescent="0.3">
      <c r="A4130">
        <v>1259927809953220</v>
      </c>
      <c r="B4130" t="s">
        <v>973</v>
      </c>
      <c r="C4130" t="s">
        <v>58</v>
      </c>
      <c r="D4130" t="s">
        <v>657</v>
      </c>
      <c r="E4130" t="s">
        <v>1160</v>
      </c>
      <c r="F4130" t="s">
        <v>1161</v>
      </c>
      <c r="G4130">
        <v>-1.9402999999999999</v>
      </c>
      <c r="H4130">
        <v>29.873899999999999</v>
      </c>
      <c r="I4130" t="s">
        <v>78</v>
      </c>
      <c r="J4130">
        <v>85945</v>
      </c>
      <c r="K4130" s="1">
        <v>44903</v>
      </c>
      <c r="L4130" t="s">
        <v>29</v>
      </c>
      <c r="M4130" t="s">
        <v>12060</v>
      </c>
      <c r="N4130" t="s">
        <v>12061</v>
      </c>
      <c r="O4130" t="s">
        <v>597</v>
      </c>
      <c r="P4130" t="s">
        <v>5454</v>
      </c>
      <c r="Q4130" t="s">
        <v>83</v>
      </c>
      <c r="R4130" t="s">
        <v>5455</v>
      </c>
      <c r="S4130" t="s">
        <v>36</v>
      </c>
      <c r="T4130" t="s">
        <v>5456</v>
      </c>
      <c r="U4130" t="s">
        <v>5457</v>
      </c>
      <c r="V4130" t="s">
        <v>5282</v>
      </c>
      <c r="W4130" t="s">
        <v>5283</v>
      </c>
    </row>
    <row r="4131" spans="1:23" x14ac:dyDescent="0.3">
      <c r="A4131">
        <v>1120574689939650</v>
      </c>
      <c r="B4131" t="s">
        <v>454</v>
      </c>
      <c r="C4131" t="s">
        <v>273</v>
      </c>
      <c r="D4131" t="s">
        <v>455</v>
      </c>
      <c r="E4131" t="s">
        <v>191</v>
      </c>
      <c r="F4131" t="s">
        <v>192</v>
      </c>
      <c r="G4131">
        <v>32.3078</v>
      </c>
      <c r="H4131">
        <v>-64.750500000000002</v>
      </c>
      <c r="I4131" t="s">
        <v>78</v>
      </c>
      <c r="J4131">
        <v>120755</v>
      </c>
      <c r="K4131" s="1">
        <v>44518</v>
      </c>
      <c r="L4131" t="s">
        <v>123</v>
      </c>
      <c r="M4131" t="s">
        <v>12062</v>
      </c>
      <c r="N4131" t="s">
        <v>12063</v>
      </c>
      <c r="O4131" t="s">
        <v>1152</v>
      </c>
      <c r="P4131" t="s">
        <v>6685</v>
      </c>
      <c r="Q4131" t="s">
        <v>169</v>
      </c>
      <c r="R4131" t="s">
        <v>6686</v>
      </c>
      <c r="S4131" t="s">
        <v>114</v>
      </c>
      <c r="T4131" t="s">
        <v>6687</v>
      </c>
      <c r="U4131" t="s">
        <v>6688</v>
      </c>
      <c r="V4131" t="s">
        <v>4283</v>
      </c>
      <c r="W4131" t="s">
        <v>4284</v>
      </c>
    </row>
    <row r="4132" spans="1:23" x14ac:dyDescent="0.3">
      <c r="A4132">
        <v>40522683435197</v>
      </c>
      <c r="B4132" t="s">
        <v>480</v>
      </c>
      <c r="C4132" t="s">
        <v>42</v>
      </c>
      <c r="D4132" t="s">
        <v>4454</v>
      </c>
      <c r="E4132" t="s">
        <v>60</v>
      </c>
      <c r="F4132" t="s">
        <v>61</v>
      </c>
      <c r="G4132">
        <v>22.198699999999999</v>
      </c>
      <c r="H4132">
        <v>113.54389999999999</v>
      </c>
      <c r="I4132" t="s">
        <v>206</v>
      </c>
      <c r="J4132">
        <v>75172</v>
      </c>
      <c r="K4132" s="1">
        <v>44758</v>
      </c>
      <c r="L4132" t="s">
        <v>123</v>
      </c>
      <c r="M4132" t="s">
        <v>12064</v>
      </c>
      <c r="N4132">
        <v>9025328361</v>
      </c>
      <c r="O4132" t="s">
        <v>2653</v>
      </c>
      <c r="P4132" t="s">
        <v>2654</v>
      </c>
      <c r="Q4132" t="s">
        <v>239</v>
      </c>
      <c r="R4132" t="s">
        <v>2655</v>
      </c>
      <c r="S4132" t="s">
        <v>36</v>
      </c>
      <c r="T4132" t="s">
        <v>2656</v>
      </c>
      <c r="U4132" t="s">
        <v>2657</v>
      </c>
      <c r="V4132" t="s">
        <v>1402</v>
      </c>
      <c r="W4132" t="s">
        <v>1403</v>
      </c>
    </row>
    <row r="4133" spans="1:23" x14ac:dyDescent="0.3">
      <c r="A4133">
        <v>579557891727742</v>
      </c>
      <c r="B4133" t="s">
        <v>231</v>
      </c>
      <c r="C4133" t="s">
        <v>58</v>
      </c>
      <c r="D4133" t="s">
        <v>3137</v>
      </c>
      <c r="E4133" t="s">
        <v>2328</v>
      </c>
      <c r="F4133" t="s">
        <v>2329</v>
      </c>
      <c r="G4133">
        <v>12.238300000000001</v>
      </c>
      <c r="H4133">
        <v>-1.5616000000000001</v>
      </c>
      <c r="I4133" t="s">
        <v>138</v>
      </c>
      <c r="J4133">
        <v>92309</v>
      </c>
      <c r="K4133" s="1">
        <v>44562</v>
      </c>
      <c r="L4133" t="s">
        <v>123</v>
      </c>
      <c r="M4133" t="s">
        <v>12065</v>
      </c>
      <c r="N4133" t="s">
        <v>12066</v>
      </c>
      <c r="O4133" t="s">
        <v>224</v>
      </c>
      <c r="P4133" t="s">
        <v>560</v>
      </c>
      <c r="Q4133" t="s">
        <v>83</v>
      </c>
      <c r="R4133" t="s">
        <v>1477</v>
      </c>
      <c r="S4133" t="s">
        <v>85</v>
      </c>
      <c r="T4133" t="s">
        <v>1478</v>
      </c>
      <c r="U4133" t="s">
        <v>1479</v>
      </c>
      <c r="V4133" t="s">
        <v>187</v>
      </c>
      <c r="W4133" t="s">
        <v>188</v>
      </c>
    </row>
    <row r="4134" spans="1:23" x14ac:dyDescent="0.3">
      <c r="A4134">
        <v>557418226906298</v>
      </c>
      <c r="B4134" t="s">
        <v>686</v>
      </c>
      <c r="C4134" t="s">
        <v>24</v>
      </c>
      <c r="D4134" t="s">
        <v>3843</v>
      </c>
      <c r="E4134" t="s">
        <v>4315</v>
      </c>
      <c r="F4134" t="s">
        <v>4316</v>
      </c>
      <c r="G4134">
        <v>-0.52280000000000004</v>
      </c>
      <c r="H4134">
        <v>166.9315</v>
      </c>
      <c r="I4134" t="s">
        <v>78</v>
      </c>
      <c r="J4134">
        <v>35948</v>
      </c>
      <c r="K4134" s="1">
        <v>45086</v>
      </c>
      <c r="L4134" t="s">
        <v>123</v>
      </c>
      <c r="M4134" t="s">
        <v>12067</v>
      </c>
      <c r="N4134" t="s">
        <v>12068</v>
      </c>
      <c r="O4134" t="s">
        <v>448</v>
      </c>
      <c r="P4134" t="s">
        <v>447</v>
      </c>
      <c r="Q4134" t="s">
        <v>253</v>
      </c>
      <c r="R4134" t="s">
        <v>1331</v>
      </c>
      <c r="S4134" t="s">
        <v>52</v>
      </c>
      <c r="T4134" t="s">
        <v>1332</v>
      </c>
      <c r="U4134" t="s">
        <v>1333</v>
      </c>
      <c r="V4134" t="s">
        <v>88</v>
      </c>
      <c r="W4134" t="s">
        <v>89</v>
      </c>
    </row>
    <row r="4135" spans="1:23" x14ac:dyDescent="0.3">
      <c r="A4135">
        <v>1008566166657960</v>
      </c>
      <c r="B4135" t="s">
        <v>533</v>
      </c>
      <c r="C4135" t="s">
        <v>134</v>
      </c>
      <c r="D4135" t="s">
        <v>1371</v>
      </c>
      <c r="E4135" t="s">
        <v>2816</v>
      </c>
      <c r="F4135" t="s">
        <v>2817</v>
      </c>
      <c r="G4135">
        <v>-40.900599999999997</v>
      </c>
      <c r="H4135">
        <v>174.886</v>
      </c>
      <c r="I4135" t="s">
        <v>28</v>
      </c>
      <c r="J4135">
        <v>134799</v>
      </c>
      <c r="K4135" s="1">
        <v>44691</v>
      </c>
      <c r="L4135" t="s">
        <v>29</v>
      </c>
      <c r="M4135" t="s">
        <v>12069</v>
      </c>
      <c r="N4135" t="s">
        <v>12070</v>
      </c>
      <c r="O4135" t="s">
        <v>548</v>
      </c>
      <c r="P4135" t="s">
        <v>1144</v>
      </c>
      <c r="Q4135" t="s">
        <v>674</v>
      </c>
      <c r="R4135" t="s">
        <v>1145</v>
      </c>
      <c r="S4135" t="s">
        <v>334</v>
      </c>
      <c r="T4135" t="s">
        <v>1146</v>
      </c>
      <c r="U4135" t="s">
        <v>1147</v>
      </c>
      <c r="V4135" t="s">
        <v>2731</v>
      </c>
      <c r="W4135" t="s">
        <v>2732</v>
      </c>
    </row>
    <row r="4136" spans="1:23" x14ac:dyDescent="0.3">
      <c r="A4136">
        <v>670067867631119</v>
      </c>
      <c r="B4136" t="s">
        <v>1683</v>
      </c>
      <c r="C4136" t="s">
        <v>42</v>
      </c>
      <c r="D4136" t="s">
        <v>5534</v>
      </c>
      <c r="E4136" t="s">
        <v>954</v>
      </c>
      <c r="F4136" t="s">
        <v>955</v>
      </c>
      <c r="G4136">
        <v>4.2104999999999997</v>
      </c>
      <c r="H4136">
        <v>101.97580000000001</v>
      </c>
      <c r="I4136" t="s">
        <v>206</v>
      </c>
      <c r="J4136">
        <v>127377</v>
      </c>
      <c r="K4136" s="1">
        <v>45105</v>
      </c>
      <c r="L4136" t="s">
        <v>123</v>
      </c>
      <c r="M4136" t="s">
        <v>12071</v>
      </c>
      <c r="N4136">
        <v>2152813071</v>
      </c>
      <c r="O4136" t="s">
        <v>1576</v>
      </c>
      <c r="P4136" t="s">
        <v>3532</v>
      </c>
      <c r="Q4136" t="s">
        <v>50</v>
      </c>
      <c r="R4136" t="s">
        <v>3533</v>
      </c>
      <c r="S4136" t="s">
        <v>241</v>
      </c>
      <c r="T4136" t="s">
        <v>3534</v>
      </c>
      <c r="U4136" t="s">
        <v>3535</v>
      </c>
      <c r="V4136" t="s">
        <v>4566</v>
      </c>
      <c r="W4136" t="s">
        <v>4567</v>
      </c>
    </row>
    <row r="4137" spans="1:23" x14ac:dyDescent="0.3">
      <c r="A4137">
        <v>532998535174125</v>
      </c>
      <c r="B4137" t="s">
        <v>351</v>
      </c>
      <c r="C4137" t="s">
        <v>91</v>
      </c>
      <c r="D4137" t="s">
        <v>6418</v>
      </c>
      <c r="E4137" t="s">
        <v>3080</v>
      </c>
      <c r="F4137" t="s">
        <v>3081</v>
      </c>
      <c r="G4137">
        <v>12.169600000000001</v>
      </c>
      <c r="H4137">
        <v>-68.989999999999995</v>
      </c>
      <c r="I4137" t="s">
        <v>62</v>
      </c>
      <c r="J4137">
        <v>79799</v>
      </c>
      <c r="K4137" s="1">
        <v>45165</v>
      </c>
      <c r="L4137" t="s">
        <v>123</v>
      </c>
      <c r="M4137" t="s">
        <v>12072</v>
      </c>
      <c r="N4137" t="s">
        <v>12073</v>
      </c>
      <c r="O4137" t="s">
        <v>2111</v>
      </c>
      <c r="P4137" t="s">
        <v>1832</v>
      </c>
      <c r="Q4137" t="s">
        <v>67</v>
      </c>
      <c r="R4137" t="s">
        <v>2112</v>
      </c>
      <c r="S4137" t="s">
        <v>69</v>
      </c>
      <c r="T4137" t="s">
        <v>2113</v>
      </c>
      <c r="U4137" t="s">
        <v>2114</v>
      </c>
      <c r="V4137" t="s">
        <v>4756</v>
      </c>
      <c r="W4137" t="s">
        <v>4757</v>
      </c>
    </row>
    <row r="4138" spans="1:23" x14ac:dyDescent="0.3">
      <c r="A4138">
        <v>618439532912628</v>
      </c>
      <c r="B4138" t="s">
        <v>1249</v>
      </c>
      <c r="C4138" t="s">
        <v>189</v>
      </c>
      <c r="D4138" t="s">
        <v>882</v>
      </c>
      <c r="E4138" t="s">
        <v>2644</v>
      </c>
      <c r="F4138" t="s">
        <v>2645</v>
      </c>
      <c r="G4138">
        <v>-19.0154</v>
      </c>
      <c r="H4138">
        <v>29.154900000000001</v>
      </c>
      <c r="I4138" t="s">
        <v>62</v>
      </c>
      <c r="J4138">
        <v>59354</v>
      </c>
      <c r="K4138" s="1">
        <v>44636</v>
      </c>
      <c r="L4138" t="s">
        <v>29</v>
      </c>
      <c r="M4138" t="s">
        <v>12074</v>
      </c>
      <c r="N4138" t="s">
        <v>12075</v>
      </c>
      <c r="O4138" t="s">
        <v>803</v>
      </c>
      <c r="P4138" t="s">
        <v>804</v>
      </c>
      <c r="Q4138" t="s">
        <v>253</v>
      </c>
      <c r="R4138" t="s">
        <v>805</v>
      </c>
      <c r="S4138" t="s">
        <v>334</v>
      </c>
      <c r="T4138" t="s">
        <v>806</v>
      </c>
      <c r="U4138" t="s">
        <v>807</v>
      </c>
      <c r="V4138" t="s">
        <v>4904</v>
      </c>
      <c r="W4138" t="s">
        <v>4905</v>
      </c>
    </row>
    <row r="4139" spans="1:23" x14ac:dyDescent="0.3">
      <c r="A4139">
        <v>1572603334751330</v>
      </c>
      <c r="B4139" t="s">
        <v>286</v>
      </c>
      <c r="C4139" t="s">
        <v>151</v>
      </c>
      <c r="D4139" t="s">
        <v>2525</v>
      </c>
      <c r="E4139" t="s">
        <v>93</v>
      </c>
      <c r="F4139" t="s">
        <v>94</v>
      </c>
      <c r="G4139">
        <v>-35.6751</v>
      </c>
      <c r="H4139">
        <v>-71.542900000000003</v>
      </c>
      <c r="I4139" t="s">
        <v>62</v>
      </c>
      <c r="J4139">
        <v>58155</v>
      </c>
      <c r="K4139" s="1">
        <v>45032</v>
      </c>
      <c r="L4139" t="s">
        <v>63</v>
      </c>
      <c r="M4139" t="s">
        <v>12076</v>
      </c>
      <c r="N4139" t="s">
        <v>12077</v>
      </c>
      <c r="O4139" t="s">
        <v>618</v>
      </c>
      <c r="P4139" t="s">
        <v>1607</v>
      </c>
      <c r="Q4139" t="s">
        <v>34</v>
      </c>
      <c r="R4139" t="s">
        <v>1608</v>
      </c>
      <c r="S4139" t="s">
        <v>198</v>
      </c>
      <c r="T4139" t="s">
        <v>1609</v>
      </c>
      <c r="U4139" t="s">
        <v>1610</v>
      </c>
      <c r="V4139" t="s">
        <v>958</v>
      </c>
      <c r="W4139" t="s">
        <v>959</v>
      </c>
    </row>
    <row r="4140" spans="1:23" x14ac:dyDescent="0.3">
      <c r="A4140">
        <v>1723344663967710</v>
      </c>
      <c r="B4140" t="s">
        <v>1683</v>
      </c>
      <c r="C4140" t="s">
        <v>58</v>
      </c>
      <c r="D4140" t="s">
        <v>6168</v>
      </c>
      <c r="E4140" t="s">
        <v>936</v>
      </c>
      <c r="F4140" t="s">
        <v>937</v>
      </c>
      <c r="G4140">
        <v>23.684999999999999</v>
      </c>
      <c r="H4140">
        <v>90.356300000000005</v>
      </c>
      <c r="I4140" t="s">
        <v>62</v>
      </c>
      <c r="J4140">
        <v>18757</v>
      </c>
      <c r="K4140" s="1">
        <v>44753</v>
      </c>
      <c r="L4140" t="s">
        <v>123</v>
      </c>
      <c r="M4140" t="s">
        <v>12078</v>
      </c>
      <c r="N4140" t="s">
        <v>12079</v>
      </c>
      <c r="O4140" t="s">
        <v>423</v>
      </c>
      <c r="P4140" t="s">
        <v>424</v>
      </c>
      <c r="Q4140" t="s">
        <v>183</v>
      </c>
      <c r="R4140" t="s">
        <v>425</v>
      </c>
      <c r="S4140" t="s">
        <v>198</v>
      </c>
      <c r="T4140" t="s">
        <v>426</v>
      </c>
      <c r="U4140" t="s">
        <v>427</v>
      </c>
      <c r="V4140" t="s">
        <v>2189</v>
      </c>
      <c r="W4140" t="s">
        <v>2190</v>
      </c>
    </row>
    <row r="4141" spans="1:23" x14ac:dyDescent="0.3">
      <c r="A4141">
        <v>897210643224548</v>
      </c>
      <c r="B4141" t="s">
        <v>286</v>
      </c>
      <c r="C4141" t="s">
        <v>218</v>
      </c>
      <c r="D4141" t="s">
        <v>3753</v>
      </c>
      <c r="E4141" t="s">
        <v>1911</v>
      </c>
      <c r="F4141" t="s">
        <v>1912</v>
      </c>
      <c r="G4141">
        <v>7.5148999999999999</v>
      </c>
      <c r="H4141">
        <v>134.58250000000001</v>
      </c>
      <c r="I4141" t="s">
        <v>62</v>
      </c>
      <c r="J4141">
        <v>22732</v>
      </c>
      <c r="K4141" s="1">
        <v>44881</v>
      </c>
      <c r="L4141" t="s">
        <v>29</v>
      </c>
      <c r="M4141" t="s">
        <v>12080</v>
      </c>
      <c r="N4141" t="s">
        <v>12081</v>
      </c>
      <c r="O4141" t="s">
        <v>1308</v>
      </c>
      <c r="P4141" t="s">
        <v>3012</v>
      </c>
      <c r="Q4141" t="s">
        <v>67</v>
      </c>
      <c r="R4141" t="s">
        <v>3013</v>
      </c>
      <c r="S4141" t="s">
        <v>241</v>
      </c>
      <c r="T4141" t="s">
        <v>3014</v>
      </c>
      <c r="U4141" t="s">
        <v>3015</v>
      </c>
      <c r="V4141" t="s">
        <v>4834</v>
      </c>
      <c r="W4141" t="s">
        <v>4835</v>
      </c>
    </row>
    <row r="4142" spans="1:23" x14ac:dyDescent="0.3">
      <c r="A4142">
        <v>2201949774480070</v>
      </c>
      <c r="B4142" t="s">
        <v>710</v>
      </c>
      <c r="C4142" t="s">
        <v>91</v>
      </c>
      <c r="D4142" t="s">
        <v>203</v>
      </c>
      <c r="E4142" t="s">
        <v>1160</v>
      </c>
      <c r="F4142" t="s">
        <v>1161</v>
      </c>
      <c r="G4142">
        <v>-1.9402999999999999</v>
      </c>
      <c r="H4142">
        <v>29.873899999999999</v>
      </c>
      <c r="I4142" t="s">
        <v>78</v>
      </c>
      <c r="J4142">
        <v>81041</v>
      </c>
      <c r="K4142" s="1">
        <v>45020</v>
      </c>
      <c r="L4142" t="s">
        <v>63</v>
      </c>
      <c r="M4142" t="s">
        <v>12082</v>
      </c>
      <c r="N4142" t="s">
        <v>12083</v>
      </c>
      <c r="O4142" t="s">
        <v>2174</v>
      </c>
      <c r="P4142" t="s">
        <v>3460</v>
      </c>
      <c r="Q4142" t="s">
        <v>358</v>
      </c>
      <c r="R4142" t="s">
        <v>3461</v>
      </c>
      <c r="S4142" t="s">
        <v>69</v>
      </c>
      <c r="T4142" t="s">
        <v>3462</v>
      </c>
      <c r="U4142" t="s">
        <v>3463</v>
      </c>
      <c r="V4142" t="s">
        <v>7311</v>
      </c>
      <c r="W4142" t="s">
        <v>7312</v>
      </c>
    </row>
    <row r="4143" spans="1:23" x14ac:dyDescent="0.3">
      <c r="A4143">
        <v>452647810801236</v>
      </c>
      <c r="B4143" t="s">
        <v>313</v>
      </c>
      <c r="C4143" t="s">
        <v>24</v>
      </c>
      <c r="D4143" t="s">
        <v>1508</v>
      </c>
      <c r="E4143" t="s">
        <v>2532</v>
      </c>
      <c r="F4143" t="s">
        <v>2533</v>
      </c>
      <c r="G4143">
        <v>-6.3689999999999998</v>
      </c>
      <c r="H4143">
        <v>34.888800000000003</v>
      </c>
      <c r="I4143" t="s">
        <v>138</v>
      </c>
      <c r="J4143">
        <v>93296</v>
      </c>
      <c r="K4143" s="1">
        <v>44658</v>
      </c>
      <c r="L4143" t="s">
        <v>63</v>
      </c>
      <c r="M4143" t="s">
        <v>12084</v>
      </c>
      <c r="N4143" t="s">
        <v>12085</v>
      </c>
      <c r="O4143" t="s">
        <v>447</v>
      </c>
      <c r="P4143" t="s">
        <v>167</v>
      </c>
      <c r="Q4143" t="s">
        <v>50</v>
      </c>
      <c r="R4143" t="s">
        <v>3571</v>
      </c>
      <c r="S4143" t="s">
        <v>198</v>
      </c>
      <c r="T4143" t="s">
        <v>3572</v>
      </c>
      <c r="U4143" t="s">
        <v>3573</v>
      </c>
      <c r="V4143" t="s">
        <v>5500</v>
      </c>
      <c r="W4143" t="s">
        <v>5501</v>
      </c>
    </row>
    <row r="4144" spans="1:23" x14ac:dyDescent="0.3">
      <c r="A4144">
        <v>1132412070152810</v>
      </c>
      <c r="B4144" t="s">
        <v>1008</v>
      </c>
      <c r="C4144" t="s">
        <v>151</v>
      </c>
      <c r="D4144" t="s">
        <v>3840</v>
      </c>
      <c r="E4144" t="s">
        <v>1122</v>
      </c>
      <c r="F4144" t="s">
        <v>1123</v>
      </c>
      <c r="G4144">
        <v>9.7489000000000008</v>
      </c>
      <c r="H4144">
        <v>-83.753399999999999</v>
      </c>
      <c r="I4144" t="s">
        <v>206</v>
      </c>
      <c r="J4144">
        <v>49060</v>
      </c>
      <c r="K4144" s="1">
        <v>44916</v>
      </c>
      <c r="L4144" t="s">
        <v>29</v>
      </c>
      <c r="M4144" t="s">
        <v>12086</v>
      </c>
      <c r="N4144" t="s">
        <v>12087</v>
      </c>
      <c r="O4144" t="s">
        <v>237</v>
      </c>
      <c r="P4144" t="s">
        <v>238</v>
      </c>
      <c r="Q4144" t="s">
        <v>34</v>
      </c>
      <c r="R4144" t="s">
        <v>240</v>
      </c>
      <c r="S4144" t="s">
        <v>114</v>
      </c>
      <c r="T4144" t="s">
        <v>242</v>
      </c>
      <c r="U4144" t="s">
        <v>243</v>
      </c>
      <c r="V4144" t="s">
        <v>6246</v>
      </c>
      <c r="W4144" t="s">
        <v>6247</v>
      </c>
    </row>
    <row r="4145" spans="1:23" x14ac:dyDescent="0.3">
      <c r="A4145">
        <v>1191994456502460</v>
      </c>
      <c r="B4145" t="s">
        <v>467</v>
      </c>
      <c r="C4145" t="s">
        <v>105</v>
      </c>
      <c r="D4145" t="s">
        <v>481</v>
      </c>
      <c r="E4145" t="s">
        <v>522</v>
      </c>
      <c r="F4145" t="s">
        <v>523</v>
      </c>
      <c r="G4145">
        <v>-9.6456999999999997</v>
      </c>
      <c r="H4145">
        <v>160.15620000000001</v>
      </c>
      <c r="I4145" t="s">
        <v>28</v>
      </c>
      <c r="J4145">
        <v>100969</v>
      </c>
      <c r="K4145" s="1">
        <v>44721</v>
      </c>
      <c r="L4145" t="s">
        <v>123</v>
      </c>
      <c r="M4145" t="s">
        <v>8781</v>
      </c>
      <c r="N4145" t="s">
        <v>12088</v>
      </c>
      <c r="O4145" t="s">
        <v>447</v>
      </c>
      <c r="P4145" t="s">
        <v>5008</v>
      </c>
      <c r="Q4145" t="s">
        <v>83</v>
      </c>
      <c r="R4145" t="s">
        <v>5009</v>
      </c>
      <c r="S4145" t="s">
        <v>212</v>
      </c>
      <c r="T4145" t="s">
        <v>5010</v>
      </c>
      <c r="U4145" t="s">
        <v>5011</v>
      </c>
      <c r="V4145" t="s">
        <v>1942</v>
      </c>
      <c r="W4145" t="s">
        <v>1943</v>
      </c>
    </row>
    <row r="4146" spans="1:23" x14ac:dyDescent="0.3">
      <c r="A4146">
        <v>2087619775535840</v>
      </c>
      <c r="B4146" t="s">
        <v>300</v>
      </c>
      <c r="C4146" t="s">
        <v>218</v>
      </c>
      <c r="D4146" t="s">
        <v>5013</v>
      </c>
      <c r="E4146" t="s">
        <v>2691</v>
      </c>
      <c r="F4146" t="s">
        <v>2692</v>
      </c>
      <c r="G4146">
        <v>26.820599999999999</v>
      </c>
      <c r="H4146">
        <v>30.802499999999998</v>
      </c>
      <c r="I4146" t="s">
        <v>138</v>
      </c>
      <c r="J4146">
        <v>131588</v>
      </c>
      <c r="K4146" s="1">
        <v>44729</v>
      </c>
      <c r="L4146" t="s">
        <v>63</v>
      </c>
      <c r="M4146" t="s">
        <v>12089</v>
      </c>
      <c r="N4146" t="s">
        <v>12090</v>
      </c>
      <c r="O4146" t="s">
        <v>735</v>
      </c>
      <c r="P4146" t="s">
        <v>736</v>
      </c>
      <c r="Q4146" t="s">
        <v>50</v>
      </c>
      <c r="R4146" t="s">
        <v>737</v>
      </c>
      <c r="S4146" t="s">
        <v>36</v>
      </c>
      <c r="T4146" t="s">
        <v>738</v>
      </c>
      <c r="U4146" t="s">
        <v>739</v>
      </c>
      <c r="V4146" t="s">
        <v>3472</v>
      </c>
      <c r="W4146" t="s">
        <v>3473</v>
      </c>
    </row>
    <row r="4147" spans="1:23" x14ac:dyDescent="0.3">
      <c r="A4147">
        <v>2915334171608450</v>
      </c>
      <c r="B4147" t="s">
        <v>57</v>
      </c>
      <c r="C4147" t="s">
        <v>24</v>
      </c>
      <c r="D4147" t="s">
        <v>4740</v>
      </c>
      <c r="E4147" t="s">
        <v>385</v>
      </c>
      <c r="F4147" t="s">
        <v>386</v>
      </c>
      <c r="G4147">
        <v>47.162500000000001</v>
      </c>
      <c r="H4147">
        <v>19.503299999999999</v>
      </c>
      <c r="I4147" t="s">
        <v>206</v>
      </c>
      <c r="J4147">
        <v>81549</v>
      </c>
      <c r="K4147" s="1">
        <v>45001</v>
      </c>
      <c r="L4147" t="s">
        <v>29</v>
      </c>
      <c r="M4147" t="s">
        <v>12091</v>
      </c>
      <c r="N4147" t="s">
        <v>12092</v>
      </c>
      <c r="O4147" t="s">
        <v>560</v>
      </c>
      <c r="P4147" t="s">
        <v>561</v>
      </c>
      <c r="Q4147" t="s">
        <v>294</v>
      </c>
      <c r="R4147" t="s">
        <v>562</v>
      </c>
      <c r="S4147" t="s">
        <v>334</v>
      </c>
      <c r="T4147" t="s">
        <v>563</v>
      </c>
      <c r="U4147" t="s">
        <v>564</v>
      </c>
      <c r="V4147" t="s">
        <v>11570</v>
      </c>
      <c r="W4147" t="s">
        <v>11571</v>
      </c>
    </row>
    <row r="4148" spans="1:23" x14ac:dyDescent="0.3">
      <c r="A4148">
        <v>1688229933043490</v>
      </c>
      <c r="B4148" t="s">
        <v>23</v>
      </c>
      <c r="C4148" t="s">
        <v>189</v>
      </c>
      <c r="D4148" t="s">
        <v>6168</v>
      </c>
      <c r="E4148" t="s">
        <v>915</v>
      </c>
      <c r="F4148" t="s">
        <v>916</v>
      </c>
      <c r="G4148">
        <v>18.070799999999998</v>
      </c>
      <c r="H4148">
        <v>-63.0501</v>
      </c>
      <c r="I4148" t="s">
        <v>78</v>
      </c>
      <c r="J4148">
        <v>35611</v>
      </c>
      <c r="K4148" s="1">
        <v>44812</v>
      </c>
      <c r="L4148" t="s">
        <v>63</v>
      </c>
      <c r="M4148" t="s">
        <v>12093</v>
      </c>
      <c r="N4148" t="s">
        <v>12094</v>
      </c>
      <c r="O4148" t="s">
        <v>389</v>
      </c>
      <c r="P4148" t="s">
        <v>7939</v>
      </c>
      <c r="Q4148" t="s">
        <v>34</v>
      </c>
      <c r="R4148" t="s">
        <v>7940</v>
      </c>
      <c r="S4148" t="s">
        <v>241</v>
      </c>
      <c r="T4148" t="s">
        <v>7941</v>
      </c>
      <c r="U4148" t="s">
        <v>7942</v>
      </c>
      <c r="V4148" t="s">
        <v>10559</v>
      </c>
      <c r="W4148" t="s">
        <v>10560</v>
      </c>
    </row>
    <row r="4149" spans="1:23" x14ac:dyDescent="0.3">
      <c r="A4149">
        <v>3073211754660930</v>
      </c>
      <c r="B4149" t="s">
        <v>1008</v>
      </c>
      <c r="C4149" t="s">
        <v>42</v>
      </c>
      <c r="D4149" t="s">
        <v>5502</v>
      </c>
      <c r="E4149" t="s">
        <v>556</v>
      </c>
      <c r="F4149" t="s">
        <v>557</v>
      </c>
      <c r="G4149">
        <v>-1.8311999999999999</v>
      </c>
      <c r="H4149">
        <v>-78.183400000000006</v>
      </c>
      <c r="I4149" t="s">
        <v>62</v>
      </c>
      <c r="J4149">
        <v>28906</v>
      </c>
      <c r="K4149" s="1">
        <v>44640</v>
      </c>
      <c r="L4149" t="s">
        <v>29</v>
      </c>
      <c r="M4149" t="s">
        <v>12095</v>
      </c>
      <c r="N4149" t="s">
        <v>12096</v>
      </c>
      <c r="O4149" t="s">
        <v>692</v>
      </c>
      <c r="P4149" t="s">
        <v>5491</v>
      </c>
      <c r="Q4149" t="s">
        <v>34</v>
      </c>
      <c r="R4149" t="s">
        <v>5492</v>
      </c>
      <c r="S4149" t="s">
        <v>241</v>
      </c>
      <c r="T4149" t="s">
        <v>5493</v>
      </c>
      <c r="U4149" t="s">
        <v>5494</v>
      </c>
      <c r="V4149" t="s">
        <v>5742</v>
      </c>
      <c r="W4149" t="s">
        <v>5743</v>
      </c>
    </row>
    <row r="4150" spans="1:23" x14ac:dyDescent="0.3">
      <c r="A4150">
        <v>2471564807495660</v>
      </c>
      <c r="B4150" t="s">
        <v>467</v>
      </c>
      <c r="C4150" t="s">
        <v>91</v>
      </c>
      <c r="D4150" t="s">
        <v>742</v>
      </c>
      <c r="E4150" t="s">
        <v>1509</v>
      </c>
      <c r="F4150" t="s">
        <v>1510</v>
      </c>
      <c r="G4150">
        <v>10.691800000000001</v>
      </c>
      <c r="H4150">
        <v>-61.222499999999997</v>
      </c>
      <c r="I4150" t="s">
        <v>28</v>
      </c>
      <c r="J4150">
        <v>95839</v>
      </c>
      <c r="K4150" s="1">
        <v>45112</v>
      </c>
      <c r="L4150" t="s">
        <v>29</v>
      </c>
      <c r="M4150" t="s">
        <v>12097</v>
      </c>
      <c r="N4150" t="s">
        <v>12098</v>
      </c>
      <c r="O4150" t="s">
        <v>736</v>
      </c>
      <c r="P4150" t="s">
        <v>4262</v>
      </c>
      <c r="Q4150" t="s">
        <v>321</v>
      </c>
      <c r="R4150" t="s">
        <v>4263</v>
      </c>
      <c r="S4150" t="s">
        <v>36</v>
      </c>
      <c r="T4150" t="s">
        <v>4264</v>
      </c>
      <c r="U4150" t="s">
        <v>4265</v>
      </c>
      <c r="V4150" t="s">
        <v>4635</v>
      </c>
      <c r="W4150" t="s">
        <v>4636</v>
      </c>
    </row>
    <row r="4151" spans="1:23" x14ac:dyDescent="0.3">
      <c r="A4151">
        <v>1997751162450460</v>
      </c>
      <c r="B4151" t="s">
        <v>119</v>
      </c>
      <c r="C4151" t="s">
        <v>58</v>
      </c>
      <c r="D4151" t="s">
        <v>3972</v>
      </c>
      <c r="E4151" t="s">
        <v>1141</v>
      </c>
      <c r="F4151" t="s">
        <v>1142</v>
      </c>
      <c r="G4151">
        <v>-17.7134</v>
      </c>
      <c r="H4151">
        <v>178.065</v>
      </c>
      <c r="I4151" t="s">
        <v>206</v>
      </c>
      <c r="J4151">
        <v>130567</v>
      </c>
      <c r="K4151" s="1">
        <v>44761</v>
      </c>
      <c r="L4151" t="s">
        <v>63</v>
      </c>
      <c r="M4151" t="s">
        <v>12099</v>
      </c>
      <c r="N4151" t="s">
        <v>12100</v>
      </c>
      <c r="O4151" t="s">
        <v>1832</v>
      </c>
      <c r="P4151" t="s">
        <v>3629</v>
      </c>
      <c r="Q4151" t="s">
        <v>253</v>
      </c>
      <c r="R4151" t="s">
        <v>3630</v>
      </c>
      <c r="S4151" t="s">
        <v>145</v>
      </c>
      <c r="T4151" t="s">
        <v>3631</v>
      </c>
      <c r="U4151" t="s">
        <v>3632</v>
      </c>
      <c r="V4151" t="s">
        <v>5808</v>
      </c>
      <c r="W4151" t="s">
        <v>5809</v>
      </c>
    </row>
    <row r="4152" spans="1:23" x14ac:dyDescent="0.3">
      <c r="A4152">
        <v>2709292266022430</v>
      </c>
      <c r="B4152" t="s">
        <v>678</v>
      </c>
      <c r="C4152" t="s">
        <v>273</v>
      </c>
      <c r="D4152" t="s">
        <v>407</v>
      </c>
      <c r="E4152" t="s">
        <v>76</v>
      </c>
      <c r="F4152" t="s">
        <v>77</v>
      </c>
      <c r="G4152">
        <v>9.3077000000000005</v>
      </c>
      <c r="H4152">
        <v>2.3157999999999999</v>
      </c>
      <c r="I4152" t="s">
        <v>62</v>
      </c>
      <c r="J4152">
        <v>31997</v>
      </c>
      <c r="K4152" s="1">
        <v>44574</v>
      </c>
      <c r="L4152" t="s">
        <v>63</v>
      </c>
      <c r="M4152" t="s">
        <v>8192</v>
      </c>
      <c r="N4152" t="s">
        <v>12101</v>
      </c>
      <c r="O4152" t="s">
        <v>3146</v>
      </c>
      <c r="P4152" t="s">
        <v>3723</v>
      </c>
      <c r="Q4152" t="s">
        <v>83</v>
      </c>
      <c r="R4152" t="s">
        <v>7090</v>
      </c>
      <c r="S4152" t="s">
        <v>198</v>
      </c>
      <c r="T4152" t="s">
        <v>7091</v>
      </c>
      <c r="U4152" t="s">
        <v>7092</v>
      </c>
      <c r="V4152" t="s">
        <v>4592</v>
      </c>
      <c r="W4152" t="s">
        <v>4593</v>
      </c>
    </row>
    <row r="4153" spans="1:23" x14ac:dyDescent="0.3">
      <c r="A4153">
        <v>2159867628033290</v>
      </c>
      <c r="B4153" t="s">
        <v>325</v>
      </c>
      <c r="C4153" t="s">
        <v>134</v>
      </c>
      <c r="D4153" t="s">
        <v>3753</v>
      </c>
      <c r="E4153" t="s">
        <v>366</v>
      </c>
      <c r="F4153" t="s">
        <v>367</v>
      </c>
      <c r="G4153">
        <v>18.4207</v>
      </c>
      <c r="H4153">
        <v>-64.639899999999997</v>
      </c>
      <c r="I4153" t="s">
        <v>138</v>
      </c>
      <c r="J4153">
        <v>120466</v>
      </c>
      <c r="K4153" s="1">
        <v>44946</v>
      </c>
      <c r="L4153" t="s">
        <v>29</v>
      </c>
      <c r="M4153" t="s">
        <v>9149</v>
      </c>
      <c r="N4153">
        <f>1-905-756-9243</f>
        <v>-10903</v>
      </c>
      <c r="O4153" t="s">
        <v>1069</v>
      </c>
      <c r="P4153" t="s">
        <v>1070</v>
      </c>
      <c r="Q4153" t="s">
        <v>239</v>
      </c>
      <c r="R4153" t="s">
        <v>1071</v>
      </c>
      <c r="S4153" t="s">
        <v>241</v>
      </c>
      <c r="T4153" t="s">
        <v>1072</v>
      </c>
      <c r="U4153" t="s">
        <v>1073</v>
      </c>
      <c r="V4153" t="s">
        <v>865</v>
      </c>
      <c r="W4153" t="s">
        <v>866</v>
      </c>
    </row>
    <row r="4154" spans="1:23" x14ac:dyDescent="0.3">
      <c r="A4154">
        <v>967596101388551</v>
      </c>
      <c r="B4154" t="s">
        <v>792</v>
      </c>
      <c r="C4154" t="s">
        <v>189</v>
      </c>
      <c r="D4154" t="s">
        <v>860</v>
      </c>
      <c r="E4154" t="s">
        <v>1414</v>
      </c>
      <c r="F4154" t="s">
        <v>1415</v>
      </c>
      <c r="G4154">
        <v>29.311699999999998</v>
      </c>
      <c r="H4154">
        <v>47.4818</v>
      </c>
      <c r="I4154" t="s">
        <v>78</v>
      </c>
      <c r="J4154">
        <v>82869</v>
      </c>
      <c r="K4154" s="1">
        <v>44591</v>
      </c>
      <c r="L4154" t="s">
        <v>123</v>
      </c>
      <c r="M4154" t="s">
        <v>12102</v>
      </c>
      <c r="N4154" t="s">
        <v>12103</v>
      </c>
      <c r="O4154" t="s">
        <v>474</v>
      </c>
      <c r="P4154" t="s">
        <v>1651</v>
      </c>
      <c r="Q4154" t="s">
        <v>34</v>
      </c>
      <c r="R4154" t="s">
        <v>1652</v>
      </c>
      <c r="S4154" t="s">
        <v>334</v>
      </c>
      <c r="T4154" t="s">
        <v>1653</v>
      </c>
      <c r="U4154" t="s">
        <v>1654</v>
      </c>
      <c r="V4154" t="s">
        <v>1927</v>
      </c>
      <c r="W4154" t="s">
        <v>1928</v>
      </c>
    </row>
    <row r="4155" spans="1:23" x14ac:dyDescent="0.3">
      <c r="A4155">
        <v>1661321767376300</v>
      </c>
      <c r="B4155" t="s">
        <v>792</v>
      </c>
      <c r="C4155" t="s">
        <v>91</v>
      </c>
      <c r="D4155" t="s">
        <v>4019</v>
      </c>
      <c r="E4155" t="s">
        <v>1268</v>
      </c>
      <c r="F4155" t="s">
        <v>1269</v>
      </c>
      <c r="G4155">
        <v>12.879721</v>
      </c>
      <c r="H4155">
        <v>121.774017</v>
      </c>
      <c r="I4155" t="s">
        <v>62</v>
      </c>
      <c r="J4155">
        <v>111108</v>
      </c>
      <c r="K4155" s="1">
        <v>44614</v>
      </c>
      <c r="L4155" t="s">
        <v>29</v>
      </c>
      <c r="M4155" t="s">
        <v>12104</v>
      </c>
      <c r="N4155" t="s">
        <v>12105</v>
      </c>
      <c r="O4155" t="s">
        <v>141</v>
      </c>
      <c r="P4155" t="s">
        <v>155</v>
      </c>
      <c r="Q4155" t="s">
        <v>1047</v>
      </c>
      <c r="R4155" t="s">
        <v>156</v>
      </c>
      <c r="S4155" t="s">
        <v>255</v>
      </c>
      <c r="T4155" t="s">
        <v>157</v>
      </c>
      <c r="U4155" t="s">
        <v>158</v>
      </c>
      <c r="V4155" t="s">
        <v>2246</v>
      </c>
      <c r="W4155" t="s">
        <v>2247</v>
      </c>
    </row>
    <row r="4156" spans="1:23" x14ac:dyDescent="0.3">
      <c r="A4156">
        <v>2606487052509830</v>
      </c>
      <c r="B4156" t="s">
        <v>686</v>
      </c>
      <c r="C4156" t="s">
        <v>273</v>
      </c>
      <c r="D4156" t="s">
        <v>723</v>
      </c>
      <c r="E4156" t="s">
        <v>204</v>
      </c>
      <c r="F4156" t="s">
        <v>205</v>
      </c>
      <c r="G4156">
        <v>18.1096</v>
      </c>
      <c r="H4156">
        <v>-77.297499999999999</v>
      </c>
      <c r="I4156" t="s">
        <v>206</v>
      </c>
      <c r="J4156">
        <v>13164</v>
      </c>
      <c r="K4156" s="1">
        <v>44841</v>
      </c>
      <c r="L4156" t="s">
        <v>29</v>
      </c>
      <c r="M4156" t="s">
        <v>12106</v>
      </c>
      <c r="N4156" t="s">
        <v>12107</v>
      </c>
      <c r="O4156" t="s">
        <v>111</v>
      </c>
      <c r="P4156" t="s">
        <v>112</v>
      </c>
      <c r="Q4156" t="s">
        <v>67</v>
      </c>
      <c r="R4156" t="s">
        <v>113</v>
      </c>
      <c r="S4156" t="s">
        <v>85</v>
      </c>
      <c r="T4156" t="s">
        <v>115</v>
      </c>
      <c r="U4156" t="s">
        <v>116</v>
      </c>
      <c r="V4156" t="s">
        <v>1275</v>
      </c>
      <c r="W4156" t="s">
        <v>1276</v>
      </c>
    </row>
    <row r="4157" spans="1:23" x14ac:dyDescent="0.3">
      <c r="A4157">
        <v>388134899657744</v>
      </c>
      <c r="B4157" t="s">
        <v>1140</v>
      </c>
      <c r="C4157" t="s">
        <v>91</v>
      </c>
      <c r="D4157" t="s">
        <v>4366</v>
      </c>
      <c r="E4157" t="s">
        <v>3436</v>
      </c>
      <c r="F4157" t="s">
        <v>3437</v>
      </c>
      <c r="G4157">
        <v>13.7942</v>
      </c>
      <c r="H4157">
        <v>-88.896500000000003</v>
      </c>
      <c r="I4157" t="s">
        <v>78</v>
      </c>
      <c r="J4157">
        <v>119411</v>
      </c>
      <c r="K4157" s="1">
        <v>44648</v>
      </c>
      <c r="L4157" t="s">
        <v>63</v>
      </c>
      <c r="M4157" t="s">
        <v>12108</v>
      </c>
      <c r="N4157" t="s">
        <v>12109</v>
      </c>
      <c r="O4157" t="s">
        <v>618</v>
      </c>
      <c r="P4157" t="s">
        <v>619</v>
      </c>
      <c r="Q4157" t="s">
        <v>67</v>
      </c>
      <c r="R4157" t="s">
        <v>620</v>
      </c>
      <c r="S4157" t="s">
        <v>114</v>
      </c>
      <c r="T4157" t="s">
        <v>621</v>
      </c>
      <c r="U4157" t="s">
        <v>622</v>
      </c>
      <c r="V4157" t="s">
        <v>6175</v>
      </c>
      <c r="W4157" t="s">
        <v>6176</v>
      </c>
    </row>
    <row r="4158" spans="1:23" x14ac:dyDescent="0.3">
      <c r="A4158">
        <v>2934346250673670</v>
      </c>
      <c r="B4158" t="s">
        <v>567</v>
      </c>
      <c r="C4158" t="s">
        <v>58</v>
      </c>
      <c r="D4158" t="s">
        <v>1112</v>
      </c>
      <c r="E4158" t="s">
        <v>315</v>
      </c>
      <c r="F4158" t="s">
        <v>316</v>
      </c>
      <c r="G4158">
        <v>40.143099999999997</v>
      </c>
      <c r="H4158">
        <v>47.576900000000002</v>
      </c>
      <c r="I4158" t="s">
        <v>138</v>
      </c>
      <c r="J4158">
        <v>129920</v>
      </c>
      <c r="K4158" s="1">
        <v>44540</v>
      </c>
      <c r="L4158" t="s">
        <v>29</v>
      </c>
      <c r="M4158" t="s">
        <v>12110</v>
      </c>
      <c r="N4158" t="s">
        <v>12111</v>
      </c>
      <c r="O4158" t="s">
        <v>1513</v>
      </c>
      <c r="P4158" t="s">
        <v>1373</v>
      </c>
      <c r="Q4158" t="s">
        <v>253</v>
      </c>
      <c r="R4158" t="s">
        <v>1514</v>
      </c>
      <c r="S4158" t="s">
        <v>145</v>
      </c>
      <c r="T4158" t="s">
        <v>1515</v>
      </c>
      <c r="U4158" t="s">
        <v>1516</v>
      </c>
      <c r="V4158" t="s">
        <v>8379</v>
      </c>
      <c r="W4158" t="s">
        <v>8380</v>
      </c>
    </row>
    <row r="4159" spans="1:23" x14ac:dyDescent="0.3">
      <c r="A4159">
        <v>1458751281976610</v>
      </c>
      <c r="B4159" t="s">
        <v>686</v>
      </c>
      <c r="C4159" t="s">
        <v>105</v>
      </c>
      <c r="D4159" t="s">
        <v>3451</v>
      </c>
      <c r="E4159" t="s">
        <v>688</v>
      </c>
      <c r="F4159" t="s">
        <v>689</v>
      </c>
      <c r="G4159">
        <v>12.5657</v>
      </c>
      <c r="H4159">
        <v>104.9909</v>
      </c>
      <c r="I4159" t="s">
        <v>138</v>
      </c>
      <c r="J4159">
        <v>132031</v>
      </c>
      <c r="K4159" s="1">
        <v>44533</v>
      </c>
      <c r="L4159" t="s">
        <v>123</v>
      </c>
      <c r="M4159" t="s">
        <v>12112</v>
      </c>
      <c r="N4159" t="s">
        <v>12113</v>
      </c>
      <c r="O4159" t="s">
        <v>1576</v>
      </c>
      <c r="P4159" t="s">
        <v>3532</v>
      </c>
      <c r="Q4159" t="s">
        <v>67</v>
      </c>
      <c r="R4159" t="s">
        <v>3533</v>
      </c>
      <c r="S4159" t="s">
        <v>212</v>
      </c>
      <c r="T4159" t="s">
        <v>3534</v>
      </c>
      <c r="U4159" t="s">
        <v>3535</v>
      </c>
      <c r="V4159" t="s">
        <v>3728</v>
      </c>
      <c r="W4159" t="s">
        <v>3729</v>
      </c>
    </row>
    <row r="4160" spans="1:23" x14ac:dyDescent="0.3">
      <c r="A4160">
        <v>1860658158051060</v>
      </c>
      <c r="B4160" t="s">
        <v>1803</v>
      </c>
      <c r="C4160" t="s">
        <v>189</v>
      </c>
      <c r="D4160" t="s">
        <v>3079</v>
      </c>
      <c r="E4160" t="s">
        <v>2727</v>
      </c>
      <c r="F4160" t="s">
        <v>2728</v>
      </c>
      <c r="G4160">
        <v>17.357800000000001</v>
      </c>
      <c r="H4160">
        <v>-62.782899999999998</v>
      </c>
      <c r="I4160" t="s">
        <v>28</v>
      </c>
      <c r="J4160">
        <v>99886</v>
      </c>
      <c r="K4160" s="1">
        <v>44568</v>
      </c>
      <c r="L4160" t="s">
        <v>29</v>
      </c>
      <c r="M4160" t="s">
        <v>12114</v>
      </c>
      <c r="N4160">
        <v>3029008352</v>
      </c>
      <c r="O4160" t="s">
        <v>209</v>
      </c>
      <c r="P4160" t="s">
        <v>3221</v>
      </c>
      <c r="Q4160" t="s">
        <v>83</v>
      </c>
      <c r="R4160" t="s">
        <v>3222</v>
      </c>
      <c r="S4160" t="s">
        <v>212</v>
      </c>
      <c r="T4160" t="s">
        <v>3223</v>
      </c>
      <c r="U4160" t="s">
        <v>3224</v>
      </c>
      <c r="V4160" t="s">
        <v>1190</v>
      </c>
      <c r="W4160" t="s">
        <v>1191</v>
      </c>
    </row>
    <row r="4161" spans="1:23" x14ac:dyDescent="0.3">
      <c r="A4161">
        <v>3030465977608830</v>
      </c>
      <c r="B4161" t="s">
        <v>41</v>
      </c>
      <c r="C4161" t="s">
        <v>218</v>
      </c>
      <c r="D4161" t="s">
        <v>3907</v>
      </c>
      <c r="E4161" t="s">
        <v>1849</v>
      </c>
      <c r="F4161" t="s">
        <v>1850</v>
      </c>
      <c r="G4161">
        <v>32.427900000000001</v>
      </c>
      <c r="H4161">
        <v>53.688000000000002</v>
      </c>
      <c r="I4161" t="s">
        <v>78</v>
      </c>
      <c r="J4161">
        <v>49620</v>
      </c>
      <c r="K4161" s="1">
        <v>45006</v>
      </c>
      <c r="L4161" t="s">
        <v>29</v>
      </c>
      <c r="M4161" t="s">
        <v>12115</v>
      </c>
      <c r="N4161" t="s">
        <v>12116</v>
      </c>
      <c r="O4161" t="s">
        <v>561</v>
      </c>
      <c r="P4161" t="s">
        <v>1923</v>
      </c>
      <c r="Q4161" t="s">
        <v>50</v>
      </c>
      <c r="R4161" t="s">
        <v>1924</v>
      </c>
      <c r="S4161" t="s">
        <v>69</v>
      </c>
      <c r="T4161" t="s">
        <v>1925</v>
      </c>
      <c r="U4161" t="s">
        <v>1926</v>
      </c>
      <c r="V4161" t="s">
        <v>4187</v>
      </c>
      <c r="W4161" t="s">
        <v>4188</v>
      </c>
    </row>
    <row r="4162" spans="1:23" x14ac:dyDescent="0.3">
      <c r="A4162">
        <v>1765531748467680</v>
      </c>
      <c r="B4162" t="s">
        <v>430</v>
      </c>
      <c r="C4162" t="s">
        <v>189</v>
      </c>
      <c r="D4162" t="s">
        <v>6648</v>
      </c>
      <c r="E4162" t="s">
        <v>593</v>
      </c>
      <c r="F4162" t="s">
        <v>594</v>
      </c>
      <c r="G4162">
        <v>-11.6455</v>
      </c>
      <c r="H4162">
        <v>43.333300000000001</v>
      </c>
      <c r="I4162" t="s">
        <v>206</v>
      </c>
      <c r="J4162">
        <v>69869</v>
      </c>
      <c r="K4162" s="1">
        <v>44494</v>
      </c>
      <c r="L4162" t="s">
        <v>29</v>
      </c>
      <c r="M4162" t="s">
        <v>12117</v>
      </c>
      <c r="N4162" t="s">
        <v>12118</v>
      </c>
      <c r="O4162" t="s">
        <v>356</v>
      </c>
      <c r="P4162" t="s">
        <v>2829</v>
      </c>
      <c r="Q4162" t="s">
        <v>294</v>
      </c>
      <c r="R4162" t="s">
        <v>2830</v>
      </c>
      <c r="S4162" t="s">
        <v>145</v>
      </c>
      <c r="T4162" t="s">
        <v>2831</v>
      </c>
      <c r="U4162" t="s">
        <v>2832</v>
      </c>
      <c r="V4162" t="s">
        <v>7242</v>
      </c>
      <c r="W4162" t="s">
        <v>7243</v>
      </c>
    </row>
    <row r="4163" spans="1:23" x14ac:dyDescent="0.3">
      <c r="A4163">
        <v>2356368076670330</v>
      </c>
      <c r="B4163" t="s">
        <v>1803</v>
      </c>
      <c r="C4163" t="s">
        <v>273</v>
      </c>
      <c r="D4163" t="s">
        <v>1674</v>
      </c>
      <c r="E4163" t="s">
        <v>4329</v>
      </c>
      <c r="F4163" t="s">
        <v>4330</v>
      </c>
      <c r="G4163">
        <v>-13.254300000000001</v>
      </c>
      <c r="H4163">
        <v>34.301499999999997</v>
      </c>
      <c r="I4163" t="s">
        <v>138</v>
      </c>
      <c r="J4163">
        <v>17380</v>
      </c>
      <c r="K4163" s="1">
        <v>44693</v>
      </c>
      <c r="L4163" t="s">
        <v>123</v>
      </c>
      <c r="M4163" t="s">
        <v>12119</v>
      </c>
      <c r="N4163" t="s">
        <v>12120</v>
      </c>
      <c r="O4163" t="s">
        <v>1252</v>
      </c>
      <c r="P4163" t="s">
        <v>6691</v>
      </c>
      <c r="Q4163" t="s">
        <v>34</v>
      </c>
      <c r="R4163" t="s">
        <v>6692</v>
      </c>
      <c r="S4163" t="s">
        <v>52</v>
      </c>
      <c r="T4163" t="s">
        <v>6693</v>
      </c>
      <c r="U4163" t="s">
        <v>6694</v>
      </c>
      <c r="V4163" t="s">
        <v>870</v>
      </c>
      <c r="W4163" t="s">
        <v>871</v>
      </c>
    </row>
    <row r="4164" spans="1:23" x14ac:dyDescent="0.3">
      <c r="A4164">
        <v>361623825508486</v>
      </c>
      <c r="B4164" t="s">
        <v>364</v>
      </c>
      <c r="C4164" t="s">
        <v>58</v>
      </c>
      <c r="D4164" t="s">
        <v>384</v>
      </c>
      <c r="E4164" t="s">
        <v>3707</v>
      </c>
      <c r="F4164" t="s">
        <v>3708</v>
      </c>
      <c r="G4164">
        <v>12.1165</v>
      </c>
      <c r="H4164">
        <v>-61.679000000000002</v>
      </c>
      <c r="I4164" t="s">
        <v>28</v>
      </c>
      <c r="J4164">
        <v>42253</v>
      </c>
      <c r="K4164" s="1">
        <v>45179</v>
      </c>
      <c r="L4164" t="s">
        <v>123</v>
      </c>
      <c r="M4164" t="s">
        <v>12121</v>
      </c>
      <c r="N4164" t="s">
        <v>12122</v>
      </c>
      <c r="O4164" t="s">
        <v>3431</v>
      </c>
      <c r="P4164" t="s">
        <v>4610</v>
      </c>
      <c r="Q4164" t="s">
        <v>239</v>
      </c>
      <c r="R4164" t="s">
        <v>4611</v>
      </c>
      <c r="S4164" t="s">
        <v>212</v>
      </c>
      <c r="T4164" t="s">
        <v>4612</v>
      </c>
      <c r="U4164" t="s">
        <v>4613</v>
      </c>
      <c r="V4164" t="s">
        <v>4212</v>
      </c>
      <c r="W4164" t="s">
        <v>4213</v>
      </c>
    </row>
    <row r="4165" spans="1:23" x14ac:dyDescent="0.3">
      <c r="A4165">
        <v>1633307725786790</v>
      </c>
      <c r="B4165" t="s">
        <v>1140</v>
      </c>
      <c r="C4165" t="s">
        <v>105</v>
      </c>
      <c r="D4165" t="s">
        <v>3753</v>
      </c>
      <c r="E4165" t="s">
        <v>3780</v>
      </c>
      <c r="F4165" t="s">
        <v>3781</v>
      </c>
      <c r="G4165">
        <v>53.709800000000001</v>
      </c>
      <c r="H4165">
        <v>27.953399999999998</v>
      </c>
      <c r="I4165" t="s">
        <v>28</v>
      </c>
      <c r="J4165">
        <v>40019</v>
      </c>
      <c r="K4165" s="1">
        <v>44989</v>
      </c>
      <c r="L4165" t="s">
        <v>29</v>
      </c>
      <c r="M4165" t="s">
        <v>12123</v>
      </c>
      <c r="N4165" t="s">
        <v>12124</v>
      </c>
      <c r="O4165" t="s">
        <v>618</v>
      </c>
      <c r="P4165" t="s">
        <v>1607</v>
      </c>
      <c r="Q4165" t="s">
        <v>34</v>
      </c>
      <c r="R4165" t="s">
        <v>1608</v>
      </c>
      <c r="S4165" t="s">
        <v>212</v>
      </c>
      <c r="T4165" t="s">
        <v>1609</v>
      </c>
      <c r="U4165" t="s">
        <v>1610</v>
      </c>
      <c r="V4165" t="s">
        <v>3075</v>
      </c>
      <c r="W4165" t="s">
        <v>3076</v>
      </c>
    </row>
    <row r="4166" spans="1:23" x14ac:dyDescent="0.3">
      <c r="A4166">
        <v>2343450468453110</v>
      </c>
      <c r="B4166" t="s">
        <v>313</v>
      </c>
      <c r="C4166" t="s">
        <v>134</v>
      </c>
      <c r="D4166" t="s">
        <v>3952</v>
      </c>
      <c r="E4166" t="s">
        <v>2148</v>
      </c>
      <c r="F4166" t="s">
        <v>2149</v>
      </c>
      <c r="G4166">
        <v>53.142400000000002</v>
      </c>
      <c r="H4166">
        <v>-7.6920999999999999</v>
      </c>
      <c r="I4166" t="s">
        <v>62</v>
      </c>
      <c r="J4166">
        <v>45127</v>
      </c>
      <c r="K4166" s="1">
        <v>44497</v>
      </c>
      <c r="L4166" t="s">
        <v>63</v>
      </c>
      <c r="M4166" t="s">
        <v>12125</v>
      </c>
      <c r="N4166" t="s">
        <v>12126</v>
      </c>
      <c r="O4166" t="s">
        <v>606</v>
      </c>
      <c r="P4166" t="s">
        <v>607</v>
      </c>
      <c r="Q4166" t="s">
        <v>358</v>
      </c>
      <c r="R4166" t="s">
        <v>608</v>
      </c>
      <c r="S4166" t="s">
        <v>52</v>
      </c>
      <c r="T4166" t="s">
        <v>609</v>
      </c>
      <c r="U4166" t="s">
        <v>610</v>
      </c>
      <c r="V4166" t="s">
        <v>10573</v>
      </c>
      <c r="W4166" t="s">
        <v>10574</v>
      </c>
    </row>
    <row r="4167" spans="1:23" x14ac:dyDescent="0.3">
      <c r="A4167">
        <v>2632342928301680</v>
      </c>
      <c r="B4167" t="s">
        <v>533</v>
      </c>
      <c r="C4167" t="s">
        <v>58</v>
      </c>
      <c r="D4167" t="s">
        <v>840</v>
      </c>
      <c r="E4167" t="s">
        <v>954</v>
      </c>
      <c r="F4167" t="s">
        <v>955</v>
      </c>
      <c r="G4167">
        <v>4.2104999999999997</v>
      </c>
      <c r="H4167">
        <v>101.97580000000001</v>
      </c>
      <c r="I4167" t="s">
        <v>28</v>
      </c>
      <c r="J4167">
        <v>34019</v>
      </c>
      <c r="K4167" s="1">
        <v>44727</v>
      </c>
      <c r="L4167" t="s">
        <v>63</v>
      </c>
      <c r="M4167" t="s">
        <v>12127</v>
      </c>
      <c r="N4167" t="s">
        <v>12128</v>
      </c>
      <c r="O4167" t="s">
        <v>307</v>
      </c>
      <c r="P4167" t="s">
        <v>1417</v>
      </c>
      <c r="Q4167" t="s">
        <v>1047</v>
      </c>
      <c r="R4167" t="s">
        <v>1418</v>
      </c>
      <c r="S4167" t="s">
        <v>69</v>
      </c>
      <c r="T4167" t="s">
        <v>1419</v>
      </c>
      <c r="U4167" t="s">
        <v>1420</v>
      </c>
      <c r="V4167" t="s">
        <v>2360</v>
      </c>
      <c r="W4167" t="s">
        <v>2361</v>
      </c>
    </row>
    <row r="4168" spans="1:23" x14ac:dyDescent="0.3">
      <c r="A4168">
        <v>3068686083715970</v>
      </c>
      <c r="B4168" t="s">
        <v>555</v>
      </c>
      <c r="C4168" t="s">
        <v>91</v>
      </c>
      <c r="D4168" t="s">
        <v>953</v>
      </c>
      <c r="E4168" t="s">
        <v>233</v>
      </c>
      <c r="F4168" t="s">
        <v>234</v>
      </c>
      <c r="G4168">
        <v>34.802100000000003</v>
      </c>
      <c r="H4168">
        <v>38.9968</v>
      </c>
      <c r="I4168" t="s">
        <v>138</v>
      </c>
      <c r="J4168">
        <v>131886</v>
      </c>
      <c r="K4168" s="1">
        <v>44523</v>
      </c>
      <c r="L4168" t="s">
        <v>29</v>
      </c>
      <c r="M4168" t="s">
        <v>12129</v>
      </c>
      <c r="N4168" t="s">
        <v>12130</v>
      </c>
      <c r="O4168" t="s">
        <v>1364</v>
      </c>
      <c r="P4168" t="s">
        <v>1365</v>
      </c>
      <c r="Q4168" t="s">
        <v>294</v>
      </c>
      <c r="R4168" t="s">
        <v>1366</v>
      </c>
      <c r="S4168" t="s">
        <v>212</v>
      </c>
      <c r="T4168" t="s">
        <v>1367</v>
      </c>
      <c r="U4168" t="s">
        <v>1368</v>
      </c>
      <c r="V4168" t="s">
        <v>11570</v>
      </c>
      <c r="W4168" t="s">
        <v>11571</v>
      </c>
    </row>
    <row r="4169" spans="1:23" x14ac:dyDescent="0.3">
      <c r="A4169">
        <v>24846290216488</v>
      </c>
      <c r="B4169" t="s">
        <v>454</v>
      </c>
      <c r="C4169" t="s">
        <v>134</v>
      </c>
      <c r="D4169" t="s">
        <v>3411</v>
      </c>
      <c r="E4169" t="s">
        <v>1534</v>
      </c>
      <c r="F4169" t="s">
        <v>1535</v>
      </c>
      <c r="G4169">
        <v>1.3733</v>
      </c>
      <c r="H4169">
        <v>32.290300000000002</v>
      </c>
      <c r="I4169" t="s">
        <v>28</v>
      </c>
      <c r="J4169">
        <v>71360</v>
      </c>
      <c r="K4169" s="1">
        <v>45130</v>
      </c>
      <c r="L4169" t="s">
        <v>29</v>
      </c>
      <c r="M4169" t="s">
        <v>12131</v>
      </c>
      <c r="N4169" t="s">
        <v>12132</v>
      </c>
      <c r="O4169" t="s">
        <v>1503</v>
      </c>
      <c r="P4169" t="s">
        <v>2862</v>
      </c>
      <c r="Q4169" t="s">
        <v>34</v>
      </c>
      <c r="R4169" t="s">
        <v>2863</v>
      </c>
      <c r="S4169" t="s">
        <v>85</v>
      </c>
      <c r="T4169" t="s">
        <v>2864</v>
      </c>
      <c r="U4169" t="s">
        <v>2865</v>
      </c>
      <c r="V4169" t="s">
        <v>1339</v>
      </c>
      <c r="W4169" t="s">
        <v>1340</v>
      </c>
    </row>
    <row r="4170" spans="1:23" x14ac:dyDescent="0.3">
      <c r="A4170">
        <v>948940350751889</v>
      </c>
      <c r="B4170" t="s">
        <v>686</v>
      </c>
      <c r="C4170" t="s">
        <v>273</v>
      </c>
      <c r="D4170" t="s">
        <v>4626</v>
      </c>
      <c r="E4170" t="s">
        <v>76</v>
      </c>
      <c r="F4170" t="s">
        <v>77</v>
      </c>
      <c r="G4170">
        <v>9.3077000000000005</v>
      </c>
      <c r="H4170">
        <v>2.3157999999999999</v>
      </c>
      <c r="I4170" t="s">
        <v>28</v>
      </c>
      <c r="J4170">
        <v>117713</v>
      </c>
      <c r="K4170" s="1">
        <v>44903</v>
      </c>
      <c r="L4170" t="s">
        <v>123</v>
      </c>
      <c r="M4170" t="s">
        <v>12133</v>
      </c>
      <c r="N4170">
        <v>2769979797</v>
      </c>
      <c r="O4170" t="s">
        <v>81</v>
      </c>
      <c r="P4170" t="s">
        <v>82</v>
      </c>
      <c r="Q4170" t="s">
        <v>169</v>
      </c>
      <c r="R4170" t="s">
        <v>84</v>
      </c>
      <c r="S4170" t="s">
        <v>145</v>
      </c>
      <c r="T4170" t="s">
        <v>86</v>
      </c>
      <c r="U4170" t="s">
        <v>87</v>
      </c>
      <c r="V4170" t="s">
        <v>7823</v>
      </c>
      <c r="W4170" t="s">
        <v>7824</v>
      </c>
    </row>
    <row r="4171" spans="1:23" x14ac:dyDescent="0.3">
      <c r="A4171">
        <v>1558268972082970</v>
      </c>
      <c r="B4171" t="s">
        <v>23</v>
      </c>
      <c r="C4171" t="s">
        <v>218</v>
      </c>
      <c r="D4171" t="s">
        <v>3294</v>
      </c>
      <c r="E4171" t="s">
        <v>2644</v>
      </c>
      <c r="F4171" t="s">
        <v>2645</v>
      </c>
      <c r="G4171">
        <v>-19.0154</v>
      </c>
      <c r="H4171">
        <v>29.154900000000001</v>
      </c>
      <c r="I4171" t="s">
        <v>206</v>
      </c>
      <c r="J4171">
        <v>17683</v>
      </c>
      <c r="K4171" s="1">
        <v>44928</v>
      </c>
      <c r="L4171" t="s">
        <v>63</v>
      </c>
      <c r="M4171" t="s">
        <v>12134</v>
      </c>
      <c r="N4171" t="s">
        <v>12135</v>
      </c>
      <c r="O4171" t="s">
        <v>307</v>
      </c>
      <c r="P4171" t="s">
        <v>1417</v>
      </c>
      <c r="Q4171" t="s">
        <v>67</v>
      </c>
      <c r="R4171" t="s">
        <v>1418</v>
      </c>
      <c r="S4171" t="s">
        <v>114</v>
      </c>
      <c r="T4171" t="s">
        <v>1419</v>
      </c>
      <c r="U4171" t="s">
        <v>1420</v>
      </c>
      <c r="V4171" t="s">
        <v>1433</v>
      </c>
      <c r="W4171" t="s">
        <v>1434</v>
      </c>
    </row>
    <row r="4172" spans="1:23" x14ac:dyDescent="0.3">
      <c r="A4172">
        <v>528146012201323</v>
      </c>
      <c r="B4172" t="s">
        <v>74</v>
      </c>
      <c r="C4172" t="s">
        <v>58</v>
      </c>
      <c r="D4172" t="s">
        <v>742</v>
      </c>
      <c r="E4172" t="s">
        <v>636</v>
      </c>
      <c r="F4172" t="s">
        <v>637</v>
      </c>
      <c r="G4172">
        <v>8.5379000000000005</v>
      </c>
      <c r="H4172">
        <v>-80.7821</v>
      </c>
      <c r="I4172" t="s">
        <v>138</v>
      </c>
      <c r="J4172">
        <v>60746</v>
      </c>
      <c r="K4172" s="1">
        <v>44591</v>
      </c>
      <c r="L4172" t="s">
        <v>63</v>
      </c>
      <c r="M4172" t="s">
        <v>12136</v>
      </c>
      <c r="N4172" t="s">
        <v>12137</v>
      </c>
      <c r="O4172" t="s">
        <v>703</v>
      </c>
      <c r="P4172" t="s">
        <v>704</v>
      </c>
      <c r="Q4172" t="s">
        <v>332</v>
      </c>
      <c r="R4172" t="s">
        <v>705</v>
      </c>
      <c r="S4172" t="s">
        <v>85</v>
      </c>
      <c r="T4172" t="s">
        <v>706</v>
      </c>
      <c r="U4172" t="s">
        <v>707</v>
      </c>
      <c r="V4172" t="s">
        <v>4661</v>
      </c>
      <c r="W4172" t="s">
        <v>4662</v>
      </c>
    </row>
    <row r="4173" spans="1:23" x14ac:dyDescent="0.3">
      <c r="A4173">
        <v>731450686176475</v>
      </c>
      <c r="B4173" t="s">
        <v>533</v>
      </c>
      <c r="C4173" t="s">
        <v>91</v>
      </c>
      <c r="D4173" t="s">
        <v>5557</v>
      </c>
      <c r="E4173" t="s">
        <v>4406</v>
      </c>
      <c r="F4173" t="s">
        <v>4407</v>
      </c>
      <c r="G4173">
        <v>42.7087</v>
      </c>
      <c r="H4173">
        <v>19.374400000000001</v>
      </c>
      <c r="I4173" t="s">
        <v>78</v>
      </c>
      <c r="J4173">
        <v>127986</v>
      </c>
      <c r="K4173" s="1">
        <v>44842</v>
      </c>
      <c r="L4173" t="s">
        <v>123</v>
      </c>
      <c r="M4173" t="s">
        <v>12138</v>
      </c>
      <c r="N4173">
        <v>3142432220</v>
      </c>
      <c r="O4173" t="s">
        <v>111</v>
      </c>
      <c r="P4173" t="s">
        <v>537</v>
      </c>
      <c r="Q4173" t="s">
        <v>358</v>
      </c>
      <c r="R4173" t="s">
        <v>538</v>
      </c>
      <c r="S4173" t="s">
        <v>212</v>
      </c>
      <c r="T4173" t="s">
        <v>539</v>
      </c>
      <c r="U4173" t="s">
        <v>540</v>
      </c>
      <c r="V4173" t="s">
        <v>2449</v>
      </c>
      <c r="W4173" t="s">
        <v>2450</v>
      </c>
    </row>
    <row r="4174" spans="1:23" x14ac:dyDescent="0.3">
      <c r="A4174">
        <v>2539405107844670</v>
      </c>
      <c r="B4174" t="s">
        <v>678</v>
      </c>
      <c r="C4174" t="s">
        <v>42</v>
      </c>
      <c r="D4174" t="s">
        <v>6695</v>
      </c>
      <c r="E4174" t="s">
        <v>4315</v>
      </c>
      <c r="F4174" t="s">
        <v>4316</v>
      </c>
      <c r="G4174">
        <v>-0.52280000000000004</v>
      </c>
      <c r="H4174">
        <v>166.9315</v>
      </c>
      <c r="I4174" t="s">
        <v>206</v>
      </c>
      <c r="J4174">
        <v>54560</v>
      </c>
      <c r="K4174" s="1">
        <v>44577</v>
      </c>
      <c r="L4174" t="s">
        <v>123</v>
      </c>
      <c r="M4174" t="s">
        <v>12139</v>
      </c>
      <c r="N4174" t="s">
        <v>12140</v>
      </c>
      <c r="O4174" t="s">
        <v>990</v>
      </c>
      <c r="P4174" t="s">
        <v>991</v>
      </c>
      <c r="Q4174" t="s">
        <v>183</v>
      </c>
      <c r="R4174" t="s">
        <v>992</v>
      </c>
      <c r="S4174" t="s">
        <v>198</v>
      </c>
      <c r="T4174" t="s">
        <v>993</v>
      </c>
      <c r="U4174" t="s">
        <v>994</v>
      </c>
      <c r="V4174" t="s">
        <v>8253</v>
      </c>
      <c r="W4174" t="s">
        <v>8254</v>
      </c>
    </row>
    <row r="4175" spans="1:23" x14ac:dyDescent="0.3">
      <c r="A4175">
        <v>2150657569869610</v>
      </c>
      <c r="B4175" t="s">
        <v>430</v>
      </c>
      <c r="C4175" t="s">
        <v>218</v>
      </c>
      <c r="D4175" t="s">
        <v>1200</v>
      </c>
      <c r="E4175" t="s">
        <v>1657</v>
      </c>
      <c r="F4175" t="s">
        <v>1658</v>
      </c>
      <c r="G4175">
        <v>18.9712</v>
      </c>
      <c r="H4175">
        <v>-72.285200000000003</v>
      </c>
      <c r="I4175" t="s">
        <v>206</v>
      </c>
      <c r="J4175">
        <v>39477</v>
      </c>
      <c r="K4175" s="1">
        <v>45104</v>
      </c>
      <c r="L4175" t="s">
        <v>63</v>
      </c>
      <c r="M4175" t="s">
        <v>12141</v>
      </c>
      <c r="N4175" t="s">
        <v>12142</v>
      </c>
      <c r="O4175" t="s">
        <v>2554</v>
      </c>
      <c r="P4175" t="s">
        <v>1100</v>
      </c>
      <c r="Q4175" t="s">
        <v>67</v>
      </c>
      <c r="R4175" t="s">
        <v>3338</v>
      </c>
      <c r="S4175" t="s">
        <v>36</v>
      </c>
      <c r="T4175" t="s">
        <v>3339</v>
      </c>
      <c r="U4175" t="s">
        <v>3340</v>
      </c>
      <c r="V4175" t="s">
        <v>6092</v>
      </c>
      <c r="W4175" t="s">
        <v>6093</v>
      </c>
    </row>
    <row r="4176" spans="1:23" x14ac:dyDescent="0.3">
      <c r="A4176">
        <v>1778824594479600</v>
      </c>
      <c r="B4176" t="s">
        <v>467</v>
      </c>
      <c r="C4176" t="s">
        <v>58</v>
      </c>
      <c r="D4176" t="s">
        <v>625</v>
      </c>
      <c r="E4176" t="s">
        <v>3442</v>
      </c>
      <c r="F4176" t="s">
        <v>3443</v>
      </c>
      <c r="G4176">
        <v>61.924100000000003</v>
      </c>
      <c r="H4176">
        <v>25.748200000000001</v>
      </c>
      <c r="I4176" t="s">
        <v>138</v>
      </c>
      <c r="J4176">
        <v>55289</v>
      </c>
      <c r="K4176" s="1">
        <v>44640</v>
      </c>
      <c r="L4176" t="s">
        <v>29</v>
      </c>
      <c r="M4176" t="s">
        <v>12143</v>
      </c>
      <c r="N4176" t="s">
        <v>12144</v>
      </c>
      <c r="O4176" t="s">
        <v>803</v>
      </c>
      <c r="P4176" t="s">
        <v>804</v>
      </c>
      <c r="Q4176" t="s">
        <v>83</v>
      </c>
      <c r="R4176" t="s">
        <v>805</v>
      </c>
      <c r="S4176" t="s">
        <v>241</v>
      </c>
      <c r="T4176" t="s">
        <v>806</v>
      </c>
      <c r="U4176" t="s">
        <v>807</v>
      </c>
      <c r="V4176" t="s">
        <v>501</v>
      </c>
      <c r="W4176" t="s">
        <v>502</v>
      </c>
    </row>
    <row r="4177" spans="1:23" x14ac:dyDescent="0.3">
      <c r="A4177">
        <v>2175088883792860</v>
      </c>
      <c r="B4177" t="s">
        <v>1249</v>
      </c>
      <c r="C4177" t="s">
        <v>134</v>
      </c>
      <c r="D4177" t="s">
        <v>1971</v>
      </c>
      <c r="E4177" t="s">
        <v>2045</v>
      </c>
      <c r="F4177" t="s">
        <v>2046</v>
      </c>
      <c r="G4177">
        <v>35.126399999999997</v>
      </c>
      <c r="H4177">
        <v>33.429900000000004</v>
      </c>
      <c r="I4177" t="s">
        <v>62</v>
      </c>
      <c r="J4177">
        <v>37176</v>
      </c>
      <c r="K4177" s="1">
        <v>45016</v>
      </c>
      <c r="L4177" t="s">
        <v>29</v>
      </c>
      <c r="M4177" t="s">
        <v>12145</v>
      </c>
      <c r="N4177" t="s">
        <v>12146</v>
      </c>
      <c r="O4177" t="s">
        <v>716</v>
      </c>
      <c r="P4177" t="s">
        <v>717</v>
      </c>
      <c r="Q4177" t="s">
        <v>67</v>
      </c>
      <c r="R4177" t="s">
        <v>718</v>
      </c>
      <c r="S4177" t="s">
        <v>114</v>
      </c>
      <c r="T4177" t="s">
        <v>719</v>
      </c>
      <c r="U4177" t="s">
        <v>720</v>
      </c>
      <c r="V4177" t="s">
        <v>5742</v>
      </c>
      <c r="W4177" t="s">
        <v>5743</v>
      </c>
    </row>
    <row r="4178" spans="1:23" x14ac:dyDescent="0.3">
      <c r="A4178">
        <v>2084543315909150</v>
      </c>
      <c r="B4178" t="s">
        <v>272</v>
      </c>
      <c r="C4178" t="s">
        <v>218</v>
      </c>
      <c r="D4178" t="s">
        <v>4942</v>
      </c>
      <c r="E4178" t="s">
        <v>482</v>
      </c>
      <c r="F4178" t="s">
        <v>483</v>
      </c>
      <c r="G4178">
        <v>-25.2744</v>
      </c>
      <c r="H4178">
        <v>133.77510000000001</v>
      </c>
      <c r="I4178" t="s">
        <v>138</v>
      </c>
      <c r="J4178">
        <v>133882</v>
      </c>
      <c r="K4178" s="1">
        <v>44951</v>
      </c>
      <c r="L4178" t="s">
        <v>123</v>
      </c>
      <c r="M4178" t="s">
        <v>12147</v>
      </c>
      <c r="N4178">
        <v>9229790643</v>
      </c>
      <c r="O4178" t="s">
        <v>909</v>
      </c>
      <c r="P4178" t="s">
        <v>548</v>
      </c>
      <c r="Q4178" t="s">
        <v>83</v>
      </c>
      <c r="R4178" t="s">
        <v>1187</v>
      </c>
      <c r="S4178" t="s">
        <v>36</v>
      </c>
      <c r="T4178" t="s">
        <v>1188</v>
      </c>
      <c r="U4178" t="s">
        <v>1189</v>
      </c>
      <c r="V4178" t="s">
        <v>6843</v>
      </c>
      <c r="W4178" t="s">
        <v>6844</v>
      </c>
    </row>
    <row r="4179" spans="1:23" x14ac:dyDescent="0.3">
      <c r="A4179">
        <v>1349291391636280</v>
      </c>
      <c r="B4179" t="s">
        <v>313</v>
      </c>
      <c r="C4179" t="s">
        <v>91</v>
      </c>
      <c r="D4179" t="s">
        <v>6503</v>
      </c>
      <c r="E4179" t="s">
        <v>3331</v>
      </c>
      <c r="F4179" t="s">
        <v>3332</v>
      </c>
      <c r="G4179">
        <v>4.8604000000000003</v>
      </c>
      <c r="H4179">
        <v>-58.930199999999999</v>
      </c>
      <c r="I4179" t="s">
        <v>138</v>
      </c>
      <c r="J4179">
        <v>111237</v>
      </c>
      <c r="K4179" s="1">
        <v>45165</v>
      </c>
      <c r="L4179" t="s">
        <v>123</v>
      </c>
      <c r="M4179" t="s">
        <v>12148</v>
      </c>
      <c r="N4179" t="s">
        <v>12149</v>
      </c>
      <c r="O4179" t="s">
        <v>2883</v>
      </c>
      <c r="P4179" t="s">
        <v>4657</v>
      </c>
      <c r="Q4179" t="s">
        <v>50</v>
      </c>
      <c r="R4179" t="s">
        <v>4658</v>
      </c>
      <c r="S4179" t="s">
        <v>241</v>
      </c>
      <c r="T4179" t="s">
        <v>4659</v>
      </c>
      <c r="U4179" t="s">
        <v>4660</v>
      </c>
      <c r="V4179" t="s">
        <v>1480</v>
      </c>
      <c r="W4179" t="s">
        <v>1481</v>
      </c>
    </row>
    <row r="4180" spans="1:23" x14ac:dyDescent="0.3">
      <c r="A4180">
        <v>2353645541522500</v>
      </c>
      <c r="B4180" t="s">
        <v>175</v>
      </c>
      <c r="C4180" t="s">
        <v>91</v>
      </c>
      <c r="D4180" t="s">
        <v>2967</v>
      </c>
      <c r="E4180" t="s">
        <v>3625</v>
      </c>
      <c r="F4180" t="s">
        <v>3626</v>
      </c>
      <c r="G4180">
        <v>-11.2027</v>
      </c>
      <c r="H4180">
        <v>17.873899999999999</v>
      </c>
      <c r="I4180" t="s">
        <v>138</v>
      </c>
      <c r="J4180">
        <v>69059</v>
      </c>
      <c r="K4180" s="1">
        <v>44812</v>
      </c>
      <c r="L4180" t="s">
        <v>29</v>
      </c>
      <c r="M4180" t="s">
        <v>9149</v>
      </c>
      <c r="N4180" t="s">
        <v>12150</v>
      </c>
      <c r="O4180" t="s">
        <v>1260</v>
      </c>
      <c r="P4180" t="s">
        <v>1261</v>
      </c>
      <c r="Q4180" t="s">
        <v>239</v>
      </c>
      <c r="R4180" t="s">
        <v>1262</v>
      </c>
      <c r="S4180" t="s">
        <v>114</v>
      </c>
      <c r="T4180" t="s">
        <v>1263</v>
      </c>
      <c r="U4180" t="s">
        <v>1264</v>
      </c>
      <c r="V4180" t="s">
        <v>4688</v>
      </c>
      <c r="W4180" t="s">
        <v>4689</v>
      </c>
    </row>
    <row r="4181" spans="1:23" x14ac:dyDescent="0.3">
      <c r="A4181">
        <v>656729980082147</v>
      </c>
      <c r="B4181" t="s">
        <v>430</v>
      </c>
      <c r="C4181" t="s">
        <v>134</v>
      </c>
      <c r="D4181" t="s">
        <v>6265</v>
      </c>
      <c r="E4181" t="s">
        <v>2409</v>
      </c>
      <c r="F4181" t="s">
        <v>2410</v>
      </c>
      <c r="G4181">
        <v>47.165999999999997</v>
      </c>
      <c r="H4181">
        <v>9.5554000000000006</v>
      </c>
      <c r="I4181" t="s">
        <v>138</v>
      </c>
      <c r="J4181">
        <v>24308</v>
      </c>
      <c r="K4181" s="1">
        <v>44507</v>
      </c>
      <c r="L4181" t="s">
        <v>29</v>
      </c>
      <c r="M4181" t="s">
        <v>12151</v>
      </c>
      <c r="N4181" t="s">
        <v>12152</v>
      </c>
      <c r="O4181" t="s">
        <v>448</v>
      </c>
      <c r="P4181" t="s">
        <v>447</v>
      </c>
      <c r="Q4181" t="s">
        <v>253</v>
      </c>
      <c r="R4181" t="s">
        <v>1331</v>
      </c>
      <c r="S4181" t="s">
        <v>255</v>
      </c>
      <c r="T4181" t="s">
        <v>1332</v>
      </c>
      <c r="U4181" t="s">
        <v>1333</v>
      </c>
      <c r="V4181" t="s">
        <v>7009</v>
      </c>
      <c r="W4181" t="s">
        <v>7010</v>
      </c>
    </row>
    <row r="4182" spans="1:23" x14ac:dyDescent="0.3">
      <c r="A4182">
        <v>1930201127650070</v>
      </c>
      <c r="B4182" t="s">
        <v>859</v>
      </c>
      <c r="C4182" t="s">
        <v>273</v>
      </c>
      <c r="D4182" t="s">
        <v>2922</v>
      </c>
      <c r="E4182" t="s">
        <v>2915</v>
      </c>
      <c r="F4182" t="s">
        <v>2916</v>
      </c>
      <c r="G4182">
        <v>-0.80369999999999997</v>
      </c>
      <c r="H4182">
        <v>11.609400000000001</v>
      </c>
      <c r="I4182" t="s">
        <v>206</v>
      </c>
      <c r="J4182">
        <v>57093</v>
      </c>
      <c r="K4182" s="1">
        <v>45104</v>
      </c>
      <c r="L4182" t="s">
        <v>123</v>
      </c>
      <c r="M4182" t="s">
        <v>12153</v>
      </c>
      <c r="N4182" t="s">
        <v>12154</v>
      </c>
      <c r="O4182" t="s">
        <v>2290</v>
      </c>
      <c r="P4182" t="s">
        <v>990</v>
      </c>
      <c r="Q4182" t="s">
        <v>50</v>
      </c>
      <c r="R4182" t="s">
        <v>2291</v>
      </c>
      <c r="S4182" t="s">
        <v>69</v>
      </c>
      <c r="T4182" t="s">
        <v>2292</v>
      </c>
      <c r="U4182" t="s">
        <v>2293</v>
      </c>
      <c r="V4182" t="s">
        <v>4481</v>
      </c>
      <c r="W4182" t="s">
        <v>4482</v>
      </c>
    </row>
    <row r="4183" spans="1:23" x14ac:dyDescent="0.3">
      <c r="A4183">
        <v>2164018785598320</v>
      </c>
      <c r="B4183" t="s">
        <v>859</v>
      </c>
      <c r="C4183" t="s">
        <v>91</v>
      </c>
      <c r="D4183" t="s">
        <v>2178</v>
      </c>
      <c r="E4183" t="s">
        <v>861</v>
      </c>
      <c r="F4183" t="s">
        <v>862</v>
      </c>
      <c r="G4183">
        <v>46.862499999999997</v>
      </c>
      <c r="H4183">
        <v>103.8467</v>
      </c>
      <c r="I4183" t="s">
        <v>206</v>
      </c>
      <c r="J4183">
        <v>49208</v>
      </c>
      <c r="K4183" s="1">
        <v>45066</v>
      </c>
      <c r="L4183" t="s">
        <v>29</v>
      </c>
      <c r="M4183" t="s">
        <v>12155</v>
      </c>
      <c r="N4183" t="s">
        <v>12156</v>
      </c>
      <c r="O4183" t="s">
        <v>1513</v>
      </c>
      <c r="P4183" t="s">
        <v>1373</v>
      </c>
      <c r="Q4183" t="s">
        <v>169</v>
      </c>
      <c r="R4183" t="s">
        <v>1514</v>
      </c>
      <c r="S4183" t="s">
        <v>198</v>
      </c>
      <c r="T4183" t="s">
        <v>1515</v>
      </c>
      <c r="U4183" t="s">
        <v>1516</v>
      </c>
      <c r="V4183" t="s">
        <v>4134</v>
      </c>
      <c r="W4183" t="s">
        <v>4135</v>
      </c>
    </row>
    <row r="4184" spans="1:23" x14ac:dyDescent="0.3">
      <c r="A4184">
        <v>2264761947848690</v>
      </c>
      <c r="B4184" t="s">
        <v>443</v>
      </c>
      <c r="C4184" t="s">
        <v>189</v>
      </c>
      <c r="D4184" t="s">
        <v>1112</v>
      </c>
      <c r="E4184" t="s">
        <v>905</v>
      </c>
      <c r="F4184" t="s">
        <v>906</v>
      </c>
      <c r="G4184">
        <v>-22.328499999999998</v>
      </c>
      <c r="H4184">
        <v>24.684899999999999</v>
      </c>
      <c r="I4184" t="s">
        <v>62</v>
      </c>
      <c r="J4184">
        <v>70002</v>
      </c>
      <c r="K4184" s="1">
        <v>44793</v>
      </c>
      <c r="L4184" t="s">
        <v>63</v>
      </c>
      <c r="M4184" t="s">
        <v>12157</v>
      </c>
      <c r="N4184" t="s">
        <v>12158</v>
      </c>
      <c r="O4184" t="s">
        <v>586</v>
      </c>
      <c r="P4184" t="s">
        <v>1106</v>
      </c>
      <c r="Q4184" t="s">
        <v>169</v>
      </c>
      <c r="R4184" t="s">
        <v>1107</v>
      </c>
      <c r="S4184" t="s">
        <v>85</v>
      </c>
      <c r="T4184" t="s">
        <v>1108</v>
      </c>
      <c r="U4184" t="s">
        <v>1109</v>
      </c>
      <c r="V4184" t="s">
        <v>5223</v>
      </c>
      <c r="W4184" t="s">
        <v>5224</v>
      </c>
    </row>
    <row r="4185" spans="1:23" x14ac:dyDescent="0.3">
      <c r="A4185">
        <v>696720063622079</v>
      </c>
      <c r="B4185" t="s">
        <v>686</v>
      </c>
      <c r="C4185" t="s">
        <v>42</v>
      </c>
      <c r="D4185" t="s">
        <v>5972</v>
      </c>
      <c r="E4185" t="s">
        <v>469</v>
      </c>
      <c r="F4185" t="s">
        <v>470</v>
      </c>
      <c r="G4185">
        <v>26.335100000000001</v>
      </c>
      <c r="H4185">
        <v>17.228300000000001</v>
      </c>
      <c r="I4185" t="s">
        <v>28</v>
      </c>
      <c r="J4185">
        <v>108436</v>
      </c>
      <c r="K4185" s="1">
        <v>44640</v>
      </c>
      <c r="L4185" t="s">
        <v>123</v>
      </c>
      <c r="M4185" t="s">
        <v>12159</v>
      </c>
      <c r="N4185" t="s">
        <v>12160</v>
      </c>
      <c r="O4185" t="s">
        <v>2675</v>
      </c>
      <c r="P4185" t="s">
        <v>6117</v>
      </c>
      <c r="Q4185" t="s">
        <v>967</v>
      </c>
      <c r="R4185" t="s">
        <v>6118</v>
      </c>
      <c r="S4185" t="s">
        <v>212</v>
      </c>
      <c r="T4185" t="s">
        <v>6119</v>
      </c>
      <c r="U4185" t="s">
        <v>6120</v>
      </c>
      <c r="V4185" t="s">
        <v>6139</v>
      </c>
      <c r="W4185" t="s">
        <v>6140</v>
      </c>
    </row>
    <row r="4186" spans="1:23" x14ac:dyDescent="0.3">
      <c r="A4186">
        <v>2780819848226720</v>
      </c>
      <c r="B4186" t="s">
        <v>161</v>
      </c>
      <c r="C4186" t="s">
        <v>189</v>
      </c>
      <c r="D4186" t="s">
        <v>3188</v>
      </c>
      <c r="E4186" t="s">
        <v>998</v>
      </c>
      <c r="F4186" t="s">
        <v>999</v>
      </c>
      <c r="G4186">
        <v>47.4116</v>
      </c>
      <c r="H4186">
        <v>28.369900000000001</v>
      </c>
      <c r="I4186" t="s">
        <v>62</v>
      </c>
      <c r="J4186">
        <v>22766</v>
      </c>
      <c r="K4186" s="1">
        <v>45026</v>
      </c>
      <c r="L4186" t="s">
        <v>123</v>
      </c>
      <c r="M4186" t="s">
        <v>12161</v>
      </c>
      <c r="N4186">
        <f>1-563-908-7846</f>
        <v>-9316</v>
      </c>
      <c r="O4186" t="s">
        <v>32</v>
      </c>
      <c r="P4186" t="s">
        <v>33</v>
      </c>
      <c r="Q4186" t="s">
        <v>67</v>
      </c>
      <c r="R4186" t="s">
        <v>35</v>
      </c>
      <c r="S4186" t="s">
        <v>114</v>
      </c>
      <c r="T4186" t="s">
        <v>37</v>
      </c>
      <c r="U4186" t="s">
        <v>38</v>
      </c>
      <c r="V4186" t="s">
        <v>3985</v>
      </c>
      <c r="W4186" t="s">
        <v>3986</v>
      </c>
    </row>
    <row r="4187" spans="1:23" x14ac:dyDescent="0.3">
      <c r="A4187">
        <v>2299363504933860</v>
      </c>
      <c r="B4187" t="s">
        <v>1140</v>
      </c>
      <c r="C4187" t="s">
        <v>189</v>
      </c>
      <c r="D4187" t="s">
        <v>5175</v>
      </c>
      <c r="E4187" t="s">
        <v>3022</v>
      </c>
      <c r="F4187" t="s">
        <v>3023</v>
      </c>
      <c r="G4187">
        <v>64.963099999999997</v>
      </c>
      <c r="H4187">
        <v>-19.020800000000001</v>
      </c>
      <c r="I4187" t="s">
        <v>206</v>
      </c>
      <c r="J4187">
        <v>46099</v>
      </c>
      <c r="K4187" s="1">
        <v>45003</v>
      </c>
      <c r="L4187" t="s">
        <v>63</v>
      </c>
      <c r="M4187" t="s">
        <v>12162</v>
      </c>
      <c r="N4187" t="s">
        <v>12163</v>
      </c>
      <c r="O4187" t="s">
        <v>126</v>
      </c>
      <c r="P4187" t="s">
        <v>7438</v>
      </c>
      <c r="Q4187" t="s">
        <v>1047</v>
      </c>
      <c r="R4187" t="s">
        <v>7439</v>
      </c>
      <c r="S4187" t="s">
        <v>212</v>
      </c>
      <c r="T4187" t="s">
        <v>7440</v>
      </c>
      <c r="U4187" t="s">
        <v>7441</v>
      </c>
      <c r="V4187" t="s">
        <v>5583</v>
      </c>
      <c r="W4187" t="s">
        <v>5584</v>
      </c>
    </row>
    <row r="4188" spans="1:23" x14ac:dyDescent="0.3">
      <c r="A4188">
        <v>2113377749561020</v>
      </c>
      <c r="B4188" t="s">
        <v>133</v>
      </c>
      <c r="C4188" t="s">
        <v>134</v>
      </c>
      <c r="D4188" t="s">
        <v>3241</v>
      </c>
      <c r="E4188" t="s">
        <v>853</v>
      </c>
      <c r="F4188" t="s">
        <v>854</v>
      </c>
      <c r="G4188">
        <v>33.939100000000003</v>
      </c>
      <c r="H4188">
        <v>67.709999999999994</v>
      </c>
      <c r="I4188" t="s">
        <v>78</v>
      </c>
      <c r="J4188">
        <v>57773</v>
      </c>
      <c r="K4188" s="1">
        <v>44881</v>
      </c>
      <c r="L4188" t="s">
        <v>29</v>
      </c>
      <c r="M4188" t="s">
        <v>12164</v>
      </c>
      <c r="N4188" t="s">
        <v>12165</v>
      </c>
      <c r="O4188" t="s">
        <v>112</v>
      </c>
      <c r="P4188" t="s">
        <v>1774</v>
      </c>
      <c r="Q4188" t="s">
        <v>83</v>
      </c>
      <c r="R4188" t="s">
        <v>1775</v>
      </c>
      <c r="S4188" t="s">
        <v>198</v>
      </c>
      <c r="T4188" t="s">
        <v>1776</v>
      </c>
      <c r="U4188" t="s">
        <v>1777</v>
      </c>
      <c r="V4188" t="s">
        <v>1693</v>
      </c>
      <c r="W4188" t="s">
        <v>1694</v>
      </c>
    </row>
    <row r="4189" spans="1:23" x14ac:dyDescent="0.3">
      <c r="A4189">
        <v>2776559873917840</v>
      </c>
      <c r="B4189" t="s">
        <v>443</v>
      </c>
      <c r="C4189" t="s">
        <v>91</v>
      </c>
      <c r="D4189" t="s">
        <v>6265</v>
      </c>
      <c r="E4189" t="s">
        <v>3961</v>
      </c>
      <c r="F4189" t="s">
        <v>3962</v>
      </c>
      <c r="G4189">
        <v>-18.665700000000001</v>
      </c>
      <c r="H4189">
        <v>35.529600000000002</v>
      </c>
      <c r="I4189" t="s">
        <v>78</v>
      </c>
      <c r="J4189">
        <v>62942</v>
      </c>
      <c r="K4189" s="1">
        <v>45036</v>
      </c>
      <c r="L4189" t="s">
        <v>29</v>
      </c>
      <c r="M4189" t="s">
        <v>12166</v>
      </c>
      <c r="N4189" t="s">
        <v>12167</v>
      </c>
      <c r="O4189" t="s">
        <v>1466</v>
      </c>
      <c r="P4189" t="s">
        <v>1467</v>
      </c>
      <c r="Q4189" t="s">
        <v>34</v>
      </c>
      <c r="R4189" t="s">
        <v>1468</v>
      </c>
      <c r="S4189" t="s">
        <v>69</v>
      </c>
      <c r="T4189" t="s">
        <v>1469</v>
      </c>
      <c r="U4189" t="s">
        <v>1470</v>
      </c>
      <c r="V4189" t="s">
        <v>1369</v>
      </c>
      <c r="W4189" t="s">
        <v>1370</v>
      </c>
    </row>
    <row r="4190" spans="1:23" x14ac:dyDescent="0.3">
      <c r="A4190">
        <v>2108454950729100</v>
      </c>
      <c r="B4190" t="s">
        <v>839</v>
      </c>
      <c r="C4190" t="s">
        <v>24</v>
      </c>
      <c r="D4190" t="s">
        <v>5440</v>
      </c>
      <c r="E4190" t="s">
        <v>853</v>
      </c>
      <c r="F4190" t="s">
        <v>854</v>
      </c>
      <c r="G4190">
        <v>33.939100000000003</v>
      </c>
      <c r="H4190">
        <v>67.709999999999994</v>
      </c>
      <c r="I4190" t="s">
        <v>62</v>
      </c>
      <c r="J4190">
        <v>32815</v>
      </c>
      <c r="K4190" s="1">
        <v>44785</v>
      </c>
      <c r="L4190" t="s">
        <v>29</v>
      </c>
      <c r="M4190" t="s">
        <v>12168</v>
      </c>
      <c r="N4190" t="s">
        <v>12169</v>
      </c>
      <c r="O4190" t="s">
        <v>693</v>
      </c>
      <c r="P4190" t="s">
        <v>5234</v>
      </c>
      <c r="Q4190" t="s">
        <v>67</v>
      </c>
      <c r="R4190" t="s">
        <v>5235</v>
      </c>
      <c r="S4190" t="s">
        <v>334</v>
      </c>
      <c r="T4190" t="s">
        <v>5236</v>
      </c>
      <c r="U4190" t="s">
        <v>5237</v>
      </c>
      <c r="V4190" t="s">
        <v>2463</v>
      </c>
      <c r="W4190" t="s">
        <v>2464</v>
      </c>
    </row>
    <row r="4191" spans="1:23" x14ac:dyDescent="0.3">
      <c r="A4191">
        <v>2328187670523680</v>
      </c>
      <c r="B4191" t="s">
        <v>1636</v>
      </c>
      <c r="C4191" t="s">
        <v>151</v>
      </c>
      <c r="D4191" t="s">
        <v>5524</v>
      </c>
      <c r="E4191" t="s">
        <v>1935</v>
      </c>
      <c r="F4191" t="s">
        <v>1935</v>
      </c>
      <c r="G4191">
        <v>36.140799999999999</v>
      </c>
      <c r="H4191">
        <v>-5.3536000000000001</v>
      </c>
      <c r="I4191" t="s">
        <v>78</v>
      </c>
      <c r="J4191">
        <v>132039</v>
      </c>
      <c r="K4191" s="1">
        <v>45125</v>
      </c>
      <c r="L4191" t="s">
        <v>29</v>
      </c>
      <c r="M4191" t="s">
        <v>12170</v>
      </c>
      <c r="N4191" t="s">
        <v>12171</v>
      </c>
      <c r="O4191" t="s">
        <v>897</v>
      </c>
      <c r="P4191" t="s">
        <v>2000</v>
      </c>
      <c r="Q4191" t="s">
        <v>239</v>
      </c>
      <c r="R4191" t="s">
        <v>2001</v>
      </c>
      <c r="S4191" t="s">
        <v>114</v>
      </c>
      <c r="T4191" t="s">
        <v>2002</v>
      </c>
      <c r="U4191" t="s">
        <v>2003</v>
      </c>
      <c r="V4191" t="s">
        <v>7344</v>
      </c>
      <c r="W4191" t="s">
        <v>7345</v>
      </c>
    </row>
    <row r="4192" spans="1:23" x14ac:dyDescent="0.3">
      <c r="A4192">
        <v>2296284346220260</v>
      </c>
      <c r="B4192" t="s">
        <v>325</v>
      </c>
      <c r="C4192" t="s">
        <v>218</v>
      </c>
      <c r="D4192" t="s">
        <v>5485</v>
      </c>
      <c r="E4192" t="s">
        <v>954</v>
      </c>
      <c r="F4192" t="s">
        <v>955</v>
      </c>
      <c r="G4192">
        <v>4.2104999999999997</v>
      </c>
      <c r="H4192">
        <v>101.97580000000001</v>
      </c>
      <c r="I4192" t="s">
        <v>78</v>
      </c>
      <c r="J4192">
        <v>84761</v>
      </c>
      <c r="K4192" s="1">
        <v>44883</v>
      </c>
      <c r="L4192" t="s">
        <v>63</v>
      </c>
      <c r="M4192" t="s">
        <v>5910</v>
      </c>
      <c r="N4192">
        <f>1-499-566-9326</f>
        <v>-10390</v>
      </c>
      <c r="O4192" t="s">
        <v>606</v>
      </c>
      <c r="P4192" t="s">
        <v>607</v>
      </c>
      <c r="Q4192" t="s">
        <v>143</v>
      </c>
      <c r="R4192" t="s">
        <v>608</v>
      </c>
      <c r="S4192" t="s">
        <v>145</v>
      </c>
      <c r="T4192" t="s">
        <v>609</v>
      </c>
      <c r="U4192" t="s">
        <v>610</v>
      </c>
      <c r="V4192" t="s">
        <v>2193</v>
      </c>
      <c r="W4192" t="s">
        <v>2194</v>
      </c>
    </row>
    <row r="4193" spans="1:23" x14ac:dyDescent="0.3">
      <c r="A4193">
        <v>657515149789705</v>
      </c>
      <c r="B4193" t="s">
        <v>792</v>
      </c>
      <c r="C4193" t="s">
        <v>151</v>
      </c>
      <c r="D4193" t="s">
        <v>1597</v>
      </c>
      <c r="E4193" t="s">
        <v>905</v>
      </c>
      <c r="F4193" t="s">
        <v>906</v>
      </c>
      <c r="G4193">
        <v>-22.328499999999998</v>
      </c>
      <c r="H4193">
        <v>24.684899999999999</v>
      </c>
      <c r="I4193" t="s">
        <v>206</v>
      </c>
      <c r="J4193">
        <v>36638</v>
      </c>
      <c r="K4193" s="1">
        <v>44854</v>
      </c>
      <c r="L4193" t="s">
        <v>29</v>
      </c>
      <c r="M4193" t="s">
        <v>12172</v>
      </c>
      <c r="N4193" t="s">
        <v>12173</v>
      </c>
      <c r="O4193" t="s">
        <v>2122</v>
      </c>
      <c r="P4193" t="s">
        <v>8998</v>
      </c>
      <c r="Q4193" t="s">
        <v>253</v>
      </c>
      <c r="R4193" t="s">
        <v>8999</v>
      </c>
      <c r="S4193" t="s">
        <v>212</v>
      </c>
      <c r="T4193" t="s">
        <v>9000</v>
      </c>
      <c r="U4193" t="s">
        <v>9001</v>
      </c>
      <c r="V4193" t="s">
        <v>4295</v>
      </c>
      <c r="W4193" t="s">
        <v>4296</v>
      </c>
    </row>
    <row r="4194" spans="1:23" x14ac:dyDescent="0.3">
      <c r="A4194">
        <v>2365089102663590</v>
      </c>
      <c r="B4194" t="s">
        <v>973</v>
      </c>
      <c r="C4194" t="s">
        <v>42</v>
      </c>
      <c r="D4194" t="s">
        <v>6168</v>
      </c>
      <c r="E4194" t="s">
        <v>2098</v>
      </c>
      <c r="F4194" t="s">
        <v>2099</v>
      </c>
      <c r="G4194">
        <v>15.4542</v>
      </c>
      <c r="H4194">
        <v>18.732199999999999</v>
      </c>
      <c r="I4194" t="s">
        <v>78</v>
      </c>
      <c r="J4194">
        <v>86751</v>
      </c>
      <c r="K4194" s="1">
        <v>44976</v>
      </c>
      <c r="L4194" t="s">
        <v>29</v>
      </c>
      <c r="M4194" t="s">
        <v>12174</v>
      </c>
      <c r="N4194" t="s">
        <v>12175</v>
      </c>
      <c r="O4194" t="s">
        <v>2174</v>
      </c>
      <c r="P4194" t="s">
        <v>3460</v>
      </c>
      <c r="Q4194" t="s">
        <v>253</v>
      </c>
      <c r="R4194" t="s">
        <v>3461</v>
      </c>
      <c r="S4194" t="s">
        <v>334</v>
      </c>
      <c r="T4194" t="s">
        <v>3462</v>
      </c>
      <c r="U4194" t="s">
        <v>3463</v>
      </c>
      <c r="V4194" t="s">
        <v>4808</v>
      </c>
      <c r="W4194" t="s">
        <v>4809</v>
      </c>
    </row>
    <row r="4195" spans="1:23" x14ac:dyDescent="0.3">
      <c r="A4195">
        <v>2905391767621650</v>
      </c>
      <c r="B4195" t="s">
        <v>57</v>
      </c>
      <c r="C4195" t="s">
        <v>273</v>
      </c>
      <c r="D4195" t="s">
        <v>6224</v>
      </c>
      <c r="E4195" t="s">
        <v>1555</v>
      </c>
      <c r="F4195" t="s">
        <v>1556</v>
      </c>
      <c r="G4195">
        <v>49.817500000000003</v>
      </c>
      <c r="H4195">
        <v>15.473000000000001</v>
      </c>
      <c r="I4195" t="s">
        <v>206</v>
      </c>
      <c r="J4195">
        <v>112518</v>
      </c>
      <c r="K4195" s="1">
        <v>44979</v>
      </c>
      <c r="L4195" t="s">
        <v>29</v>
      </c>
      <c r="M4195" t="s">
        <v>12176</v>
      </c>
      <c r="N4195" t="s">
        <v>12177</v>
      </c>
      <c r="O4195" t="s">
        <v>251</v>
      </c>
      <c r="P4195" t="s">
        <v>252</v>
      </c>
      <c r="Q4195" t="s">
        <v>83</v>
      </c>
      <c r="R4195" t="s">
        <v>254</v>
      </c>
      <c r="S4195" t="s">
        <v>145</v>
      </c>
      <c r="T4195" t="s">
        <v>256</v>
      </c>
      <c r="U4195" t="s">
        <v>257</v>
      </c>
      <c r="V4195" t="s">
        <v>655</v>
      </c>
      <c r="W4195" t="s">
        <v>656</v>
      </c>
    </row>
    <row r="4196" spans="1:23" x14ac:dyDescent="0.3">
      <c r="A4196">
        <v>2189218505842580</v>
      </c>
      <c r="B4196" t="s">
        <v>1636</v>
      </c>
      <c r="C4196" t="s">
        <v>58</v>
      </c>
      <c r="D4196" t="s">
        <v>1869</v>
      </c>
      <c r="E4196" t="s">
        <v>998</v>
      </c>
      <c r="F4196" t="s">
        <v>999</v>
      </c>
      <c r="G4196">
        <v>47.4116</v>
      </c>
      <c r="H4196">
        <v>28.369900000000001</v>
      </c>
      <c r="I4196" t="s">
        <v>78</v>
      </c>
      <c r="J4196">
        <v>68183</v>
      </c>
      <c r="K4196" s="1">
        <v>45005</v>
      </c>
      <c r="L4196" t="s">
        <v>63</v>
      </c>
      <c r="M4196" t="s">
        <v>12178</v>
      </c>
      <c r="N4196" t="s">
        <v>12179</v>
      </c>
      <c r="O4196" t="s">
        <v>195</v>
      </c>
      <c r="P4196" t="s">
        <v>196</v>
      </c>
      <c r="Q4196" t="s">
        <v>332</v>
      </c>
      <c r="R4196" t="s">
        <v>197</v>
      </c>
      <c r="S4196" t="s">
        <v>241</v>
      </c>
      <c r="T4196" t="s">
        <v>199</v>
      </c>
      <c r="U4196" t="s">
        <v>200</v>
      </c>
      <c r="V4196" t="s">
        <v>6207</v>
      </c>
      <c r="W4196" t="s">
        <v>6208</v>
      </c>
    </row>
    <row r="4197" spans="1:23" x14ac:dyDescent="0.3">
      <c r="A4197">
        <v>569153887598451</v>
      </c>
      <c r="B4197" t="s">
        <v>567</v>
      </c>
      <c r="C4197" t="s">
        <v>42</v>
      </c>
      <c r="D4197" t="s">
        <v>4412</v>
      </c>
      <c r="E4197" t="s">
        <v>768</v>
      </c>
      <c r="F4197" t="s">
        <v>769</v>
      </c>
      <c r="G4197">
        <v>5.1520999999999999</v>
      </c>
      <c r="H4197">
        <v>46.199599999999997</v>
      </c>
      <c r="I4197" t="s">
        <v>78</v>
      </c>
      <c r="J4197">
        <v>102717</v>
      </c>
      <c r="K4197" s="1">
        <v>44490</v>
      </c>
      <c r="L4197" t="s">
        <v>63</v>
      </c>
      <c r="M4197" t="s">
        <v>12180</v>
      </c>
      <c r="N4197" t="s">
        <v>12181</v>
      </c>
      <c r="O4197" t="s">
        <v>33</v>
      </c>
      <c r="P4197" t="s">
        <v>1558</v>
      </c>
      <c r="Q4197" t="s">
        <v>83</v>
      </c>
      <c r="R4197" t="s">
        <v>1559</v>
      </c>
      <c r="S4197" t="s">
        <v>114</v>
      </c>
      <c r="T4197" t="s">
        <v>1560</v>
      </c>
      <c r="U4197" t="s">
        <v>1561</v>
      </c>
      <c r="V4197" t="s">
        <v>3292</v>
      </c>
      <c r="W4197" t="s">
        <v>3293</v>
      </c>
    </row>
    <row r="4198" spans="1:23" x14ac:dyDescent="0.3">
      <c r="A4198">
        <v>2109448034473260</v>
      </c>
      <c r="B4198" t="s">
        <v>839</v>
      </c>
      <c r="C4198" t="s">
        <v>218</v>
      </c>
      <c r="D4198" t="s">
        <v>1782</v>
      </c>
      <c r="E4198" t="s">
        <v>2061</v>
      </c>
      <c r="F4198" t="s">
        <v>2062</v>
      </c>
      <c r="G4198">
        <v>21.007899999999999</v>
      </c>
      <c r="H4198">
        <v>-10.940799999999999</v>
      </c>
      <c r="I4198" t="s">
        <v>78</v>
      </c>
      <c r="J4198">
        <v>96726</v>
      </c>
      <c r="K4198" s="1">
        <v>44490</v>
      </c>
      <c r="L4198" t="s">
        <v>29</v>
      </c>
      <c r="M4198" t="s">
        <v>11817</v>
      </c>
      <c r="N4198" t="s">
        <v>12182</v>
      </c>
      <c r="O4198" t="s">
        <v>496</v>
      </c>
      <c r="P4198" t="s">
        <v>1990</v>
      </c>
      <c r="Q4198" t="s">
        <v>169</v>
      </c>
      <c r="R4198" t="s">
        <v>1991</v>
      </c>
      <c r="S4198" t="s">
        <v>85</v>
      </c>
      <c r="T4198" t="s">
        <v>1992</v>
      </c>
      <c r="U4198" t="s">
        <v>1993</v>
      </c>
      <c r="V4198" t="s">
        <v>1386</v>
      </c>
      <c r="W4198" t="s">
        <v>1387</v>
      </c>
    </row>
    <row r="4199" spans="1:23" x14ac:dyDescent="0.3">
      <c r="A4199">
        <v>158773467207413</v>
      </c>
      <c r="B4199" t="s">
        <v>90</v>
      </c>
      <c r="C4199" t="s">
        <v>151</v>
      </c>
      <c r="D4199" t="s">
        <v>301</v>
      </c>
      <c r="E4199" t="s">
        <v>378</v>
      </c>
      <c r="F4199" t="s">
        <v>379</v>
      </c>
      <c r="G4199">
        <v>21.521799999999999</v>
      </c>
      <c r="H4199">
        <v>-77.781199999999998</v>
      </c>
      <c r="I4199" t="s">
        <v>62</v>
      </c>
      <c r="J4199">
        <v>92442</v>
      </c>
      <c r="K4199" s="1">
        <v>44804</v>
      </c>
      <c r="L4199" t="s">
        <v>63</v>
      </c>
      <c r="M4199" t="s">
        <v>12183</v>
      </c>
      <c r="N4199">
        <v>6608628841</v>
      </c>
      <c r="O4199" t="s">
        <v>48</v>
      </c>
      <c r="P4199" t="s">
        <v>1807</v>
      </c>
      <c r="Q4199" t="s">
        <v>332</v>
      </c>
      <c r="R4199" t="s">
        <v>1808</v>
      </c>
      <c r="S4199" t="s">
        <v>145</v>
      </c>
      <c r="T4199" t="s">
        <v>1809</v>
      </c>
      <c r="U4199" t="s">
        <v>1810</v>
      </c>
      <c r="V4199" t="s">
        <v>4291</v>
      </c>
      <c r="W4199" t="s">
        <v>4292</v>
      </c>
    </row>
    <row r="4200" spans="1:23" x14ac:dyDescent="0.3">
      <c r="A4200">
        <v>392814981505778</v>
      </c>
      <c r="B4200" t="s">
        <v>1249</v>
      </c>
      <c r="C4200" t="s">
        <v>24</v>
      </c>
      <c r="D4200" t="s">
        <v>3834</v>
      </c>
      <c r="E4200" t="s">
        <v>3116</v>
      </c>
      <c r="F4200" t="s">
        <v>3117</v>
      </c>
      <c r="G4200">
        <v>25.354800000000001</v>
      </c>
      <c r="H4200">
        <v>51.183900000000001</v>
      </c>
      <c r="I4200" t="s">
        <v>78</v>
      </c>
      <c r="J4200">
        <v>100241</v>
      </c>
      <c r="K4200" s="1">
        <v>44838</v>
      </c>
      <c r="L4200" t="s">
        <v>123</v>
      </c>
      <c r="M4200" t="s">
        <v>12184</v>
      </c>
      <c r="N4200" t="s">
        <v>12185</v>
      </c>
      <c r="O4200" t="s">
        <v>1152</v>
      </c>
      <c r="P4200" t="s">
        <v>2774</v>
      </c>
      <c r="Q4200" t="s">
        <v>967</v>
      </c>
      <c r="R4200" t="s">
        <v>2775</v>
      </c>
      <c r="S4200" t="s">
        <v>114</v>
      </c>
      <c r="T4200" t="s">
        <v>2776</v>
      </c>
      <c r="U4200" t="s">
        <v>2777</v>
      </c>
      <c r="V4200" t="s">
        <v>4134</v>
      </c>
      <c r="W4200" t="s">
        <v>4135</v>
      </c>
    </row>
    <row r="4201" spans="1:23" x14ac:dyDescent="0.3">
      <c r="A4201">
        <v>2520792425414230</v>
      </c>
      <c r="B4201" t="s">
        <v>839</v>
      </c>
      <c r="C4201" t="s">
        <v>42</v>
      </c>
      <c r="D4201" t="s">
        <v>481</v>
      </c>
      <c r="E4201" t="s">
        <v>1165</v>
      </c>
      <c r="F4201" t="s">
        <v>1166</v>
      </c>
      <c r="G4201">
        <v>6.8769999999999998</v>
      </c>
      <c r="H4201">
        <v>31.306999999999999</v>
      </c>
      <c r="I4201" t="s">
        <v>206</v>
      </c>
      <c r="J4201">
        <v>44220</v>
      </c>
      <c r="K4201" s="1">
        <v>44677</v>
      </c>
      <c r="L4201" t="s">
        <v>29</v>
      </c>
      <c r="M4201" t="s">
        <v>12186</v>
      </c>
      <c r="N4201" t="s">
        <v>12187</v>
      </c>
      <c r="O4201" t="s">
        <v>3926</v>
      </c>
      <c r="P4201" t="s">
        <v>6330</v>
      </c>
      <c r="Q4201" t="s">
        <v>143</v>
      </c>
      <c r="R4201" t="s">
        <v>6331</v>
      </c>
      <c r="S4201" t="s">
        <v>241</v>
      </c>
      <c r="T4201" t="s">
        <v>6332</v>
      </c>
      <c r="U4201" t="s">
        <v>6333</v>
      </c>
      <c r="V4201" t="s">
        <v>12188</v>
      </c>
      <c r="W4201" t="s">
        <v>12189</v>
      </c>
    </row>
    <row r="4202" spans="1:23" x14ac:dyDescent="0.3">
      <c r="A4202">
        <v>1643318428336900</v>
      </c>
      <c r="B4202" t="s">
        <v>533</v>
      </c>
      <c r="C4202" t="s">
        <v>273</v>
      </c>
      <c r="D4202" t="s">
        <v>1641</v>
      </c>
      <c r="E4202" t="s">
        <v>669</v>
      </c>
      <c r="F4202" t="s">
        <v>670</v>
      </c>
      <c r="G4202">
        <v>-0.22800000000000001</v>
      </c>
      <c r="H4202">
        <v>15.8277</v>
      </c>
      <c r="I4202" t="s">
        <v>28</v>
      </c>
      <c r="J4202">
        <v>87038</v>
      </c>
      <c r="K4202" s="1">
        <v>44615</v>
      </c>
      <c r="L4202" t="s">
        <v>123</v>
      </c>
      <c r="M4202" t="s">
        <v>12190</v>
      </c>
      <c r="N4202" t="s">
        <v>12191</v>
      </c>
      <c r="O4202" t="s">
        <v>81</v>
      </c>
      <c r="P4202" t="s">
        <v>224</v>
      </c>
      <c r="Q4202" t="s">
        <v>294</v>
      </c>
      <c r="R4202" t="s">
        <v>2259</v>
      </c>
      <c r="S4202" t="s">
        <v>145</v>
      </c>
      <c r="T4202" t="s">
        <v>2260</v>
      </c>
      <c r="U4202" t="s">
        <v>2261</v>
      </c>
      <c r="V4202" t="s">
        <v>6843</v>
      </c>
      <c r="W4202" t="s">
        <v>6844</v>
      </c>
    </row>
    <row r="4203" spans="1:23" x14ac:dyDescent="0.3">
      <c r="A4203">
        <v>2694665773745420</v>
      </c>
      <c r="B4203" t="s">
        <v>839</v>
      </c>
      <c r="C4203" t="s">
        <v>273</v>
      </c>
      <c r="D4203" t="s">
        <v>1667</v>
      </c>
      <c r="E4203" t="s">
        <v>3300</v>
      </c>
      <c r="F4203" t="s">
        <v>3301</v>
      </c>
      <c r="G4203">
        <v>7.4256000000000002</v>
      </c>
      <c r="H4203">
        <v>150.55080000000001</v>
      </c>
      <c r="I4203" t="s">
        <v>28</v>
      </c>
      <c r="J4203">
        <v>95483</v>
      </c>
      <c r="K4203" s="1">
        <v>44700</v>
      </c>
      <c r="L4203" t="s">
        <v>63</v>
      </c>
      <c r="M4203" t="s">
        <v>12192</v>
      </c>
      <c r="N4203" t="s">
        <v>12193</v>
      </c>
      <c r="O4203" t="s">
        <v>909</v>
      </c>
      <c r="P4203" t="s">
        <v>6363</v>
      </c>
      <c r="Q4203" t="s">
        <v>169</v>
      </c>
      <c r="R4203" t="s">
        <v>6364</v>
      </c>
      <c r="S4203" t="s">
        <v>36</v>
      </c>
      <c r="T4203" t="s">
        <v>6365</v>
      </c>
      <c r="U4203" t="s">
        <v>6366</v>
      </c>
      <c r="V4203" t="s">
        <v>6988</v>
      </c>
      <c r="W4203" t="s">
        <v>6989</v>
      </c>
    </row>
    <row r="4204" spans="1:23" x14ac:dyDescent="0.3">
      <c r="A4204">
        <v>3003192016602750</v>
      </c>
      <c r="B4204" t="s">
        <v>1636</v>
      </c>
      <c r="C4204" t="s">
        <v>24</v>
      </c>
      <c r="D4204" t="s">
        <v>4306</v>
      </c>
      <c r="E4204" t="s">
        <v>724</v>
      </c>
      <c r="F4204" t="s">
        <v>725</v>
      </c>
      <c r="G4204">
        <v>13.4443</v>
      </c>
      <c r="H4204">
        <v>144.7937</v>
      </c>
      <c r="I4204" t="s">
        <v>28</v>
      </c>
      <c r="J4204">
        <v>50597</v>
      </c>
      <c r="K4204" s="1">
        <v>44548</v>
      </c>
      <c r="L4204" t="s">
        <v>123</v>
      </c>
      <c r="M4204" t="s">
        <v>12194</v>
      </c>
      <c r="N4204" t="s">
        <v>12195</v>
      </c>
      <c r="O4204" t="s">
        <v>2675</v>
      </c>
      <c r="P4204" t="s">
        <v>3977</v>
      </c>
      <c r="Q4204" t="s">
        <v>253</v>
      </c>
      <c r="R4204" t="s">
        <v>3978</v>
      </c>
      <c r="S4204" t="s">
        <v>241</v>
      </c>
      <c r="T4204" t="s">
        <v>3979</v>
      </c>
      <c r="U4204" t="s">
        <v>3980</v>
      </c>
      <c r="V4204" t="s">
        <v>8706</v>
      </c>
      <c r="W4204" t="s">
        <v>8707</v>
      </c>
    </row>
    <row r="4205" spans="1:23" x14ac:dyDescent="0.3">
      <c r="A4205">
        <v>2833443685222280</v>
      </c>
      <c r="B4205" t="s">
        <v>161</v>
      </c>
      <c r="C4205" t="s">
        <v>91</v>
      </c>
      <c r="D4205" t="s">
        <v>4497</v>
      </c>
      <c r="E4205" t="s">
        <v>3138</v>
      </c>
      <c r="F4205" t="s">
        <v>3139</v>
      </c>
      <c r="G4205">
        <v>33.886899999999997</v>
      </c>
      <c r="H4205">
        <v>9.5374999999999996</v>
      </c>
      <c r="I4205" t="s">
        <v>206</v>
      </c>
      <c r="J4205">
        <v>111979</v>
      </c>
      <c r="K4205" s="1">
        <v>44956</v>
      </c>
      <c r="L4205" t="s">
        <v>63</v>
      </c>
      <c r="M4205" t="s">
        <v>12196</v>
      </c>
      <c r="N4205" t="s">
        <v>12197</v>
      </c>
      <c r="O4205" t="s">
        <v>251</v>
      </c>
      <c r="P4205" t="s">
        <v>1002</v>
      </c>
      <c r="Q4205" t="s">
        <v>332</v>
      </c>
      <c r="R4205" t="s">
        <v>1003</v>
      </c>
      <c r="S4205" t="s">
        <v>145</v>
      </c>
      <c r="T4205" t="s">
        <v>1004</v>
      </c>
      <c r="U4205" t="s">
        <v>1005</v>
      </c>
      <c r="V4205" t="s">
        <v>633</v>
      </c>
      <c r="W4205" t="s">
        <v>634</v>
      </c>
    </row>
    <row r="4206" spans="1:23" x14ac:dyDescent="0.3">
      <c r="A4206">
        <v>1109688314611120</v>
      </c>
      <c r="B4206" t="s">
        <v>119</v>
      </c>
      <c r="C4206" t="s">
        <v>218</v>
      </c>
      <c r="D4206" t="s">
        <v>9294</v>
      </c>
      <c r="E4206" t="s">
        <v>4849</v>
      </c>
      <c r="F4206" t="s">
        <v>4850</v>
      </c>
      <c r="G4206">
        <v>28.033899999999999</v>
      </c>
      <c r="H4206">
        <v>1.6596</v>
      </c>
      <c r="I4206" t="s">
        <v>206</v>
      </c>
      <c r="J4206">
        <v>121170</v>
      </c>
      <c r="K4206" s="1">
        <v>44602</v>
      </c>
      <c r="L4206" t="s">
        <v>123</v>
      </c>
      <c r="M4206" t="s">
        <v>12198</v>
      </c>
      <c r="N4206" t="s">
        <v>12199</v>
      </c>
      <c r="O4206" t="s">
        <v>2470</v>
      </c>
      <c r="P4206" t="s">
        <v>4399</v>
      </c>
      <c r="Q4206" t="s">
        <v>183</v>
      </c>
      <c r="R4206" t="s">
        <v>4400</v>
      </c>
      <c r="S4206" t="s">
        <v>145</v>
      </c>
      <c r="T4206" t="s">
        <v>4401</v>
      </c>
      <c r="U4206" t="s">
        <v>4402</v>
      </c>
      <c r="V4206" t="s">
        <v>10693</v>
      </c>
      <c r="W4206" t="s">
        <v>10694</v>
      </c>
    </row>
    <row r="4207" spans="1:23" x14ac:dyDescent="0.3">
      <c r="A4207">
        <v>1950025591155060</v>
      </c>
      <c r="B4207" t="s">
        <v>150</v>
      </c>
      <c r="C4207" t="s">
        <v>189</v>
      </c>
      <c r="D4207" t="s">
        <v>1996</v>
      </c>
      <c r="E4207" t="s">
        <v>2409</v>
      </c>
      <c r="F4207" t="s">
        <v>2410</v>
      </c>
      <c r="G4207">
        <v>47.165999999999997</v>
      </c>
      <c r="H4207">
        <v>9.5554000000000006</v>
      </c>
      <c r="I4207" t="s">
        <v>78</v>
      </c>
      <c r="J4207">
        <v>120218</v>
      </c>
      <c r="K4207" s="1">
        <v>44721</v>
      </c>
      <c r="L4207" t="s">
        <v>123</v>
      </c>
      <c r="M4207" t="s">
        <v>12200</v>
      </c>
      <c r="N4207" t="s">
        <v>12201</v>
      </c>
      <c r="O4207" t="s">
        <v>618</v>
      </c>
      <c r="P4207" t="s">
        <v>619</v>
      </c>
      <c r="Q4207" t="s">
        <v>253</v>
      </c>
      <c r="R4207" t="s">
        <v>620</v>
      </c>
      <c r="S4207" t="s">
        <v>212</v>
      </c>
      <c r="T4207" t="s">
        <v>621</v>
      </c>
      <c r="U4207" t="s">
        <v>622</v>
      </c>
      <c r="V4207" t="s">
        <v>7568</v>
      </c>
      <c r="W4207" t="s">
        <v>7569</v>
      </c>
    </row>
    <row r="4208" spans="1:23" x14ac:dyDescent="0.3">
      <c r="A4208">
        <v>591027260137322</v>
      </c>
      <c r="B4208" t="s">
        <v>480</v>
      </c>
      <c r="C4208" t="s">
        <v>91</v>
      </c>
      <c r="D4208" t="s">
        <v>2108</v>
      </c>
      <c r="E4208" t="s">
        <v>191</v>
      </c>
      <c r="F4208" t="s">
        <v>192</v>
      </c>
      <c r="G4208">
        <v>32.3078</v>
      </c>
      <c r="H4208">
        <v>-64.750500000000002</v>
      </c>
      <c r="I4208" t="s">
        <v>78</v>
      </c>
      <c r="J4208">
        <v>122335</v>
      </c>
      <c r="K4208" s="1">
        <v>44922</v>
      </c>
      <c r="L4208" t="s">
        <v>29</v>
      </c>
      <c r="M4208" t="s">
        <v>12202</v>
      </c>
      <c r="N4208" t="s">
        <v>12203</v>
      </c>
      <c r="O4208" t="s">
        <v>2554</v>
      </c>
      <c r="P4208" t="s">
        <v>1100</v>
      </c>
      <c r="Q4208" t="s">
        <v>967</v>
      </c>
      <c r="R4208" t="s">
        <v>3338</v>
      </c>
      <c r="S4208" t="s">
        <v>212</v>
      </c>
      <c r="T4208" t="s">
        <v>3339</v>
      </c>
      <c r="U4208" t="s">
        <v>3340</v>
      </c>
      <c r="V4208" t="s">
        <v>1391</v>
      </c>
      <c r="W4208" t="s">
        <v>1392</v>
      </c>
    </row>
    <row r="4209" spans="1:23" x14ac:dyDescent="0.3">
      <c r="A4209">
        <v>2904985273256340</v>
      </c>
      <c r="B4209" t="s">
        <v>150</v>
      </c>
      <c r="C4209" t="s">
        <v>151</v>
      </c>
      <c r="D4209" t="s">
        <v>4248</v>
      </c>
      <c r="E4209" t="s">
        <v>220</v>
      </c>
      <c r="F4209" t="s">
        <v>221</v>
      </c>
      <c r="G4209">
        <v>13.443199999999999</v>
      </c>
      <c r="H4209">
        <v>-15.3101</v>
      </c>
      <c r="I4209" t="s">
        <v>28</v>
      </c>
      <c r="J4209">
        <v>27632</v>
      </c>
      <c r="K4209" s="1">
        <v>44568</v>
      </c>
      <c r="L4209" t="s">
        <v>29</v>
      </c>
      <c r="M4209" t="s">
        <v>12204</v>
      </c>
      <c r="N4209" t="s">
        <v>12205</v>
      </c>
      <c r="O4209" t="s">
        <v>560</v>
      </c>
      <c r="P4209" t="s">
        <v>585</v>
      </c>
      <c r="Q4209" t="s">
        <v>358</v>
      </c>
      <c r="R4209" t="s">
        <v>3125</v>
      </c>
      <c r="S4209" t="s">
        <v>114</v>
      </c>
      <c r="T4209" t="s">
        <v>3126</v>
      </c>
      <c r="U4209" t="s">
        <v>3127</v>
      </c>
      <c r="V4209" t="s">
        <v>4410</v>
      </c>
      <c r="W4209" t="s">
        <v>4411</v>
      </c>
    </row>
    <row r="4210" spans="1:23" x14ac:dyDescent="0.3">
      <c r="A4210">
        <v>1659887541891790</v>
      </c>
      <c r="B4210" t="s">
        <v>417</v>
      </c>
      <c r="C4210" t="s">
        <v>134</v>
      </c>
      <c r="D4210" t="s">
        <v>5470</v>
      </c>
      <c r="E4210" t="s">
        <v>1084</v>
      </c>
      <c r="F4210" t="s">
        <v>1085</v>
      </c>
      <c r="G4210">
        <v>-20.348400000000002</v>
      </c>
      <c r="H4210">
        <v>57.552199999999999</v>
      </c>
      <c r="I4210" t="s">
        <v>78</v>
      </c>
      <c r="J4210">
        <v>100169</v>
      </c>
      <c r="K4210" s="1">
        <v>44705</v>
      </c>
      <c r="L4210" t="s">
        <v>29</v>
      </c>
      <c r="M4210" t="s">
        <v>12206</v>
      </c>
      <c r="N4210" t="s">
        <v>12207</v>
      </c>
      <c r="O4210" t="s">
        <v>279</v>
      </c>
      <c r="P4210" t="s">
        <v>280</v>
      </c>
      <c r="Q4210" t="s">
        <v>169</v>
      </c>
      <c r="R4210" t="s">
        <v>281</v>
      </c>
      <c r="S4210" t="s">
        <v>241</v>
      </c>
      <c r="T4210" t="s">
        <v>282</v>
      </c>
      <c r="U4210" t="s">
        <v>283</v>
      </c>
      <c r="V4210" t="s">
        <v>6769</v>
      </c>
      <c r="W4210" t="s">
        <v>6770</v>
      </c>
    </row>
    <row r="4211" spans="1:23" x14ac:dyDescent="0.3">
      <c r="A4211">
        <v>89270153693688</v>
      </c>
      <c r="B4211" t="s">
        <v>667</v>
      </c>
      <c r="C4211" t="s">
        <v>134</v>
      </c>
      <c r="D4211" t="s">
        <v>2620</v>
      </c>
      <c r="E4211" t="s">
        <v>2249</v>
      </c>
      <c r="F4211" t="s">
        <v>2250</v>
      </c>
      <c r="G4211">
        <v>15.87</v>
      </c>
      <c r="H4211">
        <v>100.99250000000001</v>
      </c>
      <c r="I4211" t="s">
        <v>138</v>
      </c>
      <c r="J4211">
        <v>84211</v>
      </c>
      <c r="K4211" s="1">
        <v>45072</v>
      </c>
      <c r="L4211" t="s">
        <v>29</v>
      </c>
      <c r="M4211" t="s">
        <v>8287</v>
      </c>
      <c r="N4211" t="s">
        <v>12208</v>
      </c>
      <c r="O4211" t="s">
        <v>307</v>
      </c>
      <c r="P4211" t="s">
        <v>1417</v>
      </c>
      <c r="Q4211" t="s">
        <v>169</v>
      </c>
      <c r="R4211" t="s">
        <v>1418</v>
      </c>
      <c r="S4211" t="s">
        <v>212</v>
      </c>
      <c r="T4211" t="s">
        <v>1419</v>
      </c>
      <c r="U4211" t="s">
        <v>1420</v>
      </c>
      <c r="V4211" t="s">
        <v>12209</v>
      </c>
      <c r="W4211" t="s">
        <v>12210</v>
      </c>
    </row>
    <row r="4212" spans="1:23" x14ac:dyDescent="0.3">
      <c r="A4212">
        <v>1963903505312700</v>
      </c>
      <c r="B4212" t="s">
        <v>792</v>
      </c>
      <c r="C4212" t="s">
        <v>24</v>
      </c>
      <c r="D4212" t="s">
        <v>5016</v>
      </c>
      <c r="E4212" t="s">
        <v>2809</v>
      </c>
      <c r="F4212" t="s">
        <v>2810</v>
      </c>
      <c r="G4212">
        <v>56.130400000000002</v>
      </c>
      <c r="H4212">
        <v>-106.3468</v>
      </c>
      <c r="I4212" t="s">
        <v>78</v>
      </c>
      <c r="J4212">
        <v>46412</v>
      </c>
      <c r="K4212" s="1">
        <v>45027</v>
      </c>
      <c r="L4212" t="s">
        <v>63</v>
      </c>
      <c r="M4212" t="s">
        <v>12211</v>
      </c>
      <c r="N4212" t="s">
        <v>12212</v>
      </c>
      <c r="O4212" t="s">
        <v>822</v>
      </c>
      <c r="P4212" t="s">
        <v>823</v>
      </c>
      <c r="Q4212" t="s">
        <v>83</v>
      </c>
      <c r="R4212" t="s">
        <v>824</v>
      </c>
      <c r="S4212" t="s">
        <v>241</v>
      </c>
      <c r="T4212" t="s">
        <v>825</v>
      </c>
      <c r="U4212" t="s">
        <v>826</v>
      </c>
      <c r="V4212" t="s">
        <v>7515</v>
      </c>
      <c r="W4212" t="s">
        <v>7516</v>
      </c>
    </row>
    <row r="4213" spans="1:23" x14ac:dyDescent="0.3">
      <c r="A4213">
        <v>771277951408951</v>
      </c>
      <c r="B4213" t="s">
        <v>1683</v>
      </c>
      <c r="C4213" t="s">
        <v>91</v>
      </c>
      <c r="D4213" t="s">
        <v>3667</v>
      </c>
      <c r="E4213" t="s">
        <v>5204</v>
      </c>
      <c r="F4213" t="s">
        <v>5205</v>
      </c>
      <c r="G4213">
        <v>41.153300000000002</v>
      </c>
      <c r="H4213">
        <v>20.168299999999999</v>
      </c>
      <c r="I4213" t="s">
        <v>28</v>
      </c>
      <c r="J4213">
        <v>55776</v>
      </c>
      <c r="K4213" s="1">
        <v>44526</v>
      </c>
      <c r="L4213" t="s">
        <v>123</v>
      </c>
      <c r="M4213" t="s">
        <v>12213</v>
      </c>
      <c r="N4213" t="s">
        <v>12214</v>
      </c>
      <c r="O4213" t="s">
        <v>33</v>
      </c>
      <c r="P4213" t="s">
        <v>1558</v>
      </c>
      <c r="Q4213" t="s">
        <v>253</v>
      </c>
      <c r="R4213" t="s">
        <v>1559</v>
      </c>
      <c r="S4213" t="s">
        <v>255</v>
      </c>
      <c r="T4213" t="s">
        <v>1560</v>
      </c>
      <c r="U4213" t="s">
        <v>1561</v>
      </c>
      <c r="V4213" t="s">
        <v>3605</v>
      </c>
      <c r="W4213" t="s">
        <v>3606</v>
      </c>
    </row>
    <row r="4214" spans="1:23" x14ac:dyDescent="0.3">
      <c r="A4214">
        <v>727609359422704</v>
      </c>
      <c r="B4214" t="s">
        <v>325</v>
      </c>
      <c r="C4214" t="s">
        <v>134</v>
      </c>
      <c r="D4214" t="s">
        <v>3952</v>
      </c>
      <c r="E4214" t="s">
        <v>1160</v>
      </c>
      <c r="F4214" t="s">
        <v>1161</v>
      </c>
      <c r="G4214">
        <v>-1.9402999999999999</v>
      </c>
      <c r="H4214">
        <v>29.873899999999999</v>
      </c>
      <c r="I4214" t="s">
        <v>28</v>
      </c>
      <c r="J4214">
        <v>109460</v>
      </c>
      <c r="K4214" s="1">
        <v>44478</v>
      </c>
      <c r="L4214" t="s">
        <v>123</v>
      </c>
      <c r="M4214" t="s">
        <v>12215</v>
      </c>
      <c r="N4214" t="s">
        <v>12216</v>
      </c>
      <c r="O4214" t="s">
        <v>3636</v>
      </c>
      <c r="P4214" t="s">
        <v>3637</v>
      </c>
      <c r="Q4214" t="s">
        <v>67</v>
      </c>
      <c r="R4214" t="s">
        <v>3638</v>
      </c>
      <c r="S4214" t="s">
        <v>36</v>
      </c>
      <c r="T4214" t="s">
        <v>3639</v>
      </c>
      <c r="U4214" t="s">
        <v>3640</v>
      </c>
      <c r="V4214" t="s">
        <v>9100</v>
      </c>
      <c r="W4214" t="s">
        <v>9101</v>
      </c>
    </row>
    <row r="4215" spans="1:23" x14ac:dyDescent="0.3">
      <c r="A4215">
        <v>2425651823640270</v>
      </c>
      <c r="B4215" t="s">
        <v>1008</v>
      </c>
      <c r="C4215" t="s">
        <v>218</v>
      </c>
      <c r="D4215" t="s">
        <v>5379</v>
      </c>
      <c r="E4215" t="s">
        <v>2296</v>
      </c>
      <c r="F4215" t="s">
        <v>2297</v>
      </c>
      <c r="G4215">
        <v>21.9162</v>
      </c>
      <c r="H4215">
        <v>95.956000000000003</v>
      </c>
      <c r="I4215" t="s">
        <v>138</v>
      </c>
      <c r="J4215">
        <v>133149</v>
      </c>
      <c r="K4215" s="1">
        <v>45023</v>
      </c>
      <c r="L4215" t="s">
        <v>123</v>
      </c>
      <c r="M4215" t="s">
        <v>12217</v>
      </c>
      <c r="N4215" t="s">
        <v>12218</v>
      </c>
      <c r="O4215" t="s">
        <v>141</v>
      </c>
      <c r="P4215" t="s">
        <v>3092</v>
      </c>
      <c r="Q4215" t="s">
        <v>183</v>
      </c>
      <c r="R4215" t="s">
        <v>3093</v>
      </c>
      <c r="S4215" t="s">
        <v>241</v>
      </c>
      <c r="T4215" t="s">
        <v>3094</v>
      </c>
      <c r="U4215" t="s">
        <v>3095</v>
      </c>
      <c r="V4215" t="s">
        <v>5458</v>
      </c>
      <c r="W4215" t="s">
        <v>5459</v>
      </c>
    </row>
    <row r="4216" spans="1:23" x14ac:dyDescent="0.3">
      <c r="A4216">
        <v>94858814061716</v>
      </c>
      <c r="B4216" t="s">
        <v>973</v>
      </c>
      <c r="C4216" t="s">
        <v>273</v>
      </c>
      <c r="D4216" t="s">
        <v>4048</v>
      </c>
      <c r="E4216" t="s">
        <v>1949</v>
      </c>
      <c r="F4216" t="s">
        <v>1950</v>
      </c>
      <c r="G4216">
        <v>-4.6795999999999998</v>
      </c>
      <c r="H4216">
        <v>55.491999999999997</v>
      </c>
      <c r="I4216" t="s">
        <v>206</v>
      </c>
      <c r="J4216">
        <v>15040</v>
      </c>
      <c r="K4216" s="1">
        <v>44512</v>
      </c>
      <c r="L4216" t="s">
        <v>63</v>
      </c>
      <c r="M4216" t="s">
        <v>12219</v>
      </c>
      <c r="N4216" t="s">
        <v>12220</v>
      </c>
      <c r="O4216" t="s">
        <v>496</v>
      </c>
      <c r="P4216" t="s">
        <v>497</v>
      </c>
      <c r="Q4216" t="s">
        <v>674</v>
      </c>
      <c r="R4216" t="s">
        <v>498</v>
      </c>
      <c r="S4216" t="s">
        <v>198</v>
      </c>
      <c r="T4216" t="s">
        <v>499</v>
      </c>
      <c r="U4216" t="s">
        <v>500</v>
      </c>
      <c r="V4216" t="s">
        <v>4410</v>
      </c>
      <c r="W4216" t="s">
        <v>4411</v>
      </c>
    </row>
    <row r="4217" spans="1:23" x14ac:dyDescent="0.3">
      <c r="A4217">
        <v>1998331308358660</v>
      </c>
      <c r="B4217" t="s">
        <v>467</v>
      </c>
      <c r="C4217" t="s">
        <v>58</v>
      </c>
      <c r="D4217" t="s">
        <v>4182</v>
      </c>
      <c r="E4217" t="s">
        <v>1551</v>
      </c>
      <c r="F4217" t="s">
        <v>1552</v>
      </c>
      <c r="G4217">
        <v>22.3964</v>
      </c>
      <c r="H4217">
        <v>114.1095</v>
      </c>
      <c r="I4217" t="s">
        <v>138</v>
      </c>
      <c r="J4217">
        <v>66824</v>
      </c>
      <c r="K4217" s="1">
        <v>44828</v>
      </c>
      <c r="L4217" t="s">
        <v>29</v>
      </c>
      <c r="M4217" t="s">
        <v>12221</v>
      </c>
      <c r="N4217" t="s">
        <v>12222</v>
      </c>
      <c r="O4217" t="s">
        <v>1832</v>
      </c>
      <c r="P4217" t="s">
        <v>1833</v>
      </c>
      <c r="Q4217" t="s">
        <v>50</v>
      </c>
      <c r="R4217" t="s">
        <v>1834</v>
      </c>
      <c r="S4217" t="s">
        <v>255</v>
      </c>
      <c r="T4217" t="s">
        <v>1835</v>
      </c>
      <c r="U4217" t="s">
        <v>1836</v>
      </c>
      <c r="V4217" t="s">
        <v>2954</v>
      </c>
      <c r="W4217" t="s">
        <v>2955</v>
      </c>
    </row>
    <row r="4218" spans="1:23" x14ac:dyDescent="0.3">
      <c r="A4218">
        <v>1963608586309070</v>
      </c>
      <c r="B4218" t="s">
        <v>710</v>
      </c>
      <c r="C4218" t="s">
        <v>58</v>
      </c>
      <c r="D4218" t="s">
        <v>4738</v>
      </c>
      <c r="E4218" t="s">
        <v>493</v>
      </c>
      <c r="F4218" t="s">
        <v>494</v>
      </c>
      <c r="G4218">
        <v>-20.904299999999999</v>
      </c>
      <c r="H4218">
        <v>165.61799999999999</v>
      </c>
      <c r="I4218" t="s">
        <v>138</v>
      </c>
      <c r="J4218">
        <v>96937</v>
      </c>
      <c r="K4218" s="1">
        <v>44663</v>
      </c>
      <c r="L4218" t="s">
        <v>63</v>
      </c>
      <c r="M4218" t="s">
        <v>12223</v>
      </c>
      <c r="N4218" t="s">
        <v>12224</v>
      </c>
      <c r="O4218" t="s">
        <v>81</v>
      </c>
      <c r="P4218" t="s">
        <v>224</v>
      </c>
      <c r="Q4218" t="s">
        <v>253</v>
      </c>
      <c r="R4218" t="s">
        <v>2259</v>
      </c>
      <c r="S4218" t="s">
        <v>52</v>
      </c>
      <c r="T4218" t="s">
        <v>2260</v>
      </c>
      <c r="U4218" t="s">
        <v>2261</v>
      </c>
      <c r="V4218" t="s">
        <v>6210</v>
      </c>
      <c r="W4218" t="s">
        <v>6211</v>
      </c>
    </row>
    <row r="4219" spans="1:23" x14ac:dyDescent="0.3">
      <c r="A4219">
        <v>95699342677754</v>
      </c>
      <c r="B4219" t="s">
        <v>396</v>
      </c>
      <c r="C4219" t="s">
        <v>134</v>
      </c>
      <c r="D4219" t="s">
        <v>1250</v>
      </c>
      <c r="E4219" t="s">
        <v>2249</v>
      </c>
      <c r="F4219" t="s">
        <v>2250</v>
      </c>
      <c r="G4219">
        <v>15.87</v>
      </c>
      <c r="H4219">
        <v>100.99250000000001</v>
      </c>
      <c r="I4219" t="s">
        <v>138</v>
      </c>
      <c r="J4219">
        <v>25103</v>
      </c>
      <c r="K4219" s="1">
        <v>45153</v>
      </c>
      <c r="L4219" t="s">
        <v>63</v>
      </c>
      <c r="M4219" t="s">
        <v>12225</v>
      </c>
      <c r="N4219" t="s">
        <v>12226</v>
      </c>
      <c r="O4219" t="s">
        <v>460</v>
      </c>
      <c r="P4219" t="s">
        <v>1046</v>
      </c>
      <c r="Q4219" t="s">
        <v>332</v>
      </c>
      <c r="R4219" t="s">
        <v>1048</v>
      </c>
      <c r="S4219" t="s">
        <v>198</v>
      </c>
      <c r="T4219" t="s">
        <v>1049</v>
      </c>
      <c r="U4219" t="s">
        <v>1050</v>
      </c>
      <c r="V4219" t="s">
        <v>541</v>
      </c>
      <c r="W4219" t="s">
        <v>542</v>
      </c>
    </row>
    <row r="4220" spans="1:23" x14ac:dyDescent="0.3">
      <c r="A4220">
        <v>1805964122901180</v>
      </c>
      <c r="B4220" t="s">
        <v>1803</v>
      </c>
      <c r="C4220" t="s">
        <v>24</v>
      </c>
      <c r="D4220" t="s">
        <v>3389</v>
      </c>
      <c r="E4220" t="s">
        <v>522</v>
      </c>
      <c r="F4220" t="s">
        <v>523</v>
      </c>
      <c r="G4220">
        <v>-9.6456999999999997</v>
      </c>
      <c r="H4220">
        <v>160.15620000000001</v>
      </c>
      <c r="I4220" t="s">
        <v>62</v>
      </c>
      <c r="J4220">
        <v>86547</v>
      </c>
      <c r="K4220" s="1">
        <v>44792</v>
      </c>
      <c r="L4220" t="s">
        <v>123</v>
      </c>
      <c r="M4220" t="s">
        <v>3750</v>
      </c>
      <c r="N4220" t="s">
        <v>12227</v>
      </c>
      <c r="O4220" t="s">
        <v>1466</v>
      </c>
      <c r="P4220" t="s">
        <v>4746</v>
      </c>
      <c r="Q4220" t="s">
        <v>34</v>
      </c>
      <c r="R4220" t="s">
        <v>4747</v>
      </c>
      <c r="S4220" t="s">
        <v>85</v>
      </c>
      <c r="T4220" t="s">
        <v>4748</v>
      </c>
      <c r="U4220" t="s">
        <v>4749</v>
      </c>
      <c r="V4220" t="s">
        <v>4271</v>
      </c>
      <c r="W4220" t="s">
        <v>4272</v>
      </c>
    </row>
    <row r="4221" spans="1:23" x14ac:dyDescent="0.3">
      <c r="A4221">
        <v>1133824526086420</v>
      </c>
      <c r="B4221" t="s">
        <v>839</v>
      </c>
      <c r="C4221" t="s">
        <v>218</v>
      </c>
      <c r="D4221" t="s">
        <v>3128</v>
      </c>
      <c r="E4221" t="s">
        <v>26</v>
      </c>
      <c r="F4221" t="s">
        <v>27</v>
      </c>
      <c r="G4221">
        <v>54.2361</v>
      </c>
      <c r="H4221">
        <v>-4.5480999999999998</v>
      </c>
      <c r="I4221" t="s">
        <v>78</v>
      </c>
      <c r="J4221">
        <v>61445</v>
      </c>
      <c r="K4221" s="1">
        <v>44860</v>
      </c>
      <c r="L4221" t="s">
        <v>63</v>
      </c>
      <c r="M4221" t="s">
        <v>12228</v>
      </c>
      <c r="N4221" t="s">
        <v>12229</v>
      </c>
      <c r="O4221" t="s">
        <v>141</v>
      </c>
      <c r="P4221" t="s">
        <v>3092</v>
      </c>
      <c r="Q4221" t="s">
        <v>50</v>
      </c>
      <c r="R4221" t="s">
        <v>3093</v>
      </c>
      <c r="S4221" t="s">
        <v>212</v>
      </c>
      <c r="T4221" t="s">
        <v>3094</v>
      </c>
      <c r="U4221" t="s">
        <v>3095</v>
      </c>
      <c r="V4221" t="s">
        <v>857</v>
      </c>
      <c r="W4221" t="s">
        <v>858</v>
      </c>
    </row>
    <row r="4222" spans="1:23" x14ac:dyDescent="0.3">
      <c r="A4222">
        <v>3083508683253360</v>
      </c>
      <c r="B4222" t="s">
        <v>313</v>
      </c>
      <c r="C4222" t="s">
        <v>24</v>
      </c>
      <c r="D4222" t="s">
        <v>6665</v>
      </c>
      <c r="E4222" t="s">
        <v>163</v>
      </c>
      <c r="F4222" t="s">
        <v>164</v>
      </c>
      <c r="G4222">
        <v>17.0608</v>
      </c>
      <c r="H4222">
        <v>-61.796399999999998</v>
      </c>
      <c r="I4222" t="s">
        <v>206</v>
      </c>
      <c r="J4222">
        <v>60957</v>
      </c>
      <c r="K4222" s="1">
        <v>44558</v>
      </c>
      <c r="L4222" t="s">
        <v>29</v>
      </c>
      <c r="M4222" t="s">
        <v>12230</v>
      </c>
      <c r="N4222" t="s">
        <v>12231</v>
      </c>
      <c r="O4222" t="s">
        <v>650</v>
      </c>
      <c r="P4222" t="s">
        <v>651</v>
      </c>
      <c r="Q4222" t="s">
        <v>50</v>
      </c>
      <c r="R4222" t="s">
        <v>652</v>
      </c>
      <c r="S4222" t="s">
        <v>198</v>
      </c>
      <c r="T4222" t="s">
        <v>653</v>
      </c>
      <c r="U4222" t="s">
        <v>654</v>
      </c>
      <c r="V4222" t="s">
        <v>1801</v>
      </c>
      <c r="W4222" t="s">
        <v>1802</v>
      </c>
    </row>
    <row r="4223" spans="1:23" x14ac:dyDescent="0.3">
      <c r="A4223">
        <v>1544812244622220</v>
      </c>
      <c r="B4223" t="s">
        <v>1008</v>
      </c>
      <c r="C4223" t="s">
        <v>134</v>
      </c>
      <c r="D4223" t="s">
        <v>2643</v>
      </c>
      <c r="E4223" t="s">
        <v>5460</v>
      </c>
      <c r="F4223" t="s">
        <v>5461</v>
      </c>
      <c r="G4223">
        <v>15.097899999999999</v>
      </c>
      <c r="H4223">
        <v>145.6739</v>
      </c>
      <c r="I4223" t="s">
        <v>28</v>
      </c>
      <c r="J4223">
        <v>57984</v>
      </c>
      <c r="K4223" s="1">
        <v>44557</v>
      </c>
      <c r="L4223" t="s">
        <v>63</v>
      </c>
      <c r="M4223" t="s">
        <v>12232</v>
      </c>
      <c r="N4223">
        <v>5876794077</v>
      </c>
      <c r="O4223" t="s">
        <v>1308</v>
      </c>
      <c r="P4223" t="s">
        <v>1309</v>
      </c>
      <c r="Q4223" t="s">
        <v>674</v>
      </c>
      <c r="R4223" t="s">
        <v>1310</v>
      </c>
      <c r="S4223" t="s">
        <v>85</v>
      </c>
      <c r="T4223" t="s">
        <v>1311</v>
      </c>
      <c r="U4223" t="s">
        <v>1312</v>
      </c>
      <c r="V4223" t="s">
        <v>5849</v>
      </c>
      <c r="W4223" t="s">
        <v>5850</v>
      </c>
    </row>
    <row r="4224" spans="1:23" x14ac:dyDescent="0.3">
      <c r="A4224">
        <v>3062572501524460</v>
      </c>
      <c r="B4224" t="s">
        <v>555</v>
      </c>
      <c r="C4224" t="s">
        <v>58</v>
      </c>
      <c r="D4224" t="s">
        <v>3227</v>
      </c>
      <c r="E4224" t="s">
        <v>136</v>
      </c>
      <c r="F4224" t="s">
        <v>137</v>
      </c>
      <c r="G4224">
        <v>0.18640000000000001</v>
      </c>
      <c r="H4224">
        <v>6.6131000000000002</v>
      </c>
      <c r="I4224" t="s">
        <v>62</v>
      </c>
      <c r="J4224">
        <v>83004</v>
      </c>
      <c r="K4224" s="1">
        <v>44701</v>
      </c>
      <c r="L4224" t="s">
        <v>29</v>
      </c>
      <c r="M4224" t="s">
        <v>12233</v>
      </c>
      <c r="N4224" t="s">
        <v>12234</v>
      </c>
      <c r="O4224" t="s">
        <v>736</v>
      </c>
      <c r="P4224" t="s">
        <v>436</v>
      </c>
      <c r="Q4224" t="s">
        <v>67</v>
      </c>
      <c r="R4224" t="s">
        <v>2284</v>
      </c>
      <c r="S4224" t="s">
        <v>334</v>
      </c>
      <c r="T4224" t="s">
        <v>2285</v>
      </c>
      <c r="U4224" t="s">
        <v>2286</v>
      </c>
      <c r="V4224" t="s">
        <v>633</v>
      </c>
      <c r="W4224" t="s">
        <v>634</v>
      </c>
    </row>
    <row r="4225" spans="1:23" x14ac:dyDescent="0.3">
      <c r="A4225">
        <v>825112987595035</v>
      </c>
      <c r="B4225" t="s">
        <v>90</v>
      </c>
      <c r="C4225" t="s">
        <v>189</v>
      </c>
      <c r="D4225" t="s">
        <v>985</v>
      </c>
      <c r="E4225" t="s">
        <v>2741</v>
      </c>
      <c r="F4225" t="s">
        <v>2742</v>
      </c>
      <c r="G4225">
        <v>39.399900000000002</v>
      </c>
      <c r="H4225">
        <v>-8.2245000000000008</v>
      </c>
      <c r="I4225" t="s">
        <v>138</v>
      </c>
      <c r="J4225">
        <v>119050</v>
      </c>
      <c r="K4225" s="1">
        <v>45184</v>
      </c>
      <c r="L4225" t="s">
        <v>29</v>
      </c>
      <c r="M4225" t="s">
        <v>12235</v>
      </c>
      <c r="N4225" t="s">
        <v>12236</v>
      </c>
      <c r="O4225" t="s">
        <v>307</v>
      </c>
      <c r="P4225" t="s">
        <v>1244</v>
      </c>
      <c r="Q4225" t="s">
        <v>143</v>
      </c>
      <c r="R4225" t="s">
        <v>1245</v>
      </c>
      <c r="S4225" t="s">
        <v>114</v>
      </c>
      <c r="T4225" t="s">
        <v>1246</v>
      </c>
      <c r="U4225" t="s">
        <v>310</v>
      </c>
      <c r="V4225" t="s">
        <v>4456</v>
      </c>
      <c r="W4225" t="s">
        <v>4457</v>
      </c>
    </row>
    <row r="4226" spans="1:23" x14ac:dyDescent="0.3">
      <c r="A4226">
        <v>1926647339250860</v>
      </c>
      <c r="B4226" t="s">
        <v>175</v>
      </c>
      <c r="C4226" t="s">
        <v>218</v>
      </c>
      <c r="D4226" t="s">
        <v>8043</v>
      </c>
      <c r="E4226" t="s">
        <v>947</v>
      </c>
      <c r="F4226" t="s">
        <v>948</v>
      </c>
      <c r="G4226">
        <v>28.3949</v>
      </c>
      <c r="H4226">
        <v>84.123999999999995</v>
      </c>
      <c r="I4226" t="s">
        <v>206</v>
      </c>
      <c r="J4226">
        <v>18725</v>
      </c>
      <c r="K4226" s="1">
        <v>45076</v>
      </c>
      <c r="L4226" t="s">
        <v>123</v>
      </c>
      <c r="M4226" t="s">
        <v>12237</v>
      </c>
      <c r="N4226" t="s">
        <v>12238</v>
      </c>
      <c r="O4226" t="s">
        <v>65</v>
      </c>
      <c r="P4226" t="s">
        <v>1308</v>
      </c>
      <c r="Q4226" t="s">
        <v>332</v>
      </c>
      <c r="R4226" t="s">
        <v>2323</v>
      </c>
      <c r="S4226" t="s">
        <v>114</v>
      </c>
      <c r="T4226" t="s">
        <v>2324</v>
      </c>
      <c r="U4226" t="s">
        <v>2325</v>
      </c>
      <c r="V4226" t="s">
        <v>7115</v>
      </c>
      <c r="W4226" t="s">
        <v>7116</v>
      </c>
    </row>
    <row r="4227" spans="1:23" x14ac:dyDescent="0.3">
      <c r="A4227">
        <v>1146883600300330</v>
      </c>
      <c r="B4227" t="s">
        <v>364</v>
      </c>
      <c r="C4227" t="s">
        <v>58</v>
      </c>
      <c r="D4227" t="s">
        <v>3184</v>
      </c>
      <c r="E4227" t="s">
        <v>3211</v>
      </c>
      <c r="F4227" t="s">
        <v>3212</v>
      </c>
      <c r="G4227">
        <v>9.1449999999999996</v>
      </c>
      <c r="H4227">
        <v>40.489699999999999</v>
      </c>
      <c r="I4227" t="s">
        <v>138</v>
      </c>
      <c r="J4227">
        <v>56493</v>
      </c>
      <c r="K4227" s="1">
        <v>44807</v>
      </c>
      <c r="L4227" t="s">
        <v>29</v>
      </c>
      <c r="M4227" t="s">
        <v>12239</v>
      </c>
      <c r="N4227" t="s">
        <v>12240</v>
      </c>
      <c r="O4227" t="s">
        <v>195</v>
      </c>
      <c r="P4227" t="s">
        <v>196</v>
      </c>
      <c r="Q4227" t="s">
        <v>34</v>
      </c>
      <c r="R4227" t="s">
        <v>197</v>
      </c>
      <c r="S4227" t="s">
        <v>69</v>
      </c>
      <c r="T4227" t="s">
        <v>199</v>
      </c>
      <c r="U4227" t="s">
        <v>200</v>
      </c>
      <c r="V4227" t="s">
        <v>5178</v>
      </c>
      <c r="W4227" t="s">
        <v>5179</v>
      </c>
    </row>
    <row r="4228" spans="1:23" x14ac:dyDescent="0.3">
      <c r="A4228">
        <v>2577294700844740</v>
      </c>
      <c r="B4228" t="s">
        <v>396</v>
      </c>
      <c r="C4228" t="s">
        <v>42</v>
      </c>
      <c r="D4228" t="s">
        <v>1648</v>
      </c>
      <c r="E4228" t="s">
        <v>4077</v>
      </c>
      <c r="F4228" t="s">
        <v>4078</v>
      </c>
      <c r="G4228">
        <v>42.602600000000002</v>
      </c>
      <c r="H4228">
        <v>20.902999999999999</v>
      </c>
      <c r="I4228" t="s">
        <v>62</v>
      </c>
      <c r="J4228">
        <v>44765</v>
      </c>
      <c r="K4228" s="1">
        <v>45144</v>
      </c>
      <c r="L4228" t="s">
        <v>123</v>
      </c>
      <c r="M4228" t="s">
        <v>12241</v>
      </c>
      <c r="N4228" t="s">
        <v>12242</v>
      </c>
      <c r="O4228" t="s">
        <v>81</v>
      </c>
      <c r="P4228" t="s">
        <v>224</v>
      </c>
      <c r="Q4228" t="s">
        <v>67</v>
      </c>
      <c r="R4228" t="s">
        <v>2259</v>
      </c>
      <c r="S4228" t="s">
        <v>334</v>
      </c>
      <c r="T4228" t="s">
        <v>2260</v>
      </c>
      <c r="U4228" t="s">
        <v>2261</v>
      </c>
      <c r="V4228" t="s">
        <v>5745</v>
      </c>
      <c r="W4228" t="s">
        <v>5746</v>
      </c>
    </row>
    <row r="4229" spans="1:23" x14ac:dyDescent="0.3">
      <c r="A4229">
        <v>1928211065865770</v>
      </c>
      <c r="B4229" t="s">
        <v>175</v>
      </c>
      <c r="C4229" t="s">
        <v>58</v>
      </c>
      <c r="D4229" t="s">
        <v>7377</v>
      </c>
      <c r="E4229" t="s">
        <v>876</v>
      </c>
      <c r="F4229" t="s">
        <v>877</v>
      </c>
      <c r="G4229">
        <v>48.668999999999997</v>
      </c>
      <c r="H4229">
        <v>19.699000000000002</v>
      </c>
      <c r="I4229" t="s">
        <v>138</v>
      </c>
      <c r="J4229">
        <v>92427</v>
      </c>
      <c r="K4229" s="1">
        <v>44468</v>
      </c>
      <c r="L4229" t="s">
        <v>123</v>
      </c>
      <c r="M4229" t="s">
        <v>12243</v>
      </c>
      <c r="N4229" t="s">
        <v>12244</v>
      </c>
      <c r="O4229" t="s">
        <v>618</v>
      </c>
      <c r="P4229" t="s">
        <v>619</v>
      </c>
      <c r="Q4229" t="s">
        <v>34</v>
      </c>
      <c r="R4229" t="s">
        <v>620</v>
      </c>
      <c r="S4229" t="s">
        <v>85</v>
      </c>
      <c r="T4229" t="s">
        <v>621</v>
      </c>
      <c r="U4229" t="s">
        <v>622</v>
      </c>
      <c r="V4229" t="s">
        <v>1828</v>
      </c>
      <c r="W4229" t="s">
        <v>1829</v>
      </c>
    </row>
    <row r="4230" spans="1:23" x14ac:dyDescent="0.3">
      <c r="A4230">
        <v>2165440904350920</v>
      </c>
      <c r="B4230" t="s">
        <v>41</v>
      </c>
      <c r="C4230" t="s">
        <v>105</v>
      </c>
      <c r="D4230" t="s">
        <v>2429</v>
      </c>
      <c r="E4230" t="s">
        <v>1685</v>
      </c>
      <c r="F4230" t="s">
        <v>1686</v>
      </c>
      <c r="G4230">
        <v>6.4280999999999997</v>
      </c>
      <c r="H4230">
        <v>-9.4295000000000009</v>
      </c>
      <c r="I4230" t="s">
        <v>78</v>
      </c>
      <c r="J4230">
        <v>70210</v>
      </c>
      <c r="K4230" s="1">
        <v>44458</v>
      </c>
      <c r="L4230" t="s">
        <v>63</v>
      </c>
      <c r="M4230" t="s">
        <v>12245</v>
      </c>
      <c r="N4230" t="s">
        <v>12246</v>
      </c>
      <c r="O4230" t="s">
        <v>509</v>
      </c>
      <c r="P4230" t="s">
        <v>1152</v>
      </c>
      <c r="Q4230" t="s">
        <v>239</v>
      </c>
      <c r="R4230" t="s">
        <v>5157</v>
      </c>
      <c r="S4230" t="s">
        <v>212</v>
      </c>
      <c r="T4230" t="s">
        <v>5158</v>
      </c>
      <c r="U4230" t="s">
        <v>5159</v>
      </c>
      <c r="V4230" t="s">
        <v>8706</v>
      </c>
      <c r="W4230" t="s">
        <v>8707</v>
      </c>
    </row>
    <row r="4231" spans="1:23" x14ac:dyDescent="0.3">
      <c r="A4231">
        <v>1129042663918060</v>
      </c>
      <c r="B4231" t="s">
        <v>231</v>
      </c>
      <c r="C4231" t="s">
        <v>91</v>
      </c>
      <c r="D4231" t="s">
        <v>203</v>
      </c>
      <c r="E4231" t="s">
        <v>2061</v>
      </c>
      <c r="F4231" t="s">
        <v>2062</v>
      </c>
      <c r="G4231">
        <v>21.007899999999999</v>
      </c>
      <c r="H4231">
        <v>-10.940799999999999</v>
      </c>
      <c r="I4231" t="s">
        <v>206</v>
      </c>
      <c r="J4231">
        <v>51888</v>
      </c>
      <c r="K4231" s="1">
        <v>45021</v>
      </c>
      <c r="L4231" t="s">
        <v>123</v>
      </c>
      <c r="M4231" t="s">
        <v>12247</v>
      </c>
      <c r="N4231" t="s">
        <v>12248</v>
      </c>
      <c r="O4231" t="s">
        <v>2575</v>
      </c>
      <c r="P4231" t="s">
        <v>32</v>
      </c>
      <c r="Q4231" t="s">
        <v>34</v>
      </c>
      <c r="R4231" t="s">
        <v>3660</v>
      </c>
      <c r="S4231" t="s">
        <v>85</v>
      </c>
      <c r="T4231" t="s">
        <v>3661</v>
      </c>
      <c r="U4231" t="s">
        <v>3662</v>
      </c>
      <c r="V4231" t="s">
        <v>1334</v>
      </c>
      <c r="W4231" t="s">
        <v>1335</v>
      </c>
    </row>
    <row r="4232" spans="1:23" x14ac:dyDescent="0.3">
      <c r="A4232">
        <v>105556346228786</v>
      </c>
      <c r="B4232" t="s">
        <v>217</v>
      </c>
      <c r="C4232" t="s">
        <v>189</v>
      </c>
      <c r="D4232" t="s">
        <v>914</v>
      </c>
      <c r="E4232" t="s">
        <v>3591</v>
      </c>
      <c r="F4232" t="s">
        <v>3592</v>
      </c>
      <c r="G4232">
        <v>41.871899999999997</v>
      </c>
      <c r="H4232">
        <v>12.567399999999999</v>
      </c>
      <c r="I4232" t="s">
        <v>62</v>
      </c>
      <c r="J4232">
        <v>92870</v>
      </c>
      <c r="K4232" s="1">
        <v>44706</v>
      </c>
      <c r="L4232" t="s">
        <v>123</v>
      </c>
      <c r="M4232" t="s">
        <v>12249</v>
      </c>
      <c r="N4232" t="s">
        <v>12250</v>
      </c>
      <c r="O4232" t="s">
        <v>606</v>
      </c>
      <c r="P4232" t="s">
        <v>1979</v>
      </c>
      <c r="Q4232" t="s">
        <v>239</v>
      </c>
      <c r="R4232" t="s">
        <v>1980</v>
      </c>
      <c r="S4232" t="s">
        <v>241</v>
      </c>
      <c r="T4232" t="s">
        <v>1981</v>
      </c>
      <c r="U4232" t="s">
        <v>1982</v>
      </c>
      <c r="V4232" t="s">
        <v>5981</v>
      </c>
      <c r="W4232" t="s">
        <v>5982</v>
      </c>
    </row>
    <row r="4233" spans="1:23" x14ac:dyDescent="0.3">
      <c r="A4233">
        <v>1737017716235230</v>
      </c>
      <c r="B4233" t="s">
        <v>41</v>
      </c>
      <c r="C4233" t="s">
        <v>189</v>
      </c>
      <c r="D4233" t="s">
        <v>3523</v>
      </c>
      <c r="E4233" t="s">
        <v>5061</v>
      </c>
      <c r="F4233" t="s">
        <v>5062</v>
      </c>
      <c r="G4233">
        <v>48.379399999999997</v>
      </c>
      <c r="H4233">
        <v>31.165600000000001</v>
      </c>
      <c r="I4233" t="s">
        <v>62</v>
      </c>
      <c r="J4233">
        <v>107374</v>
      </c>
      <c r="K4233" s="1">
        <v>45053</v>
      </c>
      <c r="L4233" t="s">
        <v>29</v>
      </c>
      <c r="M4233" t="s">
        <v>12251</v>
      </c>
      <c r="N4233" t="s">
        <v>12252</v>
      </c>
      <c r="O4233" t="s">
        <v>660</v>
      </c>
      <c r="P4233" t="s">
        <v>661</v>
      </c>
      <c r="Q4233" t="s">
        <v>169</v>
      </c>
      <c r="R4233" t="s">
        <v>662</v>
      </c>
      <c r="S4233" t="s">
        <v>36</v>
      </c>
      <c r="T4233" t="s">
        <v>663</v>
      </c>
      <c r="U4233" t="s">
        <v>664</v>
      </c>
      <c r="V4233" t="s">
        <v>10751</v>
      </c>
      <c r="W4233" t="s">
        <v>10752</v>
      </c>
    </row>
    <row r="4234" spans="1:23" x14ac:dyDescent="0.3">
      <c r="A4234">
        <v>457552572970515</v>
      </c>
      <c r="B4234" t="s">
        <v>667</v>
      </c>
      <c r="C4234" t="s">
        <v>105</v>
      </c>
      <c r="D4234" t="s">
        <v>4497</v>
      </c>
      <c r="E4234" t="s">
        <v>3008</v>
      </c>
      <c r="F4234" t="s">
        <v>3009</v>
      </c>
      <c r="G4234">
        <v>42.733899999999998</v>
      </c>
      <c r="H4234">
        <v>25.485800000000001</v>
      </c>
      <c r="I4234" t="s">
        <v>78</v>
      </c>
      <c r="J4234">
        <v>24020</v>
      </c>
      <c r="K4234" s="1">
        <v>45101</v>
      </c>
      <c r="L4234" t="s">
        <v>63</v>
      </c>
      <c r="M4234" t="s">
        <v>12253</v>
      </c>
      <c r="N4234" t="s">
        <v>12254</v>
      </c>
      <c r="O4234" t="s">
        <v>424</v>
      </c>
      <c r="P4234" t="s">
        <v>2453</v>
      </c>
      <c r="Q4234" t="s">
        <v>294</v>
      </c>
      <c r="R4234" t="s">
        <v>4108</v>
      </c>
      <c r="S4234" t="s">
        <v>241</v>
      </c>
      <c r="T4234" t="s">
        <v>4109</v>
      </c>
      <c r="U4234" t="s">
        <v>4110</v>
      </c>
      <c r="V4234" t="s">
        <v>4456</v>
      </c>
      <c r="W4234" t="s">
        <v>4457</v>
      </c>
    </row>
    <row r="4235" spans="1:23" x14ac:dyDescent="0.3">
      <c r="A4235">
        <v>693672168199785</v>
      </c>
      <c r="B4235" t="s">
        <v>396</v>
      </c>
      <c r="C4235" t="s">
        <v>58</v>
      </c>
      <c r="D4235" t="s">
        <v>4214</v>
      </c>
      <c r="E4235" t="s">
        <v>4011</v>
      </c>
      <c r="F4235" t="s">
        <v>4012</v>
      </c>
      <c r="G4235">
        <v>38.860999999999997</v>
      </c>
      <c r="H4235">
        <v>71.2761</v>
      </c>
      <c r="I4235" t="s">
        <v>62</v>
      </c>
      <c r="J4235">
        <v>106125</v>
      </c>
      <c r="K4235" s="1">
        <v>44642</v>
      </c>
      <c r="L4235" t="s">
        <v>123</v>
      </c>
      <c r="M4235" t="s">
        <v>12255</v>
      </c>
      <c r="N4235" t="s">
        <v>12256</v>
      </c>
      <c r="O4235" t="s">
        <v>370</v>
      </c>
      <c r="P4235" t="s">
        <v>371</v>
      </c>
      <c r="Q4235" t="s">
        <v>321</v>
      </c>
      <c r="R4235" t="s">
        <v>372</v>
      </c>
      <c r="S4235" t="s">
        <v>114</v>
      </c>
      <c r="T4235" t="s">
        <v>373</v>
      </c>
      <c r="U4235" t="s">
        <v>374</v>
      </c>
      <c r="V4235" t="s">
        <v>7175</v>
      </c>
      <c r="W4235" t="s">
        <v>7176</v>
      </c>
    </row>
    <row r="4236" spans="1:23" x14ac:dyDescent="0.3">
      <c r="A4236">
        <v>2999788267286250</v>
      </c>
      <c r="B4236" t="s">
        <v>150</v>
      </c>
      <c r="C4236" t="s">
        <v>151</v>
      </c>
      <c r="D4236" t="s">
        <v>1778</v>
      </c>
      <c r="E4236" t="s">
        <v>2328</v>
      </c>
      <c r="F4236" t="s">
        <v>2329</v>
      </c>
      <c r="G4236">
        <v>12.238300000000001</v>
      </c>
      <c r="H4236">
        <v>-1.5616000000000001</v>
      </c>
      <c r="I4236" t="s">
        <v>78</v>
      </c>
      <c r="J4236">
        <v>133031</v>
      </c>
      <c r="K4236" s="1">
        <v>44684</v>
      </c>
      <c r="L4236" t="s">
        <v>123</v>
      </c>
      <c r="M4236" t="s">
        <v>11130</v>
      </c>
      <c r="N4236" t="s">
        <v>12257</v>
      </c>
      <c r="O4236" t="s">
        <v>560</v>
      </c>
      <c r="P4236" t="s">
        <v>561</v>
      </c>
      <c r="Q4236" t="s">
        <v>1047</v>
      </c>
      <c r="R4236" t="s">
        <v>562</v>
      </c>
      <c r="S4236" t="s">
        <v>145</v>
      </c>
      <c r="T4236" t="s">
        <v>563</v>
      </c>
      <c r="U4236" t="s">
        <v>564</v>
      </c>
      <c r="V4236" t="s">
        <v>3728</v>
      </c>
      <c r="W4236" t="s">
        <v>3729</v>
      </c>
    </row>
    <row r="4237" spans="1:23" x14ac:dyDescent="0.3">
      <c r="A4237">
        <v>185406213921195</v>
      </c>
      <c r="B4237" t="s">
        <v>859</v>
      </c>
      <c r="C4237" t="s">
        <v>42</v>
      </c>
      <c r="D4237" t="s">
        <v>3667</v>
      </c>
      <c r="E4237" t="s">
        <v>136</v>
      </c>
      <c r="F4237" t="s">
        <v>137</v>
      </c>
      <c r="G4237">
        <v>0.18640000000000001</v>
      </c>
      <c r="H4237">
        <v>6.6131000000000002</v>
      </c>
      <c r="I4237" t="s">
        <v>62</v>
      </c>
      <c r="J4237">
        <v>95876</v>
      </c>
      <c r="K4237" s="1">
        <v>44604</v>
      </c>
      <c r="L4237" t="s">
        <v>123</v>
      </c>
      <c r="M4237" t="s">
        <v>12258</v>
      </c>
      <c r="N4237" t="s">
        <v>12259</v>
      </c>
      <c r="O4237" t="s">
        <v>1428</v>
      </c>
      <c r="P4237" t="s">
        <v>4089</v>
      </c>
      <c r="Q4237" t="s">
        <v>83</v>
      </c>
      <c r="R4237" t="s">
        <v>4090</v>
      </c>
      <c r="S4237" t="s">
        <v>36</v>
      </c>
      <c r="T4237" t="s">
        <v>4091</v>
      </c>
      <c r="U4237" t="s">
        <v>4092</v>
      </c>
      <c r="V4237" t="s">
        <v>4896</v>
      </c>
      <c r="W4237" t="s">
        <v>4897</v>
      </c>
    </row>
    <row r="4238" spans="1:23" x14ac:dyDescent="0.3">
      <c r="A4238">
        <v>1782041043838040</v>
      </c>
      <c r="B4238" t="s">
        <v>300</v>
      </c>
      <c r="C4238" t="s">
        <v>24</v>
      </c>
      <c r="D4238" t="s">
        <v>4146</v>
      </c>
      <c r="E4238" t="s">
        <v>3436</v>
      </c>
      <c r="F4238" t="s">
        <v>3437</v>
      </c>
      <c r="G4238">
        <v>13.7942</v>
      </c>
      <c r="H4238">
        <v>-88.896500000000003</v>
      </c>
      <c r="I4238" t="s">
        <v>206</v>
      </c>
      <c r="J4238">
        <v>53053</v>
      </c>
      <c r="K4238" s="1">
        <v>44873</v>
      </c>
      <c r="L4238" t="s">
        <v>29</v>
      </c>
      <c r="M4238" t="s">
        <v>12260</v>
      </c>
      <c r="N4238" t="s">
        <v>12261</v>
      </c>
      <c r="O4238" t="s">
        <v>3926</v>
      </c>
      <c r="P4238" t="s">
        <v>6330</v>
      </c>
      <c r="Q4238" t="s">
        <v>674</v>
      </c>
      <c r="R4238" t="s">
        <v>6331</v>
      </c>
      <c r="S4238" t="s">
        <v>212</v>
      </c>
      <c r="T4238" t="s">
        <v>6332</v>
      </c>
      <c r="U4238" t="s">
        <v>6333</v>
      </c>
      <c r="V4238" t="s">
        <v>1853</v>
      </c>
      <c r="W4238" t="s">
        <v>1854</v>
      </c>
    </row>
    <row r="4239" spans="1:23" x14ac:dyDescent="0.3">
      <c r="A4239">
        <v>2815015418573780</v>
      </c>
      <c r="B4239" t="s">
        <v>1683</v>
      </c>
      <c r="C4239" t="s">
        <v>24</v>
      </c>
      <c r="D4239" t="s">
        <v>3122</v>
      </c>
      <c r="E4239" t="s">
        <v>1881</v>
      </c>
      <c r="F4239" t="s">
        <v>1881</v>
      </c>
      <c r="G4239">
        <v>1.3521000000000001</v>
      </c>
      <c r="H4239">
        <v>103.8198</v>
      </c>
      <c r="I4239" t="s">
        <v>138</v>
      </c>
      <c r="J4239">
        <v>16257</v>
      </c>
      <c r="K4239" s="1">
        <v>44755</v>
      </c>
      <c r="L4239" t="s">
        <v>123</v>
      </c>
      <c r="M4239" t="s">
        <v>12262</v>
      </c>
      <c r="N4239" t="s">
        <v>12263</v>
      </c>
      <c r="O4239" t="s">
        <v>141</v>
      </c>
      <c r="P4239" t="s">
        <v>155</v>
      </c>
      <c r="Q4239" t="s">
        <v>253</v>
      </c>
      <c r="R4239" t="s">
        <v>156</v>
      </c>
      <c r="S4239" t="s">
        <v>69</v>
      </c>
      <c r="T4239" t="s">
        <v>157</v>
      </c>
      <c r="U4239" t="s">
        <v>158</v>
      </c>
      <c r="V4239" t="s">
        <v>428</v>
      </c>
      <c r="W4239" t="s">
        <v>429</v>
      </c>
    </row>
    <row r="4240" spans="1:23" x14ac:dyDescent="0.3">
      <c r="A4240">
        <v>1631282265211190</v>
      </c>
      <c r="B4240" t="s">
        <v>286</v>
      </c>
      <c r="C4240" t="s">
        <v>58</v>
      </c>
      <c r="D4240" t="s">
        <v>1597</v>
      </c>
      <c r="E4240" t="s">
        <v>5053</v>
      </c>
      <c r="F4240" t="s">
        <v>5054</v>
      </c>
      <c r="G4240">
        <v>47.516199999999998</v>
      </c>
      <c r="H4240">
        <v>14.5501</v>
      </c>
      <c r="I4240" t="s">
        <v>206</v>
      </c>
      <c r="J4240">
        <v>119168</v>
      </c>
      <c r="K4240" s="1">
        <v>44718</v>
      </c>
      <c r="L4240" t="s">
        <v>123</v>
      </c>
      <c r="M4240" t="s">
        <v>12264</v>
      </c>
      <c r="N4240">
        <f>1-525-671-5253</f>
        <v>-6448</v>
      </c>
      <c r="O4240" t="s">
        <v>2231</v>
      </c>
      <c r="P4240" t="s">
        <v>2232</v>
      </c>
      <c r="Q4240" t="s">
        <v>321</v>
      </c>
      <c r="R4240" t="s">
        <v>2233</v>
      </c>
      <c r="S4240" t="s">
        <v>69</v>
      </c>
      <c r="T4240" t="s">
        <v>2234</v>
      </c>
      <c r="U4240" t="s">
        <v>2235</v>
      </c>
      <c r="V4240" t="s">
        <v>2767</v>
      </c>
      <c r="W4240" t="s">
        <v>2768</v>
      </c>
    </row>
    <row r="4241" spans="1:23" x14ac:dyDescent="0.3">
      <c r="A4241">
        <v>1181857177482220</v>
      </c>
      <c r="B4241" t="s">
        <v>23</v>
      </c>
      <c r="C4241" t="s">
        <v>189</v>
      </c>
      <c r="D4241" t="s">
        <v>7011</v>
      </c>
      <c r="E4241" t="s">
        <v>26</v>
      </c>
      <c r="F4241" t="s">
        <v>27</v>
      </c>
      <c r="G4241">
        <v>54.2361</v>
      </c>
      <c r="H4241">
        <v>-4.5480999999999998</v>
      </c>
      <c r="I4241" t="s">
        <v>138</v>
      </c>
      <c r="J4241">
        <v>48044</v>
      </c>
      <c r="K4241" s="1">
        <v>44796</v>
      </c>
      <c r="L4241" t="s">
        <v>63</v>
      </c>
      <c r="M4241" t="s">
        <v>12265</v>
      </c>
      <c r="N4241" t="s">
        <v>12266</v>
      </c>
      <c r="O4241" t="s">
        <v>1152</v>
      </c>
      <c r="P4241" t="s">
        <v>2774</v>
      </c>
      <c r="Q4241" t="s">
        <v>169</v>
      </c>
      <c r="R4241" t="s">
        <v>2775</v>
      </c>
      <c r="S4241" t="s">
        <v>85</v>
      </c>
      <c r="T4241" t="s">
        <v>2776</v>
      </c>
      <c r="U4241" t="s">
        <v>2777</v>
      </c>
      <c r="V4241" t="s">
        <v>8476</v>
      </c>
      <c r="W4241" t="s">
        <v>8477</v>
      </c>
    </row>
    <row r="4242" spans="1:23" x14ac:dyDescent="0.3">
      <c r="A4242">
        <v>1947958828901510</v>
      </c>
      <c r="B4242" t="s">
        <v>480</v>
      </c>
      <c r="C4242" t="s">
        <v>105</v>
      </c>
      <c r="D4242" t="s">
        <v>2707</v>
      </c>
      <c r="E4242" t="s">
        <v>5023</v>
      </c>
      <c r="F4242" t="s">
        <v>5024</v>
      </c>
      <c r="G4242">
        <v>25.034300000000002</v>
      </c>
      <c r="H4242">
        <v>-77.396299999999997</v>
      </c>
      <c r="I4242" t="s">
        <v>78</v>
      </c>
      <c r="J4242">
        <v>44032</v>
      </c>
      <c r="K4242" s="1">
        <v>44946</v>
      </c>
      <c r="L4242" t="s">
        <v>29</v>
      </c>
      <c r="M4242" t="s">
        <v>12267</v>
      </c>
      <c r="N4242" t="s">
        <v>12268</v>
      </c>
      <c r="O4242" t="s">
        <v>1979</v>
      </c>
      <c r="P4242" t="s">
        <v>2111</v>
      </c>
      <c r="Q4242" t="s">
        <v>294</v>
      </c>
      <c r="R4242" t="s">
        <v>3837</v>
      </c>
      <c r="S4242" t="s">
        <v>36</v>
      </c>
      <c r="T4242" t="s">
        <v>3838</v>
      </c>
      <c r="U4242" t="s">
        <v>3839</v>
      </c>
      <c r="V4242" t="s">
        <v>983</v>
      </c>
      <c r="W4242" t="s">
        <v>984</v>
      </c>
    </row>
    <row r="4243" spans="1:23" x14ac:dyDescent="0.3">
      <c r="A4243">
        <v>2492882278057990</v>
      </c>
      <c r="B4243" t="s">
        <v>364</v>
      </c>
      <c r="C4243" t="s">
        <v>134</v>
      </c>
      <c r="D4243" t="s">
        <v>1121</v>
      </c>
      <c r="E4243" t="s">
        <v>626</v>
      </c>
      <c r="F4243" t="s">
        <v>627</v>
      </c>
      <c r="G4243">
        <v>35.9375</v>
      </c>
      <c r="H4243">
        <v>14.375400000000001</v>
      </c>
      <c r="I4243" t="s">
        <v>78</v>
      </c>
      <c r="J4243">
        <v>25182</v>
      </c>
      <c r="K4243" s="1">
        <v>44549</v>
      </c>
      <c r="L4243" t="s">
        <v>29</v>
      </c>
      <c r="M4243" t="s">
        <v>12269</v>
      </c>
      <c r="N4243" t="s">
        <v>12270</v>
      </c>
      <c r="O4243" t="s">
        <v>2583</v>
      </c>
      <c r="P4243" t="s">
        <v>2584</v>
      </c>
      <c r="Q4243" t="s">
        <v>674</v>
      </c>
      <c r="R4243" t="s">
        <v>2585</v>
      </c>
      <c r="S4243" t="s">
        <v>69</v>
      </c>
      <c r="T4243" t="s">
        <v>2586</v>
      </c>
      <c r="U4243" t="s">
        <v>2587</v>
      </c>
      <c r="V4243" t="s">
        <v>5153</v>
      </c>
      <c r="W4243" t="s">
        <v>5154</v>
      </c>
    </row>
    <row r="4244" spans="1:23" x14ac:dyDescent="0.3">
      <c r="A4244">
        <v>629976308857535</v>
      </c>
      <c r="B4244" t="s">
        <v>351</v>
      </c>
      <c r="C4244" t="s">
        <v>42</v>
      </c>
      <c r="D4244" t="s">
        <v>4942</v>
      </c>
      <c r="E4244" t="s">
        <v>1077</v>
      </c>
      <c r="F4244" t="s">
        <v>1078</v>
      </c>
      <c r="G4244">
        <v>3.9192999999999998</v>
      </c>
      <c r="H4244">
        <v>-56.027799999999999</v>
      </c>
      <c r="I4244" t="s">
        <v>206</v>
      </c>
      <c r="J4244">
        <v>52907</v>
      </c>
      <c r="K4244" s="1">
        <v>44637</v>
      </c>
      <c r="L4244" t="s">
        <v>29</v>
      </c>
      <c r="M4244" t="s">
        <v>12271</v>
      </c>
      <c r="N4244" t="s">
        <v>12272</v>
      </c>
      <c r="O4244" t="s">
        <v>1979</v>
      </c>
      <c r="P4244" t="s">
        <v>2111</v>
      </c>
      <c r="Q4244" t="s">
        <v>83</v>
      </c>
      <c r="R4244" t="s">
        <v>3837</v>
      </c>
      <c r="S4244" t="s">
        <v>114</v>
      </c>
      <c r="T4244" t="s">
        <v>3838</v>
      </c>
      <c r="U4244" t="s">
        <v>3839</v>
      </c>
      <c r="V4244" t="s">
        <v>4834</v>
      </c>
      <c r="W4244" t="s">
        <v>4835</v>
      </c>
    </row>
    <row r="4245" spans="1:23" x14ac:dyDescent="0.3">
      <c r="A4245">
        <v>2844196275236320</v>
      </c>
      <c r="B4245" t="s">
        <v>1636</v>
      </c>
      <c r="C4245" t="s">
        <v>24</v>
      </c>
      <c r="D4245" t="s">
        <v>1880</v>
      </c>
      <c r="E4245" t="s">
        <v>482</v>
      </c>
      <c r="F4245" t="s">
        <v>483</v>
      </c>
      <c r="G4245">
        <v>-25.2744</v>
      </c>
      <c r="H4245">
        <v>133.77510000000001</v>
      </c>
      <c r="I4245" t="s">
        <v>206</v>
      </c>
      <c r="J4245">
        <v>70229</v>
      </c>
      <c r="K4245" s="1">
        <v>44663</v>
      </c>
      <c r="L4245" t="s">
        <v>63</v>
      </c>
      <c r="M4245" t="s">
        <v>12273</v>
      </c>
      <c r="N4245" t="s">
        <v>12274</v>
      </c>
      <c r="O4245" t="s">
        <v>424</v>
      </c>
      <c r="P4245" t="s">
        <v>3160</v>
      </c>
      <c r="Q4245" t="s">
        <v>183</v>
      </c>
      <c r="R4245" t="s">
        <v>3161</v>
      </c>
      <c r="S4245" t="s">
        <v>241</v>
      </c>
      <c r="T4245" t="s">
        <v>3162</v>
      </c>
      <c r="U4245" t="s">
        <v>3163</v>
      </c>
      <c r="V4245" t="s">
        <v>3800</v>
      </c>
      <c r="W4245" t="s">
        <v>3801</v>
      </c>
    </row>
    <row r="4246" spans="1:23" x14ac:dyDescent="0.3">
      <c r="A4246">
        <v>1006117875585960</v>
      </c>
      <c r="B4246" t="s">
        <v>260</v>
      </c>
      <c r="C4246" t="s">
        <v>273</v>
      </c>
      <c r="D4246" t="s">
        <v>5094</v>
      </c>
      <c r="E4246" t="s">
        <v>5204</v>
      </c>
      <c r="F4246" t="s">
        <v>5205</v>
      </c>
      <c r="G4246">
        <v>41.153300000000002</v>
      </c>
      <c r="H4246">
        <v>20.168299999999999</v>
      </c>
      <c r="I4246" t="s">
        <v>206</v>
      </c>
      <c r="J4246">
        <v>110544</v>
      </c>
      <c r="K4246" s="1">
        <v>44534</v>
      </c>
      <c r="L4246" t="s">
        <v>29</v>
      </c>
      <c r="M4246" t="s">
        <v>12275</v>
      </c>
      <c r="N4246" t="s">
        <v>12276</v>
      </c>
      <c r="O4246" t="s">
        <v>330</v>
      </c>
      <c r="P4246" t="s">
        <v>2993</v>
      </c>
      <c r="Q4246" t="s">
        <v>83</v>
      </c>
      <c r="R4246" t="s">
        <v>2994</v>
      </c>
      <c r="S4246" t="s">
        <v>69</v>
      </c>
      <c r="T4246" t="s">
        <v>2995</v>
      </c>
      <c r="U4246" t="s">
        <v>2996</v>
      </c>
      <c r="V4246" t="s">
        <v>4357</v>
      </c>
      <c r="W4246" t="s">
        <v>4358</v>
      </c>
    </row>
    <row r="4247" spans="1:23" x14ac:dyDescent="0.3">
      <c r="A4247">
        <v>641031455811250</v>
      </c>
      <c r="B4247" t="s">
        <v>859</v>
      </c>
      <c r="C4247" t="s">
        <v>134</v>
      </c>
      <c r="D4247" t="s">
        <v>3241</v>
      </c>
      <c r="E4247" t="s">
        <v>5061</v>
      </c>
      <c r="F4247" t="s">
        <v>5062</v>
      </c>
      <c r="G4247">
        <v>48.379399999999997</v>
      </c>
      <c r="H4247">
        <v>31.165600000000001</v>
      </c>
      <c r="I4247" t="s">
        <v>62</v>
      </c>
      <c r="J4247">
        <v>134666</v>
      </c>
      <c r="K4247" s="1">
        <v>44610</v>
      </c>
      <c r="L4247" t="s">
        <v>123</v>
      </c>
      <c r="M4247" t="s">
        <v>12277</v>
      </c>
      <c r="N4247" t="s">
        <v>12278</v>
      </c>
      <c r="O4247" t="s">
        <v>320</v>
      </c>
      <c r="P4247" t="s">
        <v>7405</v>
      </c>
      <c r="Q4247" t="s">
        <v>967</v>
      </c>
      <c r="R4247" t="s">
        <v>7406</v>
      </c>
      <c r="S4247" t="s">
        <v>198</v>
      </c>
      <c r="T4247" t="s">
        <v>7407</v>
      </c>
      <c r="U4247" t="s">
        <v>7408</v>
      </c>
      <c r="V4247" t="s">
        <v>4172</v>
      </c>
      <c r="W4247" t="s">
        <v>4173</v>
      </c>
    </row>
    <row r="4248" spans="1:23" x14ac:dyDescent="0.3">
      <c r="A4248">
        <v>107032509583645</v>
      </c>
      <c r="B4248" t="s">
        <v>260</v>
      </c>
      <c r="C4248" t="s">
        <v>105</v>
      </c>
      <c r="D4248" t="s">
        <v>5353</v>
      </c>
      <c r="E4248" t="s">
        <v>2591</v>
      </c>
      <c r="F4248" t="s">
        <v>2592</v>
      </c>
      <c r="G4248">
        <v>31.046099999999999</v>
      </c>
      <c r="H4248">
        <v>34.851599999999998</v>
      </c>
      <c r="I4248" t="s">
        <v>206</v>
      </c>
      <c r="J4248">
        <v>48079</v>
      </c>
      <c r="K4248" s="1">
        <v>44959</v>
      </c>
      <c r="L4248" t="s">
        <v>63</v>
      </c>
      <c r="M4248" t="s">
        <v>12279</v>
      </c>
      <c r="N4248" t="s">
        <v>12280</v>
      </c>
      <c r="O4248" t="s">
        <v>1169</v>
      </c>
      <c r="P4248" t="s">
        <v>2847</v>
      </c>
      <c r="Q4248" t="s">
        <v>294</v>
      </c>
      <c r="R4248" t="s">
        <v>2848</v>
      </c>
      <c r="S4248" t="s">
        <v>212</v>
      </c>
      <c r="T4248" t="s">
        <v>2849</v>
      </c>
      <c r="U4248" t="s">
        <v>2850</v>
      </c>
      <c r="V4248" t="s">
        <v>4868</v>
      </c>
      <c r="W4248" t="s">
        <v>4869</v>
      </c>
    </row>
    <row r="4249" spans="1:23" x14ac:dyDescent="0.3">
      <c r="A4249">
        <v>1707666667731050</v>
      </c>
      <c r="B4249" t="s">
        <v>567</v>
      </c>
      <c r="C4249" t="s">
        <v>218</v>
      </c>
      <c r="D4249" t="s">
        <v>1192</v>
      </c>
      <c r="E4249" t="s">
        <v>1165</v>
      </c>
      <c r="F4249" t="s">
        <v>1166</v>
      </c>
      <c r="G4249">
        <v>6.8769999999999998</v>
      </c>
      <c r="H4249">
        <v>31.306999999999999</v>
      </c>
      <c r="I4249" t="s">
        <v>138</v>
      </c>
      <c r="J4249">
        <v>41827</v>
      </c>
      <c r="K4249" s="1">
        <v>45164</v>
      </c>
      <c r="L4249" t="s">
        <v>123</v>
      </c>
      <c r="M4249" t="s">
        <v>12281</v>
      </c>
      <c r="N4249">
        <v>8247669093</v>
      </c>
      <c r="O4249" t="s">
        <v>2583</v>
      </c>
      <c r="P4249" t="s">
        <v>2584</v>
      </c>
      <c r="Q4249" t="s">
        <v>358</v>
      </c>
      <c r="R4249" t="s">
        <v>2585</v>
      </c>
      <c r="S4249" t="s">
        <v>145</v>
      </c>
      <c r="T4249" t="s">
        <v>2586</v>
      </c>
      <c r="U4249" t="s">
        <v>2587</v>
      </c>
      <c r="V4249" t="s">
        <v>375</v>
      </c>
      <c r="W4249" t="s">
        <v>376</v>
      </c>
    </row>
    <row r="4250" spans="1:23" x14ac:dyDescent="0.3">
      <c r="A4250">
        <v>1354712870680090</v>
      </c>
      <c r="B4250" t="s">
        <v>150</v>
      </c>
      <c r="C4250" t="s">
        <v>24</v>
      </c>
      <c r="D4250" t="s">
        <v>3055</v>
      </c>
      <c r="E4250" t="s">
        <v>5053</v>
      </c>
      <c r="F4250" t="s">
        <v>5054</v>
      </c>
      <c r="G4250">
        <v>47.516199999999998</v>
      </c>
      <c r="H4250">
        <v>14.5501</v>
      </c>
      <c r="I4250" t="s">
        <v>28</v>
      </c>
      <c r="J4250">
        <v>129964</v>
      </c>
      <c r="K4250" s="1">
        <v>44720</v>
      </c>
      <c r="L4250" t="s">
        <v>123</v>
      </c>
      <c r="M4250" t="s">
        <v>12282</v>
      </c>
      <c r="N4250" t="s">
        <v>12283</v>
      </c>
      <c r="O4250" t="s">
        <v>548</v>
      </c>
      <c r="P4250" t="s">
        <v>2541</v>
      </c>
      <c r="Q4250" t="s">
        <v>67</v>
      </c>
      <c r="R4250" t="s">
        <v>2542</v>
      </c>
      <c r="S4250" t="s">
        <v>114</v>
      </c>
      <c r="T4250" t="s">
        <v>2543</v>
      </c>
      <c r="U4250" t="s">
        <v>2544</v>
      </c>
      <c r="V4250" t="s">
        <v>623</v>
      </c>
      <c r="W4250" t="s">
        <v>624</v>
      </c>
    </row>
    <row r="4251" spans="1:23" x14ac:dyDescent="0.3">
      <c r="A4251">
        <v>2717210056314540</v>
      </c>
      <c r="B4251" t="s">
        <v>260</v>
      </c>
      <c r="C4251" t="s">
        <v>189</v>
      </c>
      <c r="D4251" t="s">
        <v>7783</v>
      </c>
      <c r="E4251" t="s">
        <v>4329</v>
      </c>
      <c r="F4251" t="s">
        <v>4330</v>
      </c>
      <c r="G4251">
        <v>-13.254300000000001</v>
      </c>
      <c r="H4251">
        <v>34.301499999999997</v>
      </c>
      <c r="I4251" t="s">
        <v>28</v>
      </c>
      <c r="J4251">
        <v>72825</v>
      </c>
      <c r="K4251" s="1">
        <v>45146</v>
      </c>
      <c r="L4251" t="s">
        <v>123</v>
      </c>
      <c r="M4251" t="s">
        <v>12284</v>
      </c>
      <c r="N4251" t="s">
        <v>12285</v>
      </c>
      <c r="O4251" t="s">
        <v>32</v>
      </c>
      <c r="P4251" t="s">
        <v>292</v>
      </c>
      <c r="Q4251" t="s">
        <v>67</v>
      </c>
      <c r="R4251" t="s">
        <v>3916</v>
      </c>
      <c r="S4251" t="s">
        <v>36</v>
      </c>
      <c r="T4251" t="s">
        <v>3917</v>
      </c>
      <c r="U4251" t="s">
        <v>3918</v>
      </c>
      <c r="V4251" t="s">
        <v>1199</v>
      </c>
    </row>
    <row r="4252" spans="1:23" x14ac:dyDescent="0.3">
      <c r="A4252">
        <v>2290929440571510</v>
      </c>
      <c r="B4252" t="s">
        <v>417</v>
      </c>
      <c r="C4252" t="s">
        <v>218</v>
      </c>
      <c r="D4252" t="s">
        <v>1724</v>
      </c>
      <c r="E4252" t="s">
        <v>3700</v>
      </c>
      <c r="F4252" t="s">
        <v>3701</v>
      </c>
      <c r="G4252">
        <v>58.595300000000002</v>
      </c>
      <c r="H4252">
        <v>25.0136</v>
      </c>
      <c r="I4252" t="s">
        <v>78</v>
      </c>
      <c r="J4252">
        <v>129926</v>
      </c>
      <c r="K4252" s="1">
        <v>44703</v>
      </c>
      <c r="L4252" t="s">
        <v>123</v>
      </c>
      <c r="M4252" t="s">
        <v>12286</v>
      </c>
      <c r="N4252" t="s">
        <v>12287</v>
      </c>
      <c r="O4252" t="s">
        <v>400</v>
      </c>
      <c r="P4252" t="s">
        <v>2566</v>
      </c>
      <c r="Q4252" t="s">
        <v>50</v>
      </c>
      <c r="R4252" t="s">
        <v>2567</v>
      </c>
      <c r="S4252" t="s">
        <v>52</v>
      </c>
      <c r="T4252" t="s">
        <v>2568</v>
      </c>
      <c r="U4252" t="s">
        <v>2569</v>
      </c>
      <c r="V4252" t="s">
        <v>4620</v>
      </c>
      <c r="W4252" t="s">
        <v>4621</v>
      </c>
    </row>
    <row r="4253" spans="1:23" x14ac:dyDescent="0.3">
      <c r="A4253">
        <v>414708592446721</v>
      </c>
      <c r="B4253" t="s">
        <v>667</v>
      </c>
      <c r="C4253" t="s">
        <v>134</v>
      </c>
      <c r="D4253" t="s">
        <v>4390</v>
      </c>
      <c r="E4253" t="s">
        <v>724</v>
      </c>
      <c r="F4253" t="s">
        <v>725</v>
      </c>
      <c r="G4253">
        <v>13.4443</v>
      </c>
      <c r="H4253">
        <v>144.7937</v>
      </c>
      <c r="I4253" t="s">
        <v>28</v>
      </c>
      <c r="J4253">
        <v>31556</v>
      </c>
      <c r="K4253" s="1">
        <v>44607</v>
      </c>
      <c r="L4253" t="s">
        <v>63</v>
      </c>
      <c r="M4253" t="s">
        <v>12288</v>
      </c>
      <c r="N4253" t="s">
        <v>12289</v>
      </c>
      <c r="O4253" t="s">
        <v>2241</v>
      </c>
      <c r="P4253" t="s">
        <v>3001</v>
      </c>
      <c r="Q4253" t="s">
        <v>674</v>
      </c>
      <c r="R4253" t="s">
        <v>3002</v>
      </c>
      <c r="S4253" t="s">
        <v>69</v>
      </c>
      <c r="T4253" t="s">
        <v>3003</v>
      </c>
      <c r="U4253" t="s">
        <v>3004</v>
      </c>
      <c r="V4253" t="s">
        <v>11027</v>
      </c>
      <c r="W4253" t="s">
        <v>11028</v>
      </c>
    </row>
    <row r="4254" spans="1:23" x14ac:dyDescent="0.3">
      <c r="A4254">
        <v>1742430509463540</v>
      </c>
      <c r="B4254" t="s">
        <v>161</v>
      </c>
      <c r="C4254" t="s">
        <v>58</v>
      </c>
      <c r="D4254" t="s">
        <v>5534</v>
      </c>
      <c r="E4254" t="s">
        <v>3442</v>
      </c>
      <c r="F4254" t="s">
        <v>3443</v>
      </c>
      <c r="G4254">
        <v>61.924100000000003</v>
      </c>
      <c r="H4254">
        <v>25.748200000000001</v>
      </c>
      <c r="I4254" t="s">
        <v>78</v>
      </c>
      <c r="J4254">
        <v>47725</v>
      </c>
      <c r="K4254" s="1">
        <v>44727</v>
      </c>
      <c r="L4254" t="s">
        <v>29</v>
      </c>
      <c r="M4254" t="s">
        <v>12290</v>
      </c>
      <c r="N4254" t="s">
        <v>12291</v>
      </c>
      <c r="O4254" t="s">
        <v>693</v>
      </c>
      <c r="P4254" t="s">
        <v>5234</v>
      </c>
      <c r="Q4254" t="s">
        <v>67</v>
      </c>
      <c r="R4254" t="s">
        <v>5235</v>
      </c>
      <c r="S4254" t="s">
        <v>85</v>
      </c>
      <c r="T4254" t="s">
        <v>5236</v>
      </c>
      <c r="U4254" t="s">
        <v>5237</v>
      </c>
      <c r="V4254" t="s">
        <v>2463</v>
      </c>
      <c r="W4254" t="s">
        <v>2464</v>
      </c>
    </row>
    <row r="4255" spans="1:23" x14ac:dyDescent="0.3">
      <c r="A4255">
        <v>1314519309509950</v>
      </c>
      <c r="B4255" t="s">
        <v>300</v>
      </c>
      <c r="C4255" t="s">
        <v>151</v>
      </c>
      <c r="D4255" t="s">
        <v>3602</v>
      </c>
      <c r="E4255" t="s">
        <v>44</v>
      </c>
      <c r="F4255" t="s">
        <v>45</v>
      </c>
      <c r="G4255">
        <v>38.969700000000003</v>
      </c>
      <c r="H4255">
        <v>59.5563</v>
      </c>
      <c r="I4255" t="s">
        <v>78</v>
      </c>
      <c r="J4255">
        <v>86526</v>
      </c>
      <c r="K4255" s="1">
        <v>44648</v>
      </c>
      <c r="L4255" t="s">
        <v>123</v>
      </c>
      <c r="M4255" t="s">
        <v>12292</v>
      </c>
      <c r="N4255" t="s">
        <v>12293</v>
      </c>
      <c r="O4255" t="s">
        <v>650</v>
      </c>
      <c r="P4255" t="s">
        <v>1281</v>
      </c>
      <c r="Q4255" t="s">
        <v>34</v>
      </c>
      <c r="R4255" t="s">
        <v>1282</v>
      </c>
      <c r="S4255" t="s">
        <v>241</v>
      </c>
      <c r="T4255" t="s">
        <v>1283</v>
      </c>
      <c r="U4255" t="s">
        <v>1284</v>
      </c>
      <c r="V4255" t="s">
        <v>4432</v>
      </c>
      <c r="W4255" t="s">
        <v>4433</v>
      </c>
    </row>
    <row r="4256" spans="1:23" x14ac:dyDescent="0.3">
      <c r="A4256">
        <v>2560704280187650</v>
      </c>
      <c r="B4256" t="s">
        <v>443</v>
      </c>
      <c r="C4256" t="s">
        <v>91</v>
      </c>
      <c r="D4256" t="s">
        <v>25</v>
      </c>
      <c r="E4256" t="s">
        <v>915</v>
      </c>
      <c r="F4256" t="s">
        <v>916</v>
      </c>
      <c r="G4256">
        <v>18.070799999999998</v>
      </c>
      <c r="H4256">
        <v>-63.0501</v>
      </c>
      <c r="I4256" t="s">
        <v>206</v>
      </c>
      <c r="J4256">
        <v>124294</v>
      </c>
      <c r="K4256" s="1">
        <v>44603</v>
      </c>
      <c r="L4256" t="s">
        <v>63</v>
      </c>
      <c r="M4256" t="s">
        <v>12294</v>
      </c>
      <c r="N4256" t="s">
        <v>12295</v>
      </c>
      <c r="O4256" t="s">
        <v>1979</v>
      </c>
      <c r="P4256" t="s">
        <v>2111</v>
      </c>
      <c r="Q4256" t="s">
        <v>34</v>
      </c>
      <c r="R4256" t="s">
        <v>3837</v>
      </c>
      <c r="S4256" t="s">
        <v>198</v>
      </c>
      <c r="T4256" t="s">
        <v>3838</v>
      </c>
      <c r="U4256" t="s">
        <v>3839</v>
      </c>
      <c r="V4256" t="s">
        <v>5725</v>
      </c>
      <c r="W4256" t="s">
        <v>5726</v>
      </c>
    </row>
    <row r="4257" spans="1:23" x14ac:dyDescent="0.3">
      <c r="A4257">
        <v>695440573915853</v>
      </c>
      <c r="B4257" t="s">
        <v>161</v>
      </c>
      <c r="C4257" t="s">
        <v>91</v>
      </c>
      <c r="D4257" t="s">
        <v>723</v>
      </c>
      <c r="E4257" t="s">
        <v>1551</v>
      </c>
      <c r="F4257" t="s">
        <v>1552</v>
      </c>
      <c r="G4257">
        <v>22.3964</v>
      </c>
      <c r="H4257">
        <v>114.1095</v>
      </c>
      <c r="I4257" t="s">
        <v>28</v>
      </c>
      <c r="J4257">
        <v>89768</v>
      </c>
      <c r="K4257" s="1">
        <v>44669</v>
      </c>
      <c r="L4257" t="s">
        <v>29</v>
      </c>
      <c r="M4257" t="s">
        <v>12296</v>
      </c>
      <c r="N4257" t="s">
        <v>12297</v>
      </c>
      <c r="O4257" t="s">
        <v>1726</v>
      </c>
      <c r="P4257" t="s">
        <v>1727</v>
      </c>
      <c r="Q4257" t="s">
        <v>674</v>
      </c>
      <c r="R4257" t="s">
        <v>1728</v>
      </c>
      <c r="S4257" t="s">
        <v>69</v>
      </c>
      <c r="T4257" t="s">
        <v>1729</v>
      </c>
      <c r="U4257" t="s">
        <v>1730</v>
      </c>
      <c r="V4257" t="s">
        <v>12298</v>
      </c>
      <c r="W4257" t="s">
        <v>12299</v>
      </c>
    </row>
    <row r="4258" spans="1:23" x14ac:dyDescent="0.3">
      <c r="A4258">
        <v>699735588708236</v>
      </c>
      <c r="B4258" t="s">
        <v>325</v>
      </c>
      <c r="C4258" t="s">
        <v>218</v>
      </c>
      <c r="D4258" t="s">
        <v>953</v>
      </c>
      <c r="E4258" t="s">
        <v>177</v>
      </c>
      <c r="F4258" t="s">
        <v>178</v>
      </c>
      <c r="G4258">
        <v>26.066700000000001</v>
      </c>
      <c r="H4258">
        <v>50.557699999999997</v>
      </c>
      <c r="I4258" t="s">
        <v>62</v>
      </c>
      <c r="J4258">
        <v>119105</v>
      </c>
      <c r="K4258" s="1">
        <v>45016</v>
      </c>
      <c r="L4258" t="s">
        <v>29</v>
      </c>
      <c r="M4258" t="s">
        <v>12300</v>
      </c>
      <c r="N4258" t="s">
        <v>12301</v>
      </c>
      <c r="O4258" t="s">
        <v>447</v>
      </c>
      <c r="P4258" t="s">
        <v>5008</v>
      </c>
      <c r="Q4258" t="s">
        <v>321</v>
      </c>
      <c r="R4258" t="s">
        <v>5009</v>
      </c>
      <c r="S4258" t="s">
        <v>52</v>
      </c>
      <c r="T4258" t="s">
        <v>5010</v>
      </c>
      <c r="U4258" t="s">
        <v>5011</v>
      </c>
      <c r="V4258" t="s">
        <v>6982</v>
      </c>
      <c r="W4258" t="s">
        <v>6983</v>
      </c>
    </row>
    <row r="4259" spans="1:23" x14ac:dyDescent="0.3">
      <c r="A4259">
        <v>2294233271833290</v>
      </c>
      <c r="B4259" t="s">
        <v>364</v>
      </c>
      <c r="C4259" t="s">
        <v>218</v>
      </c>
      <c r="D4259" t="s">
        <v>5220</v>
      </c>
      <c r="E4259" t="s">
        <v>954</v>
      </c>
      <c r="F4259" t="s">
        <v>955</v>
      </c>
      <c r="G4259">
        <v>4.2104999999999997</v>
      </c>
      <c r="H4259">
        <v>101.97580000000001</v>
      </c>
      <c r="I4259" t="s">
        <v>62</v>
      </c>
      <c r="J4259">
        <v>122543</v>
      </c>
      <c r="K4259" s="1">
        <v>44497</v>
      </c>
      <c r="L4259" t="s">
        <v>123</v>
      </c>
      <c r="M4259" t="s">
        <v>12302</v>
      </c>
      <c r="N4259">
        <v>2869068476</v>
      </c>
      <c r="O4259" t="s">
        <v>2111</v>
      </c>
      <c r="P4259" t="s">
        <v>2132</v>
      </c>
      <c r="Q4259" t="s">
        <v>143</v>
      </c>
      <c r="R4259" t="s">
        <v>2133</v>
      </c>
      <c r="S4259" t="s">
        <v>85</v>
      </c>
      <c r="T4259" t="s">
        <v>2134</v>
      </c>
      <c r="U4259" t="s">
        <v>2135</v>
      </c>
      <c r="V4259" t="s">
        <v>1646</v>
      </c>
      <c r="W4259" t="s">
        <v>1647</v>
      </c>
    </row>
    <row r="4260" spans="1:23" x14ac:dyDescent="0.3">
      <c r="A4260">
        <v>2389618301034420</v>
      </c>
      <c r="B4260" t="s">
        <v>260</v>
      </c>
      <c r="C4260" t="s">
        <v>42</v>
      </c>
      <c r="D4260" t="s">
        <v>3523</v>
      </c>
      <c r="E4260" t="s">
        <v>5862</v>
      </c>
      <c r="F4260" t="s">
        <v>5863</v>
      </c>
      <c r="G4260">
        <v>46.151200000000003</v>
      </c>
      <c r="H4260">
        <v>14.9955</v>
      </c>
      <c r="I4260" t="s">
        <v>206</v>
      </c>
      <c r="J4260">
        <v>111295</v>
      </c>
      <c r="K4260" s="1">
        <v>44756</v>
      </c>
      <c r="L4260" t="s">
        <v>123</v>
      </c>
      <c r="M4260" t="s">
        <v>12303</v>
      </c>
      <c r="N4260">
        <v>6314252037</v>
      </c>
      <c r="O4260" t="s">
        <v>401</v>
      </c>
      <c r="P4260" t="s">
        <v>6357</v>
      </c>
      <c r="Q4260" t="s">
        <v>67</v>
      </c>
      <c r="R4260" t="s">
        <v>6358</v>
      </c>
      <c r="S4260" t="s">
        <v>36</v>
      </c>
      <c r="T4260" t="s">
        <v>6359</v>
      </c>
      <c r="U4260" t="s">
        <v>6360</v>
      </c>
      <c r="V4260" t="s">
        <v>3777</v>
      </c>
      <c r="W4260" t="s">
        <v>3778</v>
      </c>
    </row>
    <row r="4261" spans="1:23" x14ac:dyDescent="0.3">
      <c r="A4261">
        <v>540015205497303</v>
      </c>
      <c r="B4261" t="s">
        <v>90</v>
      </c>
      <c r="C4261" t="s">
        <v>134</v>
      </c>
      <c r="D4261" t="s">
        <v>985</v>
      </c>
      <c r="E4261" t="s">
        <v>3498</v>
      </c>
      <c r="F4261" t="s">
        <v>3499</v>
      </c>
      <c r="G4261">
        <v>-3.3731</v>
      </c>
      <c r="H4261">
        <v>29.918900000000001</v>
      </c>
      <c r="I4261" t="s">
        <v>62</v>
      </c>
      <c r="J4261">
        <v>88275</v>
      </c>
      <c r="K4261" s="1">
        <v>44725</v>
      </c>
      <c r="L4261" t="s">
        <v>123</v>
      </c>
      <c r="M4261" t="s">
        <v>5676</v>
      </c>
      <c r="N4261" t="s">
        <v>12304</v>
      </c>
      <c r="O4261" t="s">
        <v>735</v>
      </c>
      <c r="P4261" t="s">
        <v>736</v>
      </c>
      <c r="Q4261" t="s">
        <v>67</v>
      </c>
      <c r="R4261" t="s">
        <v>737</v>
      </c>
      <c r="S4261" t="s">
        <v>212</v>
      </c>
      <c r="T4261" t="s">
        <v>738</v>
      </c>
      <c r="U4261" t="s">
        <v>739</v>
      </c>
      <c r="V4261" t="s">
        <v>6717</v>
      </c>
      <c r="W4261" t="s">
        <v>6718</v>
      </c>
    </row>
    <row r="4262" spans="1:23" x14ac:dyDescent="0.3">
      <c r="A4262">
        <v>1916078899523210</v>
      </c>
      <c r="B4262" t="s">
        <v>150</v>
      </c>
      <c r="C4262" t="s">
        <v>58</v>
      </c>
      <c r="D4262" t="s">
        <v>2672</v>
      </c>
      <c r="E4262" t="s">
        <v>569</v>
      </c>
      <c r="F4262" t="s">
        <v>570</v>
      </c>
      <c r="G4262">
        <v>18.335799999999999</v>
      </c>
      <c r="H4262">
        <v>-64.896299999999997</v>
      </c>
      <c r="I4262" t="s">
        <v>206</v>
      </c>
      <c r="J4262">
        <v>96230</v>
      </c>
      <c r="K4262" s="1">
        <v>44816</v>
      </c>
      <c r="L4262" t="s">
        <v>123</v>
      </c>
      <c r="M4262" t="s">
        <v>12305</v>
      </c>
      <c r="N4262" t="s">
        <v>12306</v>
      </c>
      <c r="O4262" t="s">
        <v>2111</v>
      </c>
      <c r="P4262" t="s">
        <v>2675</v>
      </c>
      <c r="Q4262" t="s">
        <v>67</v>
      </c>
      <c r="R4262" t="s">
        <v>2676</v>
      </c>
      <c r="S4262" t="s">
        <v>114</v>
      </c>
      <c r="T4262" t="s">
        <v>2677</v>
      </c>
      <c r="U4262" t="s">
        <v>2678</v>
      </c>
      <c r="V4262" t="s">
        <v>5517</v>
      </c>
      <c r="W4262" t="s">
        <v>5518</v>
      </c>
    </row>
    <row r="4263" spans="1:23" x14ac:dyDescent="0.3">
      <c r="A4263">
        <v>1662595367576220</v>
      </c>
      <c r="B4263" t="s">
        <v>150</v>
      </c>
      <c r="C4263" t="s">
        <v>105</v>
      </c>
      <c r="D4263" t="s">
        <v>43</v>
      </c>
      <c r="E4263" t="s">
        <v>233</v>
      </c>
      <c r="F4263" t="s">
        <v>234</v>
      </c>
      <c r="G4263">
        <v>34.802100000000003</v>
      </c>
      <c r="H4263">
        <v>38.9968</v>
      </c>
      <c r="I4263" t="s">
        <v>28</v>
      </c>
      <c r="J4263">
        <v>51549</v>
      </c>
      <c r="K4263" s="1">
        <v>45106</v>
      </c>
      <c r="L4263" t="s">
        <v>123</v>
      </c>
      <c r="M4263" t="s">
        <v>12307</v>
      </c>
      <c r="N4263" t="s">
        <v>12308</v>
      </c>
      <c r="O4263" t="s">
        <v>3431</v>
      </c>
      <c r="P4263" t="s">
        <v>4610</v>
      </c>
      <c r="Q4263" t="s">
        <v>239</v>
      </c>
      <c r="R4263" t="s">
        <v>4611</v>
      </c>
      <c r="S4263" t="s">
        <v>36</v>
      </c>
      <c r="T4263" t="s">
        <v>4612</v>
      </c>
      <c r="U4263" t="s">
        <v>4613</v>
      </c>
      <c r="V4263" t="s">
        <v>5714</v>
      </c>
      <c r="W4263" t="s">
        <v>5715</v>
      </c>
    </row>
    <row r="4264" spans="1:23" x14ac:dyDescent="0.3">
      <c r="A4264">
        <v>2046160121317000</v>
      </c>
      <c r="B4264" t="s">
        <v>1803</v>
      </c>
      <c r="C4264" t="s">
        <v>218</v>
      </c>
      <c r="D4264" t="s">
        <v>4314</v>
      </c>
      <c r="E4264" t="s">
        <v>2570</v>
      </c>
      <c r="F4264" t="s">
        <v>2571</v>
      </c>
      <c r="G4264">
        <v>6.4238</v>
      </c>
      <c r="H4264">
        <v>-66.589699999999993</v>
      </c>
      <c r="I4264" t="s">
        <v>62</v>
      </c>
      <c r="J4264">
        <v>18598</v>
      </c>
      <c r="K4264" s="1">
        <v>44627</v>
      </c>
      <c r="L4264" t="s">
        <v>63</v>
      </c>
      <c r="M4264" t="s">
        <v>12309</v>
      </c>
      <c r="N4264" t="s">
        <v>12310</v>
      </c>
      <c r="O4264" t="s">
        <v>292</v>
      </c>
      <c r="P4264" t="s">
        <v>293</v>
      </c>
      <c r="Q4264" t="s">
        <v>169</v>
      </c>
      <c r="R4264" t="s">
        <v>295</v>
      </c>
      <c r="S4264" t="s">
        <v>334</v>
      </c>
      <c r="T4264" t="s">
        <v>296</v>
      </c>
      <c r="U4264" t="s">
        <v>297</v>
      </c>
      <c r="V4264" t="s">
        <v>7575</v>
      </c>
    </row>
    <row r="4265" spans="1:23" x14ac:dyDescent="0.3">
      <c r="A4265">
        <v>268161718254404</v>
      </c>
      <c r="B4265" t="s">
        <v>1249</v>
      </c>
      <c r="C4265" t="s">
        <v>134</v>
      </c>
      <c r="D4265" t="s">
        <v>1164</v>
      </c>
      <c r="E4265" t="s">
        <v>954</v>
      </c>
      <c r="F4265" t="s">
        <v>955</v>
      </c>
      <c r="G4265">
        <v>4.2104999999999997</v>
      </c>
      <c r="H4265">
        <v>101.97580000000001</v>
      </c>
      <c r="I4265" t="s">
        <v>138</v>
      </c>
      <c r="J4265">
        <v>41084</v>
      </c>
      <c r="K4265" s="1">
        <v>44819</v>
      </c>
      <c r="L4265" t="s">
        <v>123</v>
      </c>
      <c r="M4265" t="s">
        <v>12311</v>
      </c>
      <c r="N4265">
        <f>1-343-345-4320</f>
        <v>-5007</v>
      </c>
      <c r="O4265" t="s">
        <v>1832</v>
      </c>
      <c r="P4265" t="s">
        <v>1833</v>
      </c>
      <c r="Q4265" t="s">
        <v>674</v>
      </c>
      <c r="R4265" t="s">
        <v>1834</v>
      </c>
      <c r="S4265" t="s">
        <v>212</v>
      </c>
      <c r="T4265" t="s">
        <v>1835</v>
      </c>
      <c r="U4265" t="s">
        <v>1836</v>
      </c>
      <c r="V4265" t="s">
        <v>5938</v>
      </c>
      <c r="W4265" t="s">
        <v>5939</v>
      </c>
    </row>
    <row r="4266" spans="1:23" x14ac:dyDescent="0.3">
      <c r="A4266">
        <v>2266744320018610</v>
      </c>
      <c r="B4266" t="s">
        <v>443</v>
      </c>
      <c r="C4266" t="s">
        <v>58</v>
      </c>
      <c r="D4266" t="s">
        <v>3464</v>
      </c>
      <c r="E4266" t="s">
        <v>1360</v>
      </c>
      <c r="F4266" t="s">
        <v>1361</v>
      </c>
      <c r="G4266">
        <v>60.472000000000001</v>
      </c>
      <c r="H4266">
        <v>8.4688999999999997</v>
      </c>
      <c r="I4266" t="s">
        <v>62</v>
      </c>
      <c r="J4266">
        <v>69180</v>
      </c>
      <c r="K4266" s="1">
        <v>44937</v>
      </c>
      <c r="L4266" t="s">
        <v>123</v>
      </c>
      <c r="M4266" t="s">
        <v>12312</v>
      </c>
      <c r="N4266" t="s">
        <v>12313</v>
      </c>
      <c r="O4266" t="s">
        <v>597</v>
      </c>
      <c r="P4266" t="s">
        <v>1493</v>
      </c>
      <c r="Q4266" t="s">
        <v>967</v>
      </c>
      <c r="R4266" t="s">
        <v>1755</v>
      </c>
      <c r="S4266" t="s">
        <v>69</v>
      </c>
      <c r="T4266" t="s">
        <v>1756</v>
      </c>
      <c r="U4266" t="s">
        <v>1757</v>
      </c>
      <c r="V4266" t="s">
        <v>5650</v>
      </c>
      <c r="W4266" t="s">
        <v>5651</v>
      </c>
    </row>
    <row r="4267" spans="1:23" x14ac:dyDescent="0.3">
      <c r="A4267">
        <v>2648404593609050</v>
      </c>
      <c r="B4267" t="s">
        <v>161</v>
      </c>
      <c r="C4267" t="s">
        <v>24</v>
      </c>
      <c r="D4267" t="s">
        <v>882</v>
      </c>
      <c r="E4267" t="s">
        <v>3498</v>
      </c>
      <c r="F4267" t="s">
        <v>3499</v>
      </c>
      <c r="G4267">
        <v>-3.3731</v>
      </c>
      <c r="H4267">
        <v>29.918900000000001</v>
      </c>
      <c r="I4267" t="s">
        <v>78</v>
      </c>
      <c r="J4267">
        <v>109400</v>
      </c>
      <c r="K4267" s="1">
        <v>44756</v>
      </c>
      <c r="L4267" t="s">
        <v>29</v>
      </c>
      <c r="M4267" t="s">
        <v>12314</v>
      </c>
      <c r="N4267" t="s">
        <v>12315</v>
      </c>
      <c r="O4267" t="s">
        <v>1466</v>
      </c>
      <c r="P4267" t="s">
        <v>4746</v>
      </c>
      <c r="Q4267" t="s">
        <v>83</v>
      </c>
      <c r="R4267" t="s">
        <v>4747</v>
      </c>
      <c r="S4267" t="s">
        <v>114</v>
      </c>
      <c r="T4267" t="s">
        <v>4748</v>
      </c>
      <c r="U4267" t="s">
        <v>4749</v>
      </c>
      <c r="V4267" t="s">
        <v>5977</v>
      </c>
      <c r="W4267" t="s">
        <v>5978</v>
      </c>
    </row>
    <row r="4268" spans="1:23" x14ac:dyDescent="0.3">
      <c r="A4268">
        <v>601385883911361</v>
      </c>
      <c r="B4268" t="s">
        <v>23</v>
      </c>
      <c r="C4268" t="s">
        <v>218</v>
      </c>
      <c r="D4268" t="s">
        <v>5485</v>
      </c>
      <c r="E4268" t="s">
        <v>1896</v>
      </c>
      <c r="F4268" t="s">
        <v>1897</v>
      </c>
      <c r="G4268">
        <v>9.9456000000000007</v>
      </c>
      <c r="H4268">
        <v>-9.6966000000000001</v>
      </c>
      <c r="I4268" t="s">
        <v>138</v>
      </c>
      <c r="J4268">
        <v>48356</v>
      </c>
      <c r="K4268" s="1">
        <v>44958</v>
      </c>
      <c r="L4268" t="s">
        <v>63</v>
      </c>
      <c r="M4268" t="s">
        <v>12316</v>
      </c>
      <c r="N4268" t="s">
        <v>12317</v>
      </c>
      <c r="O4268" t="s">
        <v>81</v>
      </c>
      <c r="P4268" t="s">
        <v>1036</v>
      </c>
      <c r="Q4268" t="s">
        <v>1047</v>
      </c>
      <c r="R4268" t="s">
        <v>1037</v>
      </c>
      <c r="S4268" t="s">
        <v>241</v>
      </c>
      <c r="T4268" t="s">
        <v>1038</v>
      </c>
      <c r="U4268" t="s">
        <v>1039</v>
      </c>
      <c r="V4268" t="s">
        <v>201</v>
      </c>
      <c r="W4268" t="s">
        <v>202</v>
      </c>
    </row>
    <row r="4269" spans="1:23" x14ac:dyDescent="0.3">
      <c r="A4269">
        <v>596846999793911</v>
      </c>
      <c r="B4269" t="s">
        <v>161</v>
      </c>
      <c r="C4269" t="s">
        <v>151</v>
      </c>
      <c r="D4269" t="s">
        <v>1423</v>
      </c>
      <c r="E4269" t="s">
        <v>63</v>
      </c>
      <c r="F4269" t="s">
        <v>152</v>
      </c>
      <c r="G4269">
        <v>3.2027999999999999</v>
      </c>
      <c r="H4269">
        <v>73.220699999999994</v>
      </c>
      <c r="I4269" t="s">
        <v>206</v>
      </c>
      <c r="J4269">
        <v>87132</v>
      </c>
      <c r="K4269" s="1">
        <v>44622</v>
      </c>
      <c r="L4269" t="s">
        <v>29</v>
      </c>
      <c r="M4269" t="s">
        <v>12318</v>
      </c>
      <c r="N4269">
        <v>6574931852</v>
      </c>
      <c r="O4269" t="s">
        <v>224</v>
      </c>
      <c r="P4269" t="s">
        <v>225</v>
      </c>
      <c r="Q4269" t="s">
        <v>169</v>
      </c>
      <c r="R4269" t="s">
        <v>226</v>
      </c>
      <c r="S4269" t="s">
        <v>212</v>
      </c>
      <c r="T4269" t="s">
        <v>227</v>
      </c>
      <c r="U4269" t="s">
        <v>228</v>
      </c>
      <c r="V4269" t="s">
        <v>8256</v>
      </c>
      <c r="W4269" t="s">
        <v>8257</v>
      </c>
    </row>
    <row r="4270" spans="1:23" x14ac:dyDescent="0.3">
      <c r="A4270">
        <v>1127407512664580</v>
      </c>
      <c r="B4270" t="s">
        <v>260</v>
      </c>
      <c r="C4270" t="s">
        <v>24</v>
      </c>
      <c r="D4270" t="s">
        <v>5913</v>
      </c>
      <c r="E4270" t="s">
        <v>4849</v>
      </c>
      <c r="F4270" t="s">
        <v>4850</v>
      </c>
      <c r="G4270">
        <v>28.033899999999999</v>
      </c>
      <c r="H4270">
        <v>1.6596</v>
      </c>
      <c r="I4270" t="s">
        <v>62</v>
      </c>
      <c r="J4270">
        <v>32775</v>
      </c>
      <c r="K4270" s="1">
        <v>45003</v>
      </c>
      <c r="L4270" t="s">
        <v>29</v>
      </c>
      <c r="M4270" t="s">
        <v>12319</v>
      </c>
      <c r="N4270" t="s">
        <v>12320</v>
      </c>
      <c r="O4270" t="s">
        <v>2027</v>
      </c>
      <c r="P4270" t="s">
        <v>4342</v>
      </c>
      <c r="Q4270" t="s">
        <v>294</v>
      </c>
      <c r="R4270" t="s">
        <v>4343</v>
      </c>
      <c r="S4270" t="s">
        <v>334</v>
      </c>
      <c r="T4270" t="s">
        <v>4344</v>
      </c>
      <c r="U4270" t="s">
        <v>4345</v>
      </c>
      <c r="V4270" t="s">
        <v>8206</v>
      </c>
      <c r="W4270" t="s">
        <v>8207</v>
      </c>
    </row>
    <row r="4271" spans="1:23" x14ac:dyDescent="0.3">
      <c r="A4271">
        <v>1096937687248000</v>
      </c>
      <c r="B4271" t="s">
        <v>686</v>
      </c>
      <c r="C4271" t="s">
        <v>151</v>
      </c>
      <c r="D4271" t="s">
        <v>4497</v>
      </c>
      <c r="E4271" t="s">
        <v>1065</v>
      </c>
      <c r="F4271" t="s">
        <v>1066</v>
      </c>
      <c r="G4271">
        <v>11.825100000000001</v>
      </c>
      <c r="H4271">
        <v>42.590299999999999</v>
      </c>
      <c r="I4271" t="s">
        <v>206</v>
      </c>
      <c r="J4271">
        <v>18385</v>
      </c>
      <c r="K4271" s="1">
        <v>45129</v>
      </c>
      <c r="L4271" t="s">
        <v>123</v>
      </c>
      <c r="M4271" t="s">
        <v>12321</v>
      </c>
      <c r="N4271" t="s">
        <v>12322</v>
      </c>
      <c r="O4271" t="s">
        <v>4051</v>
      </c>
      <c r="P4271" t="s">
        <v>4804</v>
      </c>
      <c r="Q4271" t="s">
        <v>83</v>
      </c>
      <c r="R4271" t="s">
        <v>4805</v>
      </c>
      <c r="S4271" t="s">
        <v>241</v>
      </c>
      <c r="T4271" t="s">
        <v>4806</v>
      </c>
      <c r="U4271" t="s">
        <v>4807</v>
      </c>
      <c r="V4271" t="s">
        <v>1634</v>
      </c>
      <c r="W4271" t="s">
        <v>1635</v>
      </c>
    </row>
    <row r="4272" spans="1:23" x14ac:dyDescent="0.3">
      <c r="A4272">
        <v>2121990234297120</v>
      </c>
      <c r="B4272" t="s">
        <v>351</v>
      </c>
      <c r="C4272" t="s">
        <v>189</v>
      </c>
      <c r="D4272" t="s">
        <v>43</v>
      </c>
      <c r="E4272" t="s">
        <v>1065</v>
      </c>
      <c r="F4272" t="s">
        <v>1066</v>
      </c>
      <c r="G4272">
        <v>11.825100000000001</v>
      </c>
      <c r="H4272">
        <v>42.590299999999999</v>
      </c>
      <c r="I4272" t="s">
        <v>78</v>
      </c>
      <c r="J4272">
        <v>66396</v>
      </c>
      <c r="K4272" s="1">
        <v>44479</v>
      </c>
      <c r="L4272" t="s">
        <v>29</v>
      </c>
      <c r="M4272" t="s">
        <v>10834</v>
      </c>
      <c r="N4272" t="s">
        <v>12323</v>
      </c>
      <c r="O4272" t="s">
        <v>3636</v>
      </c>
      <c r="P4272" t="s">
        <v>4873</v>
      </c>
      <c r="Q4272" t="s">
        <v>253</v>
      </c>
      <c r="R4272" t="s">
        <v>4874</v>
      </c>
      <c r="S4272" t="s">
        <v>198</v>
      </c>
      <c r="T4272" t="s">
        <v>4875</v>
      </c>
      <c r="U4272" t="s">
        <v>4876</v>
      </c>
      <c r="V4272" t="s">
        <v>3657</v>
      </c>
      <c r="W4272" t="s">
        <v>3658</v>
      </c>
    </row>
    <row r="4273" spans="1:23" x14ac:dyDescent="0.3">
      <c r="A4273">
        <v>1443533671722120</v>
      </c>
      <c r="B4273" t="s">
        <v>582</v>
      </c>
      <c r="C4273" t="s">
        <v>105</v>
      </c>
      <c r="D4273" t="s">
        <v>4532</v>
      </c>
      <c r="E4273" t="s">
        <v>353</v>
      </c>
      <c r="F4273" t="s">
        <v>354</v>
      </c>
      <c r="G4273">
        <v>15.199</v>
      </c>
      <c r="H4273">
        <v>-86.241900000000001</v>
      </c>
      <c r="I4273" t="s">
        <v>62</v>
      </c>
      <c r="J4273">
        <v>91269</v>
      </c>
      <c r="K4273" s="1">
        <v>44755</v>
      </c>
      <c r="L4273" t="s">
        <v>63</v>
      </c>
      <c r="M4273" t="s">
        <v>12324</v>
      </c>
      <c r="N4273" t="s">
        <v>12325</v>
      </c>
      <c r="O4273" t="s">
        <v>526</v>
      </c>
      <c r="P4273" t="s">
        <v>629</v>
      </c>
      <c r="Q4273" t="s">
        <v>294</v>
      </c>
      <c r="R4273" t="s">
        <v>630</v>
      </c>
      <c r="S4273" t="s">
        <v>114</v>
      </c>
      <c r="T4273" t="s">
        <v>631</v>
      </c>
      <c r="U4273" t="s">
        <v>632</v>
      </c>
      <c r="V4273" t="s">
        <v>12298</v>
      </c>
      <c r="W4273" t="s">
        <v>12299</v>
      </c>
    </row>
    <row r="4274" spans="1:23" x14ac:dyDescent="0.3">
      <c r="A4274">
        <v>2766660655916260</v>
      </c>
      <c r="B4274" t="s">
        <v>272</v>
      </c>
      <c r="C4274" t="s">
        <v>134</v>
      </c>
      <c r="D4274" t="s">
        <v>5605</v>
      </c>
      <c r="E4274" t="s">
        <v>2591</v>
      </c>
      <c r="F4274" t="s">
        <v>2592</v>
      </c>
      <c r="G4274">
        <v>31.046099999999999</v>
      </c>
      <c r="H4274">
        <v>34.851599999999998</v>
      </c>
      <c r="I4274" t="s">
        <v>206</v>
      </c>
      <c r="J4274">
        <v>42702</v>
      </c>
      <c r="K4274" s="1">
        <v>44917</v>
      </c>
      <c r="L4274" t="s">
        <v>29</v>
      </c>
      <c r="M4274" t="s">
        <v>12326</v>
      </c>
      <c r="N4274" t="s">
        <v>12327</v>
      </c>
      <c r="O4274" t="s">
        <v>307</v>
      </c>
      <c r="P4274" t="s">
        <v>1235</v>
      </c>
      <c r="Q4274" t="s">
        <v>321</v>
      </c>
      <c r="R4274" t="s">
        <v>1236</v>
      </c>
      <c r="S4274" t="s">
        <v>52</v>
      </c>
      <c r="T4274" t="s">
        <v>1237</v>
      </c>
      <c r="U4274" t="s">
        <v>1238</v>
      </c>
      <c r="V4274" t="s">
        <v>4881</v>
      </c>
      <c r="W4274" t="s">
        <v>4882</v>
      </c>
    </row>
    <row r="4275" spans="1:23" x14ac:dyDescent="0.3">
      <c r="A4275">
        <v>478711507532765</v>
      </c>
      <c r="B4275" t="s">
        <v>217</v>
      </c>
      <c r="C4275" t="s">
        <v>24</v>
      </c>
      <c r="D4275" t="s">
        <v>6473</v>
      </c>
      <c r="E4275" t="s">
        <v>2249</v>
      </c>
      <c r="F4275" t="s">
        <v>2250</v>
      </c>
      <c r="G4275">
        <v>15.87</v>
      </c>
      <c r="H4275">
        <v>100.99250000000001</v>
      </c>
      <c r="I4275" t="s">
        <v>62</v>
      </c>
      <c r="J4275">
        <v>72247</v>
      </c>
      <c r="K4275" s="1">
        <v>44789</v>
      </c>
      <c r="L4275" t="s">
        <v>63</v>
      </c>
      <c r="M4275" t="s">
        <v>12328</v>
      </c>
      <c r="N4275" t="s">
        <v>12329</v>
      </c>
      <c r="O4275" t="s">
        <v>448</v>
      </c>
      <c r="P4275" t="s">
        <v>2628</v>
      </c>
      <c r="Q4275" t="s">
        <v>321</v>
      </c>
      <c r="R4275" t="s">
        <v>2629</v>
      </c>
      <c r="S4275" t="s">
        <v>255</v>
      </c>
      <c r="T4275" t="s">
        <v>2630</v>
      </c>
      <c r="U4275" t="s">
        <v>2631</v>
      </c>
      <c r="V4275" t="s">
        <v>3120</v>
      </c>
      <c r="W4275" t="s">
        <v>3121</v>
      </c>
    </row>
    <row r="4276" spans="1:23" x14ac:dyDescent="0.3">
      <c r="A4276">
        <v>232569388832329</v>
      </c>
      <c r="B4276" t="s">
        <v>443</v>
      </c>
      <c r="C4276" t="s">
        <v>151</v>
      </c>
      <c r="D4276" t="s">
        <v>6374</v>
      </c>
      <c r="E4276" t="s">
        <v>1986</v>
      </c>
      <c r="F4276" t="s">
        <v>1987</v>
      </c>
      <c r="G4276">
        <v>-1.2864</v>
      </c>
      <c r="H4276">
        <v>36.8172</v>
      </c>
      <c r="I4276" t="s">
        <v>78</v>
      </c>
      <c r="J4276">
        <v>68445</v>
      </c>
      <c r="K4276" s="1">
        <v>44920</v>
      </c>
      <c r="L4276" t="s">
        <v>123</v>
      </c>
      <c r="M4276" t="s">
        <v>12330</v>
      </c>
      <c r="N4276" t="s">
        <v>12331</v>
      </c>
      <c r="O4276" t="s">
        <v>1428</v>
      </c>
      <c r="P4276" t="s">
        <v>1429</v>
      </c>
      <c r="Q4276" t="s">
        <v>169</v>
      </c>
      <c r="R4276" t="s">
        <v>1430</v>
      </c>
      <c r="S4276" t="s">
        <v>114</v>
      </c>
      <c r="T4276" t="s">
        <v>1431</v>
      </c>
      <c r="U4276" t="s">
        <v>1432</v>
      </c>
      <c r="V4276" t="s">
        <v>8887</v>
      </c>
      <c r="W4276" t="s">
        <v>8888</v>
      </c>
    </row>
    <row r="4277" spans="1:23" x14ac:dyDescent="0.3">
      <c r="A4277">
        <v>2804769799580860</v>
      </c>
      <c r="B4277" t="s">
        <v>921</v>
      </c>
      <c r="C4277" t="s">
        <v>189</v>
      </c>
      <c r="D4277" t="s">
        <v>2429</v>
      </c>
      <c r="E4277" t="s">
        <v>1278</v>
      </c>
      <c r="F4277" t="s">
        <v>1278</v>
      </c>
      <c r="G4277">
        <v>49.815300000000001</v>
      </c>
      <c r="H4277">
        <v>6.1295999999999999</v>
      </c>
      <c r="I4277" t="s">
        <v>28</v>
      </c>
      <c r="J4277">
        <v>74570</v>
      </c>
      <c r="K4277" s="1">
        <v>44781</v>
      </c>
      <c r="L4277" t="s">
        <v>63</v>
      </c>
      <c r="M4277" t="s">
        <v>12332</v>
      </c>
      <c r="N4277" t="s">
        <v>12333</v>
      </c>
      <c r="O4277" t="s">
        <v>508</v>
      </c>
      <c r="P4277" t="s">
        <v>509</v>
      </c>
      <c r="Q4277" t="s">
        <v>169</v>
      </c>
      <c r="R4277" t="s">
        <v>510</v>
      </c>
      <c r="S4277" t="s">
        <v>69</v>
      </c>
      <c r="T4277" t="s">
        <v>511</v>
      </c>
      <c r="U4277" t="s">
        <v>512</v>
      </c>
      <c r="V4277" t="s">
        <v>4877</v>
      </c>
      <c r="W4277" t="s">
        <v>4878</v>
      </c>
    </row>
    <row r="4278" spans="1:23" x14ac:dyDescent="0.3">
      <c r="A4278">
        <v>3003437386834930</v>
      </c>
      <c r="B4278" t="s">
        <v>396</v>
      </c>
      <c r="C4278" t="s">
        <v>218</v>
      </c>
      <c r="D4278" t="s">
        <v>997</v>
      </c>
      <c r="E4278" t="s">
        <v>2094</v>
      </c>
      <c r="F4278" t="s">
        <v>2733</v>
      </c>
      <c r="G4278">
        <v>-13.759</v>
      </c>
      <c r="H4278">
        <v>-172.1046</v>
      </c>
      <c r="I4278" t="s">
        <v>78</v>
      </c>
      <c r="J4278">
        <v>109173</v>
      </c>
      <c r="K4278" s="1">
        <v>44817</v>
      </c>
      <c r="L4278" t="s">
        <v>63</v>
      </c>
      <c r="M4278" t="s">
        <v>12334</v>
      </c>
      <c r="N4278" t="s">
        <v>12335</v>
      </c>
      <c r="O4278" t="s">
        <v>81</v>
      </c>
      <c r="P4278" t="s">
        <v>224</v>
      </c>
      <c r="Q4278" t="s">
        <v>34</v>
      </c>
      <c r="R4278" t="s">
        <v>2259</v>
      </c>
      <c r="S4278" t="s">
        <v>114</v>
      </c>
      <c r="T4278" t="s">
        <v>2260</v>
      </c>
      <c r="U4278" t="s">
        <v>2261</v>
      </c>
      <c r="V4278" t="s">
        <v>2013</v>
      </c>
      <c r="W4278" t="s">
        <v>2014</v>
      </c>
    </row>
    <row r="4279" spans="1:23" x14ac:dyDescent="0.3">
      <c r="A4279">
        <v>1816223494248580</v>
      </c>
      <c r="B4279" t="s">
        <v>175</v>
      </c>
      <c r="C4279" t="s">
        <v>218</v>
      </c>
      <c r="D4279" t="s">
        <v>1864</v>
      </c>
      <c r="E4279" t="s">
        <v>2809</v>
      </c>
      <c r="F4279" t="s">
        <v>2810</v>
      </c>
      <c r="G4279">
        <v>56.130400000000002</v>
      </c>
      <c r="H4279">
        <v>-106.3468</v>
      </c>
      <c r="I4279" t="s">
        <v>78</v>
      </c>
      <c r="J4279">
        <v>32600</v>
      </c>
      <c r="K4279" s="1">
        <v>44935</v>
      </c>
      <c r="L4279" t="s">
        <v>123</v>
      </c>
      <c r="M4279" t="s">
        <v>12336</v>
      </c>
      <c r="N4279" t="s">
        <v>12337</v>
      </c>
      <c r="O4279" t="s">
        <v>561</v>
      </c>
      <c r="P4279" t="s">
        <v>1923</v>
      </c>
      <c r="Q4279" t="s">
        <v>239</v>
      </c>
      <c r="R4279" t="s">
        <v>1924</v>
      </c>
      <c r="S4279" t="s">
        <v>114</v>
      </c>
      <c r="T4279" t="s">
        <v>1925</v>
      </c>
      <c r="U4279" t="s">
        <v>1926</v>
      </c>
      <c r="V4279" t="s">
        <v>5916</v>
      </c>
      <c r="W4279" t="s">
        <v>5917</v>
      </c>
    </row>
    <row r="4280" spans="1:23" x14ac:dyDescent="0.3">
      <c r="A4280">
        <v>1471241987551900</v>
      </c>
      <c r="B4280" t="s">
        <v>1683</v>
      </c>
      <c r="C4280" t="s">
        <v>189</v>
      </c>
      <c r="D4280" t="s">
        <v>1962</v>
      </c>
      <c r="E4280" t="s">
        <v>3436</v>
      </c>
      <c r="F4280" t="s">
        <v>3437</v>
      </c>
      <c r="G4280">
        <v>13.7942</v>
      </c>
      <c r="H4280">
        <v>-88.896500000000003</v>
      </c>
      <c r="I4280" t="s">
        <v>28</v>
      </c>
      <c r="J4280">
        <v>39563</v>
      </c>
      <c r="K4280" s="1">
        <v>44974</v>
      </c>
      <c r="L4280" t="s">
        <v>29</v>
      </c>
      <c r="M4280" t="s">
        <v>12338</v>
      </c>
      <c r="N4280" t="s">
        <v>12339</v>
      </c>
      <c r="O4280" t="s">
        <v>2700</v>
      </c>
      <c r="P4280" t="s">
        <v>2701</v>
      </c>
      <c r="Q4280" t="s">
        <v>83</v>
      </c>
      <c r="R4280" t="s">
        <v>2702</v>
      </c>
      <c r="S4280" t="s">
        <v>145</v>
      </c>
      <c r="T4280" t="s">
        <v>2703</v>
      </c>
      <c r="U4280" t="s">
        <v>2704</v>
      </c>
      <c r="V4280" t="s">
        <v>1369</v>
      </c>
      <c r="W4280" t="s">
        <v>1370</v>
      </c>
    </row>
    <row r="4281" spans="1:23" x14ac:dyDescent="0.3">
      <c r="A4281">
        <v>1372163148353280</v>
      </c>
      <c r="B4281" t="s">
        <v>567</v>
      </c>
      <c r="C4281" t="s">
        <v>91</v>
      </c>
      <c r="D4281" t="s">
        <v>5016</v>
      </c>
      <c r="E4281" t="s">
        <v>3116</v>
      </c>
      <c r="F4281" t="s">
        <v>3117</v>
      </c>
      <c r="G4281">
        <v>25.354800000000001</v>
      </c>
      <c r="H4281">
        <v>51.183900000000001</v>
      </c>
      <c r="I4281" t="s">
        <v>138</v>
      </c>
      <c r="J4281">
        <v>30453</v>
      </c>
      <c r="K4281" s="1">
        <v>45120</v>
      </c>
      <c r="L4281" t="s">
        <v>29</v>
      </c>
      <c r="M4281" t="s">
        <v>12340</v>
      </c>
      <c r="N4281" t="s">
        <v>12341</v>
      </c>
      <c r="O4281" t="s">
        <v>2241</v>
      </c>
      <c r="P4281" t="s">
        <v>3001</v>
      </c>
      <c r="Q4281" t="s">
        <v>239</v>
      </c>
      <c r="R4281" t="s">
        <v>3002</v>
      </c>
      <c r="S4281" t="s">
        <v>212</v>
      </c>
      <c r="T4281" t="s">
        <v>3003</v>
      </c>
      <c r="U4281" t="s">
        <v>3004</v>
      </c>
      <c r="V4281" t="s">
        <v>1613</v>
      </c>
      <c r="W4281" t="s">
        <v>1614</v>
      </c>
    </row>
    <row r="4282" spans="1:23" x14ac:dyDescent="0.3">
      <c r="A4282">
        <v>971978777685917</v>
      </c>
      <c r="B4282" t="s">
        <v>364</v>
      </c>
      <c r="C4282" t="s">
        <v>134</v>
      </c>
      <c r="D4282" t="s">
        <v>3553</v>
      </c>
      <c r="E4282" t="s">
        <v>3442</v>
      </c>
      <c r="F4282" t="s">
        <v>3443</v>
      </c>
      <c r="G4282">
        <v>61.924100000000003</v>
      </c>
      <c r="H4282">
        <v>25.748200000000001</v>
      </c>
      <c r="I4282" t="s">
        <v>62</v>
      </c>
      <c r="J4282">
        <v>111563</v>
      </c>
      <c r="K4282" s="1">
        <v>44608</v>
      </c>
      <c r="L4282" t="s">
        <v>63</v>
      </c>
      <c r="M4282" t="s">
        <v>12342</v>
      </c>
      <c r="N4282">
        <v>3017756153</v>
      </c>
      <c r="O4282" t="s">
        <v>560</v>
      </c>
      <c r="P4282" t="s">
        <v>585</v>
      </c>
      <c r="Q4282" t="s">
        <v>83</v>
      </c>
      <c r="R4282" t="s">
        <v>3125</v>
      </c>
      <c r="S4282" t="s">
        <v>114</v>
      </c>
      <c r="T4282" t="s">
        <v>3126</v>
      </c>
      <c r="U4282" t="s">
        <v>3127</v>
      </c>
      <c r="V4282" t="s">
        <v>7488</v>
      </c>
      <c r="W4282" t="s">
        <v>7489</v>
      </c>
    </row>
    <row r="4283" spans="1:23" x14ac:dyDescent="0.3">
      <c r="A4283">
        <v>1527011208342130</v>
      </c>
      <c r="B4283" t="s">
        <v>678</v>
      </c>
      <c r="C4283" t="s">
        <v>134</v>
      </c>
      <c r="D4283" t="s">
        <v>4121</v>
      </c>
      <c r="E4283" t="s">
        <v>1010</v>
      </c>
      <c r="F4283" t="s">
        <v>1011</v>
      </c>
      <c r="G4283">
        <v>15.7835</v>
      </c>
      <c r="H4283">
        <v>-90.230800000000002</v>
      </c>
      <c r="I4283" t="s">
        <v>78</v>
      </c>
      <c r="J4283">
        <v>57634</v>
      </c>
      <c r="K4283" s="1">
        <v>44470</v>
      </c>
      <c r="L4283" t="s">
        <v>63</v>
      </c>
      <c r="M4283" t="s">
        <v>12343</v>
      </c>
      <c r="N4283" t="s">
        <v>12344</v>
      </c>
      <c r="O4283" t="s">
        <v>1169</v>
      </c>
      <c r="P4283" t="s">
        <v>2614</v>
      </c>
      <c r="Q4283" t="s">
        <v>239</v>
      </c>
      <c r="R4283" t="s">
        <v>2615</v>
      </c>
      <c r="S4283" t="s">
        <v>36</v>
      </c>
      <c r="T4283" t="s">
        <v>2616</v>
      </c>
      <c r="U4283" t="s">
        <v>2617</v>
      </c>
      <c r="V4283" t="s">
        <v>8698</v>
      </c>
      <c r="W4283" t="s">
        <v>8699</v>
      </c>
    </row>
    <row r="4284" spans="1:23" x14ac:dyDescent="0.3">
      <c r="A4284">
        <v>1864055488448120</v>
      </c>
      <c r="B4284" t="s">
        <v>1636</v>
      </c>
      <c r="C4284" t="s">
        <v>218</v>
      </c>
      <c r="D4284" t="s">
        <v>742</v>
      </c>
      <c r="E4284" t="s">
        <v>1564</v>
      </c>
      <c r="F4284" t="s">
        <v>1565</v>
      </c>
      <c r="G4284">
        <v>6.6111000000000004</v>
      </c>
      <c r="H4284">
        <v>20.939399999999999</v>
      </c>
      <c r="I4284" t="s">
        <v>78</v>
      </c>
      <c r="J4284">
        <v>76064</v>
      </c>
      <c r="K4284" s="1">
        <v>44815</v>
      </c>
      <c r="L4284" t="s">
        <v>123</v>
      </c>
      <c r="M4284" t="s">
        <v>12345</v>
      </c>
      <c r="N4284" t="s">
        <v>12346</v>
      </c>
      <c r="O4284" t="s">
        <v>224</v>
      </c>
      <c r="P4284" t="s">
        <v>81</v>
      </c>
      <c r="Q4284" t="s">
        <v>321</v>
      </c>
      <c r="R4284" t="s">
        <v>3756</v>
      </c>
      <c r="S4284" t="s">
        <v>241</v>
      </c>
      <c r="T4284" t="s">
        <v>3757</v>
      </c>
      <c r="U4284" t="s">
        <v>3758</v>
      </c>
      <c r="V4284" t="s">
        <v>3084</v>
      </c>
      <c r="W4284" t="s">
        <v>3085</v>
      </c>
    </row>
    <row r="4285" spans="1:23" x14ac:dyDescent="0.3">
      <c r="A4285">
        <v>383152853329914</v>
      </c>
      <c r="B4285" t="s">
        <v>231</v>
      </c>
      <c r="C4285" t="s">
        <v>218</v>
      </c>
      <c r="D4285" t="s">
        <v>1976</v>
      </c>
      <c r="E4285" t="s">
        <v>3022</v>
      </c>
      <c r="F4285" t="s">
        <v>3023</v>
      </c>
      <c r="G4285">
        <v>64.963099999999997</v>
      </c>
      <c r="H4285">
        <v>-19.020800000000001</v>
      </c>
      <c r="I4285" t="s">
        <v>206</v>
      </c>
      <c r="J4285">
        <v>61393</v>
      </c>
      <c r="K4285" s="1">
        <v>44642</v>
      </c>
      <c r="L4285" t="s">
        <v>63</v>
      </c>
      <c r="M4285" t="s">
        <v>12347</v>
      </c>
      <c r="N4285" t="s">
        <v>12348</v>
      </c>
      <c r="O4285" t="s">
        <v>597</v>
      </c>
      <c r="P4285" t="s">
        <v>1493</v>
      </c>
      <c r="Q4285" t="s">
        <v>967</v>
      </c>
      <c r="R4285" t="s">
        <v>1755</v>
      </c>
      <c r="S4285" t="s">
        <v>198</v>
      </c>
      <c r="T4285" t="s">
        <v>1756</v>
      </c>
      <c r="U4285" t="s">
        <v>1757</v>
      </c>
      <c r="V4285" t="s">
        <v>2667</v>
      </c>
      <c r="W4285" t="s">
        <v>2668</v>
      </c>
    </row>
    <row r="4286" spans="1:23" x14ac:dyDescent="0.3">
      <c r="A4286">
        <v>1690309635919640</v>
      </c>
      <c r="B4286" t="s">
        <v>792</v>
      </c>
      <c r="C4286" t="s">
        <v>273</v>
      </c>
      <c r="D4286" t="s">
        <v>1962</v>
      </c>
      <c r="E4286" t="s">
        <v>2409</v>
      </c>
      <c r="F4286" t="s">
        <v>2410</v>
      </c>
      <c r="G4286">
        <v>47.165999999999997</v>
      </c>
      <c r="H4286">
        <v>9.5554000000000006</v>
      </c>
      <c r="I4286" t="s">
        <v>78</v>
      </c>
      <c r="J4286">
        <v>94960</v>
      </c>
      <c r="K4286" s="1">
        <v>44867</v>
      </c>
      <c r="L4286" t="s">
        <v>123</v>
      </c>
      <c r="M4286" t="s">
        <v>12349</v>
      </c>
      <c r="N4286" t="s">
        <v>12350</v>
      </c>
      <c r="O4286" t="s">
        <v>2983</v>
      </c>
      <c r="P4286" t="s">
        <v>7636</v>
      </c>
      <c r="Q4286" t="s">
        <v>169</v>
      </c>
      <c r="R4286" t="s">
        <v>7637</v>
      </c>
      <c r="S4286" t="s">
        <v>241</v>
      </c>
      <c r="T4286" t="s">
        <v>7638</v>
      </c>
      <c r="U4286" t="s">
        <v>7639</v>
      </c>
      <c r="V4286" t="s">
        <v>728</v>
      </c>
      <c r="W4286" t="s">
        <v>729</v>
      </c>
    </row>
    <row r="4287" spans="1:23" x14ac:dyDescent="0.3">
      <c r="A4287">
        <v>375728052432888</v>
      </c>
      <c r="B4287" t="s">
        <v>41</v>
      </c>
      <c r="C4287" t="s">
        <v>91</v>
      </c>
      <c r="D4287" t="s">
        <v>2990</v>
      </c>
      <c r="E4287" t="s">
        <v>107</v>
      </c>
      <c r="F4287" t="s">
        <v>108</v>
      </c>
      <c r="G4287">
        <v>50.503900000000002</v>
      </c>
      <c r="H4287">
        <v>4.4699</v>
      </c>
      <c r="I4287" t="s">
        <v>28</v>
      </c>
      <c r="J4287">
        <v>91905</v>
      </c>
      <c r="K4287" s="1">
        <v>44935</v>
      </c>
      <c r="L4287" t="s">
        <v>123</v>
      </c>
      <c r="M4287" t="s">
        <v>10953</v>
      </c>
      <c r="N4287" t="s">
        <v>12351</v>
      </c>
      <c r="O4287" t="s">
        <v>811</v>
      </c>
      <c r="P4287" t="s">
        <v>3997</v>
      </c>
      <c r="Q4287" t="s">
        <v>83</v>
      </c>
      <c r="R4287" t="s">
        <v>3998</v>
      </c>
      <c r="S4287" t="s">
        <v>334</v>
      </c>
      <c r="T4287" t="s">
        <v>3999</v>
      </c>
      <c r="U4287" t="s">
        <v>4000</v>
      </c>
      <c r="V4287" t="s">
        <v>3191</v>
      </c>
      <c r="W4287" t="s">
        <v>3192</v>
      </c>
    </row>
    <row r="4288" spans="1:23" x14ac:dyDescent="0.3">
      <c r="A4288">
        <v>2214762285487610</v>
      </c>
      <c r="B4288" t="s">
        <v>1140</v>
      </c>
      <c r="C4288" t="s">
        <v>58</v>
      </c>
      <c r="D4288" t="s">
        <v>5299</v>
      </c>
      <c r="E4288" t="s">
        <v>1316</v>
      </c>
      <c r="F4288" t="s">
        <v>1317</v>
      </c>
      <c r="G4288">
        <v>16.538799999999998</v>
      </c>
      <c r="H4288">
        <v>-23.041799999999999</v>
      </c>
      <c r="I4288" t="s">
        <v>78</v>
      </c>
      <c r="J4288">
        <v>77744</v>
      </c>
      <c r="K4288" s="1">
        <v>44475</v>
      </c>
      <c r="L4288" t="s">
        <v>123</v>
      </c>
      <c r="M4288" t="s">
        <v>12352</v>
      </c>
      <c r="N4288" t="s">
        <v>12353</v>
      </c>
      <c r="O4288" t="s">
        <v>1308</v>
      </c>
      <c r="P4288" t="s">
        <v>1309</v>
      </c>
      <c r="Q4288" t="s">
        <v>34</v>
      </c>
      <c r="R4288" t="s">
        <v>1310</v>
      </c>
      <c r="S4288" t="s">
        <v>114</v>
      </c>
      <c r="T4288" t="s">
        <v>1311</v>
      </c>
      <c r="U4288" t="s">
        <v>1312</v>
      </c>
      <c r="V4288" t="s">
        <v>7538</v>
      </c>
      <c r="W4288" t="s">
        <v>7539</v>
      </c>
    </row>
    <row r="4289" spans="1:23" x14ac:dyDescent="0.3">
      <c r="A4289">
        <v>759234311675517</v>
      </c>
      <c r="B4289" t="s">
        <v>859</v>
      </c>
      <c r="C4289" t="s">
        <v>218</v>
      </c>
      <c r="D4289" t="s">
        <v>723</v>
      </c>
      <c r="E4289" t="s">
        <v>516</v>
      </c>
      <c r="F4289" t="s">
        <v>517</v>
      </c>
      <c r="G4289">
        <v>31.952200000000001</v>
      </c>
      <c r="H4289">
        <v>35.233199999999997</v>
      </c>
      <c r="I4289" t="s">
        <v>206</v>
      </c>
      <c r="J4289">
        <v>47179</v>
      </c>
      <c r="K4289" s="1">
        <v>44577</v>
      </c>
      <c r="L4289" t="s">
        <v>29</v>
      </c>
      <c r="M4289" t="s">
        <v>12354</v>
      </c>
      <c r="N4289">
        <v>5664941431</v>
      </c>
      <c r="O4289" t="s">
        <v>401</v>
      </c>
      <c r="P4289" t="s">
        <v>4857</v>
      </c>
      <c r="Q4289" t="s">
        <v>253</v>
      </c>
      <c r="R4289" t="s">
        <v>4858</v>
      </c>
      <c r="S4289" t="s">
        <v>212</v>
      </c>
      <c r="T4289" t="s">
        <v>4859</v>
      </c>
      <c r="U4289" t="s">
        <v>4860</v>
      </c>
      <c r="V4289" t="s">
        <v>7488</v>
      </c>
      <c r="W4289" t="s">
        <v>7489</v>
      </c>
    </row>
    <row r="4290" spans="1:23" x14ac:dyDescent="0.3">
      <c r="A4290">
        <v>1350850135574300</v>
      </c>
      <c r="B4290" t="s">
        <v>119</v>
      </c>
      <c r="C4290" t="s">
        <v>151</v>
      </c>
      <c r="D4290" t="s">
        <v>1550</v>
      </c>
      <c r="E4290" t="s">
        <v>3591</v>
      </c>
      <c r="F4290" t="s">
        <v>3592</v>
      </c>
      <c r="G4290">
        <v>41.871899999999997</v>
      </c>
      <c r="H4290">
        <v>12.567399999999999</v>
      </c>
      <c r="I4290" t="s">
        <v>138</v>
      </c>
      <c r="J4290">
        <v>131088</v>
      </c>
      <c r="K4290" s="1">
        <v>44947</v>
      </c>
      <c r="L4290" t="s">
        <v>29</v>
      </c>
      <c r="M4290" t="s">
        <v>12355</v>
      </c>
      <c r="N4290" t="s">
        <v>12356</v>
      </c>
      <c r="O4290" t="s">
        <v>2417</v>
      </c>
      <c r="P4290" t="s">
        <v>5569</v>
      </c>
      <c r="Q4290" t="s">
        <v>83</v>
      </c>
      <c r="R4290" t="s">
        <v>5570</v>
      </c>
      <c r="S4290" t="s">
        <v>241</v>
      </c>
      <c r="T4290" t="s">
        <v>5571</v>
      </c>
      <c r="U4290" t="s">
        <v>5572</v>
      </c>
      <c r="V4290" t="s">
        <v>8000</v>
      </c>
      <c r="W4290" t="s">
        <v>8001</v>
      </c>
    </row>
    <row r="4291" spans="1:23" x14ac:dyDescent="0.3">
      <c r="A4291">
        <v>2226353833236790</v>
      </c>
      <c r="B4291" t="s">
        <v>582</v>
      </c>
      <c r="C4291" t="s">
        <v>24</v>
      </c>
      <c r="D4291" t="s">
        <v>2941</v>
      </c>
      <c r="E4291" t="s">
        <v>2770</v>
      </c>
      <c r="F4291" t="s">
        <v>2771</v>
      </c>
      <c r="G4291">
        <v>12.8628</v>
      </c>
      <c r="H4291">
        <v>30.217600000000001</v>
      </c>
      <c r="I4291" t="s">
        <v>78</v>
      </c>
      <c r="J4291">
        <v>45025</v>
      </c>
      <c r="K4291" s="1">
        <v>44897</v>
      </c>
      <c r="L4291" t="s">
        <v>123</v>
      </c>
      <c r="M4291" t="s">
        <v>12357</v>
      </c>
      <c r="N4291" t="s">
        <v>12358</v>
      </c>
      <c r="O4291" t="s">
        <v>111</v>
      </c>
      <c r="P4291" t="s">
        <v>112</v>
      </c>
      <c r="Q4291" t="s">
        <v>253</v>
      </c>
      <c r="R4291" t="s">
        <v>113</v>
      </c>
      <c r="S4291" t="s">
        <v>36</v>
      </c>
      <c r="T4291" t="s">
        <v>115</v>
      </c>
      <c r="U4291" t="s">
        <v>116</v>
      </c>
      <c r="V4291" t="s">
        <v>478</v>
      </c>
      <c r="W4291" t="s">
        <v>479</v>
      </c>
    </row>
    <row r="4292" spans="1:23" x14ac:dyDescent="0.3">
      <c r="A4292">
        <v>249348937823103</v>
      </c>
      <c r="B4292" t="s">
        <v>74</v>
      </c>
      <c r="C4292" t="s">
        <v>91</v>
      </c>
      <c r="D4292" t="s">
        <v>2186</v>
      </c>
      <c r="E4292" t="s">
        <v>2816</v>
      </c>
      <c r="F4292" t="s">
        <v>2817</v>
      </c>
      <c r="G4292">
        <v>-40.900599999999997</v>
      </c>
      <c r="H4292">
        <v>174.886</v>
      </c>
      <c r="I4292" t="s">
        <v>78</v>
      </c>
      <c r="J4292">
        <v>20044</v>
      </c>
      <c r="K4292" s="1">
        <v>45058</v>
      </c>
      <c r="L4292" t="s">
        <v>63</v>
      </c>
      <c r="M4292" t="s">
        <v>12359</v>
      </c>
      <c r="N4292" t="s">
        <v>12360</v>
      </c>
      <c r="O4292" t="s">
        <v>2027</v>
      </c>
      <c r="P4292" t="s">
        <v>4342</v>
      </c>
      <c r="Q4292" t="s">
        <v>321</v>
      </c>
      <c r="R4292" t="s">
        <v>4343</v>
      </c>
      <c r="S4292" t="s">
        <v>52</v>
      </c>
      <c r="T4292" t="s">
        <v>4344</v>
      </c>
      <c r="U4292" t="s">
        <v>4345</v>
      </c>
      <c r="V4292" t="s">
        <v>4357</v>
      </c>
      <c r="W4292" t="s">
        <v>4358</v>
      </c>
    </row>
    <row r="4293" spans="1:23" x14ac:dyDescent="0.3">
      <c r="A4293">
        <v>1752098598709680</v>
      </c>
      <c r="B4293" t="s">
        <v>23</v>
      </c>
      <c r="C4293" t="s">
        <v>134</v>
      </c>
      <c r="D4293" t="s">
        <v>3096</v>
      </c>
      <c r="E4293" t="s">
        <v>2094</v>
      </c>
      <c r="F4293" t="s">
        <v>2733</v>
      </c>
      <c r="G4293">
        <v>-13.759</v>
      </c>
      <c r="H4293">
        <v>-172.1046</v>
      </c>
      <c r="I4293" t="s">
        <v>78</v>
      </c>
      <c r="J4293">
        <v>39565</v>
      </c>
      <c r="K4293" s="1">
        <v>44548</v>
      </c>
      <c r="L4293" t="s">
        <v>63</v>
      </c>
      <c r="M4293" t="s">
        <v>12361</v>
      </c>
      <c r="N4293" t="s">
        <v>12362</v>
      </c>
      <c r="O4293" t="s">
        <v>448</v>
      </c>
      <c r="P4293" t="s">
        <v>447</v>
      </c>
      <c r="Q4293" t="s">
        <v>321</v>
      </c>
      <c r="R4293" t="s">
        <v>1331</v>
      </c>
      <c r="S4293" t="s">
        <v>85</v>
      </c>
      <c r="T4293" t="s">
        <v>1332</v>
      </c>
      <c r="U4293" t="s">
        <v>1333</v>
      </c>
      <c r="V4293" t="s">
        <v>5282</v>
      </c>
      <c r="W4293" t="s">
        <v>5283</v>
      </c>
    </row>
    <row r="4294" spans="1:23" x14ac:dyDescent="0.3">
      <c r="A4294">
        <v>1842399365435960</v>
      </c>
      <c r="B4294" t="s">
        <v>41</v>
      </c>
      <c r="C4294" t="s">
        <v>42</v>
      </c>
      <c r="D4294" t="s">
        <v>5547</v>
      </c>
      <c r="E4294" t="s">
        <v>1327</v>
      </c>
      <c r="F4294" t="s">
        <v>1328</v>
      </c>
      <c r="G4294">
        <v>-6.3149930000000003</v>
      </c>
      <c r="H4294">
        <v>143.95554999999999</v>
      </c>
      <c r="I4294" t="s">
        <v>28</v>
      </c>
      <c r="J4294">
        <v>35177</v>
      </c>
      <c r="K4294" s="1">
        <v>45034</v>
      </c>
      <c r="L4294" t="s">
        <v>63</v>
      </c>
      <c r="M4294" t="s">
        <v>12363</v>
      </c>
      <c r="N4294" t="s">
        <v>12364</v>
      </c>
      <c r="O4294" t="s">
        <v>650</v>
      </c>
      <c r="P4294" t="s">
        <v>1408</v>
      </c>
      <c r="Q4294" t="s">
        <v>50</v>
      </c>
      <c r="R4294" t="s">
        <v>1409</v>
      </c>
      <c r="S4294" t="s">
        <v>145</v>
      </c>
      <c r="T4294" t="s">
        <v>1410</v>
      </c>
      <c r="U4294" t="s">
        <v>1411</v>
      </c>
      <c r="V4294" t="s">
        <v>3253</v>
      </c>
      <c r="W4294" t="s">
        <v>3254</v>
      </c>
    </row>
    <row r="4295" spans="1:23" x14ac:dyDescent="0.3">
      <c r="A4295">
        <v>739181592940140</v>
      </c>
      <c r="B4295" t="s">
        <v>779</v>
      </c>
      <c r="C4295" t="s">
        <v>189</v>
      </c>
      <c r="D4295" t="s">
        <v>3396</v>
      </c>
      <c r="E4295" t="s">
        <v>1096</v>
      </c>
      <c r="F4295" t="s">
        <v>1097</v>
      </c>
      <c r="G4295">
        <v>17.570699999999999</v>
      </c>
      <c r="H4295">
        <v>-3.9962</v>
      </c>
      <c r="I4295" t="s">
        <v>28</v>
      </c>
      <c r="J4295">
        <v>98425</v>
      </c>
      <c r="K4295" s="1">
        <v>45132</v>
      </c>
      <c r="L4295" t="s">
        <v>123</v>
      </c>
      <c r="M4295" t="s">
        <v>12365</v>
      </c>
      <c r="N4295" t="s">
        <v>12366</v>
      </c>
      <c r="O4295" t="s">
        <v>224</v>
      </c>
      <c r="P4295" t="s">
        <v>560</v>
      </c>
      <c r="Q4295" t="s">
        <v>169</v>
      </c>
      <c r="R4295" t="s">
        <v>1477</v>
      </c>
      <c r="S4295" t="s">
        <v>212</v>
      </c>
      <c r="T4295" t="s">
        <v>1478</v>
      </c>
      <c r="U4295" t="s">
        <v>1479</v>
      </c>
      <c r="V4295" t="s">
        <v>5798</v>
      </c>
      <c r="W4295" t="s">
        <v>5799</v>
      </c>
    </row>
    <row r="4296" spans="1:23" x14ac:dyDescent="0.3">
      <c r="A4296">
        <v>2515120022756570</v>
      </c>
      <c r="B4296" t="s">
        <v>1683</v>
      </c>
      <c r="C4296" t="s">
        <v>58</v>
      </c>
      <c r="D4296" t="s">
        <v>4366</v>
      </c>
      <c r="E4296" t="s">
        <v>385</v>
      </c>
      <c r="F4296" t="s">
        <v>386</v>
      </c>
      <c r="G4296">
        <v>47.162500000000001</v>
      </c>
      <c r="H4296">
        <v>19.503299999999999</v>
      </c>
      <c r="I4296" t="s">
        <v>138</v>
      </c>
      <c r="J4296">
        <v>81774</v>
      </c>
      <c r="K4296" s="1">
        <v>44651</v>
      </c>
      <c r="L4296" t="s">
        <v>123</v>
      </c>
      <c r="M4296" t="s">
        <v>12367</v>
      </c>
      <c r="N4296" t="s">
        <v>12368</v>
      </c>
      <c r="O4296" t="s">
        <v>561</v>
      </c>
      <c r="P4296" t="s">
        <v>1923</v>
      </c>
      <c r="Q4296" t="s">
        <v>674</v>
      </c>
      <c r="R4296" t="s">
        <v>1924</v>
      </c>
      <c r="S4296" t="s">
        <v>52</v>
      </c>
      <c r="T4296" t="s">
        <v>1925</v>
      </c>
      <c r="U4296" t="s">
        <v>1926</v>
      </c>
      <c r="V4296" t="s">
        <v>1904</v>
      </c>
      <c r="W4296" t="s">
        <v>1905</v>
      </c>
    </row>
    <row r="4297" spans="1:23" x14ac:dyDescent="0.3">
      <c r="A4297">
        <v>2913315826432100</v>
      </c>
      <c r="B4297" t="s">
        <v>678</v>
      </c>
      <c r="C4297" t="s">
        <v>151</v>
      </c>
      <c r="D4297" t="s">
        <v>4328</v>
      </c>
      <c r="E4297" t="s">
        <v>419</v>
      </c>
      <c r="F4297" t="s">
        <v>420</v>
      </c>
      <c r="G4297">
        <v>-23.442502999999999</v>
      </c>
      <c r="H4297">
        <v>-58.443832</v>
      </c>
      <c r="I4297" t="s">
        <v>78</v>
      </c>
      <c r="J4297">
        <v>118637</v>
      </c>
      <c r="K4297" s="1">
        <v>44543</v>
      </c>
      <c r="L4297" t="s">
        <v>63</v>
      </c>
      <c r="M4297" t="s">
        <v>12369</v>
      </c>
      <c r="N4297">
        <v>3836007198</v>
      </c>
      <c r="O4297" t="s">
        <v>2653</v>
      </c>
      <c r="P4297" t="s">
        <v>3619</v>
      </c>
      <c r="Q4297" t="s">
        <v>321</v>
      </c>
      <c r="R4297" t="s">
        <v>3620</v>
      </c>
      <c r="S4297" t="s">
        <v>85</v>
      </c>
      <c r="T4297" t="s">
        <v>3621</v>
      </c>
      <c r="U4297" t="s">
        <v>3622</v>
      </c>
      <c r="V4297" t="s">
        <v>3665</v>
      </c>
      <c r="W4297" t="s">
        <v>3666</v>
      </c>
    </row>
    <row r="4298" spans="1:23" x14ac:dyDescent="0.3">
      <c r="A4298">
        <v>1793313537170700</v>
      </c>
      <c r="B4298" t="s">
        <v>396</v>
      </c>
      <c r="C4298" t="s">
        <v>91</v>
      </c>
      <c r="D4298" t="s">
        <v>6665</v>
      </c>
      <c r="E4298" t="s">
        <v>986</v>
      </c>
      <c r="F4298" t="s">
        <v>987</v>
      </c>
      <c r="G4298">
        <v>23.634499999999999</v>
      </c>
      <c r="H4298">
        <v>-102.5528</v>
      </c>
      <c r="I4298" t="s">
        <v>28</v>
      </c>
      <c r="J4298">
        <v>53190</v>
      </c>
      <c r="K4298" s="1">
        <v>44504</v>
      </c>
      <c r="L4298" t="s">
        <v>29</v>
      </c>
      <c r="M4298" t="s">
        <v>12370</v>
      </c>
      <c r="N4298" t="s">
        <v>12371</v>
      </c>
      <c r="O4298" t="s">
        <v>320</v>
      </c>
      <c r="P4298" t="s">
        <v>319</v>
      </c>
      <c r="Q4298" t="s">
        <v>967</v>
      </c>
      <c r="R4298" t="s">
        <v>6101</v>
      </c>
      <c r="S4298" t="s">
        <v>334</v>
      </c>
      <c r="T4298" t="s">
        <v>6102</v>
      </c>
      <c r="U4298" t="s">
        <v>6103</v>
      </c>
      <c r="V4298" t="s">
        <v>1247</v>
      </c>
      <c r="W4298" t="s">
        <v>1248</v>
      </c>
    </row>
    <row r="4299" spans="1:23" x14ac:dyDescent="0.3">
      <c r="A4299">
        <v>214718330182055</v>
      </c>
      <c r="B4299" t="s">
        <v>779</v>
      </c>
      <c r="C4299" t="s">
        <v>151</v>
      </c>
      <c r="D4299" t="s">
        <v>5913</v>
      </c>
      <c r="E4299" t="s">
        <v>593</v>
      </c>
      <c r="F4299" t="s">
        <v>594</v>
      </c>
      <c r="G4299">
        <v>-11.6455</v>
      </c>
      <c r="H4299">
        <v>43.333300000000001</v>
      </c>
      <c r="I4299" t="s">
        <v>138</v>
      </c>
      <c r="J4299">
        <v>77747</v>
      </c>
      <c r="K4299" s="1">
        <v>44885</v>
      </c>
      <c r="L4299" t="s">
        <v>123</v>
      </c>
      <c r="M4299" t="s">
        <v>12372</v>
      </c>
      <c r="N4299" t="s">
        <v>12373</v>
      </c>
      <c r="O4299" t="s">
        <v>1513</v>
      </c>
      <c r="P4299" t="s">
        <v>1373</v>
      </c>
      <c r="Q4299" t="s">
        <v>169</v>
      </c>
      <c r="R4299" t="s">
        <v>1514</v>
      </c>
      <c r="S4299" t="s">
        <v>241</v>
      </c>
      <c r="T4299" t="s">
        <v>1515</v>
      </c>
      <c r="U4299" t="s">
        <v>1516</v>
      </c>
      <c r="V4299" t="s">
        <v>5631</v>
      </c>
      <c r="W4299" t="s">
        <v>5632</v>
      </c>
    </row>
    <row r="4300" spans="1:23" x14ac:dyDescent="0.3">
      <c r="A4300">
        <v>395088456358137</v>
      </c>
      <c r="B4300" t="s">
        <v>1140</v>
      </c>
      <c r="C4300" t="s">
        <v>273</v>
      </c>
      <c r="D4300" t="s">
        <v>6648</v>
      </c>
      <c r="E4300" t="s">
        <v>4329</v>
      </c>
      <c r="F4300" t="s">
        <v>4330</v>
      </c>
      <c r="G4300">
        <v>-13.254300000000001</v>
      </c>
      <c r="H4300">
        <v>34.301499999999997</v>
      </c>
      <c r="I4300" t="s">
        <v>206</v>
      </c>
      <c r="J4300">
        <v>53370</v>
      </c>
      <c r="K4300" s="1">
        <v>44684</v>
      </c>
      <c r="L4300" t="s">
        <v>123</v>
      </c>
      <c r="M4300" t="s">
        <v>12374</v>
      </c>
      <c r="N4300" t="s">
        <v>12375</v>
      </c>
      <c r="O4300" t="s">
        <v>32</v>
      </c>
      <c r="P4300" t="s">
        <v>1169</v>
      </c>
      <c r="Q4300" t="s">
        <v>67</v>
      </c>
      <c r="R4300" t="s">
        <v>1170</v>
      </c>
      <c r="S4300" t="s">
        <v>52</v>
      </c>
      <c r="T4300" t="s">
        <v>1171</v>
      </c>
      <c r="U4300" t="s">
        <v>1172</v>
      </c>
      <c r="V4300" t="s">
        <v>6619</v>
      </c>
      <c r="W4300" t="s">
        <v>6620</v>
      </c>
    </row>
    <row r="4301" spans="1:23" x14ac:dyDescent="0.3">
      <c r="A4301">
        <v>1012543117369660</v>
      </c>
      <c r="B4301" t="s">
        <v>217</v>
      </c>
      <c r="C4301" t="s">
        <v>105</v>
      </c>
      <c r="D4301" t="s">
        <v>679</v>
      </c>
      <c r="E4301" t="s">
        <v>2532</v>
      </c>
      <c r="F4301" t="s">
        <v>2533</v>
      </c>
      <c r="G4301">
        <v>-6.3689999999999998</v>
      </c>
      <c r="H4301">
        <v>34.888800000000003</v>
      </c>
      <c r="I4301" t="s">
        <v>62</v>
      </c>
      <c r="J4301">
        <v>132102</v>
      </c>
      <c r="K4301" s="1">
        <v>44804</v>
      </c>
      <c r="L4301" t="s">
        <v>29</v>
      </c>
      <c r="M4301" t="s">
        <v>12376</v>
      </c>
      <c r="N4301" t="s">
        <v>12377</v>
      </c>
      <c r="O4301" t="s">
        <v>448</v>
      </c>
      <c r="P4301" t="s">
        <v>447</v>
      </c>
      <c r="Q4301" t="s">
        <v>321</v>
      </c>
      <c r="R4301" t="s">
        <v>1331</v>
      </c>
      <c r="S4301" t="s">
        <v>114</v>
      </c>
      <c r="T4301" t="s">
        <v>1332</v>
      </c>
      <c r="U4301" t="s">
        <v>1333</v>
      </c>
      <c r="V4301" t="s">
        <v>12378</v>
      </c>
      <c r="W4301" t="s">
        <v>12379</v>
      </c>
    </row>
    <row r="4302" spans="1:23" x14ac:dyDescent="0.3">
      <c r="A4302">
        <v>1414295897528960</v>
      </c>
      <c r="B4302" t="s">
        <v>313</v>
      </c>
      <c r="C4302" t="s">
        <v>24</v>
      </c>
      <c r="D4302" t="s">
        <v>1371</v>
      </c>
      <c r="E4302" t="s">
        <v>1896</v>
      </c>
      <c r="F4302" t="s">
        <v>1897</v>
      </c>
      <c r="G4302">
        <v>9.9456000000000007</v>
      </c>
      <c r="H4302">
        <v>-9.6966000000000001</v>
      </c>
      <c r="I4302" t="s">
        <v>62</v>
      </c>
      <c r="J4302">
        <v>86187</v>
      </c>
      <c r="K4302" s="1">
        <v>44967</v>
      </c>
      <c r="L4302" t="s">
        <v>63</v>
      </c>
      <c r="M4302" t="s">
        <v>12380</v>
      </c>
      <c r="N4302" t="s">
        <v>12381</v>
      </c>
      <c r="O4302" t="s">
        <v>195</v>
      </c>
      <c r="P4302" t="s">
        <v>2155</v>
      </c>
      <c r="Q4302" t="s">
        <v>183</v>
      </c>
      <c r="R4302" t="s">
        <v>2156</v>
      </c>
      <c r="S4302" t="s">
        <v>52</v>
      </c>
      <c r="T4302" t="s">
        <v>2157</v>
      </c>
      <c r="U4302" t="s">
        <v>2158</v>
      </c>
      <c r="V4302" t="s">
        <v>55</v>
      </c>
      <c r="W4302" t="s">
        <v>56</v>
      </c>
    </row>
    <row r="4303" spans="1:23" x14ac:dyDescent="0.3">
      <c r="A4303">
        <v>901030058654996</v>
      </c>
      <c r="B4303" t="s">
        <v>792</v>
      </c>
      <c r="C4303" t="s">
        <v>42</v>
      </c>
      <c r="D4303" t="s">
        <v>2186</v>
      </c>
      <c r="E4303" t="s">
        <v>2816</v>
      </c>
      <c r="F4303" t="s">
        <v>2817</v>
      </c>
      <c r="G4303">
        <v>-40.900599999999997</v>
      </c>
      <c r="H4303">
        <v>174.886</v>
      </c>
      <c r="I4303" t="s">
        <v>62</v>
      </c>
      <c r="J4303">
        <v>103112</v>
      </c>
      <c r="K4303" s="1">
        <v>44620</v>
      </c>
      <c r="L4303" t="s">
        <v>63</v>
      </c>
      <c r="M4303" t="s">
        <v>12382</v>
      </c>
      <c r="N4303" t="s">
        <v>12383</v>
      </c>
      <c r="O4303" t="s">
        <v>33</v>
      </c>
      <c r="P4303" t="s">
        <v>5364</v>
      </c>
      <c r="Q4303" t="s">
        <v>34</v>
      </c>
      <c r="R4303" t="s">
        <v>5365</v>
      </c>
      <c r="S4303" t="s">
        <v>241</v>
      </c>
      <c r="T4303" t="s">
        <v>5366</v>
      </c>
      <c r="U4303" t="s">
        <v>5367</v>
      </c>
      <c r="V4303" t="s">
        <v>3890</v>
      </c>
      <c r="W4303" t="s">
        <v>3891</v>
      </c>
    </row>
    <row r="4304" spans="1:23" x14ac:dyDescent="0.3">
      <c r="A4304">
        <v>215482093845250</v>
      </c>
      <c r="B4304" t="s">
        <v>1803</v>
      </c>
      <c r="C4304" t="s">
        <v>91</v>
      </c>
      <c r="D4304" t="s">
        <v>3360</v>
      </c>
      <c r="E4304" t="s">
        <v>961</v>
      </c>
      <c r="F4304" t="s">
        <v>962</v>
      </c>
      <c r="G4304">
        <v>41.2044</v>
      </c>
      <c r="H4304">
        <v>74.766099999999994</v>
      </c>
      <c r="I4304" t="s">
        <v>78</v>
      </c>
      <c r="J4304">
        <v>134688</v>
      </c>
      <c r="K4304" s="1">
        <v>44717</v>
      </c>
      <c r="L4304" t="s">
        <v>29</v>
      </c>
      <c r="M4304" t="s">
        <v>12384</v>
      </c>
      <c r="N4304" t="s">
        <v>12385</v>
      </c>
      <c r="O4304" t="s">
        <v>1979</v>
      </c>
      <c r="P4304" t="s">
        <v>2111</v>
      </c>
      <c r="Q4304" t="s">
        <v>967</v>
      </c>
      <c r="R4304" t="s">
        <v>3837</v>
      </c>
      <c r="S4304" t="s">
        <v>114</v>
      </c>
      <c r="T4304" t="s">
        <v>3838</v>
      </c>
      <c r="U4304" t="s">
        <v>3839</v>
      </c>
      <c r="V4304" t="s">
        <v>3197</v>
      </c>
      <c r="W4304" t="s">
        <v>3198</v>
      </c>
    </row>
    <row r="4305" spans="1:23" x14ac:dyDescent="0.3">
      <c r="A4305">
        <v>712645985453238</v>
      </c>
      <c r="B4305" t="s">
        <v>443</v>
      </c>
      <c r="C4305" t="s">
        <v>273</v>
      </c>
      <c r="D4305" t="s">
        <v>5407</v>
      </c>
      <c r="E4305" t="s">
        <v>1327</v>
      </c>
      <c r="F4305" t="s">
        <v>1328</v>
      </c>
      <c r="G4305">
        <v>-6.3149930000000003</v>
      </c>
      <c r="H4305">
        <v>143.95554999999999</v>
      </c>
      <c r="I4305" t="s">
        <v>206</v>
      </c>
      <c r="J4305">
        <v>83401</v>
      </c>
      <c r="K4305" s="1">
        <v>45004</v>
      </c>
      <c r="L4305" t="s">
        <v>29</v>
      </c>
      <c r="M4305" t="s">
        <v>12386</v>
      </c>
      <c r="N4305">
        <f>1-601-598-5225</f>
        <v>-6423</v>
      </c>
      <c r="O4305" t="s">
        <v>1503</v>
      </c>
      <c r="P4305" t="s">
        <v>1504</v>
      </c>
      <c r="Q4305" t="s">
        <v>294</v>
      </c>
      <c r="R4305" t="s">
        <v>1505</v>
      </c>
      <c r="S4305" t="s">
        <v>198</v>
      </c>
      <c r="T4305" t="s">
        <v>1506</v>
      </c>
      <c r="U4305" t="s">
        <v>1507</v>
      </c>
      <c r="V4305" t="s">
        <v>2997</v>
      </c>
      <c r="W4305" t="s">
        <v>2998</v>
      </c>
    </row>
    <row r="4306" spans="1:23" x14ac:dyDescent="0.3">
      <c r="A4306">
        <v>2289660686839250</v>
      </c>
      <c r="B4306" t="s">
        <v>1140</v>
      </c>
      <c r="C4306" t="s">
        <v>134</v>
      </c>
      <c r="D4306" t="s">
        <v>1209</v>
      </c>
      <c r="E4306" t="s">
        <v>1881</v>
      </c>
      <c r="F4306" t="s">
        <v>1881</v>
      </c>
      <c r="G4306">
        <v>1.3521000000000001</v>
      </c>
      <c r="H4306">
        <v>103.8198</v>
      </c>
      <c r="I4306" t="s">
        <v>62</v>
      </c>
      <c r="J4306">
        <v>36932</v>
      </c>
      <c r="K4306" s="1">
        <v>44936</v>
      </c>
      <c r="L4306" t="s">
        <v>123</v>
      </c>
      <c r="M4306" t="s">
        <v>12387</v>
      </c>
      <c r="N4306" t="s">
        <v>12388</v>
      </c>
      <c r="O4306" t="s">
        <v>1429</v>
      </c>
      <c r="P4306" t="s">
        <v>4198</v>
      </c>
      <c r="Q4306" t="s">
        <v>294</v>
      </c>
      <c r="R4306" t="s">
        <v>4199</v>
      </c>
      <c r="S4306" t="s">
        <v>36</v>
      </c>
      <c r="T4306" t="s">
        <v>4200</v>
      </c>
      <c r="U4306" t="s">
        <v>4201</v>
      </c>
      <c r="V4306" t="s">
        <v>10693</v>
      </c>
      <c r="W4306" t="s">
        <v>10694</v>
      </c>
    </row>
    <row r="4307" spans="1:23" x14ac:dyDescent="0.3">
      <c r="A4307">
        <v>2845492350988740</v>
      </c>
      <c r="B4307" t="s">
        <v>217</v>
      </c>
      <c r="C4307" t="s">
        <v>105</v>
      </c>
      <c r="D4307" t="s">
        <v>1009</v>
      </c>
      <c r="E4307" t="s">
        <v>1077</v>
      </c>
      <c r="F4307" t="s">
        <v>1078</v>
      </c>
      <c r="G4307">
        <v>3.9192999999999998</v>
      </c>
      <c r="H4307">
        <v>-56.027799999999999</v>
      </c>
      <c r="I4307" t="s">
        <v>78</v>
      </c>
      <c r="J4307">
        <v>71644</v>
      </c>
      <c r="K4307" s="1">
        <v>44976</v>
      </c>
      <c r="L4307" t="s">
        <v>29</v>
      </c>
      <c r="M4307" t="s">
        <v>12389</v>
      </c>
      <c r="N4307" t="s">
        <v>12390</v>
      </c>
      <c r="O4307" t="s">
        <v>331</v>
      </c>
      <c r="P4307" t="s">
        <v>3026</v>
      </c>
      <c r="Q4307" t="s">
        <v>674</v>
      </c>
      <c r="R4307" t="s">
        <v>3027</v>
      </c>
      <c r="S4307" t="s">
        <v>145</v>
      </c>
      <c r="T4307" t="s">
        <v>3028</v>
      </c>
      <c r="U4307" t="s">
        <v>3029</v>
      </c>
      <c r="V4307" t="s">
        <v>1207</v>
      </c>
      <c r="W4307" t="s">
        <v>1208</v>
      </c>
    </row>
    <row r="4308" spans="1:23" x14ac:dyDescent="0.3">
      <c r="A4308">
        <v>2636387835578470</v>
      </c>
      <c r="B4308" t="s">
        <v>150</v>
      </c>
      <c r="C4308" t="s">
        <v>273</v>
      </c>
      <c r="D4308" t="s">
        <v>3235</v>
      </c>
      <c r="E4308" t="s">
        <v>1032</v>
      </c>
      <c r="F4308" t="s">
        <v>1033</v>
      </c>
      <c r="G4308">
        <v>61.524000000000001</v>
      </c>
      <c r="H4308">
        <v>105.3188</v>
      </c>
      <c r="I4308" t="s">
        <v>206</v>
      </c>
      <c r="J4308">
        <v>83883</v>
      </c>
      <c r="K4308" s="1">
        <v>44683</v>
      </c>
      <c r="L4308" t="s">
        <v>123</v>
      </c>
      <c r="M4308" t="s">
        <v>12391</v>
      </c>
      <c r="N4308" t="s">
        <v>12392</v>
      </c>
      <c r="O4308" t="s">
        <v>526</v>
      </c>
      <c r="P4308" t="s">
        <v>629</v>
      </c>
      <c r="Q4308" t="s">
        <v>1047</v>
      </c>
      <c r="R4308" t="s">
        <v>630</v>
      </c>
      <c r="S4308" t="s">
        <v>69</v>
      </c>
      <c r="T4308" t="s">
        <v>631</v>
      </c>
      <c r="U4308" t="s">
        <v>632</v>
      </c>
      <c r="V4308" t="s">
        <v>5714</v>
      </c>
      <c r="W4308" t="s">
        <v>5715</v>
      </c>
    </row>
    <row r="4309" spans="1:23" x14ac:dyDescent="0.3">
      <c r="A4309">
        <v>1565742570362610</v>
      </c>
      <c r="B4309" t="s">
        <v>351</v>
      </c>
      <c r="C4309" t="s">
        <v>273</v>
      </c>
      <c r="D4309" t="s">
        <v>946</v>
      </c>
      <c r="E4309" t="s">
        <v>247</v>
      </c>
      <c r="F4309" t="s">
        <v>248</v>
      </c>
      <c r="G4309">
        <v>15.5527</v>
      </c>
      <c r="H4309">
        <v>48.516399999999997</v>
      </c>
      <c r="I4309" t="s">
        <v>78</v>
      </c>
      <c r="J4309">
        <v>90632</v>
      </c>
      <c r="K4309" s="1">
        <v>44554</v>
      </c>
      <c r="L4309" t="s">
        <v>63</v>
      </c>
      <c r="M4309" t="s">
        <v>12393</v>
      </c>
      <c r="N4309" t="s">
        <v>12394</v>
      </c>
      <c r="O4309" t="s">
        <v>1746</v>
      </c>
      <c r="P4309" t="s">
        <v>1745</v>
      </c>
      <c r="Q4309" t="s">
        <v>358</v>
      </c>
      <c r="R4309" t="s">
        <v>5382</v>
      </c>
      <c r="S4309" t="s">
        <v>114</v>
      </c>
      <c r="T4309" t="s">
        <v>5383</v>
      </c>
      <c r="U4309" t="s">
        <v>5384</v>
      </c>
      <c r="V4309" t="s">
        <v>2713</v>
      </c>
      <c r="W4309" t="s">
        <v>2714</v>
      </c>
    </row>
    <row r="4310" spans="1:23" x14ac:dyDescent="0.3">
      <c r="A4310">
        <v>2097185410099110</v>
      </c>
      <c r="B4310" t="s">
        <v>396</v>
      </c>
      <c r="C4310" t="s">
        <v>42</v>
      </c>
      <c r="D4310" t="s">
        <v>4483</v>
      </c>
      <c r="E4310" t="s">
        <v>1896</v>
      </c>
      <c r="F4310" t="s">
        <v>1897</v>
      </c>
      <c r="G4310">
        <v>9.9456000000000007</v>
      </c>
      <c r="H4310">
        <v>-9.6966000000000001</v>
      </c>
      <c r="I4310" t="s">
        <v>62</v>
      </c>
      <c r="J4310">
        <v>16714</v>
      </c>
      <c r="K4310" s="1">
        <v>45170</v>
      </c>
      <c r="L4310" t="s">
        <v>63</v>
      </c>
      <c r="M4310" t="s">
        <v>12395</v>
      </c>
      <c r="N4310" t="s">
        <v>12396</v>
      </c>
      <c r="O4310" t="s">
        <v>1832</v>
      </c>
      <c r="P4310" t="s">
        <v>1833</v>
      </c>
      <c r="Q4310" t="s">
        <v>321</v>
      </c>
      <c r="R4310" t="s">
        <v>1834</v>
      </c>
      <c r="S4310" t="s">
        <v>69</v>
      </c>
      <c r="T4310" t="s">
        <v>1835</v>
      </c>
      <c r="U4310" t="s">
        <v>1836</v>
      </c>
      <c r="V4310" t="s">
        <v>3375</v>
      </c>
      <c r="W4310" t="s">
        <v>3376</v>
      </c>
    </row>
    <row r="4311" spans="1:23" x14ac:dyDescent="0.3">
      <c r="A4311">
        <v>720041222101549</v>
      </c>
      <c r="B4311" t="s">
        <v>23</v>
      </c>
      <c r="C4311" t="s">
        <v>273</v>
      </c>
      <c r="D4311" t="s">
        <v>246</v>
      </c>
      <c r="E4311" t="s">
        <v>1165</v>
      </c>
      <c r="F4311" t="s">
        <v>1166</v>
      </c>
      <c r="G4311">
        <v>6.8769999999999998</v>
      </c>
      <c r="H4311">
        <v>31.306999999999999</v>
      </c>
      <c r="I4311" t="s">
        <v>138</v>
      </c>
      <c r="J4311">
        <v>92498</v>
      </c>
      <c r="K4311" s="1">
        <v>44892</v>
      </c>
      <c r="L4311" t="s">
        <v>29</v>
      </c>
      <c r="M4311" t="s">
        <v>12397</v>
      </c>
      <c r="N4311" t="s">
        <v>12398</v>
      </c>
      <c r="O4311" t="s">
        <v>1746</v>
      </c>
      <c r="P4311" t="s">
        <v>1745</v>
      </c>
      <c r="Q4311" t="s">
        <v>169</v>
      </c>
      <c r="R4311" t="s">
        <v>5382</v>
      </c>
      <c r="S4311" t="s">
        <v>145</v>
      </c>
      <c r="T4311" t="s">
        <v>5383</v>
      </c>
      <c r="U4311" t="s">
        <v>5384</v>
      </c>
      <c r="V4311" t="s">
        <v>3868</v>
      </c>
      <c r="W4311" t="s">
        <v>3869</v>
      </c>
    </row>
    <row r="4312" spans="1:23" x14ac:dyDescent="0.3">
      <c r="A4312">
        <v>1406872053917360</v>
      </c>
      <c r="B4312" t="s">
        <v>351</v>
      </c>
      <c r="C4312" t="s">
        <v>58</v>
      </c>
      <c r="D4312" t="s">
        <v>699</v>
      </c>
      <c r="E4312" t="s">
        <v>3859</v>
      </c>
      <c r="F4312" t="s">
        <v>3860</v>
      </c>
      <c r="G4312">
        <v>33.854700000000001</v>
      </c>
      <c r="H4312">
        <v>35.862299999999998</v>
      </c>
      <c r="I4312" t="s">
        <v>62</v>
      </c>
      <c r="J4312">
        <v>116056</v>
      </c>
      <c r="K4312" s="1">
        <v>44822</v>
      </c>
      <c r="L4312" t="s">
        <v>29</v>
      </c>
      <c r="M4312" t="s">
        <v>12399</v>
      </c>
      <c r="N4312" t="s">
        <v>12400</v>
      </c>
      <c r="O4312" t="s">
        <v>1745</v>
      </c>
      <c r="P4312" t="s">
        <v>2745</v>
      </c>
      <c r="Q4312" t="s">
        <v>183</v>
      </c>
      <c r="R4312" t="s">
        <v>2746</v>
      </c>
      <c r="S4312" t="s">
        <v>69</v>
      </c>
      <c r="T4312" t="s">
        <v>2747</v>
      </c>
      <c r="U4312" t="s">
        <v>2748</v>
      </c>
      <c r="V4312" t="s">
        <v>655</v>
      </c>
      <c r="W4312" t="s">
        <v>656</v>
      </c>
    </row>
    <row r="4313" spans="1:23" x14ac:dyDescent="0.3">
      <c r="A4313">
        <v>90318262784903</v>
      </c>
      <c r="B4313" t="s">
        <v>839</v>
      </c>
      <c r="C4313" t="s">
        <v>134</v>
      </c>
      <c r="D4313" t="s">
        <v>3389</v>
      </c>
      <c r="E4313" t="s">
        <v>614</v>
      </c>
      <c r="F4313" t="s">
        <v>615</v>
      </c>
      <c r="G4313">
        <v>17.189900000000002</v>
      </c>
      <c r="H4313">
        <v>-88.497600000000006</v>
      </c>
      <c r="I4313" t="s">
        <v>62</v>
      </c>
      <c r="J4313">
        <v>125030</v>
      </c>
      <c r="K4313" s="1">
        <v>44977</v>
      </c>
      <c r="L4313" t="s">
        <v>29</v>
      </c>
      <c r="M4313" t="s">
        <v>3444</v>
      </c>
      <c r="N4313" t="s">
        <v>12401</v>
      </c>
      <c r="O4313" t="s">
        <v>618</v>
      </c>
      <c r="P4313" t="s">
        <v>4726</v>
      </c>
      <c r="Q4313" t="s">
        <v>358</v>
      </c>
      <c r="R4313" t="s">
        <v>4727</v>
      </c>
      <c r="S4313" t="s">
        <v>69</v>
      </c>
      <c r="T4313" t="s">
        <v>4728</v>
      </c>
      <c r="U4313" t="s">
        <v>4729</v>
      </c>
      <c r="V4313" t="s">
        <v>4134</v>
      </c>
      <c r="W4313" t="s">
        <v>4135</v>
      </c>
    </row>
    <row r="4314" spans="1:23" x14ac:dyDescent="0.3">
      <c r="A4314">
        <v>644308863081551</v>
      </c>
      <c r="B4314" t="s">
        <v>582</v>
      </c>
      <c r="C4314" t="s">
        <v>58</v>
      </c>
      <c r="D4314" t="s">
        <v>625</v>
      </c>
      <c r="E4314" t="s">
        <v>247</v>
      </c>
      <c r="F4314" t="s">
        <v>248</v>
      </c>
      <c r="G4314">
        <v>15.5527</v>
      </c>
      <c r="H4314">
        <v>48.516399999999997</v>
      </c>
      <c r="I4314" t="s">
        <v>78</v>
      </c>
      <c r="J4314">
        <v>38152</v>
      </c>
      <c r="K4314" s="1">
        <v>44876</v>
      </c>
      <c r="L4314" t="s">
        <v>63</v>
      </c>
      <c r="M4314" t="s">
        <v>12402</v>
      </c>
      <c r="N4314" t="s">
        <v>12403</v>
      </c>
      <c r="O4314" t="s">
        <v>1115</v>
      </c>
      <c r="P4314" t="s">
        <v>2180</v>
      </c>
      <c r="Q4314" t="s">
        <v>50</v>
      </c>
      <c r="R4314" t="s">
        <v>2181</v>
      </c>
      <c r="S4314" t="s">
        <v>52</v>
      </c>
      <c r="T4314" t="s">
        <v>2182</v>
      </c>
      <c r="U4314" t="s">
        <v>2183</v>
      </c>
      <c r="V4314" t="s">
        <v>1750</v>
      </c>
      <c r="W4314" t="s">
        <v>1751</v>
      </c>
    </row>
    <row r="4315" spans="1:23" x14ac:dyDescent="0.3">
      <c r="A4315">
        <v>731533629212792</v>
      </c>
      <c r="B4315" t="s">
        <v>1249</v>
      </c>
      <c r="C4315" t="s">
        <v>58</v>
      </c>
      <c r="D4315" t="s">
        <v>5029</v>
      </c>
      <c r="E4315" t="s">
        <v>26</v>
      </c>
      <c r="F4315" t="s">
        <v>27</v>
      </c>
      <c r="G4315">
        <v>54.2361</v>
      </c>
      <c r="H4315">
        <v>-4.5480999999999998</v>
      </c>
      <c r="I4315" t="s">
        <v>62</v>
      </c>
      <c r="J4315">
        <v>109493</v>
      </c>
      <c r="K4315" s="1">
        <v>45094</v>
      </c>
      <c r="L4315" t="s">
        <v>123</v>
      </c>
      <c r="M4315" t="s">
        <v>12404</v>
      </c>
      <c r="N4315">
        <v>2283227078</v>
      </c>
      <c r="O4315" t="s">
        <v>606</v>
      </c>
      <c r="P4315" t="s">
        <v>1979</v>
      </c>
      <c r="Q4315" t="s">
        <v>67</v>
      </c>
      <c r="R4315" t="s">
        <v>1980</v>
      </c>
      <c r="S4315" t="s">
        <v>85</v>
      </c>
      <c r="T4315" t="s">
        <v>1981</v>
      </c>
      <c r="U4315" t="s">
        <v>1982</v>
      </c>
      <c r="V4315" t="s">
        <v>4614</v>
      </c>
      <c r="W4315" t="s">
        <v>4615</v>
      </c>
    </row>
    <row r="4316" spans="1:23" x14ac:dyDescent="0.3">
      <c r="A4316">
        <v>1880142328005710</v>
      </c>
      <c r="B4316" t="s">
        <v>710</v>
      </c>
      <c r="C4316" t="s">
        <v>151</v>
      </c>
      <c r="D4316" t="s">
        <v>4336</v>
      </c>
      <c r="E4316" t="s">
        <v>614</v>
      </c>
      <c r="F4316" t="s">
        <v>615</v>
      </c>
      <c r="G4316">
        <v>17.189900000000002</v>
      </c>
      <c r="H4316">
        <v>-88.497600000000006</v>
      </c>
      <c r="I4316" t="s">
        <v>138</v>
      </c>
      <c r="J4316">
        <v>22155</v>
      </c>
      <c r="K4316" s="1">
        <v>45014</v>
      </c>
      <c r="L4316" t="s">
        <v>29</v>
      </c>
      <c r="M4316" t="s">
        <v>12405</v>
      </c>
      <c r="N4316" t="s">
        <v>12406</v>
      </c>
      <c r="O4316" t="s">
        <v>410</v>
      </c>
      <c r="P4316" t="s">
        <v>6253</v>
      </c>
      <c r="Q4316" t="s">
        <v>674</v>
      </c>
      <c r="R4316" t="s">
        <v>6254</v>
      </c>
      <c r="S4316" t="s">
        <v>85</v>
      </c>
      <c r="T4316" t="s">
        <v>6255</v>
      </c>
      <c r="U4316" t="s">
        <v>6256</v>
      </c>
      <c r="V4316" t="s">
        <v>2364</v>
      </c>
      <c r="W4316" t="s">
        <v>2365</v>
      </c>
    </row>
    <row r="4317" spans="1:23" x14ac:dyDescent="0.3">
      <c r="A4317">
        <v>1900097706161830</v>
      </c>
      <c r="B4317" t="s">
        <v>396</v>
      </c>
      <c r="C4317" t="s">
        <v>273</v>
      </c>
      <c r="D4317" t="s">
        <v>4576</v>
      </c>
      <c r="E4317" t="s">
        <v>1685</v>
      </c>
      <c r="F4317" t="s">
        <v>1686</v>
      </c>
      <c r="G4317">
        <v>6.4280999999999997</v>
      </c>
      <c r="H4317">
        <v>-9.4295000000000009</v>
      </c>
      <c r="I4317" t="s">
        <v>78</v>
      </c>
      <c r="J4317">
        <v>102162</v>
      </c>
      <c r="K4317" s="1">
        <v>44940</v>
      </c>
      <c r="L4317" t="s">
        <v>63</v>
      </c>
      <c r="M4317" t="s">
        <v>12407</v>
      </c>
      <c r="N4317" t="s">
        <v>12408</v>
      </c>
      <c r="O4317" t="s">
        <v>2453</v>
      </c>
      <c r="P4317" t="s">
        <v>2454</v>
      </c>
      <c r="Q4317" t="s">
        <v>169</v>
      </c>
      <c r="R4317" t="s">
        <v>2455</v>
      </c>
      <c r="S4317" t="s">
        <v>69</v>
      </c>
      <c r="T4317" t="s">
        <v>2456</v>
      </c>
      <c r="U4317" t="s">
        <v>2457</v>
      </c>
      <c r="V4317" t="s">
        <v>8024</v>
      </c>
      <c r="W4317" t="s">
        <v>8025</v>
      </c>
    </row>
    <row r="4318" spans="1:23" x14ac:dyDescent="0.3">
      <c r="A4318">
        <v>192632915634867</v>
      </c>
      <c r="B4318" t="s">
        <v>313</v>
      </c>
      <c r="C4318" t="s">
        <v>42</v>
      </c>
      <c r="D4318" t="s">
        <v>7218</v>
      </c>
      <c r="E4318" t="s">
        <v>986</v>
      </c>
      <c r="F4318" t="s">
        <v>987</v>
      </c>
      <c r="G4318">
        <v>23.634499999999999</v>
      </c>
      <c r="H4318">
        <v>-102.5528</v>
      </c>
      <c r="I4318" t="s">
        <v>28</v>
      </c>
      <c r="J4318">
        <v>99255</v>
      </c>
      <c r="K4318" s="1">
        <v>44868</v>
      </c>
      <c r="L4318" t="s">
        <v>63</v>
      </c>
      <c r="M4318" t="s">
        <v>12409</v>
      </c>
      <c r="N4318" t="s">
        <v>12410</v>
      </c>
      <c r="O4318" t="s">
        <v>1884</v>
      </c>
      <c r="P4318" t="s">
        <v>1885</v>
      </c>
      <c r="Q4318" t="s">
        <v>332</v>
      </c>
      <c r="R4318" t="s">
        <v>1886</v>
      </c>
      <c r="S4318" t="s">
        <v>85</v>
      </c>
      <c r="T4318" t="s">
        <v>1887</v>
      </c>
      <c r="U4318" t="s">
        <v>1888</v>
      </c>
      <c r="V4318" t="s">
        <v>4742</v>
      </c>
      <c r="W4318" t="s">
        <v>4743</v>
      </c>
    </row>
    <row r="4319" spans="1:23" x14ac:dyDescent="0.3">
      <c r="A4319">
        <v>245394617726376</v>
      </c>
      <c r="B4319" t="s">
        <v>133</v>
      </c>
      <c r="C4319" t="s">
        <v>42</v>
      </c>
      <c r="D4319" t="s">
        <v>1719</v>
      </c>
      <c r="E4319" t="s">
        <v>1949</v>
      </c>
      <c r="F4319" t="s">
        <v>1950</v>
      </c>
      <c r="G4319">
        <v>-4.6795999999999998</v>
      </c>
      <c r="H4319">
        <v>55.491999999999997</v>
      </c>
      <c r="I4319" t="s">
        <v>28</v>
      </c>
      <c r="J4319">
        <v>56417</v>
      </c>
      <c r="K4319" s="1">
        <v>44610</v>
      </c>
      <c r="L4319" t="s">
        <v>123</v>
      </c>
      <c r="M4319" t="s">
        <v>12411</v>
      </c>
      <c r="N4319" t="s">
        <v>12412</v>
      </c>
      <c r="O4319" t="s">
        <v>1493</v>
      </c>
      <c r="P4319" t="s">
        <v>2315</v>
      </c>
      <c r="Q4319" t="s">
        <v>321</v>
      </c>
      <c r="R4319" t="s">
        <v>2316</v>
      </c>
      <c r="S4319" t="s">
        <v>334</v>
      </c>
      <c r="T4319" t="s">
        <v>2317</v>
      </c>
      <c r="U4319" t="s">
        <v>2318</v>
      </c>
      <c r="V4319" t="s">
        <v>8855</v>
      </c>
      <c r="W4319" t="s">
        <v>8856</v>
      </c>
    </row>
    <row r="4320" spans="1:23" x14ac:dyDescent="0.3">
      <c r="A4320">
        <v>2137755238518570</v>
      </c>
      <c r="B4320" t="s">
        <v>150</v>
      </c>
      <c r="C4320" t="s">
        <v>134</v>
      </c>
      <c r="D4320" t="s">
        <v>6136</v>
      </c>
      <c r="E4320" t="s">
        <v>340</v>
      </c>
      <c r="F4320" t="s">
        <v>341</v>
      </c>
      <c r="G4320">
        <v>15.179399999999999</v>
      </c>
      <c r="H4320">
        <v>39.782299999999999</v>
      </c>
      <c r="I4320" t="s">
        <v>206</v>
      </c>
      <c r="J4320">
        <v>112513</v>
      </c>
      <c r="K4320" s="1">
        <v>44951</v>
      </c>
      <c r="L4320" t="s">
        <v>29</v>
      </c>
      <c r="M4320" t="s">
        <v>10611</v>
      </c>
      <c r="N4320" t="s">
        <v>12413</v>
      </c>
      <c r="O4320" t="s">
        <v>2242</v>
      </c>
      <c r="P4320" t="s">
        <v>3543</v>
      </c>
      <c r="Q4320" t="s">
        <v>239</v>
      </c>
      <c r="R4320" t="s">
        <v>3544</v>
      </c>
      <c r="S4320" t="s">
        <v>145</v>
      </c>
      <c r="T4320" t="s">
        <v>3545</v>
      </c>
      <c r="U4320" t="s">
        <v>3546</v>
      </c>
      <c r="V4320" t="s">
        <v>1441</v>
      </c>
      <c r="W4320" t="s">
        <v>1442</v>
      </c>
    </row>
    <row r="4321" spans="1:23" x14ac:dyDescent="0.3">
      <c r="A4321">
        <v>1969281906567430</v>
      </c>
      <c r="B4321" t="s">
        <v>175</v>
      </c>
      <c r="C4321" t="s">
        <v>189</v>
      </c>
      <c r="D4321" t="s">
        <v>4942</v>
      </c>
      <c r="E4321" t="s">
        <v>2741</v>
      </c>
      <c r="F4321" t="s">
        <v>2742</v>
      </c>
      <c r="G4321">
        <v>39.399900000000002</v>
      </c>
      <c r="H4321">
        <v>-8.2245000000000008</v>
      </c>
      <c r="I4321" t="s">
        <v>28</v>
      </c>
      <c r="J4321">
        <v>119858</v>
      </c>
      <c r="K4321" s="1">
        <v>44814</v>
      </c>
      <c r="L4321" t="s">
        <v>123</v>
      </c>
      <c r="M4321" t="s">
        <v>12414</v>
      </c>
      <c r="N4321" t="s">
        <v>12415</v>
      </c>
      <c r="O4321" t="s">
        <v>447</v>
      </c>
      <c r="P4321" t="s">
        <v>167</v>
      </c>
      <c r="Q4321" t="s">
        <v>332</v>
      </c>
      <c r="R4321" t="s">
        <v>3571</v>
      </c>
      <c r="S4321" t="s">
        <v>69</v>
      </c>
      <c r="T4321" t="s">
        <v>3572</v>
      </c>
      <c r="U4321" t="s">
        <v>3573</v>
      </c>
      <c r="V4321" t="s">
        <v>4676</v>
      </c>
      <c r="W4321" t="s">
        <v>4677</v>
      </c>
    </row>
    <row r="4322" spans="1:23" x14ac:dyDescent="0.3">
      <c r="A4322">
        <v>545064457564270</v>
      </c>
      <c r="B4322" t="s">
        <v>973</v>
      </c>
      <c r="C4322" t="s">
        <v>42</v>
      </c>
      <c r="D4322" t="s">
        <v>840</v>
      </c>
      <c r="E4322" t="s">
        <v>3948</v>
      </c>
      <c r="F4322" t="s">
        <v>3949</v>
      </c>
      <c r="G4322">
        <v>45.1</v>
      </c>
      <c r="H4322">
        <v>15.2</v>
      </c>
      <c r="I4322" t="s">
        <v>138</v>
      </c>
      <c r="J4322">
        <v>50280</v>
      </c>
      <c r="K4322" s="1">
        <v>44776</v>
      </c>
      <c r="L4322" t="s">
        <v>63</v>
      </c>
      <c r="M4322" t="s">
        <v>12416</v>
      </c>
      <c r="N4322" t="s">
        <v>12417</v>
      </c>
      <c r="O4322" t="s">
        <v>1698</v>
      </c>
      <c r="P4322" t="s">
        <v>6711</v>
      </c>
      <c r="Q4322" t="s">
        <v>34</v>
      </c>
      <c r="R4322" t="s">
        <v>6712</v>
      </c>
      <c r="S4322" t="s">
        <v>36</v>
      </c>
      <c r="T4322" t="s">
        <v>6713</v>
      </c>
      <c r="U4322" t="s">
        <v>6714</v>
      </c>
      <c r="V4322" t="s">
        <v>958</v>
      </c>
      <c r="W4322" t="s">
        <v>959</v>
      </c>
    </row>
    <row r="4323" spans="1:23" x14ac:dyDescent="0.3">
      <c r="A4323">
        <v>33658786635709</v>
      </c>
      <c r="B4323" t="s">
        <v>175</v>
      </c>
      <c r="C4323" t="s">
        <v>105</v>
      </c>
      <c r="D4323" t="s">
        <v>6374</v>
      </c>
      <c r="E4323" t="s">
        <v>975</v>
      </c>
      <c r="F4323" t="s">
        <v>976</v>
      </c>
      <c r="G4323">
        <v>7.8731</v>
      </c>
      <c r="H4323">
        <v>80.771799999999999</v>
      </c>
      <c r="I4323" t="s">
        <v>206</v>
      </c>
      <c r="J4323">
        <v>106041</v>
      </c>
      <c r="K4323" s="1">
        <v>44754</v>
      </c>
      <c r="L4323" t="s">
        <v>29</v>
      </c>
      <c r="M4323" t="s">
        <v>12418</v>
      </c>
      <c r="N4323" t="s">
        <v>12419</v>
      </c>
      <c r="O4323" t="s">
        <v>111</v>
      </c>
      <c r="P4323" t="s">
        <v>537</v>
      </c>
      <c r="Q4323" t="s">
        <v>967</v>
      </c>
      <c r="R4323" t="s">
        <v>538</v>
      </c>
      <c r="S4323" t="s">
        <v>36</v>
      </c>
      <c r="T4323" t="s">
        <v>539</v>
      </c>
      <c r="U4323" t="s">
        <v>540</v>
      </c>
      <c r="V4323" t="s">
        <v>580</v>
      </c>
      <c r="W4323" t="s">
        <v>581</v>
      </c>
    </row>
    <row r="4324" spans="1:23" x14ac:dyDescent="0.3">
      <c r="A4324">
        <v>1513721024653490</v>
      </c>
      <c r="B4324" t="s">
        <v>678</v>
      </c>
      <c r="C4324" t="s">
        <v>218</v>
      </c>
      <c r="D4324" t="s">
        <v>7547</v>
      </c>
      <c r="E4324" t="s">
        <v>5614</v>
      </c>
      <c r="F4324" t="s">
        <v>5615</v>
      </c>
      <c r="G4324">
        <v>38.963700000000003</v>
      </c>
      <c r="H4324">
        <v>35.243299999999998</v>
      </c>
      <c r="I4324" t="s">
        <v>62</v>
      </c>
      <c r="J4324">
        <v>47084</v>
      </c>
      <c r="K4324" s="1">
        <v>45139</v>
      </c>
      <c r="L4324" t="s">
        <v>29</v>
      </c>
      <c r="M4324" t="s">
        <v>12420</v>
      </c>
      <c r="N4324" t="s">
        <v>12421</v>
      </c>
      <c r="O4324" t="s">
        <v>1735</v>
      </c>
      <c r="P4324" t="s">
        <v>1736</v>
      </c>
      <c r="Q4324" t="s">
        <v>34</v>
      </c>
      <c r="R4324" t="s">
        <v>1737</v>
      </c>
      <c r="S4324" t="s">
        <v>85</v>
      </c>
      <c r="T4324" t="s">
        <v>1738</v>
      </c>
      <c r="U4324" t="s">
        <v>1739</v>
      </c>
      <c r="V4324" t="s">
        <v>3665</v>
      </c>
      <c r="W4324" t="s">
        <v>3666</v>
      </c>
    </row>
    <row r="4325" spans="1:23" x14ac:dyDescent="0.3">
      <c r="A4325">
        <v>2570084083244260</v>
      </c>
      <c r="B4325" t="s">
        <v>430</v>
      </c>
      <c r="C4325" t="s">
        <v>105</v>
      </c>
      <c r="D4325" t="s">
        <v>2191</v>
      </c>
      <c r="E4325" t="s">
        <v>2367</v>
      </c>
      <c r="F4325" t="s">
        <v>2368</v>
      </c>
      <c r="G4325">
        <v>43.915900000000001</v>
      </c>
      <c r="H4325">
        <v>17.679099999999998</v>
      </c>
      <c r="I4325" t="s">
        <v>62</v>
      </c>
      <c r="J4325">
        <v>38685</v>
      </c>
      <c r="K4325" s="1">
        <v>44700</v>
      </c>
      <c r="L4325" t="s">
        <v>123</v>
      </c>
      <c r="M4325" t="s">
        <v>12422</v>
      </c>
      <c r="N4325" t="s">
        <v>12423</v>
      </c>
      <c r="O4325" t="s">
        <v>1823</v>
      </c>
      <c r="P4325" t="s">
        <v>909</v>
      </c>
      <c r="Q4325" t="s">
        <v>169</v>
      </c>
      <c r="R4325" t="s">
        <v>2143</v>
      </c>
      <c r="S4325" t="s">
        <v>85</v>
      </c>
      <c r="T4325" t="s">
        <v>2144</v>
      </c>
      <c r="U4325" t="s">
        <v>2145</v>
      </c>
      <c r="V4325" t="s">
        <v>6633</v>
      </c>
      <c r="W4325" t="s">
        <v>6634</v>
      </c>
    </row>
    <row r="4326" spans="1:23" x14ac:dyDescent="0.3">
      <c r="A4326">
        <v>289392368545542</v>
      </c>
      <c r="B4326" t="s">
        <v>41</v>
      </c>
      <c r="C4326" t="s">
        <v>189</v>
      </c>
      <c r="D4326" t="s">
        <v>1490</v>
      </c>
      <c r="E4326" t="s">
        <v>60</v>
      </c>
      <c r="F4326" t="s">
        <v>61</v>
      </c>
      <c r="G4326">
        <v>22.198699999999999</v>
      </c>
      <c r="H4326">
        <v>113.54389999999999</v>
      </c>
      <c r="I4326" t="s">
        <v>138</v>
      </c>
      <c r="J4326">
        <v>59430</v>
      </c>
      <c r="K4326" s="1">
        <v>44852</v>
      </c>
      <c r="L4326" t="s">
        <v>63</v>
      </c>
      <c r="M4326" t="s">
        <v>12424</v>
      </c>
      <c r="N4326" t="s">
        <v>12425</v>
      </c>
      <c r="O4326" t="s">
        <v>526</v>
      </c>
      <c r="P4326" t="s">
        <v>8134</v>
      </c>
      <c r="Q4326" t="s">
        <v>358</v>
      </c>
      <c r="R4326" t="s">
        <v>8135</v>
      </c>
      <c r="S4326" t="s">
        <v>52</v>
      </c>
      <c r="T4326" t="s">
        <v>8136</v>
      </c>
      <c r="U4326" t="s">
        <v>8137</v>
      </c>
      <c r="V4326" t="s">
        <v>2725</v>
      </c>
      <c r="W4326" t="s">
        <v>2726</v>
      </c>
    </row>
    <row r="4327" spans="1:23" x14ac:dyDescent="0.3">
      <c r="A4327">
        <v>224312135333744</v>
      </c>
      <c r="B4327" t="s">
        <v>467</v>
      </c>
      <c r="C4327" t="s">
        <v>218</v>
      </c>
      <c r="D4327" t="s">
        <v>5721</v>
      </c>
      <c r="E4327" t="s">
        <v>915</v>
      </c>
      <c r="F4327" t="s">
        <v>916</v>
      </c>
      <c r="G4327">
        <v>18.070799999999998</v>
      </c>
      <c r="H4327">
        <v>-63.0501</v>
      </c>
      <c r="I4327" t="s">
        <v>206</v>
      </c>
      <c r="J4327">
        <v>134127</v>
      </c>
      <c r="K4327" s="1">
        <v>44974</v>
      </c>
      <c r="L4327" t="s">
        <v>123</v>
      </c>
      <c r="M4327" t="s">
        <v>12426</v>
      </c>
      <c r="N4327" t="s">
        <v>12427</v>
      </c>
      <c r="O4327" t="s">
        <v>474</v>
      </c>
      <c r="P4327" t="s">
        <v>3611</v>
      </c>
      <c r="Q4327" t="s">
        <v>50</v>
      </c>
      <c r="R4327" t="s">
        <v>3612</v>
      </c>
      <c r="S4327" t="s">
        <v>69</v>
      </c>
      <c r="T4327" t="s">
        <v>3613</v>
      </c>
      <c r="U4327" t="s">
        <v>3614</v>
      </c>
      <c r="V4327" t="s">
        <v>3868</v>
      </c>
      <c r="W4327" t="s">
        <v>3869</v>
      </c>
    </row>
    <row r="4328" spans="1:23" x14ac:dyDescent="0.3">
      <c r="A4328">
        <v>162589712329663</v>
      </c>
      <c r="B4328" t="s">
        <v>41</v>
      </c>
      <c r="C4328" t="s">
        <v>218</v>
      </c>
      <c r="D4328" t="s">
        <v>6862</v>
      </c>
      <c r="E4328" t="s">
        <v>247</v>
      </c>
      <c r="F4328" t="s">
        <v>248</v>
      </c>
      <c r="G4328">
        <v>15.5527</v>
      </c>
      <c r="H4328">
        <v>48.516399999999997</v>
      </c>
      <c r="I4328" t="s">
        <v>206</v>
      </c>
      <c r="J4328">
        <v>48878</v>
      </c>
      <c r="K4328" s="1">
        <v>44529</v>
      </c>
      <c r="L4328" t="s">
        <v>123</v>
      </c>
      <c r="M4328" t="s">
        <v>8287</v>
      </c>
      <c r="N4328">
        <v>4676979454</v>
      </c>
      <c r="O4328" t="s">
        <v>1858</v>
      </c>
      <c r="P4328" t="s">
        <v>2378</v>
      </c>
      <c r="Q4328" t="s">
        <v>169</v>
      </c>
      <c r="R4328" t="s">
        <v>2379</v>
      </c>
      <c r="S4328" t="s">
        <v>52</v>
      </c>
      <c r="T4328" t="s">
        <v>2380</v>
      </c>
      <c r="U4328" t="s">
        <v>2381</v>
      </c>
      <c r="V4328" t="s">
        <v>6782</v>
      </c>
      <c r="W4328" t="s">
        <v>6783</v>
      </c>
    </row>
    <row r="4329" spans="1:23" x14ac:dyDescent="0.3">
      <c r="A4329">
        <v>374845714130571</v>
      </c>
      <c r="B4329" t="s">
        <v>325</v>
      </c>
      <c r="C4329" t="s">
        <v>273</v>
      </c>
      <c r="D4329" t="s">
        <v>5560</v>
      </c>
      <c r="E4329" t="s">
        <v>5030</v>
      </c>
      <c r="F4329" t="s">
        <v>5031</v>
      </c>
      <c r="G4329">
        <v>60.1282</v>
      </c>
      <c r="H4329">
        <v>18.6435</v>
      </c>
      <c r="I4329" t="s">
        <v>206</v>
      </c>
      <c r="J4329">
        <v>69186</v>
      </c>
      <c r="K4329" s="1">
        <v>45025</v>
      </c>
      <c r="L4329" t="s">
        <v>29</v>
      </c>
      <c r="M4329" t="s">
        <v>12428</v>
      </c>
      <c r="N4329" t="s">
        <v>12429</v>
      </c>
      <c r="O4329" t="s">
        <v>2027</v>
      </c>
      <c r="P4329" t="s">
        <v>2028</v>
      </c>
      <c r="Q4329" t="s">
        <v>253</v>
      </c>
      <c r="R4329" t="s">
        <v>2029</v>
      </c>
      <c r="S4329" t="s">
        <v>198</v>
      </c>
      <c r="T4329" t="s">
        <v>2030</v>
      </c>
      <c r="U4329" t="s">
        <v>2031</v>
      </c>
      <c r="V4329" t="s">
        <v>7009</v>
      </c>
      <c r="W4329" t="s">
        <v>7010</v>
      </c>
    </row>
    <row r="4330" spans="1:23" x14ac:dyDescent="0.3">
      <c r="A4330">
        <v>49615136044079</v>
      </c>
      <c r="B4330" t="s">
        <v>90</v>
      </c>
      <c r="C4330" t="s">
        <v>105</v>
      </c>
      <c r="D4330" t="s">
        <v>1724</v>
      </c>
      <c r="E4330" t="s">
        <v>1911</v>
      </c>
      <c r="F4330" t="s">
        <v>1912</v>
      </c>
      <c r="G4330">
        <v>7.5148999999999999</v>
      </c>
      <c r="H4330">
        <v>134.58250000000001</v>
      </c>
      <c r="I4330" t="s">
        <v>62</v>
      </c>
      <c r="J4330">
        <v>78068</v>
      </c>
      <c r="K4330" s="1">
        <v>44455</v>
      </c>
      <c r="L4330" t="s">
        <v>63</v>
      </c>
      <c r="M4330" t="s">
        <v>12430</v>
      </c>
      <c r="N4330" t="s">
        <v>12431</v>
      </c>
      <c r="O4330" t="s">
        <v>2575</v>
      </c>
      <c r="P4330" t="s">
        <v>3279</v>
      </c>
      <c r="Q4330" t="s">
        <v>332</v>
      </c>
      <c r="R4330" t="s">
        <v>3280</v>
      </c>
      <c r="S4330" t="s">
        <v>212</v>
      </c>
      <c r="T4330" t="s">
        <v>3281</v>
      </c>
      <c r="U4330" t="s">
        <v>3282</v>
      </c>
      <c r="V4330" t="s">
        <v>5332</v>
      </c>
      <c r="W4330" t="s">
        <v>5333</v>
      </c>
    </row>
    <row r="4331" spans="1:23" x14ac:dyDescent="0.3">
      <c r="A4331">
        <v>1362541811277660</v>
      </c>
      <c r="B4331" t="s">
        <v>1636</v>
      </c>
      <c r="C4331" t="s">
        <v>42</v>
      </c>
      <c r="D4331" t="s">
        <v>455</v>
      </c>
      <c r="E4331" t="s">
        <v>63</v>
      </c>
      <c r="F4331" t="s">
        <v>152</v>
      </c>
      <c r="G4331">
        <v>3.2027999999999999</v>
      </c>
      <c r="H4331">
        <v>73.220699999999994</v>
      </c>
      <c r="I4331" t="s">
        <v>138</v>
      </c>
      <c r="J4331">
        <v>112598</v>
      </c>
      <c r="K4331" s="1">
        <v>44730</v>
      </c>
      <c r="L4331" t="s">
        <v>63</v>
      </c>
      <c r="M4331" t="s">
        <v>12432</v>
      </c>
      <c r="N4331" t="s">
        <v>12433</v>
      </c>
      <c r="O4331" t="s">
        <v>112</v>
      </c>
      <c r="P4331" t="s">
        <v>3864</v>
      </c>
      <c r="Q4331" t="s">
        <v>169</v>
      </c>
      <c r="R4331" t="s">
        <v>3865</v>
      </c>
      <c r="S4331" t="s">
        <v>212</v>
      </c>
      <c r="T4331" t="s">
        <v>3866</v>
      </c>
      <c r="U4331" t="s">
        <v>3867</v>
      </c>
      <c r="V4331" t="s">
        <v>8407</v>
      </c>
      <c r="W4331" t="s">
        <v>8408</v>
      </c>
    </row>
    <row r="4332" spans="1:23" x14ac:dyDescent="0.3">
      <c r="A4332">
        <v>1565960641253320</v>
      </c>
      <c r="B4332" t="s">
        <v>23</v>
      </c>
      <c r="C4332" t="s">
        <v>151</v>
      </c>
      <c r="D4332" t="s">
        <v>1326</v>
      </c>
      <c r="E4332" t="s">
        <v>947</v>
      </c>
      <c r="F4332" t="s">
        <v>948</v>
      </c>
      <c r="G4332">
        <v>28.3949</v>
      </c>
      <c r="H4332">
        <v>84.123999999999995</v>
      </c>
      <c r="I4332" t="s">
        <v>28</v>
      </c>
      <c r="J4332">
        <v>36697</v>
      </c>
      <c r="K4332" s="1">
        <v>44765</v>
      </c>
      <c r="L4332" t="s">
        <v>29</v>
      </c>
      <c r="M4332" t="s">
        <v>12434</v>
      </c>
      <c r="N4332" t="s">
        <v>12435</v>
      </c>
      <c r="O4332" t="s">
        <v>447</v>
      </c>
      <c r="P4332" t="s">
        <v>448</v>
      </c>
      <c r="Q4332" t="s">
        <v>83</v>
      </c>
      <c r="R4332" t="s">
        <v>449</v>
      </c>
      <c r="S4332" t="s">
        <v>212</v>
      </c>
      <c r="T4332" t="s">
        <v>450</v>
      </c>
      <c r="U4332" t="s">
        <v>451</v>
      </c>
      <c r="V4332" t="s">
        <v>4800</v>
      </c>
      <c r="W4332" t="s">
        <v>4801</v>
      </c>
    </row>
    <row r="4333" spans="1:23" x14ac:dyDescent="0.3">
      <c r="A4333">
        <v>431839847704272</v>
      </c>
      <c r="B4333" t="s">
        <v>161</v>
      </c>
      <c r="C4333" t="s">
        <v>134</v>
      </c>
      <c r="D4333" t="s">
        <v>2129</v>
      </c>
      <c r="E4333" t="s">
        <v>2342</v>
      </c>
      <c r="F4333" t="s">
        <v>2343</v>
      </c>
      <c r="G4333">
        <v>71.706900000000005</v>
      </c>
      <c r="H4333">
        <v>-42.604300000000002</v>
      </c>
      <c r="I4333" t="s">
        <v>206</v>
      </c>
      <c r="J4333">
        <v>65737</v>
      </c>
      <c r="K4333" s="1">
        <v>45061</v>
      </c>
      <c r="L4333" t="s">
        <v>29</v>
      </c>
      <c r="M4333" t="s">
        <v>12436</v>
      </c>
      <c r="N4333">
        <v>9015073585</v>
      </c>
      <c r="O4333" t="s">
        <v>1373</v>
      </c>
      <c r="P4333" t="s">
        <v>1513</v>
      </c>
      <c r="Q4333" t="s">
        <v>239</v>
      </c>
      <c r="R4333" t="s">
        <v>4950</v>
      </c>
      <c r="S4333" t="s">
        <v>36</v>
      </c>
      <c r="T4333" t="s">
        <v>4951</v>
      </c>
      <c r="U4333" t="s">
        <v>4952</v>
      </c>
      <c r="V4333" t="s">
        <v>3985</v>
      </c>
      <c r="W4333" t="s">
        <v>3986</v>
      </c>
    </row>
    <row r="4334" spans="1:23" x14ac:dyDescent="0.3">
      <c r="A4334">
        <v>2422928559680900</v>
      </c>
      <c r="B4334" t="s">
        <v>555</v>
      </c>
      <c r="C4334" t="s">
        <v>58</v>
      </c>
      <c r="D4334" t="s">
        <v>1573</v>
      </c>
      <c r="E4334" t="s">
        <v>2644</v>
      </c>
      <c r="F4334" t="s">
        <v>2645</v>
      </c>
      <c r="G4334">
        <v>-19.0154</v>
      </c>
      <c r="H4334">
        <v>29.154900000000001</v>
      </c>
      <c r="I4334" t="s">
        <v>78</v>
      </c>
      <c r="J4334">
        <v>13321</v>
      </c>
      <c r="K4334" s="1">
        <v>44988</v>
      </c>
      <c r="L4334" t="s">
        <v>29</v>
      </c>
      <c r="M4334" t="s">
        <v>12437</v>
      </c>
      <c r="N4334" t="s">
        <v>12438</v>
      </c>
      <c r="O4334" t="s">
        <v>279</v>
      </c>
      <c r="P4334" t="s">
        <v>280</v>
      </c>
      <c r="Q4334" t="s">
        <v>50</v>
      </c>
      <c r="R4334" t="s">
        <v>281</v>
      </c>
      <c r="S4334" t="s">
        <v>198</v>
      </c>
      <c r="T4334" t="s">
        <v>282</v>
      </c>
      <c r="U4334" t="s">
        <v>283</v>
      </c>
      <c r="V4334" t="s">
        <v>7468</v>
      </c>
      <c r="W4334" t="s">
        <v>7469</v>
      </c>
    </row>
    <row r="4335" spans="1:23" x14ac:dyDescent="0.3">
      <c r="A4335">
        <v>1473555832704300</v>
      </c>
      <c r="B4335" t="s">
        <v>351</v>
      </c>
      <c r="C4335" t="s">
        <v>189</v>
      </c>
      <c r="D4335" t="s">
        <v>5757</v>
      </c>
      <c r="E4335" t="s">
        <v>385</v>
      </c>
      <c r="F4335" t="s">
        <v>386</v>
      </c>
      <c r="G4335">
        <v>47.162500000000001</v>
      </c>
      <c r="H4335">
        <v>19.503299999999999</v>
      </c>
      <c r="I4335" t="s">
        <v>138</v>
      </c>
      <c r="J4335">
        <v>105891</v>
      </c>
      <c r="K4335" s="1">
        <v>44537</v>
      </c>
      <c r="L4335" t="s">
        <v>123</v>
      </c>
      <c r="M4335" t="s">
        <v>12439</v>
      </c>
      <c r="N4335" t="s">
        <v>12440</v>
      </c>
      <c r="O4335" t="s">
        <v>1069</v>
      </c>
      <c r="P4335" t="s">
        <v>2214</v>
      </c>
      <c r="Q4335" t="s">
        <v>67</v>
      </c>
      <c r="R4335" t="s">
        <v>2215</v>
      </c>
      <c r="S4335" t="s">
        <v>85</v>
      </c>
      <c r="T4335" t="s">
        <v>2216</v>
      </c>
      <c r="U4335" t="s">
        <v>2217</v>
      </c>
      <c r="V4335" t="s">
        <v>7687</v>
      </c>
      <c r="W4335" t="s">
        <v>7688</v>
      </c>
    </row>
    <row r="4336" spans="1:23" x14ac:dyDescent="0.3">
      <c r="A4336">
        <v>1652162357803510</v>
      </c>
      <c r="B4336" t="s">
        <v>430</v>
      </c>
      <c r="C4336" t="s">
        <v>42</v>
      </c>
      <c r="D4336" t="s">
        <v>384</v>
      </c>
      <c r="E4336" t="s">
        <v>3596</v>
      </c>
      <c r="F4336" t="s">
        <v>3597</v>
      </c>
      <c r="G4336">
        <v>17.607800000000001</v>
      </c>
      <c r="H4336">
        <v>8.0816999999999997</v>
      </c>
      <c r="I4336" t="s">
        <v>206</v>
      </c>
      <c r="J4336">
        <v>127032</v>
      </c>
      <c r="K4336" s="1">
        <v>45164</v>
      </c>
      <c r="L4336" t="s">
        <v>29</v>
      </c>
      <c r="M4336" t="s">
        <v>12441</v>
      </c>
      <c r="N4336" t="s">
        <v>12442</v>
      </c>
      <c r="O4336" t="s">
        <v>772</v>
      </c>
      <c r="P4336" t="s">
        <v>773</v>
      </c>
      <c r="Q4336" t="s">
        <v>50</v>
      </c>
      <c r="R4336" t="s">
        <v>774</v>
      </c>
      <c r="S4336" t="s">
        <v>198</v>
      </c>
      <c r="T4336" t="s">
        <v>775</v>
      </c>
      <c r="U4336" t="s">
        <v>776</v>
      </c>
      <c r="V4336" t="s">
        <v>7371</v>
      </c>
      <c r="W4336" t="s">
        <v>7372</v>
      </c>
    </row>
    <row r="4337" spans="1:23" x14ac:dyDescent="0.3">
      <c r="A4337">
        <v>2323695962743350</v>
      </c>
      <c r="B4337" t="s">
        <v>104</v>
      </c>
      <c r="C4337" t="s">
        <v>218</v>
      </c>
      <c r="D4337" t="s">
        <v>5545</v>
      </c>
      <c r="E4337" t="s">
        <v>2649</v>
      </c>
      <c r="F4337" t="s">
        <v>2650</v>
      </c>
      <c r="G4337">
        <v>42.506300000000003</v>
      </c>
      <c r="H4337">
        <v>1.5218</v>
      </c>
      <c r="I4337" t="s">
        <v>78</v>
      </c>
      <c r="J4337">
        <v>46528</v>
      </c>
      <c r="K4337" s="1">
        <v>45176</v>
      </c>
      <c r="L4337" t="s">
        <v>63</v>
      </c>
      <c r="M4337" t="s">
        <v>10915</v>
      </c>
      <c r="N4337" t="s">
        <v>12443</v>
      </c>
      <c r="O4337" t="s">
        <v>735</v>
      </c>
      <c r="P4337" t="s">
        <v>736</v>
      </c>
      <c r="Q4337" t="s">
        <v>183</v>
      </c>
      <c r="R4337" t="s">
        <v>737</v>
      </c>
      <c r="S4337" t="s">
        <v>212</v>
      </c>
      <c r="T4337" t="s">
        <v>738</v>
      </c>
      <c r="U4337" t="s">
        <v>739</v>
      </c>
      <c r="V4337" t="s">
        <v>3274</v>
      </c>
      <c r="W4337" t="s">
        <v>3275</v>
      </c>
    </row>
    <row r="4338" spans="1:23" x14ac:dyDescent="0.3">
      <c r="A4338">
        <v>512944704690698</v>
      </c>
      <c r="B4338" t="s">
        <v>90</v>
      </c>
      <c r="C4338" t="s">
        <v>58</v>
      </c>
      <c r="D4338" t="s">
        <v>5716</v>
      </c>
      <c r="E4338" t="s">
        <v>1217</v>
      </c>
      <c r="F4338" t="s">
        <v>1218</v>
      </c>
      <c r="G4338">
        <v>36.204799999999999</v>
      </c>
      <c r="H4338">
        <v>138.25290000000001</v>
      </c>
      <c r="I4338" t="s">
        <v>78</v>
      </c>
      <c r="J4338">
        <v>57095</v>
      </c>
      <c r="K4338" s="1">
        <v>44755</v>
      </c>
      <c r="L4338" t="s">
        <v>123</v>
      </c>
      <c r="M4338" t="s">
        <v>12444</v>
      </c>
      <c r="N4338">
        <v>7302746247</v>
      </c>
      <c r="O4338" t="s">
        <v>785</v>
      </c>
      <c r="P4338" t="s">
        <v>1785</v>
      </c>
      <c r="Q4338" t="s">
        <v>50</v>
      </c>
      <c r="R4338" t="s">
        <v>1786</v>
      </c>
      <c r="S4338" t="s">
        <v>114</v>
      </c>
      <c r="T4338" t="s">
        <v>1787</v>
      </c>
      <c r="U4338" t="s">
        <v>1788</v>
      </c>
      <c r="V4338" t="s">
        <v>4323</v>
      </c>
      <c r="W4338" t="s">
        <v>4324</v>
      </c>
    </row>
    <row r="4339" spans="1:23" x14ac:dyDescent="0.3">
      <c r="A4339">
        <v>707484139716053</v>
      </c>
      <c r="B4339" t="s">
        <v>667</v>
      </c>
      <c r="C4339" t="s">
        <v>91</v>
      </c>
      <c r="D4339" t="s">
        <v>3238</v>
      </c>
      <c r="E4339" t="s">
        <v>1668</v>
      </c>
      <c r="F4339" t="s">
        <v>1669</v>
      </c>
      <c r="G4339">
        <v>1.6508</v>
      </c>
      <c r="H4339">
        <v>10.267899999999999</v>
      </c>
      <c r="I4339" t="s">
        <v>28</v>
      </c>
      <c r="J4339">
        <v>75997</v>
      </c>
      <c r="K4339" s="1">
        <v>45182</v>
      </c>
      <c r="L4339" t="s">
        <v>123</v>
      </c>
      <c r="M4339" t="s">
        <v>12445</v>
      </c>
      <c r="N4339" t="s">
        <v>12446</v>
      </c>
      <c r="O4339" t="s">
        <v>330</v>
      </c>
      <c r="P4339" t="s">
        <v>2993</v>
      </c>
      <c r="Q4339" t="s">
        <v>34</v>
      </c>
      <c r="R4339" t="s">
        <v>2994</v>
      </c>
      <c r="S4339" t="s">
        <v>198</v>
      </c>
      <c r="T4339" t="s">
        <v>2995</v>
      </c>
      <c r="U4339" t="s">
        <v>2996</v>
      </c>
      <c r="V4339" t="s">
        <v>4893</v>
      </c>
      <c r="W4339" t="s">
        <v>4894</v>
      </c>
    </row>
    <row r="4340" spans="1:23" x14ac:dyDescent="0.3">
      <c r="A4340">
        <v>239986403663450</v>
      </c>
      <c r="B4340" t="s">
        <v>973</v>
      </c>
      <c r="C4340" t="s">
        <v>134</v>
      </c>
      <c r="D4340" t="s">
        <v>3086</v>
      </c>
      <c r="E4340" t="s">
        <v>3008</v>
      </c>
      <c r="F4340" t="s">
        <v>3009</v>
      </c>
      <c r="G4340">
        <v>42.733899999999998</v>
      </c>
      <c r="H4340">
        <v>25.485800000000001</v>
      </c>
      <c r="I4340" t="s">
        <v>78</v>
      </c>
      <c r="J4340">
        <v>90290</v>
      </c>
      <c r="K4340" s="1">
        <v>44463</v>
      </c>
      <c r="L4340" t="s">
        <v>29</v>
      </c>
      <c r="M4340" t="s">
        <v>12447</v>
      </c>
      <c r="N4340" t="s">
        <v>12448</v>
      </c>
      <c r="O4340" t="s">
        <v>423</v>
      </c>
      <c r="P4340" t="s">
        <v>141</v>
      </c>
      <c r="Q4340" t="s">
        <v>169</v>
      </c>
      <c r="R4340" t="s">
        <v>3058</v>
      </c>
      <c r="S4340" t="s">
        <v>145</v>
      </c>
      <c r="T4340" t="s">
        <v>3059</v>
      </c>
      <c r="U4340" t="s">
        <v>3060</v>
      </c>
      <c r="V4340" t="s">
        <v>4566</v>
      </c>
      <c r="W4340" t="s">
        <v>4567</v>
      </c>
    </row>
    <row r="4341" spans="1:23" x14ac:dyDescent="0.3">
      <c r="A4341">
        <v>2799869617753700</v>
      </c>
      <c r="B4341" t="s">
        <v>231</v>
      </c>
      <c r="C4341" t="s">
        <v>91</v>
      </c>
      <c r="D4341" t="s">
        <v>3523</v>
      </c>
      <c r="E4341" t="s">
        <v>998</v>
      </c>
      <c r="F4341" t="s">
        <v>999</v>
      </c>
      <c r="G4341">
        <v>47.4116</v>
      </c>
      <c r="H4341">
        <v>28.369900000000001</v>
      </c>
      <c r="I4341" t="s">
        <v>28</v>
      </c>
      <c r="J4341">
        <v>130795</v>
      </c>
      <c r="K4341" s="1">
        <v>44679</v>
      </c>
      <c r="L4341" t="s">
        <v>29</v>
      </c>
      <c r="M4341" t="s">
        <v>12449</v>
      </c>
      <c r="N4341" t="s">
        <v>12450</v>
      </c>
      <c r="O4341" t="s">
        <v>754</v>
      </c>
      <c r="P4341" t="s">
        <v>4491</v>
      </c>
      <c r="Q4341" t="s">
        <v>67</v>
      </c>
      <c r="R4341" t="s">
        <v>4492</v>
      </c>
      <c r="S4341" t="s">
        <v>334</v>
      </c>
      <c r="T4341" t="s">
        <v>4493</v>
      </c>
      <c r="U4341" t="s">
        <v>4494</v>
      </c>
      <c r="V4341" t="s">
        <v>944</v>
      </c>
      <c r="W4341" t="s">
        <v>945</v>
      </c>
    </row>
    <row r="4342" spans="1:23" x14ac:dyDescent="0.3">
      <c r="A4342">
        <v>787639950167707</v>
      </c>
      <c r="B4342" t="s">
        <v>325</v>
      </c>
      <c r="C4342" t="s">
        <v>42</v>
      </c>
      <c r="D4342" t="s">
        <v>1626</v>
      </c>
      <c r="E4342" t="s">
        <v>3730</v>
      </c>
      <c r="F4342" t="s">
        <v>3731</v>
      </c>
      <c r="G4342">
        <v>55.169400000000003</v>
      </c>
      <c r="H4342">
        <v>23.8813</v>
      </c>
      <c r="I4342" t="s">
        <v>206</v>
      </c>
      <c r="J4342">
        <v>30378</v>
      </c>
      <c r="K4342" s="1">
        <v>44635</v>
      </c>
      <c r="L4342" t="s">
        <v>63</v>
      </c>
      <c r="M4342" t="s">
        <v>12451</v>
      </c>
      <c r="N4342" t="s">
        <v>12452</v>
      </c>
      <c r="O4342" t="s">
        <v>3636</v>
      </c>
      <c r="P4342" t="s">
        <v>3637</v>
      </c>
      <c r="Q4342" t="s">
        <v>294</v>
      </c>
      <c r="R4342" t="s">
        <v>3638</v>
      </c>
      <c r="S4342" t="s">
        <v>198</v>
      </c>
      <c r="T4342" t="s">
        <v>3639</v>
      </c>
      <c r="U4342" t="s">
        <v>3640</v>
      </c>
      <c r="V4342" t="s">
        <v>3375</v>
      </c>
      <c r="W4342" t="s">
        <v>3376</v>
      </c>
    </row>
    <row r="4343" spans="1:23" x14ac:dyDescent="0.3">
      <c r="A4343">
        <v>1217211864245060</v>
      </c>
      <c r="B4343" t="s">
        <v>260</v>
      </c>
      <c r="C4343" t="s">
        <v>151</v>
      </c>
      <c r="D4343" t="s">
        <v>1573</v>
      </c>
      <c r="E4343" t="s">
        <v>1210</v>
      </c>
      <c r="F4343" t="s">
        <v>1211</v>
      </c>
      <c r="G4343">
        <v>18.220800000000001</v>
      </c>
      <c r="H4343">
        <v>-66.590100000000007</v>
      </c>
      <c r="I4343" t="s">
        <v>62</v>
      </c>
      <c r="J4343">
        <v>19926</v>
      </c>
      <c r="K4343" s="1">
        <v>44783</v>
      </c>
      <c r="L4343" t="s">
        <v>29</v>
      </c>
      <c r="M4343" t="s">
        <v>12453</v>
      </c>
      <c r="N4343" t="s">
        <v>12454</v>
      </c>
      <c r="O4343" t="s">
        <v>356</v>
      </c>
      <c r="P4343" t="s">
        <v>357</v>
      </c>
      <c r="Q4343" t="s">
        <v>1047</v>
      </c>
      <c r="R4343" t="s">
        <v>359</v>
      </c>
      <c r="S4343" t="s">
        <v>241</v>
      </c>
      <c r="T4343" t="s">
        <v>360</v>
      </c>
      <c r="U4343" t="s">
        <v>361</v>
      </c>
      <c r="V4343" t="s">
        <v>173</v>
      </c>
      <c r="W4343" t="s">
        <v>174</v>
      </c>
    </row>
    <row r="4344" spans="1:23" x14ac:dyDescent="0.3">
      <c r="A4344">
        <v>2167916854835880</v>
      </c>
      <c r="B4344" t="s">
        <v>104</v>
      </c>
      <c r="C4344" t="s">
        <v>42</v>
      </c>
      <c r="D4344" t="s">
        <v>3068</v>
      </c>
      <c r="E4344" t="s">
        <v>2644</v>
      </c>
      <c r="F4344" t="s">
        <v>2645</v>
      </c>
      <c r="G4344">
        <v>-19.0154</v>
      </c>
      <c r="H4344">
        <v>29.154900000000001</v>
      </c>
      <c r="I4344" t="s">
        <v>62</v>
      </c>
      <c r="J4344">
        <v>32158</v>
      </c>
      <c r="K4344" s="1">
        <v>44756</v>
      </c>
      <c r="L4344" t="s">
        <v>63</v>
      </c>
      <c r="M4344" t="s">
        <v>12455</v>
      </c>
      <c r="N4344" t="s">
        <v>12456</v>
      </c>
      <c r="O4344" t="s">
        <v>965</v>
      </c>
      <c r="P4344" t="s">
        <v>966</v>
      </c>
      <c r="Q4344" t="s">
        <v>294</v>
      </c>
      <c r="R4344" t="s">
        <v>968</v>
      </c>
      <c r="S4344" t="s">
        <v>241</v>
      </c>
      <c r="T4344" t="s">
        <v>969</v>
      </c>
      <c r="U4344" t="s">
        <v>970</v>
      </c>
      <c r="V4344" t="s">
        <v>1919</v>
      </c>
      <c r="W4344" t="s">
        <v>1920</v>
      </c>
    </row>
    <row r="4345" spans="1:23" x14ac:dyDescent="0.3">
      <c r="A4345">
        <v>2351001315807600</v>
      </c>
      <c r="B4345" t="s">
        <v>792</v>
      </c>
      <c r="C4345" t="s">
        <v>134</v>
      </c>
      <c r="D4345" t="s">
        <v>5668</v>
      </c>
      <c r="E4345" t="s">
        <v>2068</v>
      </c>
      <c r="F4345" t="s">
        <v>2069</v>
      </c>
      <c r="G4345">
        <v>52.132599999999996</v>
      </c>
      <c r="H4345">
        <v>5.2912999999999997</v>
      </c>
      <c r="I4345" t="s">
        <v>78</v>
      </c>
      <c r="J4345">
        <v>128196</v>
      </c>
      <c r="K4345" s="1">
        <v>45055</v>
      </c>
      <c r="L4345" t="s">
        <v>29</v>
      </c>
      <c r="M4345" t="s">
        <v>12457</v>
      </c>
      <c r="N4345" t="s">
        <v>12458</v>
      </c>
      <c r="O4345" t="s">
        <v>650</v>
      </c>
      <c r="P4345" t="s">
        <v>651</v>
      </c>
      <c r="Q4345" t="s">
        <v>34</v>
      </c>
      <c r="R4345" t="s">
        <v>652</v>
      </c>
      <c r="S4345" t="s">
        <v>114</v>
      </c>
      <c r="T4345" t="s">
        <v>653</v>
      </c>
      <c r="U4345" t="s">
        <v>654</v>
      </c>
      <c r="V4345" t="s">
        <v>7327</v>
      </c>
      <c r="W4345" t="s">
        <v>7328</v>
      </c>
    </row>
    <row r="4346" spans="1:23" x14ac:dyDescent="0.3">
      <c r="A4346">
        <v>2349805430758360</v>
      </c>
      <c r="B4346" t="s">
        <v>710</v>
      </c>
      <c r="C4346" t="s">
        <v>91</v>
      </c>
      <c r="D4346" t="s">
        <v>4366</v>
      </c>
      <c r="E4346" t="s">
        <v>2770</v>
      </c>
      <c r="F4346" t="s">
        <v>2771</v>
      </c>
      <c r="G4346">
        <v>12.8628</v>
      </c>
      <c r="H4346">
        <v>30.217600000000001</v>
      </c>
      <c r="I4346" t="s">
        <v>62</v>
      </c>
      <c r="J4346">
        <v>46617</v>
      </c>
      <c r="K4346" s="1">
        <v>44558</v>
      </c>
      <c r="L4346" t="s">
        <v>123</v>
      </c>
      <c r="M4346" t="s">
        <v>12459</v>
      </c>
      <c r="N4346" t="s">
        <v>12460</v>
      </c>
      <c r="O4346" t="s">
        <v>1513</v>
      </c>
      <c r="P4346" t="s">
        <v>1373</v>
      </c>
      <c r="Q4346" t="s">
        <v>239</v>
      </c>
      <c r="R4346" t="s">
        <v>1514</v>
      </c>
      <c r="S4346" t="s">
        <v>69</v>
      </c>
      <c r="T4346" t="s">
        <v>1515</v>
      </c>
      <c r="U4346" t="s">
        <v>1516</v>
      </c>
      <c r="V4346" t="s">
        <v>1459</v>
      </c>
      <c r="W4346" t="s">
        <v>1460</v>
      </c>
    </row>
    <row r="4347" spans="1:23" x14ac:dyDescent="0.3">
      <c r="A4347">
        <v>1556180368790970</v>
      </c>
      <c r="B4347" t="s">
        <v>582</v>
      </c>
      <c r="C4347" t="s">
        <v>218</v>
      </c>
      <c r="D4347" t="s">
        <v>455</v>
      </c>
      <c r="E4347" t="s">
        <v>3715</v>
      </c>
      <c r="F4347" t="s">
        <v>3716</v>
      </c>
      <c r="G4347">
        <v>-3.3704000000000001</v>
      </c>
      <c r="H4347">
        <v>-168.73400000000001</v>
      </c>
      <c r="I4347" t="s">
        <v>138</v>
      </c>
      <c r="J4347">
        <v>132281</v>
      </c>
      <c r="K4347" s="1">
        <v>44761</v>
      </c>
      <c r="L4347" t="s">
        <v>123</v>
      </c>
      <c r="M4347" t="s">
        <v>12461</v>
      </c>
      <c r="N4347" t="s">
        <v>12462</v>
      </c>
      <c r="O4347" t="s">
        <v>1629</v>
      </c>
      <c r="P4347" t="s">
        <v>1630</v>
      </c>
      <c r="Q4347" t="s">
        <v>967</v>
      </c>
      <c r="R4347" t="s">
        <v>1631</v>
      </c>
      <c r="S4347" t="s">
        <v>198</v>
      </c>
      <c r="T4347" t="s">
        <v>1632</v>
      </c>
      <c r="U4347" t="s">
        <v>1633</v>
      </c>
      <c r="V4347" t="s">
        <v>2117</v>
      </c>
      <c r="W4347" t="s">
        <v>2118</v>
      </c>
    </row>
    <row r="4348" spans="1:23" x14ac:dyDescent="0.3">
      <c r="A4348">
        <v>1303670531994500</v>
      </c>
      <c r="B4348" t="s">
        <v>859</v>
      </c>
      <c r="C4348" t="s">
        <v>42</v>
      </c>
      <c r="D4348" t="s">
        <v>5970</v>
      </c>
      <c r="E4348" t="s">
        <v>1870</v>
      </c>
      <c r="F4348" t="s">
        <v>1871</v>
      </c>
      <c r="G4348">
        <v>18.735700000000001</v>
      </c>
      <c r="H4348">
        <v>-70.162700000000001</v>
      </c>
      <c r="I4348" t="s">
        <v>138</v>
      </c>
      <c r="J4348">
        <v>106121</v>
      </c>
      <c r="K4348" s="1">
        <v>44551</v>
      </c>
      <c r="L4348" t="s">
        <v>123</v>
      </c>
      <c r="M4348" t="s">
        <v>12463</v>
      </c>
      <c r="N4348" t="s">
        <v>12464</v>
      </c>
      <c r="O4348" t="s">
        <v>1088</v>
      </c>
      <c r="P4348" t="s">
        <v>1089</v>
      </c>
      <c r="Q4348" t="s">
        <v>34</v>
      </c>
      <c r="R4348" t="s">
        <v>1090</v>
      </c>
      <c r="S4348" t="s">
        <v>145</v>
      </c>
      <c r="T4348" t="s">
        <v>1091</v>
      </c>
      <c r="U4348" t="s">
        <v>1092</v>
      </c>
      <c r="V4348" t="s">
        <v>3287</v>
      </c>
      <c r="W4348" t="s">
        <v>3288</v>
      </c>
    </row>
    <row r="4349" spans="1:23" x14ac:dyDescent="0.3">
      <c r="A4349">
        <v>1472928095497250</v>
      </c>
      <c r="B4349" t="s">
        <v>74</v>
      </c>
      <c r="C4349" t="s">
        <v>91</v>
      </c>
      <c r="D4349" t="s">
        <v>2609</v>
      </c>
      <c r="E4349" t="s">
        <v>504</v>
      </c>
      <c r="F4349" t="s">
        <v>505</v>
      </c>
      <c r="G4349">
        <v>21.473500000000001</v>
      </c>
      <c r="H4349">
        <v>55.9754</v>
      </c>
      <c r="I4349" t="s">
        <v>78</v>
      </c>
      <c r="J4349">
        <v>105341</v>
      </c>
      <c r="K4349" s="1">
        <v>44863</v>
      </c>
      <c r="L4349" t="s">
        <v>63</v>
      </c>
      <c r="M4349" t="s">
        <v>12465</v>
      </c>
      <c r="N4349">
        <f>1-853-525-3006</f>
        <v>-4383</v>
      </c>
      <c r="O4349" t="s">
        <v>3146</v>
      </c>
      <c r="P4349" t="s">
        <v>3723</v>
      </c>
      <c r="Q4349" t="s">
        <v>67</v>
      </c>
      <c r="R4349" t="s">
        <v>7090</v>
      </c>
      <c r="S4349" t="s">
        <v>36</v>
      </c>
      <c r="T4349" t="s">
        <v>7091</v>
      </c>
      <c r="U4349" t="s">
        <v>7092</v>
      </c>
      <c r="V4349" t="s">
        <v>2169</v>
      </c>
      <c r="W4349" t="s">
        <v>2170</v>
      </c>
    </row>
    <row r="4350" spans="1:23" x14ac:dyDescent="0.3">
      <c r="A4350">
        <v>240930425843040</v>
      </c>
      <c r="B4350" t="s">
        <v>533</v>
      </c>
      <c r="C4350" t="s">
        <v>134</v>
      </c>
      <c r="D4350" t="s">
        <v>4434</v>
      </c>
      <c r="E4350" t="s">
        <v>1032</v>
      </c>
      <c r="F4350" t="s">
        <v>1033</v>
      </c>
      <c r="G4350">
        <v>61.524000000000001</v>
      </c>
      <c r="H4350">
        <v>105.3188</v>
      </c>
      <c r="I4350" t="s">
        <v>138</v>
      </c>
      <c r="J4350">
        <v>86555</v>
      </c>
      <c r="K4350" s="1">
        <v>45106</v>
      </c>
      <c r="L4350" t="s">
        <v>29</v>
      </c>
      <c r="M4350" t="s">
        <v>12466</v>
      </c>
      <c r="N4350" t="s">
        <v>12467</v>
      </c>
      <c r="O4350" t="s">
        <v>2470</v>
      </c>
      <c r="P4350" t="s">
        <v>4399</v>
      </c>
      <c r="Q4350" t="s">
        <v>50</v>
      </c>
      <c r="R4350" t="s">
        <v>4400</v>
      </c>
      <c r="S4350" t="s">
        <v>69</v>
      </c>
      <c r="T4350" t="s">
        <v>4401</v>
      </c>
      <c r="U4350" t="s">
        <v>4402</v>
      </c>
      <c r="V4350" t="s">
        <v>4022</v>
      </c>
      <c r="W4350" t="s">
        <v>4023</v>
      </c>
    </row>
    <row r="4351" spans="1:23" x14ac:dyDescent="0.3">
      <c r="A4351">
        <v>2013660182436500</v>
      </c>
      <c r="B4351" t="s">
        <v>90</v>
      </c>
      <c r="C4351" t="s">
        <v>134</v>
      </c>
      <c r="D4351" t="s">
        <v>5379</v>
      </c>
      <c r="E4351" t="s">
        <v>853</v>
      </c>
      <c r="F4351" t="s">
        <v>854</v>
      </c>
      <c r="G4351">
        <v>33.939100000000003</v>
      </c>
      <c r="H4351">
        <v>67.709999999999994</v>
      </c>
      <c r="I4351" t="s">
        <v>62</v>
      </c>
      <c r="J4351">
        <v>104058</v>
      </c>
      <c r="K4351" s="1">
        <v>44476</v>
      </c>
      <c r="L4351" t="s">
        <v>29</v>
      </c>
      <c r="M4351" t="s">
        <v>12468</v>
      </c>
      <c r="N4351" t="s">
        <v>12469</v>
      </c>
      <c r="O4351" t="s">
        <v>307</v>
      </c>
      <c r="P4351" t="s">
        <v>1417</v>
      </c>
      <c r="Q4351" t="s">
        <v>294</v>
      </c>
      <c r="R4351" t="s">
        <v>1418</v>
      </c>
      <c r="S4351" t="s">
        <v>145</v>
      </c>
      <c r="T4351" t="s">
        <v>1419</v>
      </c>
      <c r="U4351" t="s">
        <v>1420</v>
      </c>
      <c r="V4351" t="s">
        <v>2907</v>
      </c>
      <c r="W4351" t="s">
        <v>2908</v>
      </c>
    </row>
    <row r="4352" spans="1:23" x14ac:dyDescent="0.3">
      <c r="A4352">
        <v>264878260747780</v>
      </c>
      <c r="B4352" t="s">
        <v>396</v>
      </c>
      <c r="C4352" t="s">
        <v>273</v>
      </c>
      <c r="D4352" t="s">
        <v>5497</v>
      </c>
      <c r="E4352" t="s">
        <v>1010</v>
      </c>
      <c r="F4352" t="s">
        <v>1011</v>
      </c>
      <c r="G4352">
        <v>15.7835</v>
      </c>
      <c r="H4352">
        <v>-90.230800000000002</v>
      </c>
      <c r="I4352" t="s">
        <v>78</v>
      </c>
      <c r="J4352">
        <v>129198</v>
      </c>
      <c r="K4352" s="1">
        <v>44751</v>
      </c>
      <c r="L4352" t="s">
        <v>63</v>
      </c>
      <c r="M4352" t="s">
        <v>12470</v>
      </c>
      <c r="N4352" t="s">
        <v>12471</v>
      </c>
      <c r="O4352" t="s">
        <v>2883</v>
      </c>
      <c r="P4352" t="s">
        <v>4657</v>
      </c>
      <c r="Q4352" t="s">
        <v>1047</v>
      </c>
      <c r="R4352" t="s">
        <v>4658</v>
      </c>
      <c r="S4352" t="s">
        <v>52</v>
      </c>
      <c r="T4352" t="s">
        <v>4659</v>
      </c>
      <c r="U4352" t="s">
        <v>4660</v>
      </c>
      <c r="V4352" t="s">
        <v>3958</v>
      </c>
      <c r="W4352" t="s">
        <v>3959</v>
      </c>
    </row>
    <row r="4353" spans="1:23" x14ac:dyDescent="0.3">
      <c r="A4353">
        <v>2791264312756260</v>
      </c>
      <c r="B4353" t="s">
        <v>667</v>
      </c>
      <c r="C4353" t="s">
        <v>134</v>
      </c>
      <c r="D4353" t="s">
        <v>4248</v>
      </c>
      <c r="E4353" t="s">
        <v>288</v>
      </c>
      <c r="F4353" t="s">
        <v>289</v>
      </c>
      <c r="G4353">
        <v>40.3399</v>
      </c>
      <c r="H4353">
        <v>127.51009999999999</v>
      </c>
      <c r="I4353" t="s">
        <v>28</v>
      </c>
      <c r="J4353">
        <v>98698</v>
      </c>
      <c r="K4353" s="1">
        <v>44744</v>
      </c>
      <c r="L4353" t="s">
        <v>123</v>
      </c>
      <c r="M4353" t="s">
        <v>12472</v>
      </c>
      <c r="N4353" t="s">
        <v>12473</v>
      </c>
      <c r="O4353" t="s">
        <v>401</v>
      </c>
      <c r="P4353" t="s">
        <v>4857</v>
      </c>
      <c r="Q4353" t="s">
        <v>239</v>
      </c>
      <c r="R4353" t="s">
        <v>4858</v>
      </c>
      <c r="S4353" t="s">
        <v>69</v>
      </c>
      <c r="T4353" t="s">
        <v>4859</v>
      </c>
      <c r="U4353" t="s">
        <v>4860</v>
      </c>
      <c r="V4353" t="s">
        <v>298</v>
      </c>
      <c r="W4353" t="s">
        <v>299</v>
      </c>
    </row>
    <row r="4354" spans="1:23" x14ac:dyDescent="0.3">
      <c r="A4354">
        <v>2238771741523730</v>
      </c>
      <c r="B4354" t="s">
        <v>351</v>
      </c>
      <c r="C4354" t="s">
        <v>105</v>
      </c>
      <c r="D4354" t="s">
        <v>2672</v>
      </c>
      <c r="E4354" t="s">
        <v>2249</v>
      </c>
      <c r="F4354" t="s">
        <v>2250</v>
      </c>
      <c r="G4354">
        <v>15.87</v>
      </c>
      <c r="H4354">
        <v>100.99250000000001</v>
      </c>
      <c r="I4354" t="s">
        <v>138</v>
      </c>
      <c r="J4354">
        <v>77450</v>
      </c>
      <c r="K4354" s="1">
        <v>44693</v>
      </c>
      <c r="L4354" t="s">
        <v>123</v>
      </c>
      <c r="M4354" t="s">
        <v>12474</v>
      </c>
      <c r="N4354" t="s">
        <v>12475</v>
      </c>
      <c r="O4354" t="s">
        <v>2554</v>
      </c>
      <c r="P4354" t="s">
        <v>3166</v>
      </c>
      <c r="Q4354" t="s">
        <v>239</v>
      </c>
      <c r="R4354" t="s">
        <v>3167</v>
      </c>
      <c r="S4354" t="s">
        <v>36</v>
      </c>
      <c r="T4354" t="s">
        <v>3168</v>
      </c>
      <c r="U4354" t="s">
        <v>3169</v>
      </c>
      <c r="V4354" t="s">
        <v>2013</v>
      </c>
      <c r="W4354" t="s">
        <v>2014</v>
      </c>
    </row>
    <row r="4355" spans="1:23" x14ac:dyDescent="0.3">
      <c r="A4355">
        <v>2318329857272490</v>
      </c>
      <c r="B4355" t="s">
        <v>23</v>
      </c>
      <c r="C4355" t="s">
        <v>134</v>
      </c>
      <c r="D4355" t="s">
        <v>2538</v>
      </c>
      <c r="E4355" t="s">
        <v>1963</v>
      </c>
      <c r="F4355" t="s">
        <v>1964</v>
      </c>
      <c r="G4355">
        <v>33.223199999999999</v>
      </c>
      <c r="H4355">
        <v>43.679299999999998</v>
      </c>
      <c r="I4355" t="s">
        <v>138</v>
      </c>
      <c r="J4355">
        <v>70148</v>
      </c>
      <c r="K4355" s="1">
        <v>44964</v>
      </c>
      <c r="L4355" t="s">
        <v>123</v>
      </c>
      <c r="M4355" t="s">
        <v>12476</v>
      </c>
      <c r="N4355" t="s">
        <v>12477</v>
      </c>
      <c r="O4355" t="s">
        <v>811</v>
      </c>
      <c r="P4355" t="s">
        <v>812</v>
      </c>
      <c r="Q4355" t="s">
        <v>67</v>
      </c>
      <c r="R4355" t="s">
        <v>813</v>
      </c>
      <c r="S4355" t="s">
        <v>85</v>
      </c>
      <c r="T4355" t="s">
        <v>814</v>
      </c>
      <c r="U4355" t="s">
        <v>815</v>
      </c>
      <c r="V4355" t="s">
        <v>2422</v>
      </c>
      <c r="W4355" t="s">
        <v>2423</v>
      </c>
    </row>
    <row r="4356" spans="1:23" x14ac:dyDescent="0.3">
      <c r="A4356">
        <v>1718806395781360</v>
      </c>
      <c r="B4356" t="s">
        <v>779</v>
      </c>
      <c r="C4356" t="s">
        <v>91</v>
      </c>
      <c r="D4356" t="s">
        <v>2404</v>
      </c>
      <c r="E4356" t="s">
        <v>2825</v>
      </c>
      <c r="F4356" t="s">
        <v>2826</v>
      </c>
      <c r="G4356">
        <v>8.4605999999999995</v>
      </c>
      <c r="H4356">
        <v>-11.7799</v>
      </c>
      <c r="I4356" t="s">
        <v>206</v>
      </c>
      <c r="J4356">
        <v>41835</v>
      </c>
      <c r="K4356" s="1">
        <v>44751</v>
      </c>
      <c r="L4356" t="s">
        <v>63</v>
      </c>
      <c r="M4356" t="s">
        <v>12478</v>
      </c>
      <c r="N4356" t="s">
        <v>12479</v>
      </c>
      <c r="O4356" t="s">
        <v>1576</v>
      </c>
      <c r="P4356" t="s">
        <v>3532</v>
      </c>
      <c r="Q4356" t="s">
        <v>321</v>
      </c>
      <c r="R4356" t="s">
        <v>3533</v>
      </c>
      <c r="S4356" t="s">
        <v>114</v>
      </c>
      <c r="T4356" t="s">
        <v>3534</v>
      </c>
      <c r="U4356" t="s">
        <v>3535</v>
      </c>
      <c r="V4356" t="s">
        <v>5981</v>
      </c>
      <c r="W4356" t="s">
        <v>5982</v>
      </c>
    </row>
    <row r="4357" spans="1:23" x14ac:dyDescent="0.3">
      <c r="A4357">
        <v>1322199985751010</v>
      </c>
      <c r="B4357" t="s">
        <v>555</v>
      </c>
      <c r="C4357" t="s">
        <v>42</v>
      </c>
      <c r="D4357" t="s">
        <v>3972</v>
      </c>
      <c r="E4357" t="s">
        <v>1473</v>
      </c>
      <c r="F4357" t="s">
        <v>1474</v>
      </c>
      <c r="G4357">
        <v>-14.234999999999999</v>
      </c>
      <c r="H4357">
        <v>-51.9253</v>
      </c>
      <c r="I4357" t="s">
        <v>206</v>
      </c>
      <c r="J4357">
        <v>28656</v>
      </c>
      <c r="K4357" s="1">
        <v>44879</v>
      </c>
      <c r="L4357" t="s">
        <v>29</v>
      </c>
      <c r="M4357" t="s">
        <v>12480</v>
      </c>
      <c r="N4357" t="s">
        <v>12481</v>
      </c>
      <c r="O4357" t="s">
        <v>423</v>
      </c>
      <c r="P4357" t="s">
        <v>424</v>
      </c>
      <c r="Q4357" t="s">
        <v>294</v>
      </c>
      <c r="R4357" t="s">
        <v>425</v>
      </c>
      <c r="S4357" t="s">
        <v>69</v>
      </c>
      <c r="T4357" t="s">
        <v>426</v>
      </c>
      <c r="U4357" t="s">
        <v>427</v>
      </c>
      <c r="V4357" t="s">
        <v>4742</v>
      </c>
      <c r="W4357" t="s">
        <v>4743</v>
      </c>
    </row>
    <row r="4358" spans="1:23" x14ac:dyDescent="0.3">
      <c r="A4358">
        <v>261800688592213</v>
      </c>
      <c r="B4358" t="s">
        <v>480</v>
      </c>
      <c r="C4358" t="s">
        <v>42</v>
      </c>
      <c r="D4358" t="s">
        <v>7663</v>
      </c>
      <c r="E4358" t="s">
        <v>353</v>
      </c>
      <c r="F4358" t="s">
        <v>354</v>
      </c>
      <c r="G4358">
        <v>15.199</v>
      </c>
      <c r="H4358">
        <v>-86.241900000000001</v>
      </c>
      <c r="I4358" t="s">
        <v>206</v>
      </c>
      <c r="J4358">
        <v>76055</v>
      </c>
      <c r="K4358" s="1">
        <v>44600</v>
      </c>
      <c r="L4358" t="s">
        <v>123</v>
      </c>
      <c r="M4358" t="s">
        <v>12482</v>
      </c>
      <c r="N4358" t="s">
        <v>12483</v>
      </c>
      <c r="O4358" t="s">
        <v>526</v>
      </c>
      <c r="P4358" t="s">
        <v>527</v>
      </c>
      <c r="Q4358" t="s">
        <v>358</v>
      </c>
      <c r="R4358" t="s">
        <v>528</v>
      </c>
      <c r="S4358" t="s">
        <v>114</v>
      </c>
      <c r="T4358" t="s">
        <v>529</v>
      </c>
      <c r="U4358" t="s">
        <v>530</v>
      </c>
      <c r="V4358" t="s">
        <v>4180</v>
      </c>
      <c r="W4358" t="s">
        <v>4181</v>
      </c>
    </row>
    <row r="4359" spans="1:23" x14ac:dyDescent="0.3">
      <c r="A4359">
        <v>294748847877419</v>
      </c>
      <c r="B4359" t="s">
        <v>23</v>
      </c>
      <c r="C4359" t="s">
        <v>58</v>
      </c>
      <c r="D4359" t="s">
        <v>4640</v>
      </c>
      <c r="E4359" t="s">
        <v>1564</v>
      </c>
      <c r="F4359" t="s">
        <v>1565</v>
      </c>
      <c r="G4359">
        <v>6.6111000000000004</v>
      </c>
      <c r="H4359">
        <v>20.939399999999999</v>
      </c>
      <c r="I4359" t="s">
        <v>206</v>
      </c>
      <c r="J4359">
        <v>59251</v>
      </c>
      <c r="K4359" s="1">
        <v>44910</v>
      </c>
      <c r="L4359" t="s">
        <v>123</v>
      </c>
      <c r="M4359" t="s">
        <v>12484</v>
      </c>
      <c r="N4359" t="s">
        <v>12485</v>
      </c>
      <c r="O4359" t="s">
        <v>251</v>
      </c>
      <c r="P4359" t="s">
        <v>1002</v>
      </c>
      <c r="Q4359" t="s">
        <v>674</v>
      </c>
      <c r="R4359" t="s">
        <v>1003</v>
      </c>
      <c r="S4359" t="s">
        <v>198</v>
      </c>
      <c r="T4359" t="s">
        <v>1004</v>
      </c>
      <c r="U4359" t="s">
        <v>1005</v>
      </c>
      <c r="V4359" t="s">
        <v>3244</v>
      </c>
      <c r="W4359" t="s">
        <v>3245</v>
      </c>
    </row>
    <row r="4360" spans="1:23" x14ac:dyDescent="0.3">
      <c r="A4360">
        <v>3073909116063250</v>
      </c>
      <c r="B4360" t="s">
        <v>133</v>
      </c>
      <c r="C4360" t="s">
        <v>218</v>
      </c>
      <c r="D4360" t="s">
        <v>444</v>
      </c>
      <c r="E4360" t="s">
        <v>3436</v>
      </c>
      <c r="F4360" t="s">
        <v>3437</v>
      </c>
      <c r="G4360">
        <v>13.7942</v>
      </c>
      <c r="H4360">
        <v>-88.896500000000003</v>
      </c>
      <c r="I4360" t="s">
        <v>206</v>
      </c>
      <c r="J4360">
        <v>115924</v>
      </c>
      <c r="K4360" s="1">
        <v>44653</v>
      </c>
      <c r="L4360" t="s">
        <v>63</v>
      </c>
      <c r="M4360" t="s">
        <v>12486</v>
      </c>
      <c r="N4360" t="s">
        <v>12487</v>
      </c>
      <c r="O4360" t="s">
        <v>1260</v>
      </c>
      <c r="P4360" t="s">
        <v>6313</v>
      </c>
      <c r="Q4360" t="s">
        <v>67</v>
      </c>
      <c r="R4360" t="s">
        <v>6314</v>
      </c>
      <c r="S4360" t="s">
        <v>145</v>
      </c>
      <c r="T4360" t="s">
        <v>6315</v>
      </c>
      <c r="U4360" t="s">
        <v>6316</v>
      </c>
      <c r="V4360" t="s">
        <v>428</v>
      </c>
      <c r="W4360" t="s">
        <v>429</v>
      </c>
    </row>
    <row r="4361" spans="1:23" x14ac:dyDescent="0.3">
      <c r="A4361">
        <v>587591815772760</v>
      </c>
      <c r="B4361" t="s">
        <v>430</v>
      </c>
      <c r="C4361" t="s">
        <v>24</v>
      </c>
      <c r="D4361" t="s">
        <v>1626</v>
      </c>
      <c r="E4361" t="s">
        <v>626</v>
      </c>
      <c r="F4361" t="s">
        <v>627</v>
      </c>
      <c r="G4361">
        <v>35.9375</v>
      </c>
      <c r="H4361">
        <v>14.375400000000001</v>
      </c>
      <c r="I4361" t="s">
        <v>62</v>
      </c>
      <c r="J4361">
        <v>103700</v>
      </c>
      <c r="K4361" s="1">
        <v>44903</v>
      </c>
      <c r="L4361" t="s">
        <v>63</v>
      </c>
      <c r="M4361" t="s">
        <v>12488</v>
      </c>
      <c r="N4361" t="s">
        <v>12489</v>
      </c>
      <c r="O4361" t="s">
        <v>224</v>
      </c>
      <c r="P4361" t="s">
        <v>560</v>
      </c>
      <c r="Q4361" t="s">
        <v>674</v>
      </c>
      <c r="R4361" t="s">
        <v>1477</v>
      </c>
      <c r="S4361" t="s">
        <v>52</v>
      </c>
      <c r="T4361" t="s">
        <v>1478</v>
      </c>
      <c r="U4361" t="s">
        <v>1479</v>
      </c>
      <c r="V4361" t="s">
        <v>3306</v>
      </c>
      <c r="W4361" t="s">
        <v>3307</v>
      </c>
    </row>
    <row r="4362" spans="1:23" x14ac:dyDescent="0.3">
      <c r="A4362">
        <v>194566444045154</v>
      </c>
      <c r="B4362" t="s">
        <v>150</v>
      </c>
      <c r="C4362" t="s">
        <v>189</v>
      </c>
      <c r="D4362" t="s">
        <v>892</v>
      </c>
      <c r="E4362" t="s">
        <v>5614</v>
      </c>
      <c r="F4362" t="s">
        <v>5615</v>
      </c>
      <c r="G4362">
        <v>38.963700000000003</v>
      </c>
      <c r="H4362">
        <v>35.243299999999998</v>
      </c>
      <c r="I4362" t="s">
        <v>62</v>
      </c>
      <c r="J4362">
        <v>100881</v>
      </c>
      <c r="K4362" s="1">
        <v>44732</v>
      </c>
      <c r="L4362" t="s">
        <v>29</v>
      </c>
      <c r="M4362" t="s">
        <v>12490</v>
      </c>
      <c r="N4362" t="s">
        <v>12491</v>
      </c>
      <c r="O4362" t="s">
        <v>509</v>
      </c>
      <c r="P4362" t="s">
        <v>1227</v>
      </c>
      <c r="Q4362" t="s">
        <v>83</v>
      </c>
      <c r="R4362" t="s">
        <v>1228</v>
      </c>
      <c r="S4362" t="s">
        <v>198</v>
      </c>
      <c r="T4362" t="s">
        <v>1229</v>
      </c>
      <c r="U4362" t="s">
        <v>1230</v>
      </c>
      <c r="V4362" t="s">
        <v>3645</v>
      </c>
      <c r="W4362" t="s">
        <v>3646</v>
      </c>
    </row>
    <row r="4363" spans="1:23" x14ac:dyDescent="0.3">
      <c r="A4363">
        <v>2746025433484420</v>
      </c>
      <c r="B4363" t="s">
        <v>1683</v>
      </c>
      <c r="C4363" t="s">
        <v>24</v>
      </c>
      <c r="D4363" t="s">
        <v>3649</v>
      </c>
      <c r="E4363" t="s">
        <v>1010</v>
      </c>
      <c r="F4363" t="s">
        <v>1011</v>
      </c>
      <c r="G4363">
        <v>15.7835</v>
      </c>
      <c r="H4363">
        <v>-90.230800000000002</v>
      </c>
      <c r="I4363" t="s">
        <v>78</v>
      </c>
      <c r="J4363">
        <v>130271</v>
      </c>
      <c r="K4363" s="1">
        <v>45041</v>
      </c>
      <c r="L4363" t="s">
        <v>123</v>
      </c>
      <c r="M4363" t="s">
        <v>12492</v>
      </c>
      <c r="N4363" t="s">
        <v>12493</v>
      </c>
      <c r="O4363" t="s">
        <v>1513</v>
      </c>
      <c r="P4363" t="s">
        <v>1373</v>
      </c>
      <c r="Q4363" t="s">
        <v>674</v>
      </c>
      <c r="R4363" t="s">
        <v>1514</v>
      </c>
      <c r="S4363" t="s">
        <v>255</v>
      </c>
      <c r="T4363" t="s">
        <v>1515</v>
      </c>
      <c r="U4363" t="s">
        <v>1516</v>
      </c>
      <c r="V4363" t="s">
        <v>159</v>
      </c>
      <c r="W4363" t="s">
        <v>160</v>
      </c>
    </row>
    <row r="4364" spans="1:23" x14ac:dyDescent="0.3">
      <c r="A4364">
        <v>401492358969352</v>
      </c>
      <c r="B4364" t="s">
        <v>23</v>
      </c>
      <c r="C4364" t="s">
        <v>42</v>
      </c>
      <c r="D4364" t="s">
        <v>444</v>
      </c>
      <c r="E4364" t="s">
        <v>5061</v>
      </c>
      <c r="F4364" t="s">
        <v>5062</v>
      </c>
      <c r="G4364">
        <v>48.379399999999997</v>
      </c>
      <c r="H4364">
        <v>31.165600000000001</v>
      </c>
      <c r="I4364" t="s">
        <v>78</v>
      </c>
      <c r="J4364">
        <v>16947</v>
      </c>
      <c r="K4364" s="1">
        <v>44602</v>
      </c>
      <c r="L4364" t="s">
        <v>29</v>
      </c>
      <c r="M4364" t="s">
        <v>10302</v>
      </c>
      <c r="N4364" t="s">
        <v>12494</v>
      </c>
      <c r="O4364" t="s">
        <v>2231</v>
      </c>
      <c r="P4364" t="s">
        <v>2508</v>
      </c>
      <c r="Q4364" t="s">
        <v>83</v>
      </c>
      <c r="R4364" t="s">
        <v>2509</v>
      </c>
      <c r="S4364" t="s">
        <v>36</v>
      </c>
      <c r="T4364" t="s">
        <v>2510</v>
      </c>
      <c r="U4364" t="s">
        <v>2511</v>
      </c>
      <c r="V4364" t="s">
        <v>3513</v>
      </c>
      <c r="W4364" t="s">
        <v>3514</v>
      </c>
    </row>
    <row r="4365" spans="1:23" x14ac:dyDescent="0.3">
      <c r="A4365">
        <v>241334173779803</v>
      </c>
      <c r="B4365" t="s">
        <v>567</v>
      </c>
      <c r="C4365" t="s">
        <v>134</v>
      </c>
      <c r="D4365" t="s">
        <v>1648</v>
      </c>
      <c r="E4365" t="s">
        <v>366</v>
      </c>
      <c r="F4365" t="s">
        <v>367</v>
      </c>
      <c r="G4365">
        <v>18.4207</v>
      </c>
      <c r="H4365">
        <v>-64.639899999999997</v>
      </c>
      <c r="I4365" t="s">
        <v>62</v>
      </c>
      <c r="J4365">
        <v>111438</v>
      </c>
      <c r="K4365" s="1">
        <v>44753</v>
      </c>
      <c r="L4365" t="s">
        <v>123</v>
      </c>
      <c r="M4365" t="s">
        <v>12495</v>
      </c>
      <c r="N4365" t="s">
        <v>12496</v>
      </c>
      <c r="O4365" t="s">
        <v>356</v>
      </c>
      <c r="P4365" t="s">
        <v>2829</v>
      </c>
      <c r="Q4365" t="s">
        <v>83</v>
      </c>
      <c r="R4365" t="s">
        <v>2830</v>
      </c>
      <c r="S4365" t="s">
        <v>212</v>
      </c>
      <c r="T4365" t="s">
        <v>2831</v>
      </c>
      <c r="U4365" t="s">
        <v>2832</v>
      </c>
      <c r="V4365" t="s">
        <v>1581</v>
      </c>
      <c r="W4365" t="s">
        <v>1582</v>
      </c>
    </row>
    <row r="4366" spans="1:23" x14ac:dyDescent="0.3">
      <c r="A4366">
        <v>2434686036155950</v>
      </c>
      <c r="B4366" t="s">
        <v>1636</v>
      </c>
      <c r="C4366" t="s">
        <v>105</v>
      </c>
      <c r="D4366" t="s">
        <v>953</v>
      </c>
      <c r="E4366" t="s">
        <v>1342</v>
      </c>
      <c r="F4366" t="s">
        <v>1343</v>
      </c>
      <c r="G4366">
        <v>14.497400000000001</v>
      </c>
      <c r="H4366">
        <v>-14.452400000000001</v>
      </c>
      <c r="I4366" t="s">
        <v>138</v>
      </c>
      <c r="J4366">
        <v>90695</v>
      </c>
      <c r="K4366" s="1">
        <v>45182</v>
      </c>
      <c r="L4366" t="s">
        <v>123</v>
      </c>
      <c r="M4366" t="s">
        <v>12497</v>
      </c>
      <c r="N4366" t="s">
        <v>12498</v>
      </c>
      <c r="O4366" t="s">
        <v>3431</v>
      </c>
      <c r="P4366" t="s">
        <v>3432</v>
      </c>
      <c r="Q4366" t="s">
        <v>143</v>
      </c>
      <c r="R4366" t="s">
        <v>3433</v>
      </c>
      <c r="S4366" t="s">
        <v>114</v>
      </c>
      <c r="T4366" t="s">
        <v>3434</v>
      </c>
      <c r="U4366" t="s">
        <v>3435</v>
      </c>
      <c r="V4366" t="s">
        <v>9245</v>
      </c>
      <c r="W4366" t="s">
        <v>9246</v>
      </c>
    </row>
    <row r="4367" spans="1:23" x14ac:dyDescent="0.3">
      <c r="A4367">
        <v>2630469867593960</v>
      </c>
      <c r="B4367" t="s">
        <v>161</v>
      </c>
      <c r="C4367" t="s">
        <v>134</v>
      </c>
      <c r="D4367" t="s">
        <v>2373</v>
      </c>
      <c r="E4367" t="s">
        <v>2309</v>
      </c>
      <c r="F4367" t="s">
        <v>2310</v>
      </c>
      <c r="G4367">
        <v>12.984299999999999</v>
      </c>
      <c r="H4367">
        <v>-61.287199999999999</v>
      </c>
      <c r="I4367" t="s">
        <v>62</v>
      </c>
      <c r="J4367">
        <v>107319</v>
      </c>
      <c r="K4367" s="1">
        <v>44797</v>
      </c>
      <c r="L4367" t="s">
        <v>63</v>
      </c>
      <c r="M4367" t="s">
        <v>12499</v>
      </c>
      <c r="N4367" t="s">
        <v>12500</v>
      </c>
      <c r="O4367" t="s">
        <v>306</v>
      </c>
      <c r="P4367" t="s">
        <v>307</v>
      </c>
      <c r="Q4367" t="s">
        <v>321</v>
      </c>
      <c r="R4367" t="s">
        <v>308</v>
      </c>
      <c r="S4367" t="s">
        <v>36</v>
      </c>
      <c r="T4367" t="s">
        <v>309</v>
      </c>
      <c r="U4367" t="s">
        <v>310</v>
      </c>
      <c r="V4367" t="s">
        <v>1927</v>
      </c>
      <c r="W4367" t="s">
        <v>1928</v>
      </c>
    </row>
    <row r="4368" spans="1:23" x14ac:dyDescent="0.3">
      <c r="A4368">
        <v>1175634545106570</v>
      </c>
      <c r="B4368" t="s">
        <v>364</v>
      </c>
      <c r="C4368" t="s">
        <v>273</v>
      </c>
      <c r="D4368" t="s">
        <v>4841</v>
      </c>
      <c r="E4368" t="s">
        <v>5023</v>
      </c>
      <c r="F4368" t="s">
        <v>5024</v>
      </c>
      <c r="G4368">
        <v>25.034300000000002</v>
      </c>
      <c r="H4368">
        <v>-77.396299999999997</v>
      </c>
      <c r="I4368" t="s">
        <v>62</v>
      </c>
      <c r="J4368">
        <v>76821</v>
      </c>
      <c r="K4368" s="1">
        <v>44650</v>
      </c>
      <c r="L4368" t="s">
        <v>123</v>
      </c>
      <c r="M4368" t="s">
        <v>10242</v>
      </c>
      <c r="N4368" t="s">
        <v>12501</v>
      </c>
      <c r="O4368" t="s">
        <v>401</v>
      </c>
      <c r="P4368" t="s">
        <v>1484</v>
      </c>
      <c r="Q4368" t="s">
        <v>294</v>
      </c>
      <c r="R4368" t="s">
        <v>1485</v>
      </c>
      <c r="S4368" t="s">
        <v>69</v>
      </c>
      <c r="T4368" t="s">
        <v>1486</v>
      </c>
      <c r="U4368" t="s">
        <v>1487</v>
      </c>
      <c r="V4368" t="s">
        <v>4889</v>
      </c>
      <c r="W4368" t="s">
        <v>4890</v>
      </c>
    </row>
    <row r="4369" spans="1:23" x14ac:dyDescent="0.3">
      <c r="A4369">
        <v>1338036774147650</v>
      </c>
      <c r="B4369" t="s">
        <v>1140</v>
      </c>
      <c r="C4369" t="s">
        <v>105</v>
      </c>
      <c r="D4369" t="s">
        <v>3923</v>
      </c>
      <c r="E4369" t="s">
        <v>288</v>
      </c>
      <c r="F4369" t="s">
        <v>2442</v>
      </c>
      <c r="G4369">
        <v>35.907800000000002</v>
      </c>
      <c r="H4369">
        <v>127.76690000000001</v>
      </c>
      <c r="I4369" t="s">
        <v>206</v>
      </c>
      <c r="J4369">
        <v>65458</v>
      </c>
      <c r="K4369" s="1">
        <v>44969</v>
      </c>
      <c r="L4369" t="s">
        <v>123</v>
      </c>
      <c r="M4369" t="s">
        <v>12502</v>
      </c>
      <c r="N4369" t="s">
        <v>12503</v>
      </c>
      <c r="O4369" t="s">
        <v>356</v>
      </c>
      <c r="P4369" t="s">
        <v>3310</v>
      </c>
      <c r="Q4369" t="s">
        <v>294</v>
      </c>
      <c r="R4369" t="s">
        <v>3311</v>
      </c>
      <c r="S4369" t="s">
        <v>85</v>
      </c>
      <c r="T4369" t="s">
        <v>3312</v>
      </c>
      <c r="U4369" t="s">
        <v>3313</v>
      </c>
      <c r="V4369" t="s">
        <v>9313</v>
      </c>
      <c r="W4369" t="s">
        <v>9314</v>
      </c>
    </row>
    <row r="4370" spans="1:23" x14ac:dyDescent="0.3">
      <c r="A4370">
        <v>539065210813302</v>
      </c>
      <c r="B4370" t="s">
        <v>710</v>
      </c>
      <c r="C4370" t="s">
        <v>218</v>
      </c>
      <c r="D4370" t="s">
        <v>2815</v>
      </c>
      <c r="E4370" t="s">
        <v>556</v>
      </c>
      <c r="F4370" t="s">
        <v>557</v>
      </c>
      <c r="G4370">
        <v>-1.8311999999999999</v>
      </c>
      <c r="H4370">
        <v>-78.183400000000006</v>
      </c>
      <c r="I4370" t="s">
        <v>28</v>
      </c>
      <c r="J4370">
        <v>28788</v>
      </c>
      <c r="K4370" s="1">
        <v>44565</v>
      </c>
      <c r="L4370" t="s">
        <v>29</v>
      </c>
      <c r="M4370" t="s">
        <v>12504</v>
      </c>
      <c r="N4370" t="s">
        <v>12505</v>
      </c>
      <c r="O4370" t="s">
        <v>754</v>
      </c>
      <c r="P4370" t="s">
        <v>755</v>
      </c>
      <c r="Q4370" t="s">
        <v>169</v>
      </c>
      <c r="R4370" t="s">
        <v>756</v>
      </c>
      <c r="S4370" t="s">
        <v>241</v>
      </c>
      <c r="T4370" t="s">
        <v>757</v>
      </c>
      <c r="U4370" t="s">
        <v>758</v>
      </c>
      <c r="V4370" t="s">
        <v>5436</v>
      </c>
      <c r="W4370" t="s">
        <v>5437</v>
      </c>
    </row>
    <row r="4371" spans="1:23" x14ac:dyDescent="0.3">
      <c r="A4371">
        <v>3023438918761430</v>
      </c>
      <c r="B4371" t="s">
        <v>23</v>
      </c>
      <c r="C4371" t="s">
        <v>218</v>
      </c>
      <c r="D4371" t="s">
        <v>1009</v>
      </c>
      <c r="E4371" t="s">
        <v>378</v>
      </c>
      <c r="F4371" t="s">
        <v>379</v>
      </c>
      <c r="G4371">
        <v>21.521799999999999</v>
      </c>
      <c r="H4371">
        <v>-77.781199999999998</v>
      </c>
      <c r="I4371" t="s">
        <v>206</v>
      </c>
      <c r="J4371">
        <v>107234</v>
      </c>
      <c r="K4371" s="1">
        <v>45177</v>
      </c>
      <c r="L4371" t="s">
        <v>63</v>
      </c>
      <c r="M4371" t="s">
        <v>12506</v>
      </c>
      <c r="N4371" t="s">
        <v>12507</v>
      </c>
      <c r="O4371" t="s">
        <v>1152</v>
      </c>
      <c r="P4371" t="s">
        <v>6685</v>
      </c>
      <c r="Q4371" t="s">
        <v>183</v>
      </c>
      <c r="R4371" t="s">
        <v>6686</v>
      </c>
      <c r="S4371" t="s">
        <v>241</v>
      </c>
      <c r="T4371" t="s">
        <v>6687</v>
      </c>
      <c r="U4371" t="s">
        <v>6688</v>
      </c>
      <c r="V4371" t="s">
        <v>12508</v>
      </c>
      <c r="W4371" t="s">
        <v>12509</v>
      </c>
    </row>
    <row r="4372" spans="1:23" x14ac:dyDescent="0.3">
      <c r="A4372">
        <v>1512440097392240</v>
      </c>
      <c r="B4372" t="s">
        <v>792</v>
      </c>
      <c r="C4372" t="s">
        <v>58</v>
      </c>
      <c r="D4372" t="s">
        <v>3894</v>
      </c>
      <c r="E4372" t="s">
        <v>2204</v>
      </c>
      <c r="F4372" t="s">
        <v>2205</v>
      </c>
      <c r="G4372">
        <v>7.9465000000000003</v>
      </c>
      <c r="H4372">
        <v>-1.0232000000000001</v>
      </c>
      <c r="I4372" t="s">
        <v>138</v>
      </c>
      <c r="J4372">
        <v>65586</v>
      </c>
      <c r="K4372" s="1">
        <v>45104</v>
      </c>
      <c r="L4372" t="s">
        <v>123</v>
      </c>
      <c r="M4372" t="s">
        <v>12510</v>
      </c>
      <c r="N4372" t="s">
        <v>12511</v>
      </c>
      <c r="O4372" t="s">
        <v>319</v>
      </c>
      <c r="P4372" t="s">
        <v>1858</v>
      </c>
      <c r="Q4372" t="s">
        <v>1047</v>
      </c>
      <c r="R4372" t="s">
        <v>1859</v>
      </c>
      <c r="S4372" t="s">
        <v>69</v>
      </c>
      <c r="T4372" t="s">
        <v>1860</v>
      </c>
      <c r="U4372" t="s">
        <v>1861</v>
      </c>
      <c r="V4372" t="s">
        <v>405</v>
      </c>
      <c r="W4372" t="s">
        <v>406</v>
      </c>
    </row>
    <row r="4373" spans="1:23" x14ac:dyDescent="0.3">
      <c r="A4373">
        <v>740719285818174</v>
      </c>
      <c r="B4373" t="s">
        <v>973</v>
      </c>
      <c r="C4373" t="s">
        <v>151</v>
      </c>
      <c r="D4373" t="s">
        <v>3173</v>
      </c>
      <c r="E4373" t="s">
        <v>556</v>
      </c>
      <c r="F4373" t="s">
        <v>557</v>
      </c>
      <c r="G4373">
        <v>-1.8311999999999999</v>
      </c>
      <c r="H4373">
        <v>-78.183400000000006</v>
      </c>
      <c r="I4373" t="s">
        <v>78</v>
      </c>
      <c r="J4373">
        <v>48795</v>
      </c>
      <c r="K4373" s="1">
        <v>45048</v>
      </c>
      <c r="L4373" t="s">
        <v>63</v>
      </c>
      <c r="M4373" t="s">
        <v>12512</v>
      </c>
      <c r="N4373" t="s">
        <v>12513</v>
      </c>
      <c r="O4373" t="s">
        <v>1746</v>
      </c>
      <c r="P4373" t="s">
        <v>1745</v>
      </c>
      <c r="Q4373" t="s">
        <v>239</v>
      </c>
      <c r="R4373" t="s">
        <v>5382</v>
      </c>
      <c r="S4373" t="s">
        <v>114</v>
      </c>
      <c r="T4373" t="s">
        <v>5383</v>
      </c>
      <c r="U4373" t="s">
        <v>5384</v>
      </c>
      <c r="V4373" t="s">
        <v>8648</v>
      </c>
      <c r="W4373" t="s">
        <v>8649</v>
      </c>
    </row>
    <row r="4374" spans="1:23" x14ac:dyDescent="0.3">
      <c r="A4374">
        <v>283707728293744</v>
      </c>
      <c r="B4374" t="s">
        <v>1008</v>
      </c>
      <c r="C4374" t="s">
        <v>24</v>
      </c>
      <c r="D4374" t="s">
        <v>4812</v>
      </c>
      <c r="E4374" t="s">
        <v>2858</v>
      </c>
      <c r="F4374" t="s">
        <v>2859</v>
      </c>
      <c r="G4374">
        <v>23.424099999999999</v>
      </c>
      <c r="H4374">
        <v>53.847799999999999</v>
      </c>
      <c r="I4374" t="s">
        <v>206</v>
      </c>
      <c r="J4374">
        <v>76402</v>
      </c>
      <c r="K4374" s="1">
        <v>44845</v>
      </c>
      <c r="L4374" t="s">
        <v>123</v>
      </c>
      <c r="M4374" t="s">
        <v>12514</v>
      </c>
      <c r="N4374" t="s">
        <v>12515</v>
      </c>
      <c r="O4374" t="s">
        <v>448</v>
      </c>
      <c r="P4374" t="s">
        <v>6370</v>
      </c>
      <c r="Q4374" t="s">
        <v>358</v>
      </c>
      <c r="R4374" t="s">
        <v>6371</v>
      </c>
      <c r="S4374" t="s">
        <v>36</v>
      </c>
      <c r="T4374" t="s">
        <v>6372</v>
      </c>
      <c r="U4374" t="s">
        <v>6373</v>
      </c>
      <c r="V4374" t="s">
        <v>6385</v>
      </c>
      <c r="W4374" t="s">
        <v>6386</v>
      </c>
    </row>
    <row r="4375" spans="1:23" x14ac:dyDescent="0.3">
      <c r="A4375">
        <v>3087261916503780</v>
      </c>
      <c r="B4375" t="s">
        <v>272</v>
      </c>
      <c r="C4375" t="s">
        <v>58</v>
      </c>
      <c r="D4375" t="s">
        <v>568</v>
      </c>
      <c r="E4375" t="s">
        <v>5061</v>
      </c>
      <c r="F4375" t="s">
        <v>5062</v>
      </c>
      <c r="G4375">
        <v>48.379399999999997</v>
      </c>
      <c r="H4375">
        <v>31.165600000000001</v>
      </c>
      <c r="I4375" t="s">
        <v>206</v>
      </c>
      <c r="J4375">
        <v>48267</v>
      </c>
      <c r="K4375" s="1">
        <v>45156</v>
      </c>
      <c r="L4375" t="s">
        <v>63</v>
      </c>
      <c r="M4375" t="s">
        <v>12516</v>
      </c>
      <c r="N4375" t="s">
        <v>12517</v>
      </c>
      <c r="O4375" t="s">
        <v>1126</v>
      </c>
      <c r="P4375" t="s">
        <v>4298</v>
      </c>
      <c r="Q4375" t="s">
        <v>169</v>
      </c>
      <c r="R4375" t="s">
        <v>4299</v>
      </c>
      <c r="S4375" t="s">
        <v>334</v>
      </c>
      <c r="T4375" t="s">
        <v>4300</v>
      </c>
      <c r="U4375" t="s">
        <v>4301</v>
      </c>
      <c r="V4375" t="s">
        <v>5965</v>
      </c>
      <c r="W4375" t="s">
        <v>5966</v>
      </c>
    </row>
    <row r="4376" spans="1:23" x14ac:dyDescent="0.3">
      <c r="A4376">
        <v>2104993207513990</v>
      </c>
      <c r="B4376" t="s">
        <v>313</v>
      </c>
      <c r="C4376" t="s">
        <v>151</v>
      </c>
      <c r="D4376" t="s">
        <v>1435</v>
      </c>
      <c r="E4376" t="s">
        <v>3715</v>
      </c>
      <c r="F4376" t="s">
        <v>3716</v>
      </c>
      <c r="G4376">
        <v>-3.3704000000000001</v>
      </c>
      <c r="H4376">
        <v>-168.73400000000001</v>
      </c>
      <c r="I4376" t="s">
        <v>138</v>
      </c>
      <c r="J4376">
        <v>86101</v>
      </c>
      <c r="K4376" s="1">
        <v>44522</v>
      </c>
      <c r="L4376" t="s">
        <v>123</v>
      </c>
      <c r="M4376" t="s">
        <v>12518</v>
      </c>
      <c r="N4376" t="s">
        <v>12519</v>
      </c>
      <c r="O4376" t="s">
        <v>2242</v>
      </c>
      <c r="P4376" t="s">
        <v>6301</v>
      </c>
      <c r="Q4376" t="s">
        <v>34</v>
      </c>
      <c r="R4376" t="s">
        <v>6302</v>
      </c>
      <c r="S4376" t="s">
        <v>212</v>
      </c>
      <c r="T4376" t="s">
        <v>6303</v>
      </c>
      <c r="U4376" t="s">
        <v>6304</v>
      </c>
      <c r="V4376" t="s">
        <v>6513</v>
      </c>
      <c r="W4376" t="s">
        <v>6514</v>
      </c>
    </row>
    <row r="4377" spans="1:23" x14ac:dyDescent="0.3">
      <c r="A4377">
        <v>2742663556392240</v>
      </c>
      <c r="B4377" t="s">
        <v>1636</v>
      </c>
      <c r="C4377" t="s">
        <v>218</v>
      </c>
      <c r="D4377" t="s">
        <v>2238</v>
      </c>
      <c r="E4377" t="s">
        <v>2825</v>
      </c>
      <c r="F4377" t="s">
        <v>2826</v>
      </c>
      <c r="G4377">
        <v>8.4605999999999995</v>
      </c>
      <c r="H4377">
        <v>-11.7799</v>
      </c>
      <c r="I4377" t="s">
        <v>78</v>
      </c>
      <c r="J4377">
        <v>68774</v>
      </c>
      <c r="K4377" s="1">
        <v>44545</v>
      </c>
      <c r="L4377" t="s">
        <v>63</v>
      </c>
      <c r="M4377" t="s">
        <v>12520</v>
      </c>
      <c r="N4377" t="s">
        <v>12521</v>
      </c>
      <c r="O4377" t="s">
        <v>1698</v>
      </c>
      <c r="P4377" t="s">
        <v>6711</v>
      </c>
      <c r="Q4377" t="s">
        <v>34</v>
      </c>
      <c r="R4377" t="s">
        <v>6712</v>
      </c>
      <c r="S4377" t="s">
        <v>69</v>
      </c>
      <c r="T4377" t="s">
        <v>6713</v>
      </c>
      <c r="U4377" t="s">
        <v>6714</v>
      </c>
      <c r="V4377" t="s">
        <v>3416</v>
      </c>
      <c r="W4377" t="s">
        <v>3417</v>
      </c>
    </row>
    <row r="4378" spans="1:23" x14ac:dyDescent="0.3">
      <c r="A4378">
        <v>1502729892829890</v>
      </c>
      <c r="B4378" t="s">
        <v>364</v>
      </c>
      <c r="C4378" t="s">
        <v>134</v>
      </c>
      <c r="D4378" t="s">
        <v>3034</v>
      </c>
      <c r="E4378" t="s">
        <v>4406</v>
      </c>
      <c r="F4378" t="s">
        <v>4407</v>
      </c>
      <c r="G4378">
        <v>42.7087</v>
      </c>
      <c r="H4378">
        <v>19.374400000000001</v>
      </c>
      <c r="I4378" t="s">
        <v>62</v>
      </c>
      <c r="J4378">
        <v>124101</v>
      </c>
      <c r="K4378" s="1">
        <v>44960</v>
      </c>
      <c r="L4378" t="s">
        <v>63</v>
      </c>
      <c r="M4378" t="s">
        <v>12522</v>
      </c>
      <c r="N4378" t="s">
        <v>12523</v>
      </c>
      <c r="O4378" t="s">
        <v>141</v>
      </c>
      <c r="P4378" t="s">
        <v>155</v>
      </c>
      <c r="Q4378" t="s">
        <v>239</v>
      </c>
      <c r="R4378" t="s">
        <v>156</v>
      </c>
      <c r="S4378" t="s">
        <v>241</v>
      </c>
      <c r="T4378" t="s">
        <v>157</v>
      </c>
      <c r="U4378" t="s">
        <v>158</v>
      </c>
      <c r="V4378" t="s">
        <v>6092</v>
      </c>
      <c r="W4378" t="s">
        <v>6093</v>
      </c>
    </row>
    <row r="4379" spans="1:23" x14ac:dyDescent="0.3">
      <c r="A4379">
        <v>451931675464976</v>
      </c>
      <c r="B4379" t="s">
        <v>119</v>
      </c>
      <c r="C4379" t="s">
        <v>105</v>
      </c>
      <c r="D4379" t="s">
        <v>935</v>
      </c>
      <c r="E4379" t="s">
        <v>4077</v>
      </c>
      <c r="F4379" t="s">
        <v>4078</v>
      </c>
      <c r="G4379">
        <v>42.602600000000002</v>
      </c>
      <c r="H4379">
        <v>20.902999999999999</v>
      </c>
      <c r="I4379" t="s">
        <v>78</v>
      </c>
      <c r="J4379">
        <v>50136</v>
      </c>
      <c r="K4379" s="1">
        <v>44499</v>
      </c>
      <c r="L4379" t="s">
        <v>63</v>
      </c>
      <c r="M4379" t="s">
        <v>12524</v>
      </c>
      <c r="N4379" t="s">
        <v>12525</v>
      </c>
      <c r="O4379" t="s">
        <v>32</v>
      </c>
      <c r="P4379" t="s">
        <v>33</v>
      </c>
      <c r="Q4379" t="s">
        <v>83</v>
      </c>
      <c r="R4379" t="s">
        <v>35</v>
      </c>
      <c r="S4379" t="s">
        <v>334</v>
      </c>
      <c r="T4379" t="s">
        <v>37</v>
      </c>
      <c r="U4379" t="s">
        <v>38</v>
      </c>
      <c r="V4379" t="s">
        <v>3677</v>
      </c>
      <c r="W4379" t="s">
        <v>3678</v>
      </c>
    </row>
    <row r="4380" spans="1:23" x14ac:dyDescent="0.3">
      <c r="A4380">
        <v>1918248870850770</v>
      </c>
      <c r="B4380" t="s">
        <v>1636</v>
      </c>
      <c r="C4380" t="s">
        <v>151</v>
      </c>
      <c r="D4380" t="s">
        <v>4121</v>
      </c>
      <c r="E4380" t="s">
        <v>204</v>
      </c>
      <c r="F4380" t="s">
        <v>205</v>
      </c>
      <c r="G4380">
        <v>18.1096</v>
      </c>
      <c r="H4380">
        <v>-77.297499999999999</v>
      </c>
      <c r="I4380" t="s">
        <v>28</v>
      </c>
      <c r="J4380">
        <v>123266</v>
      </c>
      <c r="K4380" s="1">
        <v>44472</v>
      </c>
      <c r="L4380" t="s">
        <v>123</v>
      </c>
      <c r="M4380" t="s">
        <v>12526</v>
      </c>
      <c r="N4380" t="s">
        <v>12527</v>
      </c>
      <c r="O4380" t="s">
        <v>2290</v>
      </c>
      <c r="P4380" t="s">
        <v>990</v>
      </c>
      <c r="Q4380" t="s">
        <v>239</v>
      </c>
      <c r="R4380" t="s">
        <v>2291</v>
      </c>
      <c r="S4380" t="s">
        <v>212</v>
      </c>
      <c r="T4380" t="s">
        <v>2292</v>
      </c>
      <c r="U4380" t="s">
        <v>2293</v>
      </c>
      <c r="V4380" t="s">
        <v>3681</v>
      </c>
      <c r="W4380" t="s">
        <v>3682</v>
      </c>
    </row>
    <row r="4381" spans="1:23" x14ac:dyDescent="0.3">
      <c r="A4381">
        <v>3044220433528770</v>
      </c>
      <c r="B4381" t="s">
        <v>231</v>
      </c>
      <c r="C4381" t="s">
        <v>134</v>
      </c>
      <c r="D4381" t="s">
        <v>4532</v>
      </c>
      <c r="E4381" t="s">
        <v>4077</v>
      </c>
      <c r="F4381" t="s">
        <v>4078</v>
      </c>
      <c r="G4381">
        <v>42.602600000000002</v>
      </c>
      <c r="H4381">
        <v>20.902999999999999</v>
      </c>
      <c r="I4381" t="s">
        <v>138</v>
      </c>
      <c r="J4381">
        <v>129115</v>
      </c>
      <c r="K4381" s="1">
        <v>44729</v>
      </c>
      <c r="L4381" t="s">
        <v>29</v>
      </c>
      <c r="M4381" t="s">
        <v>12528</v>
      </c>
      <c r="N4381" t="s">
        <v>12529</v>
      </c>
      <c r="O4381" t="s">
        <v>473</v>
      </c>
      <c r="P4381" t="s">
        <v>486</v>
      </c>
      <c r="Q4381" t="s">
        <v>143</v>
      </c>
      <c r="R4381" t="s">
        <v>487</v>
      </c>
      <c r="S4381" t="s">
        <v>36</v>
      </c>
      <c r="T4381" t="s">
        <v>488</v>
      </c>
      <c r="U4381" t="s">
        <v>489</v>
      </c>
      <c r="V4381" t="s">
        <v>4033</v>
      </c>
      <c r="W4381" t="s">
        <v>4034</v>
      </c>
    </row>
    <row r="4382" spans="1:23" x14ac:dyDescent="0.3">
      <c r="A4382">
        <v>798908433470407</v>
      </c>
      <c r="B4382" t="s">
        <v>272</v>
      </c>
      <c r="C4382" t="s">
        <v>189</v>
      </c>
      <c r="D4382" t="s">
        <v>4963</v>
      </c>
      <c r="E4382" t="s">
        <v>5030</v>
      </c>
      <c r="F4382" t="s">
        <v>5031</v>
      </c>
      <c r="G4382">
        <v>60.1282</v>
      </c>
      <c r="H4382">
        <v>18.6435</v>
      </c>
      <c r="I4382" t="s">
        <v>62</v>
      </c>
      <c r="J4382">
        <v>52535</v>
      </c>
      <c r="K4382" s="1">
        <v>44877</v>
      </c>
      <c r="L4382" t="s">
        <v>123</v>
      </c>
      <c r="M4382" t="s">
        <v>12530</v>
      </c>
      <c r="N4382" t="s">
        <v>12531</v>
      </c>
      <c r="O4382" t="s">
        <v>640</v>
      </c>
      <c r="P4382" t="s">
        <v>641</v>
      </c>
      <c r="Q4382" t="s">
        <v>50</v>
      </c>
      <c r="R4382" t="s">
        <v>642</v>
      </c>
      <c r="S4382" t="s">
        <v>198</v>
      </c>
      <c r="T4382" t="s">
        <v>643</v>
      </c>
      <c r="U4382" t="s">
        <v>644</v>
      </c>
      <c r="V4382" t="s">
        <v>1994</v>
      </c>
      <c r="W4382" t="s">
        <v>1995</v>
      </c>
    </row>
    <row r="4383" spans="1:23" x14ac:dyDescent="0.3">
      <c r="A4383">
        <v>1976935674589850</v>
      </c>
      <c r="B4383" t="s">
        <v>396</v>
      </c>
      <c r="C4383" t="s">
        <v>105</v>
      </c>
      <c r="D4383" t="s">
        <v>4822</v>
      </c>
      <c r="E4383" t="s">
        <v>3964</v>
      </c>
      <c r="F4383" t="s">
        <v>3965</v>
      </c>
      <c r="G4383">
        <v>42.315399999999997</v>
      </c>
      <c r="H4383">
        <v>43.356900000000003</v>
      </c>
      <c r="I4383" t="s">
        <v>62</v>
      </c>
      <c r="J4383">
        <v>117856</v>
      </c>
      <c r="K4383" s="1">
        <v>44967</v>
      </c>
      <c r="L4383" t="s">
        <v>63</v>
      </c>
      <c r="M4383" t="s">
        <v>12532</v>
      </c>
      <c r="N4383" t="s">
        <v>12533</v>
      </c>
      <c r="O4383" t="s">
        <v>209</v>
      </c>
      <c r="P4383" t="s">
        <v>4426</v>
      </c>
      <c r="Q4383" t="s">
        <v>967</v>
      </c>
      <c r="R4383" t="s">
        <v>4427</v>
      </c>
      <c r="S4383" t="s">
        <v>145</v>
      </c>
      <c r="T4383" t="s">
        <v>4428</v>
      </c>
      <c r="U4383" t="s">
        <v>4429</v>
      </c>
      <c r="V4383" t="s">
        <v>6095</v>
      </c>
      <c r="W4383" t="s">
        <v>6096</v>
      </c>
    </row>
    <row r="4384" spans="1:23" x14ac:dyDescent="0.3">
      <c r="A4384">
        <v>735116801026760</v>
      </c>
      <c r="B4384" t="s">
        <v>161</v>
      </c>
      <c r="C4384" t="s">
        <v>105</v>
      </c>
      <c r="D4384" t="s">
        <v>5524</v>
      </c>
      <c r="E4384" t="s">
        <v>1424</v>
      </c>
      <c r="F4384" t="s">
        <v>1425</v>
      </c>
      <c r="G4384">
        <v>-15.3767</v>
      </c>
      <c r="H4384">
        <v>166.95920000000001</v>
      </c>
      <c r="I4384" t="s">
        <v>28</v>
      </c>
      <c r="J4384">
        <v>64618</v>
      </c>
      <c r="K4384" s="1">
        <v>44839</v>
      </c>
      <c r="L4384" t="s">
        <v>63</v>
      </c>
      <c r="M4384" t="s">
        <v>12534</v>
      </c>
      <c r="N4384">
        <v>2252792219</v>
      </c>
      <c r="O4384" t="s">
        <v>1373</v>
      </c>
      <c r="P4384" t="s">
        <v>4218</v>
      </c>
      <c r="Q4384" t="s">
        <v>50</v>
      </c>
      <c r="R4384" t="s">
        <v>4219</v>
      </c>
      <c r="S4384" t="s">
        <v>334</v>
      </c>
      <c r="T4384" t="s">
        <v>4220</v>
      </c>
      <c r="U4384" t="s">
        <v>4221</v>
      </c>
      <c r="V4384" t="s">
        <v>6076</v>
      </c>
      <c r="W4384" t="s">
        <v>6077</v>
      </c>
    </row>
    <row r="4385" spans="1:23" x14ac:dyDescent="0.3">
      <c r="A4385">
        <v>2213287758760570</v>
      </c>
      <c r="B4385" t="s">
        <v>161</v>
      </c>
      <c r="C4385" t="s">
        <v>42</v>
      </c>
      <c r="D4385" t="s">
        <v>997</v>
      </c>
      <c r="E4385" t="s">
        <v>3412</v>
      </c>
      <c r="F4385" t="s">
        <v>3413</v>
      </c>
      <c r="G4385">
        <v>18.0425</v>
      </c>
      <c r="H4385">
        <v>-63.0548</v>
      </c>
      <c r="I4385" t="s">
        <v>138</v>
      </c>
      <c r="J4385">
        <v>99739</v>
      </c>
      <c r="K4385" s="1">
        <v>44593</v>
      </c>
      <c r="L4385" t="s">
        <v>63</v>
      </c>
      <c r="M4385" t="s">
        <v>12535</v>
      </c>
      <c r="N4385" t="s">
        <v>12536</v>
      </c>
      <c r="O4385" t="s">
        <v>181</v>
      </c>
      <c r="P4385" t="s">
        <v>4699</v>
      </c>
      <c r="Q4385" t="s">
        <v>50</v>
      </c>
      <c r="R4385" t="s">
        <v>4700</v>
      </c>
      <c r="S4385" t="s">
        <v>114</v>
      </c>
      <c r="T4385" t="s">
        <v>4701</v>
      </c>
      <c r="U4385" t="s">
        <v>4702</v>
      </c>
      <c r="V4385" t="s">
        <v>2944</v>
      </c>
      <c r="W4385" t="s">
        <v>2945</v>
      </c>
    </row>
    <row r="4386" spans="1:23" x14ac:dyDescent="0.3">
      <c r="A4386">
        <v>1182690100837620</v>
      </c>
      <c r="B4386" t="s">
        <v>555</v>
      </c>
      <c r="C4386" t="s">
        <v>91</v>
      </c>
      <c r="D4386" t="s">
        <v>1684</v>
      </c>
      <c r="E4386" t="s">
        <v>1077</v>
      </c>
      <c r="F4386" t="s">
        <v>1078</v>
      </c>
      <c r="G4386">
        <v>3.9192999999999998</v>
      </c>
      <c r="H4386">
        <v>-56.027799999999999</v>
      </c>
      <c r="I4386" t="s">
        <v>62</v>
      </c>
      <c r="J4386">
        <v>41426</v>
      </c>
      <c r="K4386" s="1">
        <v>45135</v>
      </c>
      <c r="L4386" t="s">
        <v>63</v>
      </c>
      <c r="M4386" t="s">
        <v>12537</v>
      </c>
      <c r="N4386" t="s">
        <v>12538</v>
      </c>
      <c r="O4386" t="s">
        <v>319</v>
      </c>
      <c r="P4386" t="s">
        <v>320</v>
      </c>
      <c r="Q4386" t="s">
        <v>1047</v>
      </c>
      <c r="R4386" t="s">
        <v>322</v>
      </c>
      <c r="S4386" t="s">
        <v>85</v>
      </c>
      <c r="T4386" t="s">
        <v>323</v>
      </c>
      <c r="U4386" t="s">
        <v>324</v>
      </c>
      <c r="V4386" t="s">
        <v>4620</v>
      </c>
      <c r="W4386" t="s">
        <v>4621</v>
      </c>
    </row>
    <row r="4387" spans="1:23" x14ac:dyDescent="0.3">
      <c r="A4387">
        <v>2830420933773870</v>
      </c>
      <c r="B4387" t="s">
        <v>859</v>
      </c>
      <c r="C4387" t="s">
        <v>189</v>
      </c>
      <c r="D4387" t="s">
        <v>3369</v>
      </c>
      <c r="E4387" t="s">
        <v>688</v>
      </c>
      <c r="F4387" t="s">
        <v>689</v>
      </c>
      <c r="G4387">
        <v>12.5657</v>
      </c>
      <c r="H4387">
        <v>104.9909</v>
      </c>
      <c r="I4387" t="s">
        <v>206</v>
      </c>
      <c r="J4387">
        <v>21884</v>
      </c>
      <c r="K4387" s="1">
        <v>45064</v>
      </c>
      <c r="L4387" t="s">
        <v>123</v>
      </c>
      <c r="M4387" t="s">
        <v>12539</v>
      </c>
      <c r="N4387" t="s">
        <v>12540</v>
      </c>
      <c r="O4387" t="s">
        <v>754</v>
      </c>
      <c r="P4387" t="s">
        <v>755</v>
      </c>
      <c r="Q4387" t="s">
        <v>50</v>
      </c>
      <c r="R4387" t="s">
        <v>756</v>
      </c>
      <c r="S4387" t="s">
        <v>145</v>
      </c>
      <c r="T4387" t="s">
        <v>757</v>
      </c>
      <c r="U4387" t="s">
        <v>758</v>
      </c>
      <c r="V4387" t="s">
        <v>6490</v>
      </c>
      <c r="W4387" t="s">
        <v>6491</v>
      </c>
    </row>
    <row r="4388" spans="1:23" x14ac:dyDescent="0.3">
      <c r="A4388">
        <v>683200447533979</v>
      </c>
      <c r="B4388" t="s">
        <v>582</v>
      </c>
      <c r="C4388" t="s">
        <v>151</v>
      </c>
      <c r="D4388" t="s">
        <v>3322</v>
      </c>
      <c r="E4388" t="s">
        <v>2094</v>
      </c>
      <c r="F4388" t="s">
        <v>2733</v>
      </c>
      <c r="G4388">
        <v>-13.759</v>
      </c>
      <c r="H4388">
        <v>-172.1046</v>
      </c>
      <c r="I4388" t="s">
        <v>206</v>
      </c>
      <c r="J4388">
        <v>57959</v>
      </c>
      <c r="K4388" s="1">
        <v>45149</v>
      </c>
      <c r="L4388" t="s">
        <v>123</v>
      </c>
      <c r="M4388" t="s">
        <v>12541</v>
      </c>
      <c r="N4388" t="s">
        <v>12542</v>
      </c>
      <c r="O4388" t="s">
        <v>811</v>
      </c>
      <c r="P4388" t="s">
        <v>812</v>
      </c>
      <c r="Q4388" t="s">
        <v>967</v>
      </c>
      <c r="R4388" t="s">
        <v>813</v>
      </c>
      <c r="S4388" t="s">
        <v>241</v>
      </c>
      <c r="T4388" t="s">
        <v>814</v>
      </c>
      <c r="U4388" t="s">
        <v>815</v>
      </c>
      <c r="V4388" t="s">
        <v>2667</v>
      </c>
      <c r="W4388" t="s">
        <v>2668</v>
      </c>
    </row>
    <row r="4389" spans="1:23" x14ac:dyDescent="0.3">
      <c r="A4389">
        <v>710762343874664</v>
      </c>
      <c r="B4389" t="s">
        <v>555</v>
      </c>
      <c r="C4389" t="s">
        <v>218</v>
      </c>
      <c r="D4389" t="s">
        <v>5605</v>
      </c>
      <c r="E4389" t="s">
        <v>469</v>
      </c>
      <c r="F4389" t="s">
        <v>470</v>
      </c>
      <c r="G4389">
        <v>26.335100000000001</v>
      </c>
      <c r="H4389">
        <v>17.228300000000001</v>
      </c>
      <c r="I4389" t="s">
        <v>206</v>
      </c>
      <c r="J4389">
        <v>27166</v>
      </c>
      <c r="K4389" s="1">
        <v>44911</v>
      </c>
      <c r="L4389" t="s">
        <v>29</v>
      </c>
      <c r="M4389" t="s">
        <v>12543</v>
      </c>
      <c r="N4389" t="s">
        <v>12544</v>
      </c>
      <c r="O4389" t="s">
        <v>448</v>
      </c>
      <c r="P4389" t="s">
        <v>2628</v>
      </c>
      <c r="Q4389" t="s">
        <v>34</v>
      </c>
      <c r="R4389" t="s">
        <v>2629</v>
      </c>
      <c r="S4389" t="s">
        <v>145</v>
      </c>
      <c r="T4389" t="s">
        <v>2630</v>
      </c>
      <c r="U4389" t="s">
        <v>2631</v>
      </c>
      <c r="V4389" t="s">
        <v>3178</v>
      </c>
      <c r="W4389" t="s">
        <v>3179</v>
      </c>
    </row>
    <row r="4390" spans="1:23" x14ac:dyDescent="0.3">
      <c r="A4390">
        <v>2064336224405860</v>
      </c>
      <c r="B4390" t="s">
        <v>119</v>
      </c>
      <c r="C4390" t="s">
        <v>273</v>
      </c>
      <c r="D4390" t="s">
        <v>6367</v>
      </c>
      <c r="E4390" t="s">
        <v>998</v>
      </c>
      <c r="F4390" t="s">
        <v>999</v>
      </c>
      <c r="G4390">
        <v>47.4116</v>
      </c>
      <c r="H4390">
        <v>28.369900000000001</v>
      </c>
      <c r="I4390" t="s">
        <v>62</v>
      </c>
      <c r="J4390">
        <v>75254</v>
      </c>
      <c r="K4390" s="1">
        <v>45176</v>
      </c>
      <c r="L4390" t="s">
        <v>123</v>
      </c>
      <c r="M4390" t="s">
        <v>12545</v>
      </c>
      <c r="N4390" t="s">
        <v>12546</v>
      </c>
      <c r="O4390" t="s">
        <v>1513</v>
      </c>
      <c r="P4390" t="s">
        <v>3565</v>
      </c>
      <c r="Q4390" t="s">
        <v>239</v>
      </c>
      <c r="R4390" t="s">
        <v>3566</v>
      </c>
      <c r="S4390" t="s">
        <v>198</v>
      </c>
      <c r="T4390" t="s">
        <v>3567</v>
      </c>
      <c r="U4390" t="s">
        <v>3568</v>
      </c>
      <c r="V4390" t="s">
        <v>3449</v>
      </c>
      <c r="W4390" t="s">
        <v>3450</v>
      </c>
    </row>
    <row r="4391" spans="1:23" x14ac:dyDescent="0.3">
      <c r="A4391">
        <v>1782395953166570</v>
      </c>
      <c r="B4391" t="s">
        <v>364</v>
      </c>
      <c r="C4391" t="s">
        <v>273</v>
      </c>
      <c r="D4391" t="s">
        <v>1209</v>
      </c>
      <c r="E4391" t="s">
        <v>2336</v>
      </c>
      <c r="F4391" t="s">
        <v>2337</v>
      </c>
      <c r="G4391">
        <v>61.892600000000002</v>
      </c>
      <c r="H4391">
        <v>-6.9118000000000004</v>
      </c>
      <c r="I4391" t="s">
        <v>206</v>
      </c>
      <c r="J4391">
        <v>85483</v>
      </c>
      <c r="K4391" s="1">
        <v>44750</v>
      </c>
      <c r="L4391" t="s">
        <v>63</v>
      </c>
      <c r="M4391" t="s">
        <v>12547</v>
      </c>
      <c r="N4391" t="s">
        <v>12548</v>
      </c>
      <c r="O4391" t="s">
        <v>32</v>
      </c>
      <c r="P4391" t="s">
        <v>33</v>
      </c>
      <c r="Q4391" t="s">
        <v>1047</v>
      </c>
      <c r="R4391" t="s">
        <v>35</v>
      </c>
      <c r="S4391" t="s">
        <v>114</v>
      </c>
      <c r="T4391" t="s">
        <v>37</v>
      </c>
      <c r="U4391" t="s">
        <v>38</v>
      </c>
      <c r="V4391" t="s">
        <v>3053</v>
      </c>
      <c r="W4391" t="s">
        <v>3054</v>
      </c>
    </row>
    <row r="4392" spans="1:23" x14ac:dyDescent="0.3">
      <c r="A4392">
        <v>3016913370974820</v>
      </c>
      <c r="B4392" t="s">
        <v>430</v>
      </c>
      <c r="C4392" t="s">
        <v>105</v>
      </c>
      <c r="D4392" t="s">
        <v>3068</v>
      </c>
      <c r="E4392" t="s">
        <v>5061</v>
      </c>
      <c r="F4392" t="s">
        <v>5062</v>
      </c>
      <c r="G4392">
        <v>48.379399999999997</v>
      </c>
      <c r="H4392">
        <v>31.165600000000001</v>
      </c>
      <c r="I4392" t="s">
        <v>28</v>
      </c>
      <c r="J4392">
        <v>16999</v>
      </c>
      <c r="K4392" s="1">
        <v>44730</v>
      </c>
      <c r="L4392" t="s">
        <v>63</v>
      </c>
      <c r="M4392" t="s">
        <v>12549</v>
      </c>
      <c r="N4392">
        <f>1-758-889-8845</f>
        <v>-10491</v>
      </c>
      <c r="O4392" t="s">
        <v>320</v>
      </c>
      <c r="P4392" t="s">
        <v>319</v>
      </c>
      <c r="Q4392" t="s">
        <v>67</v>
      </c>
      <c r="R4392" t="s">
        <v>6101</v>
      </c>
      <c r="S4392" t="s">
        <v>36</v>
      </c>
      <c r="T4392" t="s">
        <v>6102</v>
      </c>
      <c r="U4392" t="s">
        <v>6103</v>
      </c>
      <c r="V4392" t="s">
        <v>5745</v>
      </c>
      <c r="W4392" t="s">
        <v>5746</v>
      </c>
    </row>
    <row r="4393" spans="1:23" x14ac:dyDescent="0.3">
      <c r="A4393">
        <v>2657269163842160</v>
      </c>
      <c r="B4393" t="s">
        <v>533</v>
      </c>
      <c r="C4393" t="s">
        <v>105</v>
      </c>
      <c r="D4393" t="s">
        <v>3894</v>
      </c>
      <c r="E4393" t="s">
        <v>26</v>
      </c>
      <c r="F4393" t="s">
        <v>27</v>
      </c>
      <c r="G4393">
        <v>54.2361</v>
      </c>
      <c r="H4393">
        <v>-4.5480999999999998</v>
      </c>
      <c r="I4393" t="s">
        <v>138</v>
      </c>
      <c r="J4393">
        <v>120397</v>
      </c>
      <c r="K4393" s="1">
        <v>44639</v>
      </c>
      <c r="L4393" t="s">
        <v>123</v>
      </c>
      <c r="M4393" t="s">
        <v>12550</v>
      </c>
      <c r="N4393" t="s">
        <v>12551</v>
      </c>
      <c r="O4393" t="s">
        <v>1454</v>
      </c>
      <c r="P4393" t="s">
        <v>1455</v>
      </c>
      <c r="Q4393" t="s">
        <v>674</v>
      </c>
      <c r="R4393" t="s">
        <v>1456</v>
      </c>
      <c r="S4393" t="s">
        <v>241</v>
      </c>
      <c r="T4393" t="s">
        <v>1457</v>
      </c>
      <c r="U4393" t="s">
        <v>1458</v>
      </c>
      <c r="V4393" t="s">
        <v>3623</v>
      </c>
      <c r="W4393" t="s">
        <v>3624</v>
      </c>
    </row>
    <row r="4394" spans="1:23" x14ac:dyDescent="0.3">
      <c r="A4394">
        <v>1869929001567180</v>
      </c>
      <c r="B4394" t="s">
        <v>667</v>
      </c>
      <c r="C4394" t="s">
        <v>91</v>
      </c>
      <c r="D4394" t="s">
        <v>3487</v>
      </c>
      <c r="E4394" t="s">
        <v>3859</v>
      </c>
      <c r="F4394" t="s">
        <v>3860</v>
      </c>
      <c r="G4394">
        <v>33.854700000000001</v>
      </c>
      <c r="H4394">
        <v>35.862299999999998</v>
      </c>
      <c r="I4394" t="s">
        <v>206</v>
      </c>
      <c r="J4394">
        <v>52521</v>
      </c>
      <c r="K4394" s="1">
        <v>44936</v>
      </c>
      <c r="L4394" t="s">
        <v>123</v>
      </c>
      <c r="M4394" t="s">
        <v>5434</v>
      </c>
      <c r="N4394" t="s">
        <v>12552</v>
      </c>
      <c r="O4394" t="s">
        <v>585</v>
      </c>
      <c r="P4394" t="s">
        <v>2837</v>
      </c>
      <c r="Q4394" t="s">
        <v>169</v>
      </c>
      <c r="R4394" t="s">
        <v>2838</v>
      </c>
      <c r="S4394" t="s">
        <v>69</v>
      </c>
      <c r="T4394" t="s">
        <v>2839</v>
      </c>
      <c r="U4394" t="s">
        <v>2840</v>
      </c>
      <c r="V4394" t="s">
        <v>5113</v>
      </c>
      <c r="W4394" t="s">
        <v>5114</v>
      </c>
    </row>
    <row r="4395" spans="1:23" x14ac:dyDescent="0.3">
      <c r="A4395">
        <v>2390925701117460</v>
      </c>
      <c r="B4395" t="s">
        <v>90</v>
      </c>
      <c r="C4395" t="s">
        <v>42</v>
      </c>
      <c r="D4395" t="s">
        <v>1519</v>
      </c>
      <c r="E4395" t="s">
        <v>5862</v>
      </c>
      <c r="F4395" t="s">
        <v>5863</v>
      </c>
      <c r="G4395">
        <v>46.151200000000003</v>
      </c>
      <c r="H4395">
        <v>14.9955</v>
      </c>
      <c r="I4395" t="s">
        <v>78</v>
      </c>
      <c r="J4395">
        <v>79462</v>
      </c>
      <c r="K4395" s="1">
        <v>44892</v>
      </c>
      <c r="L4395" t="s">
        <v>63</v>
      </c>
      <c r="M4395" t="s">
        <v>12553</v>
      </c>
      <c r="N4395" t="s">
        <v>12554</v>
      </c>
      <c r="O4395" t="s">
        <v>1308</v>
      </c>
      <c r="P4395" t="s">
        <v>1309</v>
      </c>
      <c r="Q4395" t="s">
        <v>253</v>
      </c>
      <c r="R4395" t="s">
        <v>1310</v>
      </c>
      <c r="S4395" t="s">
        <v>198</v>
      </c>
      <c r="T4395" t="s">
        <v>1311</v>
      </c>
      <c r="U4395" t="s">
        <v>1312</v>
      </c>
      <c r="V4395" t="s">
        <v>12378</v>
      </c>
      <c r="W4395" t="s">
        <v>12379</v>
      </c>
    </row>
    <row r="4396" spans="1:23" x14ac:dyDescent="0.3">
      <c r="A4396">
        <v>1754317048874250</v>
      </c>
      <c r="B4396" t="s">
        <v>555</v>
      </c>
      <c r="C4396" t="s">
        <v>189</v>
      </c>
      <c r="D4396" t="s">
        <v>7011</v>
      </c>
      <c r="E4396" t="s">
        <v>1065</v>
      </c>
      <c r="F4396" t="s">
        <v>1066</v>
      </c>
      <c r="G4396">
        <v>11.825100000000001</v>
      </c>
      <c r="H4396">
        <v>42.590299999999999</v>
      </c>
      <c r="I4396" t="s">
        <v>62</v>
      </c>
      <c r="J4396">
        <v>40064</v>
      </c>
      <c r="K4396" s="1">
        <v>44459</v>
      </c>
      <c r="L4396" t="s">
        <v>29</v>
      </c>
      <c r="M4396" t="s">
        <v>12555</v>
      </c>
      <c r="N4396" t="s">
        <v>12556</v>
      </c>
      <c r="O4396" t="s">
        <v>1979</v>
      </c>
      <c r="P4396" t="s">
        <v>4672</v>
      </c>
      <c r="Q4396" t="s">
        <v>50</v>
      </c>
      <c r="R4396" t="s">
        <v>4673</v>
      </c>
      <c r="S4396" t="s">
        <v>145</v>
      </c>
      <c r="T4396" t="s">
        <v>4674</v>
      </c>
      <c r="U4396" t="s">
        <v>4675</v>
      </c>
      <c r="V4396" t="s">
        <v>5998</v>
      </c>
      <c r="W4396" t="s">
        <v>5999</v>
      </c>
    </row>
    <row r="4397" spans="1:23" x14ac:dyDescent="0.3">
      <c r="A4397">
        <v>2056464648589530</v>
      </c>
      <c r="B4397" t="s">
        <v>161</v>
      </c>
      <c r="C4397" t="s">
        <v>151</v>
      </c>
      <c r="D4397" t="s">
        <v>5497</v>
      </c>
      <c r="E4397" t="s">
        <v>1462</v>
      </c>
      <c r="F4397" t="s">
        <v>1463</v>
      </c>
      <c r="G4397">
        <v>-13.133900000000001</v>
      </c>
      <c r="H4397">
        <v>27.849299999999999</v>
      </c>
      <c r="I4397" t="s">
        <v>78</v>
      </c>
      <c r="J4397">
        <v>17974</v>
      </c>
      <c r="K4397" s="1">
        <v>44793</v>
      </c>
      <c r="L4397" t="s">
        <v>63</v>
      </c>
      <c r="M4397" t="s">
        <v>12557</v>
      </c>
      <c r="N4397" t="s">
        <v>12558</v>
      </c>
      <c r="O4397" t="s">
        <v>279</v>
      </c>
      <c r="P4397" t="s">
        <v>280</v>
      </c>
      <c r="Q4397" t="s">
        <v>34</v>
      </c>
      <c r="R4397" t="s">
        <v>281</v>
      </c>
      <c r="S4397" t="s">
        <v>334</v>
      </c>
      <c r="T4397" t="s">
        <v>282</v>
      </c>
      <c r="U4397" t="s">
        <v>283</v>
      </c>
      <c r="V4397" t="s">
        <v>9706</v>
      </c>
      <c r="W4397" t="s">
        <v>9707</v>
      </c>
    </row>
    <row r="4398" spans="1:23" x14ac:dyDescent="0.3">
      <c r="A4398">
        <v>926558552742950</v>
      </c>
      <c r="B4398" t="s">
        <v>480</v>
      </c>
      <c r="C4398" t="s">
        <v>189</v>
      </c>
      <c r="D4398" t="s">
        <v>3137</v>
      </c>
      <c r="E4398" t="s">
        <v>3625</v>
      </c>
      <c r="F4398" t="s">
        <v>3626</v>
      </c>
      <c r="G4398">
        <v>-11.2027</v>
      </c>
      <c r="H4398">
        <v>17.873899999999999</v>
      </c>
      <c r="I4398" t="s">
        <v>62</v>
      </c>
      <c r="J4398">
        <v>103761</v>
      </c>
      <c r="K4398" s="1">
        <v>45084</v>
      </c>
      <c r="L4398" t="s">
        <v>63</v>
      </c>
      <c r="M4398" t="s">
        <v>6601</v>
      </c>
      <c r="N4398" t="s">
        <v>12559</v>
      </c>
      <c r="O4398" t="s">
        <v>319</v>
      </c>
      <c r="P4398" t="s">
        <v>320</v>
      </c>
      <c r="Q4398" t="s">
        <v>321</v>
      </c>
      <c r="R4398" t="s">
        <v>322</v>
      </c>
      <c r="S4398" t="s">
        <v>334</v>
      </c>
      <c r="T4398" t="s">
        <v>323</v>
      </c>
      <c r="U4398" t="s">
        <v>324</v>
      </c>
      <c r="V4398" t="s">
        <v>3873</v>
      </c>
      <c r="W4398" t="s">
        <v>3874</v>
      </c>
    </row>
    <row r="4399" spans="1:23" x14ac:dyDescent="0.3">
      <c r="A4399">
        <v>1865438675356710</v>
      </c>
      <c r="B4399" t="s">
        <v>260</v>
      </c>
      <c r="C4399" t="s">
        <v>58</v>
      </c>
      <c r="D4399" t="s">
        <v>4153</v>
      </c>
      <c r="E4399" t="s">
        <v>1685</v>
      </c>
      <c r="F4399" t="s">
        <v>1686</v>
      </c>
      <c r="G4399">
        <v>6.4280999999999997</v>
      </c>
      <c r="H4399">
        <v>-9.4295000000000009</v>
      </c>
      <c r="I4399" t="s">
        <v>206</v>
      </c>
      <c r="J4399">
        <v>120569</v>
      </c>
      <c r="K4399" s="1">
        <v>44988</v>
      </c>
      <c r="L4399" t="s">
        <v>63</v>
      </c>
      <c r="M4399" t="s">
        <v>12560</v>
      </c>
      <c r="N4399" t="s">
        <v>12561</v>
      </c>
      <c r="O4399" t="s">
        <v>32</v>
      </c>
      <c r="P4399" t="s">
        <v>1169</v>
      </c>
      <c r="Q4399" t="s">
        <v>253</v>
      </c>
      <c r="R4399" t="s">
        <v>1170</v>
      </c>
      <c r="S4399" t="s">
        <v>114</v>
      </c>
      <c r="T4399" t="s">
        <v>1171</v>
      </c>
      <c r="U4399" t="s">
        <v>1172</v>
      </c>
      <c r="V4399" t="s">
        <v>1214</v>
      </c>
      <c r="W4399" t="s">
        <v>1215</v>
      </c>
    </row>
    <row r="4400" spans="1:23" x14ac:dyDescent="0.3">
      <c r="A4400">
        <v>218213283731468</v>
      </c>
      <c r="B4400" t="s">
        <v>175</v>
      </c>
      <c r="C4400" t="s">
        <v>189</v>
      </c>
      <c r="D4400" t="s">
        <v>1724</v>
      </c>
      <c r="E4400" t="s">
        <v>975</v>
      </c>
      <c r="F4400" t="s">
        <v>976</v>
      </c>
      <c r="G4400">
        <v>7.8731</v>
      </c>
      <c r="H4400">
        <v>80.771799999999999</v>
      </c>
      <c r="I4400" t="s">
        <v>206</v>
      </c>
      <c r="J4400">
        <v>58309</v>
      </c>
      <c r="K4400" s="1">
        <v>44573</v>
      </c>
      <c r="L4400" t="s">
        <v>29</v>
      </c>
      <c r="M4400" t="s">
        <v>7102</v>
      </c>
      <c r="N4400" t="s">
        <v>12562</v>
      </c>
      <c r="O4400" t="s">
        <v>1428</v>
      </c>
      <c r="P4400" t="s">
        <v>4089</v>
      </c>
      <c r="Q4400" t="s">
        <v>1047</v>
      </c>
      <c r="R4400" t="s">
        <v>4090</v>
      </c>
      <c r="S4400" t="s">
        <v>145</v>
      </c>
      <c r="T4400" t="s">
        <v>4091</v>
      </c>
      <c r="U4400" t="s">
        <v>4092</v>
      </c>
      <c r="V4400" t="s">
        <v>6291</v>
      </c>
      <c r="W4400" t="s">
        <v>6292</v>
      </c>
    </row>
    <row r="4401" spans="1:23" x14ac:dyDescent="0.3">
      <c r="A4401">
        <v>603462014014564</v>
      </c>
      <c r="B4401" t="s">
        <v>1803</v>
      </c>
      <c r="C4401" t="s">
        <v>134</v>
      </c>
      <c r="D4401" t="s">
        <v>4381</v>
      </c>
      <c r="E4401" t="s">
        <v>893</v>
      </c>
      <c r="F4401" t="s">
        <v>894</v>
      </c>
      <c r="G4401">
        <v>-30.5595</v>
      </c>
      <c r="H4401">
        <v>22.9375</v>
      </c>
      <c r="I4401" t="s">
        <v>138</v>
      </c>
      <c r="J4401">
        <v>60478</v>
      </c>
      <c r="K4401" s="1">
        <v>44690</v>
      </c>
      <c r="L4401" t="s">
        <v>63</v>
      </c>
      <c r="M4401" t="s">
        <v>12563</v>
      </c>
      <c r="N4401" t="s">
        <v>12564</v>
      </c>
      <c r="O4401" t="s">
        <v>548</v>
      </c>
      <c r="P4401" t="s">
        <v>2541</v>
      </c>
      <c r="Q4401" t="s">
        <v>34</v>
      </c>
      <c r="R4401" t="s">
        <v>2542</v>
      </c>
      <c r="S4401" t="s">
        <v>69</v>
      </c>
      <c r="T4401" t="s">
        <v>2543</v>
      </c>
      <c r="U4401" t="s">
        <v>2544</v>
      </c>
      <c r="V4401" t="s">
        <v>6210</v>
      </c>
      <c r="W4401" t="s">
        <v>6211</v>
      </c>
    </row>
    <row r="4402" spans="1:23" x14ac:dyDescent="0.3">
      <c r="A4402">
        <v>1880491006581950</v>
      </c>
      <c r="B4402" t="s">
        <v>286</v>
      </c>
      <c r="C4402" t="s">
        <v>189</v>
      </c>
      <c r="D4402" t="s">
        <v>4829</v>
      </c>
      <c r="E4402" t="s">
        <v>315</v>
      </c>
      <c r="F4402" t="s">
        <v>316</v>
      </c>
      <c r="G4402">
        <v>40.143099999999997</v>
      </c>
      <c r="H4402">
        <v>47.576900000000002</v>
      </c>
      <c r="I4402" t="s">
        <v>62</v>
      </c>
      <c r="J4402">
        <v>78594</v>
      </c>
      <c r="K4402" s="1">
        <v>44984</v>
      </c>
      <c r="L4402" t="s">
        <v>63</v>
      </c>
      <c r="M4402" t="s">
        <v>12565</v>
      </c>
      <c r="N4402">
        <v>4603499398</v>
      </c>
      <c r="O4402" t="s">
        <v>423</v>
      </c>
      <c r="P4402" t="s">
        <v>141</v>
      </c>
      <c r="Q4402" t="s">
        <v>332</v>
      </c>
      <c r="R4402" t="s">
        <v>3058</v>
      </c>
      <c r="S4402" t="s">
        <v>85</v>
      </c>
      <c r="T4402" t="s">
        <v>3059</v>
      </c>
      <c r="U4402" t="s">
        <v>3060</v>
      </c>
      <c r="V4402" t="s">
        <v>6146</v>
      </c>
      <c r="W4402" t="s">
        <v>6147</v>
      </c>
    </row>
    <row r="4403" spans="1:23" x14ac:dyDescent="0.3">
      <c r="A4403">
        <v>605840025278206</v>
      </c>
      <c r="B4403" t="s">
        <v>150</v>
      </c>
      <c r="C4403" t="s">
        <v>189</v>
      </c>
      <c r="D4403" t="s">
        <v>5016</v>
      </c>
      <c r="E4403" t="s">
        <v>4315</v>
      </c>
      <c r="F4403" t="s">
        <v>4316</v>
      </c>
      <c r="G4403">
        <v>-0.52280000000000004</v>
      </c>
      <c r="H4403">
        <v>166.9315</v>
      </c>
      <c r="I4403" t="s">
        <v>62</v>
      </c>
      <c r="J4403">
        <v>64815</v>
      </c>
      <c r="K4403" s="1">
        <v>45121</v>
      </c>
      <c r="L4403" t="s">
        <v>29</v>
      </c>
      <c r="M4403" t="s">
        <v>12566</v>
      </c>
      <c r="N4403">
        <f>1-316-595-5668</f>
        <v>-6578</v>
      </c>
      <c r="O4403" t="s">
        <v>965</v>
      </c>
      <c r="P4403" t="s">
        <v>3901</v>
      </c>
      <c r="Q4403" t="s">
        <v>67</v>
      </c>
      <c r="R4403" t="s">
        <v>3902</v>
      </c>
      <c r="S4403" t="s">
        <v>212</v>
      </c>
      <c r="T4403" t="s">
        <v>3903</v>
      </c>
      <c r="U4403" t="s">
        <v>3904</v>
      </c>
      <c r="V4403" t="s">
        <v>11465</v>
      </c>
      <c r="W4403" t="s">
        <v>11466</v>
      </c>
    </row>
    <row r="4404" spans="1:23" x14ac:dyDescent="0.3">
      <c r="A4404">
        <v>2399158432757380</v>
      </c>
      <c r="B4404" t="s">
        <v>57</v>
      </c>
      <c r="C4404" t="s">
        <v>134</v>
      </c>
      <c r="D4404" t="s">
        <v>3454</v>
      </c>
      <c r="E4404" t="s">
        <v>4202</v>
      </c>
      <c r="F4404" t="s">
        <v>4203</v>
      </c>
      <c r="G4404">
        <v>-22.957599999999999</v>
      </c>
      <c r="H4404">
        <v>18.490400000000001</v>
      </c>
      <c r="I4404" t="s">
        <v>62</v>
      </c>
      <c r="J4404">
        <v>24056</v>
      </c>
      <c r="K4404" s="1">
        <v>44504</v>
      </c>
      <c r="L4404" t="s">
        <v>29</v>
      </c>
      <c r="M4404" t="s">
        <v>12567</v>
      </c>
      <c r="N4404" t="s">
        <v>12568</v>
      </c>
      <c r="O4404" t="s">
        <v>3636</v>
      </c>
      <c r="P4404" t="s">
        <v>4873</v>
      </c>
      <c r="Q4404" t="s">
        <v>967</v>
      </c>
      <c r="R4404" t="s">
        <v>4874</v>
      </c>
      <c r="S4404" t="s">
        <v>255</v>
      </c>
      <c r="T4404" t="s">
        <v>4875</v>
      </c>
      <c r="U4404" t="s">
        <v>4876</v>
      </c>
      <c r="V4404" t="s">
        <v>1862</v>
      </c>
      <c r="W4404" t="s">
        <v>1863</v>
      </c>
    </row>
    <row r="4405" spans="1:23" x14ac:dyDescent="0.3">
      <c r="A4405">
        <v>2567834492877440</v>
      </c>
      <c r="B4405" t="s">
        <v>161</v>
      </c>
      <c r="C4405" t="s">
        <v>273</v>
      </c>
      <c r="D4405" t="s">
        <v>6847</v>
      </c>
      <c r="E4405" t="s">
        <v>220</v>
      </c>
      <c r="F4405" t="s">
        <v>221</v>
      </c>
      <c r="G4405">
        <v>13.443199999999999</v>
      </c>
      <c r="H4405">
        <v>-15.3101</v>
      </c>
      <c r="I4405" t="s">
        <v>28</v>
      </c>
      <c r="J4405">
        <v>102045</v>
      </c>
      <c r="K4405" s="1">
        <v>44497</v>
      </c>
      <c r="L4405" t="s">
        <v>123</v>
      </c>
      <c r="M4405" t="s">
        <v>12569</v>
      </c>
      <c r="N4405" t="s">
        <v>12570</v>
      </c>
      <c r="O4405" t="s">
        <v>6817</v>
      </c>
      <c r="P4405" t="s">
        <v>6818</v>
      </c>
      <c r="Q4405" t="s">
        <v>239</v>
      </c>
      <c r="R4405" t="s">
        <v>6819</v>
      </c>
      <c r="S4405" t="s">
        <v>69</v>
      </c>
      <c r="T4405" t="s">
        <v>6820</v>
      </c>
      <c r="U4405" t="s">
        <v>6821</v>
      </c>
      <c r="V4405" t="s">
        <v>8249</v>
      </c>
      <c r="W4405" t="s">
        <v>8250</v>
      </c>
    </row>
    <row r="4406" spans="1:23" x14ac:dyDescent="0.3">
      <c r="A4406">
        <v>2522525630334650</v>
      </c>
      <c r="B4406" t="s">
        <v>454</v>
      </c>
      <c r="C4406" t="s">
        <v>134</v>
      </c>
      <c r="D4406" t="s">
        <v>1095</v>
      </c>
      <c r="E4406" t="s">
        <v>1377</v>
      </c>
      <c r="F4406" t="s">
        <v>1378</v>
      </c>
      <c r="G4406">
        <v>-29.6099</v>
      </c>
      <c r="H4406">
        <v>28.233599999999999</v>
      </c>
      <c r="I4406" t="s">
        <v>138</v>
      </c>
      <c r="J4406">
        <v>131621</v>
      </c>
      <c r="K4406" s="1">
        <v>44591</v>
      </c>
      <c r="L4406" t="s">
        <v>29</v>
      </c>
      <c r="M4406" t="s">
        <v>12571</v>
      </c>
      <c r="N4406" t="s">
        <v>12572</v>
      </c>
      <c r="O4406" t="s">
        <v>650</v>
      </c>
      <c r="P4406" t="s">
        <v>651</v>
      </c>
      <c r="Q4406" t="s">
        <v>332</v>
      </c>
      <c r="R4406" t="s">
        <v>652</v>
      </c>
      <c r="S4406" t="s">
        <v>198</v>
      </c>
      <c r="T4406" t="s">
        <v>653</v>
      </c>
      <c r="U4406" t="s">
        <v>654</v>
      </c>
      <c r="V4406" t="s">
        <v>5212</v>
      </c>
      <c r="W4406" t="s">
        <v>5213</v>
      </c>
    </row>
    <row r="4407" spans="1:23" x14ac:dyDescent="0.3">
      <c r="A4407">
        <v>2566595434355500</v>
      </c>
      <c r="B4407" t="s">
        <v>973</v>
      </c>
      <c r="C4407" t="s">
        <v>24</v>
      </c>
      <c r="D4407" t="s">
        <v>1133</v>
      </c>
      <c r="E4407" t="s">
        <v>954</v>
      </c>
      <c r="F4407" t="s">
        <v>955</v>
      </c>
      <c r="G4407">
        <v>4.2104999999999997</v>
      </c>
      <c r="H4407">
        <v>101.97580000000001</v>
      </c>
      <c r="I4407" t="s">
        <v>62</v>
      </c>
      <c r="J4407">
        <v>16483</v>
      </c>
      <c r="K4407" s="1">
        <v>44520</v>
      </c>
      <c r="L4407" t="s">
        <v>29</v>
      </c>
      <c r="M4407" t="s">
        <v>12573</v>
      </c>
      <c r="N4407" t="s">
        <v>12574</v>
      </c>
      <c r="O4407" t="s">
        <v>1764</v>
      </c>
      <c r="P4407" t="s">
        <v>3270</v>
      </c>
      <c r="Q4407" t="s">
        <v>67</v>
      </c>
      <c r="R4407" t="s">
        <v>3271</v>
      </c>
      <c r="S4407" t="s">
        <v>212</v>
      </c>
      <c r="T4407" t="s">
        <v>3272</v>
      </c>
      <c r="U4407" t="s">
        <v>3273</v>
      </c>
      <c r="V4407" t="s">
        <v>4579</v>
      </c>
      <c r="W4407" t="s">
        <v>4580</v>
      </c>
    </row>
    <row r="4408" spans="1:23" x14ac:dyDescent="0.3">
      <c r="A4408">
        <v>1371355728695160</v>
      </c>
      <c r="B4408" t="s">
        <v>351</v>
      </c>
      <c r="C4408" t="s">
        <v>218</v>
      </c>
      <c r="D4408" t="s">
        <v>4048</v>
      </c>
      <c r="E4408" t="s">
        <v>1077</v>
      </c>
      <c r="F4408" t="s">
        <v>1078</v>
      </c>
      <c r="G4408">
        <v>3.9192999999999998</v>
      </c>
      <c r="H4408">
        <v>-56.027799999999999</v>
      </c>
      <c r="I4408" t="s">
        <v>62</v>
      </c>
      <c r="J4408">
        <v>37607</v>
      </c>
      <c r="K4408" s="1">
        <v>44793</v>
      </c>
      <c r="L4408" t="s">
        <v>29</v>
      </c>
      <c r="M4408" t="s">
        <v>12575</v>
      </c>
      <c r="N4408">
        <f>1-427-931-6656</f>
        <v>-8013</v>
      </c>
      <c r="O4408" t="s">
        <v>2675</v>
      </c>
      <c r="P4408" t="s">
        <v>3977</v>
      </c>
      <c r="Q4408" t="s">
        <v>67</v>
      </c>
      <c r="R4408" t="s">
        <v>3978</v>
      </c>
      <c r="S4408" t="s">
        <v>255</v>
      </c>
      <c r="T4408" t="s">
        <v>3979</v>
      </c>
      <c r="U4408" t="s">
        <v>3980</v>
      </c>
      <c r="V4408" t="s">
        <v>1294</v>
      </c>
      <c r="W4408" t="s">
        <v>1295</v>
      </c>
    </row>
    <row r="4409" spans="1:23" x14ac:dyDescent="0.3">
      <c r="A4409">
        <v>1091684810162120</v>
      </c>
      <c r="B4409" t="s">
        <v>417</v>
      </c>
      <c r="C4409" t="s">
        <v>105</v>
      </c>
      <c r="D4409" t="s">
        <v>4740</v>
      </c>
      <c r="E4409" t="s">
        <v>954</v>
      </c>
      <c r="F4409" t="s">
        <v>955</v>
      </c>
      <c r="G4409">
        <v>4.2104999999999997</v>
      </c>
      <c r="H4409">
        <v>101.97580000000001</v>
      </c>
      <c r="I4409" t="s">
        <v>138</v>
      </c>
      <c r="J4409">
        <v>60019</v>
      </c>
      <c r="K4409" s="1">
        <v>44833</v>
      </c>
      <c r="L4409" t="s">
        <v>123</v>
      </c>
      <c r="M4409" t="s">
        <v>12576</v>
      </c>
      <c r="N4409" t="s">
        <v>12577</v>
      </c>
      <c r="O4409" t="s">
        <v>548</v>
      </c>
      <c r="P4409" t="s">
        <v>1144</v>
      </c>
      <c r="Q4409" t="s">
        <v>321</v>
      </c>
      <c r="R4409" t="s">
        <v>1145</v>
      </c>
      <c r="S4409" t="s">
        <v>212</v>
      </c>
      <c r="T4409" t="s">
        <v>1146</v>
      </c>
      <c r="U4409" t="s">
        <v>1147</v>
      </c>
      <c r="V4409" t="s">
        <v>684</v>
      </c>
      <c r="W4409" t="s">
        <v>685</v>
      </c>
    </row>
    <row r="4410" spans="1:23" x14ac:dyDescent="0.3">
      <c r="A4410">
        <v>169522865611742</v>
      </c>
      <c r="B4410" t="s">
        <v>1636</v>
      </c>
      <c r="C4410" t="s">
        <v>273</v>
      </c>
      <c r="D4410" t="s">
        <v>2769</v>
      </c>
      <c r="E4410" t="s">
        <v>233</v>
      </c>
      <c r="F4410" t="s">
        <v>234</v>
      </c>
      <c r="G4410">
        <v>34.802100000000003</v>
      </c>
      <c r="H4410">
        <v>38.9968</v>
      </c>
      <c r="I4410" t="s">
        <v>28</v>
      </c>
      <c r="J4410">
        <v>39137</v>
      </c>
      <c r="K4410" s="1">
        <v>44834</v>
      </c>
      <c r="L4410" t="s">
        <v>29</v>
      </c>
      <c r="M4410" t="s">
        <v>12578</v>
      </c>
      <c r="N4410" t="s">
        <v>12579</v>
      </c>
      <c r="O4410" t="s">
        <v>735</v>
      </c>
      <c r="P4410" t="s">
        <v>2717</v>
      </c>
      <c r="Q4410" t="s">
        <v>67</v>
      </c>
      <c r="R4410" t="s">
        <v>2718</v>
      </c>
      <c r="S4410" t="s">
        <v>69</v>
      </c>
      <c r="T4410" t="s">
        <v>2719</v>
      </c>
      <c r="U4410" t="s">
        <v>2720</v>
      </c>
      <c r="V4410" t="s">
        <v>740</v>
      </c>
      <c r="W4410" t="s">
        <v>741</v>
      </c>
    </row>
    <row r="4411" spans="1:23" x14ac:dyDescent="0.3">
      <c r="A4411">
        <v>1558803543497870</v>
      </c>
      <c r="B4411" t="s">
        <v>1636</v>
      </c>
      <c r="C4411" t="s">
        <v>151</v>
      </c>
      <c r="D4411" t="s">
        <v>4663</v>
      </c>
      <c r="E4411" t="s">
        <v>262</v>
      </c>
      <c r="F4411" t="s">
        <v>262</v>
      </c>
      <c r="G4411">
        <v>43.942399999999999</v>
      </c>
      <c r="H4411">
        <v>12.457800000000001</v>
      </c>
      <c r="I4411" t="s">
        <v>28</v>
      </c>
      <c r="J4411">
        <v>64661</v>
      </c>
      <c r="K4411" s="1">
        <v>45049</v>
      </c>
      <c r="L4411" t="s">
        <v>29</v>
      </c>
      <c r="M4411" t="s">
        <v>9975</v>
      </c>
      <c r="N4411" t="s">
        <v>12580</v>
      </c>
      <c r="O4411" t="s">
        <v>909</v>
      </c>
      <c r="P4411" t="s">
        <v>548</v>
      </c>
      <c r="Q4411" t="s">
        <v>294</v>
      </c>
      <c r="R4411" t="s">
        <v>1187</v>
      </c>
      <c r="S4411" t="s">
        <v>52</v>
      </c>
      <c r="T4411" t="s">
        <v>1188</v>
      </c>
      <c r="U4411" t="s">
        <v>1189</v>
      </c>
      <c r="V4411" t="s">
        <v>8256</v>
      </c>
      <c r="W4411" t="s">
        <v>8257</v>
      </c>
    </row>
    <row r="4412" spans="1:23" x14ac:dyDescent="0.3">
      <c r="A4412">
        <v>2197937967962530</v>
      </c>
      <c r="B4412" t="s">
        <v>260</v>
      </c>
      <c r="C4412" t="s">
        <v>91</v>
      </c>
      <c r="D4412" t="s">
        <v>2487</v>
      </c>
      <c r="E4412" t="s">
        <v>626</v>
      </c>
      <c r="F4412" t="s">
        <v>627</v>
      </c>
      <c r="G4412">
        <v>35.9375</v>
      </c>
      <c r="H4412">
        <v>14.375400000000001</v>
      </c>
      <c r="I4412" t="s">
        <v>62</v>
      </c>
      <c r="J4412">
        <v>78960</v>
      </c>
      <c r="K4412" s="1">
        <v>45089</v>
      </c>
      <c r="L4412" t="s">
        <v>63</v>
      </c>
      <c r="M4412" t="s">
        <v>12581</v>
      </c>
      <c r="N4412" t="s">
        <v>12582</v>
      </c>
      <c r="O4412" t="s">
        <v>1466</v>
      </c>
      <c r="P4412" t="s">
        <v>1467</v>
      </c>
      <c r="Q4412" t="s">
        <v>321</v>
      </c>
      <c r="R4412" t="s">
        <v>1468</v>
      </c>
      <c r="S4412" t="s">
        <v>241</v>
      </c>
      <c r="T4412" t="s">
        <v>1469</v>
      </c>
      <c r="U4412" t="s">
        <v>1470</v>
      </c>
      <c r="V4412" t="s">
        <v>6095</v>
      </c>
      <c r="W4412" t="s">
        <v>6096</v>
      </c>
    </row>
    <row r="4413" spans="1:23" x14ac:dyDescent="0.3">
      <c r="A4413">
        <v>1956861534982810</v>
      </c>
      <c r="B4413" t="s">
        <v>582</v>
      </c>
      <c r="C4413" t="s">
        <v>58</v>
      </c>
      <c r="D4413" t="s">
        <v>3086</v>
      </c>
      <c r="E4413" t="s">
        <v>1122</v>
      </c>
      <c r="F4413" t="s">
        <v>1123</v>
      </c>
      <c r="G4413">
        <v>9.7489000000000008</v>
      </c>
      <c r="H4413">
        <v>-83.753399999999999</v>
      </c>
      <c r="I4413" t="s">
        <v>28</v>
      </c>
      <c r="J4413">
        <v>40790</v>
      </c>
      <c r="K4413" s="1">
        <v>44570</v>
      </c>
      <c r="L4413" t="s">
        <v>29</v>
      </c>
      <c r="M4413" t="s">
        <v>12583</v>
      </c>
      <c r="N4413" t="s">
        <v>12584</v>
      </c>
      <c r="O4413" t="s">
        <v>1884</v>
      </c>
      <c r="P4413" t="s">
        <v>2499</v>
      </c>
      <c r="Q4413" t="s">
        <v>674</v>
      </c>
      <c r="R4413" t="s">
        <v>2500</v>
      </c>
      <c r="S4413" t="s">
        <v>36</v>
      </c>
      <c r="T4413" t="s">
        <v>2501</v>
      </c>
      <c r="U4413" t="s">
        <v>2502</v>
      </c>
      <c r="V4413" t="s">
        <v>2931</v>
      </c>
      <c r="W4413" t="s">
        <v>2932</v>
      </c>
    </row>
    <row r="4414" spans="1:23" x14ac:dyDescent="0.3">
      <c r="A4414">
        <v>2531557505206120</v>
      </c>
      <c r="B4414" t="s">
        <v>779</v>
      </c>
      <c r="C4414" t="s">
        <v>151</v>
      </c>
      <c r="D4414" t="s">
        <v>3379</v>
      </c>
      <c r="E4414" t="s">
        <v>302</v>
      </c>
      <c r="F4414" t="s">
        <v>303</v>
      </c>
      <c r="G4414">
        <v>-4.0382999999999996</v>
      </c>
      <c r="H4414">
        <v>21.758700000000001</v>
      </c>
      <c r="I4414" t="s">
        <v>138</v>
      </c>
      <c r="J4414">
        <v>32348</v>
      </c>
      <c r="K4414" s="1">
        <v>44484</v>
      </c>
      <c r="L4414" t="s">
        <v>63</v>
      </c>
      <c r="M4414" t="s">
        <v>12585</v>
      </c>
      <c r="N4414" t="s">
        <v>12586</v>
      </c>
      <c r="O4414" t="s">
        <v>2111</v>
      </c>
      <c r="P4414" t="s">
        <v>1832</v>
      </c>
      <c r="Q4414" t="s">
        <v>67</v>
      </c>
      <c r="R4414" t="s">
        <v>2112</v>
      </c>
      <c r="S4414" t="s">
        <v>36</v>
      </c>
      <c r="T4414" t="s">
        <v>2113</v>
      </c>
      <c r="U4414" t="s">
        <v>2114</v>
      </c>
      <c r="V4414" t="s">
        <v>4736</v>
      </c>
      <c r="W4414" t="s">
        <v>4737</v>
      </c>
    </row>
    <row r="4415" spans="1:23" x14ac:dyDescent="0.3">
      <c r="A4415">
        <v>1813758932185010</v>
      </c>
      <c r="B4415" t="s">
        <v>1683</v>
      </c>
      <c r="C4415" t="s">
        <v>218</v>
      </c>
      <c r="D4415" t="s">
        <v>625</v>
      </c>
      <c r="E4415" t="s">
        <v>1598</v>
      </c>
      <c r="F4415" t="s">
        <v>1599</v>
      </c>
      <c r="G4415">
        <v>-32.522799999999997</v>
      </c>
      <c r="H4415">
        <v>-55.765799999999999</v>
      </c>
      <c r="I4415" t="s">
        <v>62</v>
      </c>
      <c r="J4415">
        <v>117189</v>
      </c>
      <c r="K4415" s="1">
        <v>44533</v>
      </c>
      <c r="L4415" t="s">
        <v>63</v>
      </c>
      <c r="M4415" t="s">
        <v>12587</v>
      </c>
      <c r="N4415" t="s">
        <v>12588</v>
      </c>
      <c r="O4415" t="s">
        <v>2275</v>
      </c>
      <c r="P4415" t="s">
        <v>2276</v>
      </c>
      <c r="Q4415" t="s">
        <v>183</v>
      </c>
      <c r="R4415" t="s">
        <v>2277</v>
      </c>
      <c r="S4415" t="s">
        <v>255</v>
      </c>
      <c r="T4415" t="s">
        <v>2278</v>
      </c>
      <c r="U4415" t="s">
        <v>2279</v>
      </c>
      <c r="V4415" t="s">
        <v>1398</v>
      </c>
      <c r="W4415" t="s">
        <v>1399</v>
      </c>
    </row>
    <row r="4416" spans="1:23" x14ac:dyDescent="0.3">
      <c r="A4416">
        <v>1371088297712170</v>
      </c>
      <c r="B4416" t="s">
        <v>792</v>
      </c>
      <c r="C4416" t="s">
        <v>273</v>
      </c>
      <c r="D4416" t="s">
        <v>1714</v>
      </c>
      <c r="E4416" t="s">
        <v>1084</v>
      </c>
      <c r="F4416" t="s">
        <v>1085</v>
      </c>
      <c r="G4416">
        <v>-20.348400000000002</v>
      </c>
      <c r="H4416">
        <v>57.552199999999999</v>
      </c>
      <c r="I4416" t="s">
        <v>78</v>
      </c>
      <c r="J4416">
        <v>106118</v>
      </c>
      <c r="K4416" s="1">
        <v>44828</v>
      </c>
      <c r="L4416" t="s">
        <v>123</v>
      </c>
      <c r="M4416" t="s">
        <v>12589</v>
      </c>
      <c r="N4416">
        <v>9185017007</v>
      </c>
      <c r="O4416" t="s">
        <v>1373</v>
      </c>
      <c r="P4416" t="s">
        <v>1513</v>
      </c>
      <c r="Q4416" t="s">
        <v>34</v>
      </c>
      <c r="R4416" t="s">
        <v>4950</v>
      </c>
      <c r="S4416" t="s">
        <v>145</v>
      </c>
      <c r="T4416" t="s">
        <v>4951</v>
      </c>
      <c r="U4416" t="s">
        <v>4952</v>
      </c>
      <c r="V4416" t="s">
        <v>1904</v>
      </c>
      <c r="W4416" t="s">
        <v>1905</v>
      </c>
    </row>
    <row r="4417" spans="1:23" x14ac:dyDescent="0.3">
      <c r="A4417">
        <v>926456718186858</v>
      </c>
      <c r="B4417" t="s">
        <v>480</v>
      </c>
      <c r="C4417" t="s">
        <v>134</v>
      </c>
      <c r="D4417" t="s">
        <v>5075</v>
      </c>
      <c r="E4417" t="s">
        <v>602</v>
      </c>
      <c r="F4417" t="s">
        <v>603</v>
      </c>
      <c r="G4417">
        <v>40.463700000000003</v>
      </c>
      <c r="H4417">
        <v>-3.7492000000000001</v>
      </c>
      <c r="I4417" t="s">
        <v>138</v>
      </c>
      <c r="J4417">
        <v>73034</v>
      </c>
      <c r="K4417" s="1">
        <v>44982</v>
      </c>
      <c r="L4417" t="s">
        <v>29</v>
      </c>
      <c r="M4417" t="s">
        <v>12590</v>
      </c>
      <c r="N4417" t="s">
        <v>12591</v>
      </c>
      <c r="O4417" t="s">
        <v>356</v>
      </c>
      <c r="P4417" t="s">
        <v>3310</v>
      </c>
      <c r="Q4417" t="s">
        <v>253</v>
      </c>
      <c r="R4417" t="s">
        <v>3311</v>
      </c>
      <c r="S4417" t="s">
        <v>241</v>
      </c>
      <c r="T4417" t="s">
        <v>3312</v>
      </c>
      <c r="U4417" t="s">
        <v>3313</v>
      </c>
      <c r="V4417" t="s">
        <v>3615</v>
      </c>
      <c r="W4417" t="s">
        <v>3616</v>
      </c>
    </row>
    <row r="4418" spans="1:23" x14ac:dyDescent="0.3">
      <c r="A4418">
        <v>1191671016487130</v>
      </c>
      <c r="B4418" t="s">
        <v>272</v>
      </c>
      <c r="C4418" t="s">
        <v>218</v>
      </c>
      <c r="D4418" t="s">
        <v>5343</v>
      </c>
      <c r="E4418" t="s">
        <v>794</v>
      </c>
      <c r="F4418" t="s">
        <v>795</v>
      </c>
      <c r="G4418">
        <v>4.5353000000000003</v>
      </c>
      <c r="H4418">
        <v>114.7277</v>
      </c>
      <c r="I4418" t="s">
        <v>138</v>
      </c>
      <c r="J4418">
        <v>40230</v>
      </c>
      <c r="K4418" s="1">
        <v>45006</v>
      </c>
      <c r="L4418" t="s">
        <v>63</v>
      </c>
      <c r="M4418" t="s">
        <v>12592</v>
      </c>
      <c r="N4418" t="s">
        <v>12593</v>
      </c>
      <c r="O4418" t="s">
        <v>735</v>
      </c>
      <c r="P4418" t="s">
        <v>2018</v>
      </c>
      <c r="Q4418" t="s">
        <v>67</v>
      </c>
      <c r="R4418" t="s">
        <v>2019</v>
      </c>
      <c r="S4418" t="s">
        <v>114</v>
      </c>
      <c r="T4418" t="s">
        <v>2020</v>
      </c>
      <c r="U4418" t="s">
        <v>2021</v>
      </c>
      <c r="V4418" t="s">
        <v>6566</v>
      </c>
      <c r="W4418" t="s">
        <v>6567</v>
      </c>
    </row>
    <row r="4419" spans="1:23" x14ac:dyDescent="0.3">
      <c r="A4419">
        <v>2167690616117870</v>
      </c>
      <c r="B4419" t="s">
        <v>792</v>
      </c>
      <c r="C4419" t="s">
        <v>273</v>
      </c>
      <c r="D4419" t="s">
        <v>4454</v>
      </c>
      <c r="E4419" t="s">
        <v>3961</v>
      </c>
      <c r="F4419" t="s">
        <v>3962</v>
      </c>
      <c r="G4419">
        <v>-18.665700000000001</v>
      </c>
      <c r="H4419">
        <v>35.529600000000002</v>
      </c>
      <c r="I4419" t="s">
        <v>206</v>
      </c>
      <c r="J4419">
        <v>16885</v>
      </c>
      <c r="K4419" s="1">
        <v>44523</v>
      </c>
      <c r="L4419" t="s">
        <v>63</v>
      </c>
      <c r="M4419" t="s">
        <v>12594</v>
      </c>
      <c r="N4419" t="s">
        <v>12595</v>
      </c>
      <c r="O4419" t="s">
        <v>2574</v>
      </c>
      <c r="P4419" t="s">
        <v>2575</v>
      </c>
      <c r="Q4419" t="s">
        <v>967</v>
      </c>
      <c r="R4419" t="s">
        <v>2576</v>
      </c>
      <c r="S4419" t="s">
        <v>198</v>
      </c>
      <c r="T4419" t="s">
        <v>2577</v>
      </c>
      <c r="U4419" t="s">
        <v>2578</v>
      </c>
      <c r="V4419" t="s">
        <v>5549</v>
      </c>
      <c r="W4419" t="s">
        <v>5550</v>
      </c>
    </row>
    <row r="4420" spans="1:23" x14ac:dyDescent="0.3">
      <c r="A4420">
        <v>392732700346024</v>
      </c>
      <c r="B4420" t="s">
        <v>480</v>
      </c>
      <c r="C4420" t="s">
        <v>151</v>
      </c>
      <c r="D4420" t="s">
        <v>6265</v>
      </c>
      <c r="E4420" t="s">
        <v>576</v>
      </c>
      <c r="F4420" t="s">
        <v>577</v>
      </c>
      <c r="G4420">
        <v>7.3696999999999999</v>
      </c>
      <c r="H4420">
        <v>12.354699999999999</v>
      </c>
      <c r="I4420" t="s">
        <v>206</v>
      </c>
      <c r="J4420">
        <v>123947</v>
      </c>
      <c r="K4420" s="1">
        <v>44521</v>
      </c>
      <c r="L4420" t="s">
        <v>123</v>
      </c>
      <c r="M4420" t="s">
        <v>12596</v>
      </c>
      <c r="N4420" t="s">
        <v>12597</v>
      </c>
      <c r="O4420" t="s">
        <v>3723</v>
      </c>
      <c r="P4420" t="s">
        <v>3724</v>
      </c>
      <c r="Q4420" t="s">
        <v>1047</v>
      </c>
      <c r="R4420" t="s">
        <v>3725</v>
      </c>
      <c r="S4420" t="s">
        <v>334</v>
      </c>
      <c r="T4420" t="s">
        <v>3726</v>
      </c>
      <c r="U4420" t="s">
        <v>3727</v>
      </c>
      <c r="V4420" t="s">
        <v>7572</v>
      </c>
      <c r="W4420" t="s">
        <v>7573</v>
      </c>
    </row>
    <row r="4421" spans="1:23" x14ac:dyDescent="0.3">
      <c r="A4421">
        <v>855478177941670</v>
      </c>
      <c r="B4421" t="s">
        <v>973</v>
      </c>
      <c r="C4421" t="s">
        <v>218</v>
      </c>
      <c r="D4421" t="s">
        <v>5400</v>
      </c>
      <c r="E4421" t="s">
        <v>1615</v>
      </c>
      <c r="F4421" t="s">
        <v>1616</v>
      </c>
      <c r="G4421">
        <v>-18.879200000000001</v>
      </c>
      <c r="H4421">
        <v>46.845100000000002</v>
      </c>
      <c r="I4421" t="s">
        <v>138</v>
      </c>
      <c r="J4421">
        <v>37363</v>
      </c>
      <c r="K4421" s="1">
        <v>44526</v>
      </c>
      <c r="L4421" t="s">
        <v>123</v>
      </c>
      <c r="M4421" t="s">
        <v>12598</v>
      </c>
      <c r="N4421" t="s">
        <v>12599</v>
      </c>
      <c r="O4421" t="s">
        <v>1979</v>
      </c>
      <c r="P4421" t="s">
        <v>2111</v>
      </c>
      <c r="Q4421" t="s">
        <v>253</v>
      </c>
      <c r="R4421" t="s">
        <v>3837</v>
      </c>
      <c r="S4421" t="s">
        <v>255</v>
      </c>
      <c r="T4421" t="s">
        <v>3838</v>
      </c>
      <c r="U4421" t="s">
        <v>3839</v>
      </c>
      <c r="V4421" t="s">
        <v>12039</v>
      </c>
      <c r="W4421" t="s">
        <v>12040</v>
      </c>
    </row>
    <row r="4422" spans="1:23" x14ac:dyDescent="0.3">
      <c r="A4422">
        <v>2676451194182540</v>
      </c>
      <c r="B4422" t="s">
        <v>859</v>
      </c>
      <c r="C4422" t="s">
        <v>42</v>
      </c>
      <c r="D4422" t="s">
        <v>1287</v>
      </c>
      <c r="E4422" t="s">
        <v>3625</v>
      </c>
      <c r="F4422" t="s">
        <v>3626</v>
      </c>
      <c r="G4422">
        <v>-11.2027</v>
      </c>
      <c r="H4422">
        <v>17.873899999999999</v>
      </c>
      <c r="I4422" t="s">
        <v>206</v>
      </c>
      <c r="J4422">
        <v>27244</v>
      </c>
      <c r="K4422" s="1">
        <v>44795</v>
      </c>
      <c r="L4422" t="s">
        <v>123</v>
      </c>
      <c r="M4422" t="s">
        <v>12600</v>
      </c>
      <c r="N4422" t="s">
        <v>12601</v>
      </c>
      <c r="O4422" t="s">
        <v>1115</v>
      </c>
      <c r="P4422" t="s">
        <v>1381</v>
      </c>
      <c r="Q4422" t="s">
        <v>967</v>
      </c>
      <c r="R4422" t="s">
        <v>2300</v>
      </c>
      <c r="S4422" t="s">
        <v>36</v>
      </c>
      <c r="T4422" t="s">
        <v>2301</v>
      </c>
      <c r="U4422" t="s">
        <v>2302</v>
      </c>
      <c r="V4422" t="s">
        <v>4075</v>
      </c>
      <c r="W4422" t="s">
        <v>4076</v>
      </c>
    </row>
    <row r="4423" spans="1:23" x14ac:dyDescent="0.3">
      <c r="A4423">
        <v>2396437589187860</v>
      </c>
      <c r="B4423" t="s">
        <v>779</v>
      </c>
      <c r="C4423" t="s">
        <v>134</v>
      </c>
      <c r="D4423" t="s">
        <v>1267</v>
      </c>
      <c r="E4423" t="s">
        <v>1042</v>
      </c>
      <c r="F4423" t="s">
        <v>1043</v>
      </c>
      <c r="G4423">
        <v>56.879600000000003</v>
      </c>
      <c r="H4423">
        <v>24.603200000000001</v>
      </c>
      <c r="I4423" t="s">
        <v>62</v>
      </c>
      <c r="J4423">
        <v>134168</v>
      </c>
      <c r="K4423" s="1">
        <v>44887</v>
      </c>
      <c r="L4423" t="s">
        <v>29</v>
      </c>
      <c r="M4423" t="s">
        <v>12602</v>
      </c>
      <c r="N4423" t="s">
        <v>12603</v>
      </c>
      <c r="O4423" t="s">
        <v>3099</v>
      </c>
      <c r="P4423" t="s">
        <v>3100</v>
      </c>
      <c r="Q4423" t="s">
        <v>83</v>
      </c>
      <c r="R4423" t="s">
        <v>3101</v>
      </c>
      <c r="S4423" t="s">
        <v>114</v>
      </c>
      <c r="T4423" t="s">
        <v>3102</v>
      </c>
      <c r="U4423" t="s">
        <v>3103</v>
      </c>
      <c r="V4423" t="s">
        <v>1433</v>
      </c>
      <c r="W4423" t="s">
        <v>1434</v>
      </c>
    </row>
    <row r="4424" spans="1:23" x14ac:dyDescent="0.3">
      <c r="A4424">
        <v>1574208063898380</v>
      </c>
      <c r="B4424" t="s">
        <v>286</v>
      </c>
      <c r="C4424" t="s">
        <v>134</v>
      </c>
      <c r="D4424" t="s">
        <v>5065</v>
      </c>
      <c r="E4424" t="s">
        <v>3780</v>
      </c>
      <c r="F4424" t="s">
        <v>3781</v>
      </c>
      <c r="G4424">
        <v>53.709800000000001</v>
      </c>
      <c r="H4424">
        <v>27.953399999999998</v>
      </c>
      <c r="I4424" t="s">
        <v>28</v>
      </c>
      <c r="J4424">
        <v>125027</v>
      </c>
      <c r="K4424" s="1">
        <v>44730</v>
      </c>
      <c r="L4424" t="s">
        <v>29</v>
      </c>
      <c r="M4424" t="s">
        <v>12604</v>
      </c>
      <c r="N4424" t="s">
        <v>12605</v>
      </c>
      <c r="O4424" t="s">
        <v>1364</v>
      </c>
      <c r="P4424" t="s">
        <v>1365</v>
      </c>
      <c r="Q4424" t="s">
        <v>50</v>
      </c>
      <c r="R4424" t="s">
        <v>1366</v>
      </c>
      <c r="S4424" t="s">
        <v>255</v>
      </c>
      <c r="T4424" t="s">
        <v>1367</v>
      </c>
      <c r="U4424" t="s">
        <v>1368</v>
      </c>
      <c r="V4424" t="s">
        <v>3525</v>
      </c>
      <c r="W4424" t="s">
        <v>3526</v>
      </c>
    </row>
    <row r="4425" spans="1:23" x14ac:dyDescent="0.3">
      <c r="A4425">
        <v>1214278919284040</v>
      </c>
      <c r="B4425" t="s">
        <v>710</v>
      </c>
      <c r="C4425" t="s">
        <v>24</v>
      </c>
      <c r="D4425" t="s">
        <v>8549</v>
      </c>
      <c r="E4425" t="s">
        <v>2644</v>
      </c>
      <c r="F4425" t="s">
        <v>2645</v>
      </c>
      <c r="G4425">
        <v>-19.0154</v>
      </c>
      <c r="H4425">
        <v>29.154900000000001</v>
      </c>
      <c r="I4425" t="s">
        <v>28</v>
      </c>
      <c r="J4425">
        <v>81125</v>
      </c>
      <c r="K4425" s="1">
        <v>44725</v>
      </c>
      <c r="L4425" t="s">
        <v>63</v>
      </c>
      <c r="M4425" t="s">
        <v>12606</v>
      </c>
      <c r="N4425" t="s">
        <v>12607</v>
      </c>
      <c r="O4425" t="s">
        <v>423</v>
      </c>
      <c r="P4425" t="s">
        <v>424</v>
      </c>
      <c r="Q4425" t="s">
        <v>50</v>
      </c>
      <c r="R4425" t="s">
        <v>425</v>
      </c>
      <c r="S4425" t="s">
        <v>114</v>
      </c>
      <c r="T4425" t="s">
        <v>426</v>
      </c>
      <c r="U4425" t="s">
        <v>427</v>
      </c>
      <c r="V4425" t="s">
        <v>1450</v>
      </c>
      <c r="W4425" t="s">
        <v>1451</v>
      </c>
    </row>
    <row r="4426" spans="1:23" x14ac:dyDescent="0.3">
      <c r="A4426">
        <v>261523463598655</v>
      </c>
      <c r="B4426" t="s">
        <v>300</v>
      </c>
      <c r="C4426" t="s">
        <v>151</v>
      </c>
      <c r="D4426" t="s">
        <v>7002</v>
      </c>
      <c r="E4426" t="s">
        <v>3948</v>
      </c>
      <c r="F4426" t="s">
        <v>3949</v>
      </c>
      <c r="G4426">
        <v>45.1</v>
      </c>
      <c r="H4426">
        <v>15.2</v>
      </c>
      <c r="I4426" t="s">
        <v>206</v>
      </c>
      <c r="J4426">
        <v>89924</v>
      </c>
      <c r="K4426" s="1">
        <v>44643</v>
      </c>
      <c r="L4426" t="s">
        <v>63</v>
      </c>
      <c r="M4426" t="s">
        <v>12608</v>
      </c>
      <c r="N4426">
        <v>7818177953</v>
      </c>
      <c r="O4426" t="s">
        <v>141</v>
      </c>
      <c r="P4426" t="s">
        <v>142</v>
      </c>
      <c r="Q4426" t="s">
        <v>358</v>
      </c>
      <c r="R4426" t="s">
        <v>144</v>
      </c>
      <c r="S4426" t="s">
        <v>114</v>
      </c>
      <c r="T4426" t="s">
        <v>146</v>
      </c>
      <c r="U4426" t="s">
        <v>147</v>
      </c>
      <c r="V4426" t="s">
        <v>2684</v>
      </c>
      <c r="W4426" t="s">
        <v>2685</v>
      </c>
    </row>
    <row r="4427" spans="1:23" x14ac:dyDescent="0.3">
      <c r="A4427">
        <v>2126858634050750</v>
      </c>
      <c r="B4427" t="s">
        <v>150</v>
      </c>
      <c r="C4427" t="s">
        <v>218</v>
      </c>
      <c r="D4427" t="s">
        <v>3523</v>
      </c>
      <c r="E4427" t="s">
        <v>2436</v>
      </c>
      <c r="F4427" t="s">
        <v>2437</v>
      </c>
      <c r="G4427">
        <v>46.818199999999997</v>
      </c>
      <c r="H4427">
        <v>8.2274999999999991</v>
      </c>
      <c r="I4427" t="s">
        <v>138</v>
      </c>
      <c r="J4427">
        <v>26002</v>
      </c>
      <c r="K4427" s="1">
        <v>44929</v>
      </c>
      <c r="L4427" t="s">
        <v>63</v>
      </c>
      <c r="M4427" t="s">
        <v>12609</v>
      </c>
      <c r="N4427" t="s">
        <v>12610</v>
      </c>
      <c r="O4427" t="s">
        <v>1745</v>
      </c>
      <c r="P4427" t="s">
        <v>2745</v>
      </c>
      <c r="Q4427" t="s">
        <v>294</v>
      </c>
      <c r="R4427" t="s">
        <v>2746</v>
      </c>
      <c r="S4427" t="s">
        <v>212</v>
      </c>
      <c r="T4427" t="s">
        <v>2747</v>
      </c>
      <c r="U4427" t="s">
        <v>2748</v>
      </c>
      <c r="V4427" t="s">
        <v>4172</v>
      </c>
      <c r="W4427" t="s">
        <v>4173</v>
      </c>
    </row>
    <row r="4428" spans="1:23" x14ac:dyDescent="0.3">
      <c r="A4428">
        <v>1243009086752500</v>
      </c>
      <c r="B4428" t="s">
        <v>430</v>
      </c>
      <c r="C4428" t="s">
        <v>189</v>
      </c>
      <c r="D4428" t="s">
        <v>4393</v>
      </c>
      <c r="E4428" t="s">
        <v>1414</v>
      </c>
      <c r="F4428" t="s">
        <v>1415</v>
      </c>
      <c r="G4428">
        <v>29.311699999999998</v>
      </c>
      <c r="H4428">
        <v>47.4818</v>
      </c>
      <c r="I4428" t="s">
        <v>62</v>
      </c>
      <c r="J4428">
        <v>121108</v>
      </c>
      <c r="K4428" s="1">
        <v>44631</v>
      </c>
      <c r="L4428" t="s">
        <v>29</v>
      </c>
      <c r="M4428" t="s">
        <v>12611</v>
      </c>
      <c r="N4428">
        <v>7409919405</v>
      </c>
      <c r="O4428" t="s">
        <v>319</v>
      </c>
      <c r="P4428" t="s">
        <v>1858</v>
      </c>
      <c r="Q4428" t="s">
        <v>239</v>
      </c>
      <c r="R4428" t="s">
        <v>1859</v>
      </c>
      <c r="S4428" t="s">
        <v>145</v>
      </c>
      <c r="T4428" t="s">
        <v>1860</v>
      </c>
      <c r="U4428" t="s">
        <v>1861</v>
      </c>
      <c r="V4428" t="s">
        <v>5833</v>
      </c>
      <c r="W4428" t="s">
        <v>5834</v>
      </c>
    </row>
    <row r="4429" spans="1:23" x14ac:dyDescent="0.3">
      <c r="A4429">
        <v>1133046189138530</v>
      </c>
      <c r="B4429" t="s">
        <v>119</v>
      </c>
      <c r="C4429" t="s">
        <v>218</v>
      </c>
      <c r="D4429" t="s">
        <v>384</v>
      </c>
      <c r="E4429" t="s">
        <v>5460</v>
      </c>
      <c r="F4429" t="s">
        <v>5461</v>
      </c>
      <c r="G4429">
        <v>15.097899999999999</v>
      </c>
      <c r="H4429">
        <v>145.6739</v>
      </c>
      <c r="I4429" t="s">
        <v>62</v>
      </c>
      <c r="J4429">
        <v>88031</v>
      </c>
      <c r="K4429" s="1">
        <v>44957</v>
      </c>
      <c r="L4429" t="s">
        <v>29</v>
      </c>
      <c r="M4429" t="s">
        <v>12612</v>
      </c>
      <c r="N4429" t="s">
        <v>12613</v>
      </c>
      <c r="O4429" t="s">
        <v>81</v>
      </c>
      <c r="P4429" t="s">
        <v>1036</v>
      </c>
      <c r="Q4429" t="s">
        <v>169</v>
      </c>
      <c r="R4429" t="s">
        <v>1037</v>
      </c>
      <c r="S4429" t="s">
        <v>85</v>
      </c>
      <c r="T4429" t="s">
        <v>1038</v>
      </c>
      <c r="U4429" t="s">
        <v>1039</v>
      </c>
      <c r="V4429" t="s">
        <v>2638</v>
      </c>
      <c r="W4429" t="s">
        <v>2639</v>
      </c>
    </row>
    <row r="4430" spans="1:23" x14ac:dyDescent="0.3">
      <c r="A4430">
        <v>2697199611221330</v>
      </c>
      <c r="B4430" t="s">
        <v>582</v>
      </c>
      <c r="C4430" t="s">
        <v>151</v>
      </c>
      <c r="D4430" t="s">
        <v>1864</v>
      </c>
      <c r="E4430" t="s">
        <v>419</v>
      </c>
      <c r="F4430" t="s">
        <v>420</v>
      </c>
      <c r="G4430">
        <v>-23.442502999999999</v>
      </c>
      <c r="H4430">
        <v>-58.443832</v>
      </c>
      <c r="I4430" t="s">
        <v>62</v>
      </c>
      <c r="J4430">
        <v>110395</v>
      </c>
      <c r="K4430" s="1">
        <v>44820</v>
      </c>
      <c r="L4430" t="s">
        <v>63</v>
      </c>
      <c r="M4430" t="s">
        <v>12614</v>
      </c>
      <c r="N4430" t="s">
        <v>12615</v>
      </c>
      <c r="O4430" t="s">
        <v>2332</v>
      </c>
      <c r="P4430" t="s">
        <v>7383</v>
      </c>
      <c r="Q4430" t="s">
        <v>321</v>
      </c>
      <c r="R4430" t="s">
        <v>7384</v>
      </c>
      <c r="S4430" t="s">
        <v>334</v>
      </c>
      <c r="T4430" t="s">
        <v>7385</v>
      </c>
      <c r="U4430" t="s">
        <v>7386</v>
      </c>
      <c r="V4430" t="s">
        <v>9706</v>
      </c>
      <c r="W4430" t="s">
        <v>9707</v>
      </c>
    </row>
    <row r="4431" spans="1:23" x14ac:dyDescent="0.3">
      <c r="A4431">
        <v>2985744378221280</v>
      </c>
      <c r="B4431" t="s">
        <v>710</v>
      </c>
      <c r="C4431" t="s">
        <v>189</v>
      </c>
      <c r="D4431" t="s">
        <v>2079</v>
      </c>
      <c r="E4431" t="s">
        <v>1231</v>
      </c>
      <c r="F4431" t="s">
        <v>1232</v>
      </c>
      <c r="G4431">
        <v>-16.290199999999999</v>
      </c>
      <c r="H4431">
        <v>-63.588700000000003</v>
      </c>
      <c r="I4431" t="s">
        <v>28</v>
      </c>
      <c r="J4431">
        <v>118077</v>
      </c>
      <c r="K4431" s="1">
        <v>44847</v>
      </c>
      <c r="L4431" t="s">
        <v>123</v>
      </c>
      <c r="M4431" t="s">
        <v>12616</v>
      </c>
      <c r="N4431" t="s">
        <v>12617</v>
      </c>
      <c r="O4431" t="s">
        <v>2470</v>
      </c>
      <c r="P4431" t="s">
        <v>2471</v>
      </c>
      <c r="Q4431" t="s">
        <v>1047</v>
      </c>
      <c r="R4431" t="s">
        <v>2472</v>
      </c>
      <c r="S4431" t="s">
        <v>241</v>
      </c>
      <c r="T4431" t="s">
        <v>2473</v>
      </c>
      <c r="U4431" t="s">
        <v>2474</v>
      </c>
      <c r="V4431" t="s">
        <v>6297</v>
      </c>
      <c r="W4431" t="s">
        <v>6298</v>
      </c>
    </row>
    <row r="4432" spans="1:23" x14ac:dyDescent="0.3">
      <c r="A4432">
        <v>1253260860083320</v>
      </c>
      <c r="B4432" t="s">
        <v>41</v>
      </c>
      <c r="C4432" t="s">
        <v>105</v>
      </c>
      <c r="D4432" t="s">
        <v>5125</v>
      </c>
      <c r="E4432" t="s">
        <v>2098</v>
      </c>
      <c r="F4432" t="s">
        <v>2099</v>
      </c>
      <c r="G4432">
        <v>15.4542</v>
      </c>
      <c r="H4432">
        <v>18.732199999999999</v>
      </c>
      <c r="I4432" t="s">
        <v>62</v>
      </c>
      <c r="J4432">
        <v>114557</v>
      </c>
      <c r="K4432" s="1">
        <v>44850</v>
      </c>
      <c r="L4432" t="s">
        <v>29</v>
      </c>
      <c r="M4432" t="s">
        <v>12618</v>
      </c>
      <c r="N4432" t="s">
        <v>12619</v>
      </c>
      <c r="O4432" t="s">
        <v>1884</v>
      </c>
      <c r="P4432" t="s">
        <v>1428</v>
      </c>
      <c r="Q4432" t="s">
        <v>50</v>
      </c>
      <c r="R4432" t="s">
        <v>2820</v>
      </c>
      <c r="S4432" t="s">
        <v>69</v>
      </c>
      <c r="T4432" t="s">
        <v>2821</v>
      </c>
      <c r="U4432" t="s">
        <v>2822</v>
      </c>
      <c r="V4432" t="s">
        <v>4326</v>
      </c>
      <c r="W4432" t="s">
        <v>4327</v>
      </c>
    </row>
    <row r="4433" spans="1:23" x14ac:dyDescent="0.3">
      <c r="A4433">
        <v>2275085875853060</v>
      </c>
      <c r="B4433" t="s">
        <v>150</v>
      </c>
      <c r="C4433" t="s">
        <v>189</v>
      </c>
      <c r="D4433" t="s">
        <v>3829</v>
      </c>
      <c r="E4433" t="s">
        <v>2309</v>
      </c>
      <c r="F4433" t="s">
        <v>2310</v>
      </c>
      <c r="G4433">
        <v>12.984299999999999</v>
      </c>
      <c r="H4433">
        <v>-61.287199999999999</v>
      </c>
      <c r="I4433" t="s">
        <v>206</v>
      </c>
      <c r="J4433">
        <v>19139</v>
      </c>
      <c r="K4433" s="1">
        <v>44854</v>
      </c>
      <c r="L4433" t="s">
        <v>63</v>
      </c>
      <c r="M4433" t="s">
        <v>12620</v>
      </c>
      <c r="N4433" t="s">
        <v>12621</v>
      </c>
      <c r="O4433" t="s">
        <v>111</v>
      </c>
      <c r="P4433" t="s">
        <v>1900</v>
      </c>
      <c r="Q4433" t="s">
        <v>183</v>
      </c>
      <c r="R4433" t="s">
        <v>1901</v>
      </c>
      <c r="S4433" t="s">
        <v>52</v>
      </c>
      <c r="T4433" t="s">
        <v>1902</v>
      </c>
      <c r="U4433" t="s">
        <v>1903</v>
      </c>
      <c r="V4433" t="s">
        <v>2813</v>
      </c>
      <c r="W4433" t="s">
        <v>2814</v>
      </c>
    </row>
    <row r="4434" spans="1:23" x14ac:dyDescent="0.3">
      <c r="A4434">
        <v>919365381972203</v>
      </c>
      <c r="B4434" t="s">
        <v>104</v>
      </c>
      <c r="C4434" t="s">
        <v>273</v>
      </c>
      <c r="D4434" t="s">
        <v>1490</v>
      </c>
      <c r="E4434" t="s">
        <v>1657</v>
      </c>
      <c r="F4434" t="s">
        <v>1658</v>
      </c>
      <c r="G4434">
        <v>18.9712</v>
      </c>
      <c r="H4434">
        <v>-72.285200000000003</v>
      </c>
      <c r="I4434" t="s">
        <v>62</v>
      </c>
      <c r="J4434">
        <v>107932</v>
      </c>
      <c r="K4434" s="1">
        <v>44874</v>
      </c>
      <c r="L4434" t="s">
        <v>123</v>
      </c>
      <c r="M4434" t="s">
        <v>12622</v>
      </c>
      <c r="N4434" t="s">
        <v>12623</v>
      </c>
      <c r="O4434" t="s">
        <v>811</v>
      </c>
      <c r="P4434" t="s">
        <v>2356</v>
      </c>
      <c r="Q4434" t="s">
        <v>239</v>
      </c>
      <c r="R4434" t="s">
        <v>2357</v>
      </c>
      <c r="S4434" t="s">
        <v>85</v>
      </c>
      <c r="T4434" t="s">
        <v>2358</v>
      </c>
      <c r="U4434" t="s">
        <v>2359</v>
      </c>
      <c r="V4434" t="s">
        <v>983</v>
      </c>
      <c r="W4434" t="s">
        <v>984</v>
      </c>
    </row>
    <row r="4435" spans="1:23" x14ac:dyDescent="0.3">
      <c r="A4435">
        <v>947399647619185</v>
      </c>
      <c r="B4435" t="s">
        <v>417</v>
      </c>
      <c r="C4435" t="s">
        <v>273</v>
      </c>
      <c r="D4435" t="s">
        <v>1197</v>
      </c>
      <c r="E4435" t="s">
        <v>504</v>
      </c>
      <c r="F4435" t="s">
        <v>505</v>
      </c>
      <c r="G4435">
        <v>21.473500000000001</v>
      </c>
      <c r="H4435">
        <v>55.9754</v>
      </c>
      <c r="I4435" t="s">
        <v>206</v>
      </c>
      <c r="J4435">
        <v>111950</v>
      </c>
      <c r="K4435" s="1">
        <v>44859</v>
      </c>
      <c r="L4435" t="s">
        <v>123</v>
      </c>
      <c r="M4435" t="s">
        <v>12624</v>
      </c>
      <c r="N4435">
        <f>1-767-353-4324</f>
        <v>-5443</v>
      </c>
      <c r="O4435" t="s">
        <v>2575</v>
      </c>
      <c r="P4435" t="s">
        <v>32</v>
      </c>
      <c r="Q4435" t="s">
        <v>67</v>
      </c>
      <c r="R4435" t="s">
        <v>3660</v>
      </c>
      <c r="S4435" t="s">
        <v>198</v>
      </c>
      <c r="T4435" t="s">
        <v>3661</v>
      </c>
      <c r="U4435" t="s">
        <v>3662</v>
      </c>
      <c r="V4435" t="s">
        <v>3205</v>
      </c>
      <c r="W4435" t="s">
        <v>3206</v>
      </c>
    </row>
    <row r="4436" spans="1:23" x14ac:dyDescent="0.3">
      <c r="A4436">
        <v>2417707056143780</v>
      </c>
      <c r="B4436" t="s">
        <v>1803</v>
      </c>
      <c r="C4436" t="s">
        <v>58</v>
      </c>
      <c r="D4436" t="s">
        <v>1971</v>
      </c>
      <c r="E4436" t="s">
        <v>5460</v>
      </c>
      <c r="F4436" t="s">
        <v>5461</v>
      </c>
      <c r="G4436">
        <v>15.097899999999999</v>
      </c>
      <c r="H4436">
        <v>145.6739</v>
      </c>
      <c r="I4436" t="s">
        <v>138</v>
      </c>
      <c r="J4436">
        <v>87754</v>
      </c>
      <c r="K4436" s="1">
        <v>44790</v>
      </c>
      <c r="L4436" t="s">
        <v>123</v>
      </c>
      <c r="M4436" t="s">
        <v>12625</v>
      </c>
      <c r="N4436" t="s">
        <v>12626</v>
      </c>
      <c r="O4436" t="s">
        <v>640</v>
      </c>
      <c r="P4436" t="s">
        <v>1346</v>
      </c>
      <c r="Q4436" t="s">
        <v>321</v>
      </c>
      <c r="R4436" t="s">
        <v>1347</v>
      </c>
      <c r="S4436" t="s">
        <v>69</v>
      </c>
      <c r="T4436" t="s">
        <v>1348</v>
      </c>
      <c r="U4436" t="s">
        <v>1349</v>
      </c>
      <c r="V4436" t="s">
        <v>2798</v>
      </c>
      <c r="W4436" t="s">
        <v>2799</v>
      </c>
    </row>
    <row r="4437" spans="1:23" x14ac:dyDescent="0.3">
      <c r="A4437">
        <v>2100603276089770</v>
      </c>
      <c r="B4437" t="s">
        <v>231</v>
      </c>
      <c r="C4437" t="s">
        <v>91</v>
      </c>
      <c r="D4437" t="s">
        <v>3360</v>
      </c>
      <c r="E4437" t="s">
        <v>636</v>
      </c>
      <c r="F4437" t="s">
        <v>637</v>
      </c>
      <c r="G4437">
        <v>8.5379000000000005</v>
      </c>
      <c r="H4437">
        <v>-80.7821</v>
      </c>
      <c r="I4437" t="s">
        <v>62</v>
      </c>
      <c r="J4437">
        <v>85973</v>
      </c>
      <c r="K4437" s="1">
        <v>44955</v>
      </c>
      <c r="L4437" t="s">
        <v>29</v>
      </c>
      <c r="M4437" t="s">
        <v>12627</v>
      </c>
      <c r="N4437">
        <f>1-776-432-2583</f>
        <v>-3790</v>
      </c>
      <c r="O4437" t="s">
        <v>2470</v>
      </c>
      <c r="P4437" t="s">
        <v>3071</v>
      </c>
      <c r="Q4437" t="s">
        <v>253</v>
      </c>
      <c r="R4437" t="s">
        <v>3072</v>
      </c>
      <c r="S4437" t="s">
        <v>114</v>
      </c>
      <c r="T4437" t="s">
        <v>3073</v>
      </c>
      <c r="U4437" t="s">
        <v>3074</v>
      </c>
      <c r="V4437" t="s">
        <v>452</v>
      </c>
      <c r="W4437" t="s">
        <v>453</v>
      </c>
    </row>
    <row r="4438" spans="1:23" x14ac:dyDescent="0.3">
      <c r="A4438">
        <v>2598164158885660</v>
      </c>
      <c r="B4438" t="s">
        <v>582</v>
      </c>
      <c r="C4438" t="s">
        <v>42</v>
      </c>
      <c r="D4438" t="s">
        <v>3379</v>
      </c>
      <c r="E4438" t="s">
        <v>1963</v>
      </c>
      <c r="F4438" t="s">
        <v>1964</v>
      </c>
      <c r="G4438">
        <v>33.223199999999999</v>
      </c>
      <c r="H4438">
        <v>43.679299999999998</v>
      </c>
      <c r="I4438" t="s">
        <v>62</v>
      </c>
      <c r="J4438">
        <v>133311</v>
      </c>
      <c r="K4438" s="1">
        <v>44658</v>
      </c>
      <c r="L4438" t="s">
        <v>63</v>
      </c>
      <c r="M4438" t="s">
        <v>12628</v>
      </c>
      <c r="N4438">
        <v>2796919282</v>
      </c>
      <c r="O4438" t="s">
        <v>1832</v>
      </c>
      <c r="P4438" t="s">
        <v>2595</v>
      </c>
      <c r="Q4438" t="s">
        <v>967</v>
      </c>
      <c r="R4438" t="s">
        <v>2596</v>
      </c>
      <c r="S4438" t="s">
        <v>334</v>
      </c>
      <c r="T4438" t="s">
        <v>2597</v>
      </c>
      <c r="U4438" t="s">
        <v>2598</v>
      </c>
      <c r="V4438" t="s">
        <v>3209</v>
      </c>
      <c r="W4438" t="s">
        <v>3210</v>
      </c>
    </row>
    <row r="4439" spans="1:23" x14ac:dyDescent="0.3">
      <c r="A4439">
        <v>150064919576507</v>
      </c>
      <c r="B4439" t="s">
        <v>161</v>
      </c>
      <c r="C4439" t="s">
        <v>24</v>
      </c>
      <c r="D4439" t="s">
        <v>4963</v>
      </c>
      <c r="E4439" t="s">
        <v>2825</v>
      </c>
      <c r="F4439" t="s">
        <v>2826</v>
      </c>
      <c r="G4439">
        <v>8.4605999999999995</v>
      </c>
      <c r="H4439">
        <v>-11.7799</v>
      </c>
      <c r="I4439" t="s">
        <v>138</v>
      </c>
      <c r="J4439">
        <v>50235</v>
      </c>
      <c r="K4439" s="1">
        <v>45106</v>
      </c>
      <c r="L4439" t="s">
        <v>29</v>
      </c>
      <c r="M4439" t="s">
        <v>12629</v>
      </c>
      <c r="N4439" t="s">
        <v>12630</v>
      </c>
      <c r="O4439" t="s">
        <v>2583</v>
      </c>
      <c r="P4439" t="s">
        <v>5553</v>
      </c>
      <c r="Q4439" t="s">
        <v>83</v>
      </c>
      <c r="R4439" t="s">
        <v>5554</v>
      </c>
      <c r="S4439" t="s">
        <v>145</v>
      </c>
      <c r="T4439" t="s">
        <v>5555</v>
      </c>
      <c r="U4439" t="s">
        <v>5556</v>
      </c>
      <c r="V4439" t="s">
        <v>2458</v>
      </c>
      <c r="W4439" t="s">
        <v>2459</v>
      </c>
    </row>
    <row r="4440" spans="1:23" x14ac:dyDescent="0.3">
      <c r="A4440">
        <v>1099475268626640</v>
      </c>
      <c r="B4440" t="s">
        <v>313</v>
      </c>
      <c r="C4440" t="s">
        <v>273</v>
      </c>
      <c r="D4440" t="s">
        <v>5547</v>
      </c>
      <c r="E4440" t="s">
        <v>2727</v>
      </c>
      <c r="F4440" t="s">
        <v>2728</v>
      </c>
      <c r="G4440">
        <v>17.357800000000001</v>
      </c>
      <c r="H4440">
        <v>-62.782899999999998</v>
      </c>
      <c r="I4440" t="s">
        <v>62</v>
      </c>
      <c r="J4440">
        <v>83427</v>
      </c>
      <c r="K4440" s="1">
        <v>44747</v>
      </c>
      <c r="L4440" t="s">
        <v>123</v>
      </c>
      <c r="M4440" t="s">
        <v>12631</v>
      </c>
      <c r="N4440">
        <v>7948943091</v>
      </c>
      <c r="O4440" t="s">
        <v>344</v>
      </c>
      <c r="P4440" t="s">
        <v>345</v>
      </c>
      <c r="Q4440" t="s">
        <v>239</v>
      </c>
      <c r="R4440" t="s">
        <v>346</v>
      </c>
      <c r="S4440" t="s">
        <v>198</v>
      </c>
      <c r="T4440" t="s">
        <v>347</v>
      </c>
      <c r="U4440" t="s">
        <v>348</v>
      </c>
      <c r="V4440" t="s">
        <v>8503</v>
      </c>
      <c r="W4440" t="s">
        <v>8504</v>
      </c>
    </row>
    <row r="4441" spans="1:23" x14ac:dyDescent="0.3">
      <c r="A4441">
        <v>2939616412631240</v>
      </c>
      <c r="B4441" t="s">
        <v>555</v>
      </c>
      <c r="C4441" t="s">
        <v>273</v>
      </c>
      <c r="D4441" t="s">
        <v>3184</v>
      </c>
      <c r="E4441" t="s">
        <v>1949</v>
      </c>
      <c r="F4441" t="s">
        <v>1950</v>
      </c>
      <c r="G4441">
        <v>-4.6795999999999998</v>
      </c>
      <c r="H4441">
        <v>55.491999999999997</v>
      </c>
      <c r="I4441" t="s">
        <v>138</v>
      </c>
      <c r="J4441">
        <v>16927</v>
      </c>
      <c r="K4441" s="1">
        <v>44887</v>
      </c>
      <c r="L4441" t="s">
        <v>29</v>
      </c>
      <c r="M4441" t="s">
        <v>12632</v>
      </c>
      <c r="N4441" t="s">
        <v>12633</v>
      </c>
      <c r="O4441" t="s">
        <v>909</v>
      </c>
      <c r="P4441" t="s">
        <v>6363</v>
      </c>
      <c r="Q4441" t="s">
        <v>34</v>
      </c>
      <c r="R4441" t="s">
        <v>6364</v>
      </c>
      <c r="S4441" t="s">
        <v>114</v>
      </c>
      <c r="T4441" t="s">
        <v>6365</v>
      </c>
      <c r="U4441" t="s">
        <v>6366</v>
      </c>
      <c r="V4441" t="s">
        <v>3825</v>
      </c>
      <c r="W4441" t="s">
        <v>3826</v>
      </c>
    </row>
    <row r="4442" spans="1:23" x14ac:dyDescent="0.3">
      <c r="A4442">
        <v>1835094812021380</v>
      </c>
      <c r="B4442" t="s">
        <v>454</v>
      </c>
      <c r="C4442" t="s">
        <v>189</v>
      </c>
      <c r="D4442" t="s">
        <v>2681</v>
      </c>
      <c r="E4442" t="s">
        <v>1160</v>
      </c>
      <c r="F4442" t="s">
        <v>1161</v>
      </c>
      <c r="G4442">
        <v>-1.9402999999999999</v>
      </c>
      <c r="H4442">
        <v>29.873899999999999</v>
      </c>
      <c r="I4442" t="s">
        <v>28</v>
      </c>
      <c r="J4442">
        <v>64159</v>
      </c>
      <c r="K4442" s="1">
        <v>44659</v>
      </c>
      <c r="L4442" t="s">
        <v>29</v>
      </c>
      <c r="M4442" t="s">
        <v>12634</v>
      </c>
      <c r="N4442" t="s">
        <v>12635</v>
      </c>
      <c r="O4442" t="s">
        <v>65</v>
      </c>
      <c r="P4442" t="s">
        <v>2036</v>
      </c>
      <c r="Q4442" t="s">
        <v>239</v>
      </c>
      <c r="R4442" t="s">
        <v>2037</v>
      </c>
      <c r="S4442" t="s">
        <v>212</v>
      </c>
      <c r="T4442" t="s">
        <v>2038</v>
      </c>
      <c r="U4442" t="s">
        <v>2039</v>
      </c>
      <c r="V4442" t="s">
        <v>5117</v>
      </c>
      <c r="W4442" t="s">
        <v>5118</v>
      </c>
    </row>
    <row r="4443" spans="1:23" x14ac:dyDescent="0.3">
      <c r="A4443">
        <v>2871234509470880</v>
      </c>
      <c r="B4443" t="s">
        <v>686</v>
      </c>
      <c r="C4443" t="s">
        <v>91</v>
      </c>
      <c r="D4443" t="s">
        <v>4544</v>
      </c>
      <c r="E4443" t="s">
        <v>2296</v>
      </c>
      <c r="F4443" t="s">
        <v>2297</v>
      </c>
      <c r="G4443">
        <v>21.9162</v>
      </c>
      <c r="H4443">
        <v>95.956000000000003</v>
      </c>
      <c r="I4443" t="s">
        <v>28</v>
      </c>
      <c r="J4443">
        <v>98699</v>
      </c>
      <c r="K4443" s="1">
        <v>44509</v>
      </c>
      <c r="L4443" t="s">
        <v>63</v>
      </c>
      <c r="M4443" t="s">
        <v>12636</v>
      </c>
      <c r="N4443" t="s">
        <v>12637</v>
      </c>
      <c r="O4443" t="s">
        <v>585</v>
      </c>
      <c r="P4443" t="s">
        <v>3392</v>
      </c>
      <c r="Q4443" t="s">
        <v>253</v>
      </c>
      <c r="R4443" t="s">
        <v>3393</v>
      </c>
      <c r="S4443" t="s">
        <v>85</v>
      </c>
      <c r="T4443" t="s">
        <v>3394</v>
      </c>
      <c r="U4443" t="s">
        <v>3395</v>
      </c>
      <c r="V4443" t="s">
        <v>1672</v>
      </c>
      <c r="W4443" t="s">
        <v>1673</v>
      </c>
    </row>
    <row r="4444" spans="1:23" x14ac:dyDescent="0.3">
      <c r="A4444">
        <v>1310657047134190</v>
      </c>
      <c r="B4444" t="s">
        <v>1008</v>
      </c>
      <c r="C4444" t="s">
        <v>58</v>
      </c>
      <c r="D4444" t="s">
        <v>5299</v>
      </c>
      <c r="E4444" t="s">
        <v>712</v>
      </c>
      <c r="F4444" t="s">
        <v>713</v>
      </c>
      <c r="G4444">
        <v>40.069099999999999</v>
      </c>
      <c r="H4444">
        <v>45.038200000000003</v>
      </c>
      <c r="I4444" t="s">
        <v>78</v>
      </c>
      <c r="J4444">
        <v>114491</v>
      </c>
      <c r="K4444" s="1">
        <v>45115</v>
      </c>
      <c r="L4444" t="s">
        <v>63</v>
      </c>
      <c r="M4444" t="s">
        <v>12638</v>
      </c>
      <c r="N4444" t="s">
        <v>12639</v>
      </c>
      <c r="O4444" t="s">
        <v>400</v>
      </c>
      <c r="P4444" t="s">
        <v>4005</v>
      </c>
      <c r="Q4444" t="s">
        <v>253</v>
      </c>
      <c r="R4444" t="s">
        <v>4006</v>
      </c>
      <c r="S4444" t="s">
        <v>85</v>
      </c>
      <c r="T4444" t="s">
        <v>4007</v>
      </c>
      <c r="U4444" t="s">
        <v>4008</v>
      </c>
      <c r="V4444" t="s">
        <v>2536</v>
      </c>
      <c r="W4444" t="s">
        <v>2537</v>
      </c>
    </row>
    <row r="4445" spans="1:23" x14ac:dyDescent="0.3">
      <c r="A4445">
        <v>870673634881403</v>
      </c>
      <c r="B4445" t="s">
        <v>364</v>
      </c>
      <c r="C4445" t="s">
        <v>189</v>
      </c>
      <c r="D4445" t="s">
        <v>1519</v>
      </c>
      <c r="E4445" t="s">
        <v>1278</v>
      </c>
      <c r="F4445" t="s">
        <v>1278</v>
      </c>
      <c r="G4445">
        <v>49.815300000000001</v>
      </c>
      <c r="H4445">
        <v>6.1295999999999999</v>
      </c>
      <c r="I4445" t="s">
        <v>138</v>
      </c>
      <c r="J4445">
        <v>115735</v>
      </c>
      <c r="K4445" s="1">
        <v>44789</v>
      </c>
      <c r="L4445" t="s">
        <v>29</v>
      </c>
      <c r="M4445" t="s">
        <v>12640</v>
      </c>
      <c r="N4445" t="s">
        <v>12641</v>
      </c>
      <c r="O4445" t="s">
        <v>2417</v>
      </c>
      <c r="P4445" t="s">
        <v>5569</v>
      </c>
      <c r="Q4445" t="s">
        <v>332</v>
      </c>
      <c r="R4445" t="s">
        <v>5570</v>
      </c>
      <c r="S4445" t="s">
        <v>212</v>
      </c>
      <c r="T4445" t="s">
        <v>5571</v>
      </c>
      <c r="U4445" t="s">
        <v>5572</v>
      </c>
      <c r="V4445" t="s">
        <v>1398</v>
      </c>
      <c r="W4445" t="s">
        <v>1399</v>
      </c>
    </row>
    <row r="4446" spans="1:23" x14ac:dyDescent="0.3">
      <c r="A4446">
        <v>265462482825148</v>
      </c>
      <c r="B4446" t="s">
        <v>364</v>
      </c>
      <c r="C4446" t="s">
        <v>58</v>
      </c>
      <c r="D4446" t="s">
        <v>1150</v>
      </c>
      <c r="E4446" t="s">
        <v>1657</v>
      </c>
      <c r="F4446" t="s">
        <v>1658</v>
      </c>
      <c r="G4446">
        <v>18.9712</v>
      </c>
      <c r="H4446">
        <v>-72.285200000000003</v>
      </c>
      <c r="I4446" t="s">
        <v>28</v>
      </c>
      <c r="J4446">
        <v>117137</v>
      </c>
      <c r="K4446" s="1">
        <v>44893</v>
      </c>
      <c r="L4446" t="s">
        <v>29</v>
      </c>
      <c r="M4446" t="s">
        <v>12642</v>
      </c>
      <c r="N4446" t="s">
        <v>12643</v>
      </c>
      <c r="O4446" t="s">
        <v>1454</v>
      </c>
      <c r="P4446" t="s">
        <v>1455</v>
      </c>
      <c r="Q4446" t="s">
        <v>253</v>
      </c>
      <c r="R4446" t="s">
        <v>1456</v>
      </c>
      <c r="S4446" t="s">
        <v>145</v>
      </c>
      <c r="T4446" t="s">
        <v>1457</v>
      </c>
      <c r="U4446" t="s">
        <v>1458</v>
      </c>
      <c r="V4446" t="s">
        <v>6717</v>
      </c>
      <c r="W4446" t="s">
        <v>6718</v>
      </c>
    </row>
    <row r="4447" spans="1:23" x14ac:dyDescent="0.3">
      <c r="A4447">
        <v>845145861695650</v>
      </c>
      <c r="B4447" t="s">
        <v>364</v>
      </c>
      <c r="C4447" t="s">
        <v>218</v>
      </c>
      <c r="D4447" t="s">
        <v>2967</v>
      </c>
      <c r="E4447" t="s">
        <v>3331</v>
      </c>
      <c r="F4447" t="s">
        <v>3332</v>
      </c>
      <c r="G4447">
        <v>4.8604000000000003</v>
      </c>
      <c r="H4447">
        <v>-58.930199999999999</v>
      </c>
      <c r="I4447" t="s">
        <v>62</v>
      </c>
      <c r="J4447">
        <v>98981</v>
      </c>
      <c r="K4447" s="1">
        <v>44876</v>
      </c>
      <c r="L4447" t="s">
        <v>29</v>
      </c>
      <c r="M4447" t="s">
        <v>12644</v>
      </c>
      <c r="N4447" t="s">
        <v>12645</v>
      </c>
      <c r="O4447" t="s">
        <v>474</v>
      </c>
      <c r="P4447" t="s">
        <v>979</v>
      </c>
      <c r="Q4447" t="s">
        <v>67</v>
      </c>
      <c r="R4447" t="s">
        <v>980</v>
      </c>
      <c r="S4447" t="s">
        <v>198</v>
      </c>
      <c r="T4447" t="s">
        <v>981</v>
      </c>
      <c r="U4447" t="s">
        <v>982</v>
      </c>
      <c r="V4447" t="s">
        <v>2346</v>
      </c>
      <c r="W4447" t="s">
        <v>2347</v>
      </c>
    </row>
    <row r="4448" spans="1:23" x14ac:dyDescent="0.3">
      <c r="A4448">
        <v>296819923853119</v>
      </c>
      <c r="B4448" t="s">
        <v>1008</v>
      </c>
      <c r="C4448" t="s">
        <v>189</v>
      </c>
      <c r="D4448" t="s">
        <v>7977</v>
      </c>
      <c r="E4448" t="s">
        <v>3412</v>
      </c>
      <c r="F4448" t="s">
        <v>3413</v>
      </c>
      <c r="G4448">
        <v>18.0425</v>
      </c>
      <c r="H4448">
        <v>-63.0548</v>
      </c>
      <c r="I4448" t="s">
        <v>62</v>
      </c>
      <c r="J4448">
        <v>115591</v>
      </c>
      <c r="K4448" s="1">
        <v>44862</v>
      </c>
      <c r="L4448" t="s">
        <v>123</v>
      </c>
      <c r="M4448" t="s">
        <v>12646</v>
      </c>
      <c r="N4448" t="s">
        <v>12647</v>
      </c>
      <c r="O4448" t="s">
        <v>209</v>
      </c>
      <c r="P4448" t="s">
        <v>3221</v>
      </c>
      <c r="Q4448" t="s">
        <v>239</v>
      </c>
      <c r="R4448" t="s">
        <v>3222</v>
      </c>
      <c r="S4448" t="s">
        <v>198</v>
      </c>
      <c r="T4448" t="s">
        <v>3223</v>
      </c>
      <c r="U4448" t="s">
        <v>3224</v>
      </c>
      <c r="V4448" t="s">
        <v>1173</v>
      </c>
      <c r="W4448" t="s">
        <v>1174</v>
      </c>
    </row>
    <row r="4449" spans="1:23" x14ac:dyDescent="0.3">
      <c r="A4449">
        <v>1346986650130150</v>
      </c>
      <c r="B4449" t="s">
        <v>231</v>
      </c>
      <c r="C4449" t="s">
        <v>189</v>
      </c>
      <c r="D4449" t="s">
        <v>3933</v>
      </c>
      <c r="E4449" t="s">
        <v>1231</v>
      </c>
      <c r="F4449" t="s">
        <v>1232</v>
      </c>
      <c r="G4449">
        <v>-16.290199999999999</v>
      </c>
      <c r="H4449">
        <v>-63.588700000000003</v>
      </c>
      <c r="I4449" t="s">
        <v>62</v>
      </c>
      <c r="J4449">
        <v>39497</v>
      </c>
      <c r="K4449" s="1">
        <v>44717</v>
      </c>
      <c r="L4449" t="s">
        <v>123</v>
      </c>
      <c r="M4449" t="s">
        <v>12648</v>
      </c>
      <c r="N4449" t="s">
        <v>12649</v>
      </c>
      <c r="O4449" t="s">
        <v>1115</v>
      </c>
      <c r="P4449" t="s">
        <v>1381</v>
      </c>
      <c r="Q4449" t="s">
        <v>321</v>
      </c>
      <c r="R4449" t="s">
        <v>2300</v>
      </c>
      <c r="S4449" t="s">
        <v>212</v>
      </c>
      <c r="T4449" t="s">
        <v>2301</v>
      </c>
      <c r="U4449" t="s">
        <v>2302</v>
      </c>
      <c r="V4449" t="s">
        <v>9395</v>
      </c>
      <c r="W4449" t="s">
        <v>9396</v>
      </c>
    </row>
    <row r="4450" spans="1:23" x14ac:dyDescent="0.3">
      <c r="A4450">
        <v>2710111668135400</v>
      </c>
      <c r="B4450" t="s">
        <v>104</v>
      </c>
      <c r="C4450" t="s">
        <v>151</v>
      </c>
      <c r="D4450" t="s">
        <v>2505</v>
      </c>
      <c r="E4450" t="s">
        <v>2430</v>
      </c>
      <c r="F4450" t="s">
        <v>2431</v>
      </c>
      <c r="G4450">
        <v>51.919400000000003</v>
      </c>
      <c r="H4450">
        <v>19.145099999999999</v>
      </c>
      <c r="I4450" t="s">
        <v>138</v>
      </c>
      <c r="J4450">
        <v>59734</v>
      </c>
      <c r="K4450" s="1">
        <v>44828</v>
      </c>
      <c r="L4450" t="s">
        <v>63</v>
      </c>
      <c r="M4450" t="s">
        <v>12650</v>
      </c>
      <c r="N4450" t="s">
        <v>12651</v>
      </c>
      <c r="O4450" t="s">
        <v>1260</v>
      </c>
      <c r="P4450" t="s">
        <v>6313</v>
      </c>
      <c r="Q4450" t="s">
        <v>143</v>
      </c>
      <c r="R4450" t="s">
        <v>6314</v>
      </c>
      <c r="S4450" t="s">
        <v>241</v>
      </c>
      <c r="T4450" t="s">
        <v>6315</v>
      </c>
      <c r="U4450" t="s">
        <v>6316</v>
      </c>
      <c r="V4450" t="s">
        <v>1828</v>
      </c>
      <c r="W4450" t="s">
        <v>1829</v>
      </c>
    </row>
    <row r="4451" spans="1:23" x14ac:dyDescent="0.3">
      <c r="A4451">
        <v>2747227158588300</v>
      </c>
      <c r="B4451" t="s">
        <v>231</v>
      </c>
      <c r="C4451" t="s">
        <v>42</v>
      </c>
      <c r="D4451" t="s">
        <v>232</v>
      </c>
      <c r="E4451" t="s">
        <v>3008</v>
      </c>
      <c r="F4451" t="s">
        <v>3009</v>
      </c>
      <c r="G4451">
        <v>42.733899999999998</v>
      </c>
      <c r="H4451">
        <v>25.485800000000001</v>
      </c>
      <c r="I4451" t="s">
        <v>78</v>
      </c>
      <c r="J4451">
        <v>24194</v>
      </c>
      <c r="K4451" s="1">
        <v>45179</v>
      </c>
      <c r="L4451" t="s">
        <v>63</v>
      </c>
      <c r="M4451" t="s">
        <v>6761</v>
      </c>
      <c r="N4451" t="s">
        <v>12652</v>
      </c>
      <c r="O4451" t="s">
        <v>2574</v>
      </c>
      <c r="P4451" t="s">
        <v>2575</v>
      </c>
      <c r="Q4451" t="s">
        <v>183</v>
      </c>
      <c r="R4451" t="s">
        <v>2576</v>
      </c>
      <c r="S4451" t="s">
        <v>85</v>
      </c>
      <c r="T4451" t="s">
        <v>2577</v>
      </c>
      <c r="U4451" t="s">
        <v>2578</v>
      </c>
      <c r="V4451" t="s">
        <v>1207</v>
      </c>
      <c r="W4451" t="s">
        <v>1208</v>
      </c>
    </row>
    <row r="4452" spans="1:23" x14ac:dyDescent="0.3">
      <c r="A4452">
        <v>1790582784179230</v>
      </c>
      <c r="B4452" t="s">
        <v>161</v>
      </c>
      <c r="C4452" t="s">
        <v>24</v>
      </c>
      <c r="D4452" t="s">
        <v>25</v>
      </c>
      <c r="E4452" t="s">
        <v>1963</v>
      </c>
      <c r="F4452" t="s">
        <v>1964</v>
      </c>
      <c r="G4452">
        <v>33.223199999999999</v>
      </c>
      <c r="H4452">
        <v>43.679299999999998</v>
      </c>
      <c r="I4452" t="s">
        <v>138</v>
      </c>
      <c r="J4452">
        <v>61807</v>
      </c>
      <c r="K4452" s="1">
        <v>44572</v>
      </c>
      <c r="L4452" t="s">
        <v>63</v>
      </c>
      <c r="M4452" t="s">
        <v>12653</v>
      </c>
      <c r="N4452" t="s">
        <v>12654</v>
      </c>
      <c r="O4452" t="s">
        <v>735</v>
      </c>
      <c r="P4452" t="s">
        <v>2717</v>
      </c>
      <c r="Q4452" t="s">
        <v>169</v>
      </c>
      <c r="R4452" t="s">
        <v>2718</v>
      </c>
      <c r="S4452" t="s">
        <v>36</v>
      </c>
      <c r="T4452" t="s">
        <v>2719</v>
      </c>
      <c r="U4452" t="s">
        <v>2720</v>
      </c>
      <c r="V4452" t="s">
        <v>9436</v>
      </c>
      <c r="W4452" t="s">
        <v>9437</v>
      </c>
    </row>
    <row r="4453" spans="1:23" x14ac:dyDescent="0.3">
      <c r="A4453">
        <v>2618380005297610</v>
      </c>
      <c r="B4453" t="s">
        <v>582</v>
      </c>
      <c r="C4453" t="s">
        <v>24</v>
      </c>
      <c r="D4453" t="s">
        <v>1839</v>
      </c>
      <c r="E4453" t="s">
        <v>1949</v>
      </c>
      <c r="F4453" t="s">
        <v>1950</v>
      </c>
      <c r="G4453">
        <v>-4.6795999999999998</v>
      </c>
      <c r="H4453">
        <v>55.491999999999997</v>
      </c>
      <c r="I4453" t="s">
        <v>78</v>
      </c>
      <c r="J4453">
        <v>25455</v>
      </c>
      <c r="K4453" s="1">
        <v>44977</v>
      </c>
      <c r="L4453" t="s">
        <v>29</v>
      </c>
      <c r="M4453" t="s">
        <v>12655</v>
      </c>
      <c r="N4453" t="s">
        <v>12656</v>
      </c>
      <c r="O4453" t="s">
        <v>1591</v>
      </c>
      <c r="P4453" t="s">
        <v>2790</v>
      </c>
      <c r="Q4453" t="s">
        <v>83</v>
      </c>
      <c r="R4453" t="s">
        <v>2791</v>
      </c>
      <c r="S4453" t="s">
        <v>114</v>
      </c>
      <c r="T4453" t="s">
        <v>2792</v>
      </c>
      <c r="U4453" t="s">
        <v>2793</v>
      </c>
      <c r="V4453" t="s">
        <v>7568</v>
      </c>
      <c r="W4453" t="s">
        <v>7569</v>
      </c>
    </row>
    <row r="4454" spans="1:23" x14ac:dyDescent="0.3">
      <c r="A4454">
        <v>338006690885523</v>
      </c>
      <c r="B4454" t="s">
        <v>41</v>
      </c>
      <c r="C4454" t="s">
        <v>58</v>
      </c>
      <c r="D4454" t="s">
        <v>5560</v>
      </c>
      <c r="E4454" t="s">
        <v>315</v>
      </c>
      <c r="F4454" t="s">
        <v>316</v>
      </c>
      <c r="G4454">
        <v>40.143099999999997</v>
      </c>
      <c r="H4454">
        <v>47.576900000000002</v>
      </c>
      <c r="I4454" t="s">
        <v>62</v>
      </c>
      <c r="J4454">
        <v>94911</v>
      </c>
      <c r="K4454" s="1">
        <v>44724</v>
      </c>
      <c r="L4454" t="s">
        <v>123</v>
      </c>
      <c r="M4454" t="s">
        <v>12657</v>
      </c>
      <c r="N4454" t="s">
        <v>12658</v>
      </c>
      <c r="O4454" t="s">
        <v>509</v>
      </c>
      <c r="P4454" t="s">
        <v>1227</v>
      </c>
      <c r="Q4454" t="s">
        <v>50</v>
      </c>
      <c r="R4454" t="s">
        <v>1228</v>
      </c>
      <c r="S4454" t="s">
        <v>241</v>
      </c>
      <c r="T4454" t="s">
        <v>1229</v>
      </c>
      <c r="U4454" t="s">
        <v>1230</v>
      </c>
      <c r="V4454" t="s">
        <v>5808</v>
      </c>
      <c r="W4454" t="s">
        <v>5809</v>
      </c>
    </row>
    <row r="4455" spans="1:23" x14ac:dyDescent="0.3">
      <c r="A4455">
        <v>2137607936301130</v>
      </c>
      <c r="B4455" t="s">
        <v>119</v>
      </c>
      <c r="C4455" t="s">
        <v>58</v>
      </c>
      <c r="D4455" t="s">
        <v>1296</v>
      </c>
      <c r="E4455" t="s">
        <v>731</v>
      </c>
      <c r="F4455" t="s">
        <v>732</v>
      </c>
      <c r="G4455">
        <v>13.9094</v>
      </c>
      <c r="H4455">
        <v>-60.978900000000003</v>
      </c>
      <c r="I4455" t="s">
        <v>28</v>
      </c>
      <c r="J4455">
        <v>78696</v>
      </c>
      <c r="K4455" s="1">
        <v>45079</v>
      </c>
      <c r="L4455" t="s">
        <v>123</v>
      </c>
      <c r="M4455" t="s">
        <v>12659</v>
      </c>
      <c r="N4455" t="s">
        <v>12660</v>
      </c>
      <c r="O4455" t="s">
        <v>822</v>
      </c>
      <c r="P4455" t="s">
        <v>4349</v>
      </c>
      <c r="Q4455" t="s">
        <v>50</v>
      </c>
      <c r="R4455" t="s">
        <v>4350</v>
      </c>
      <c r="S4455" t="s">
        <v>69</v>
      </c>
      <c r="T4455" t="s">
        <v>4351</v>
      </c>
      <c r="U4455" t="s">
        <v>4352</v>
      </c>
      <c r="V4455" t="s">
        <v>837</v>
      </c>
      <c r="W4455" t="s">
        <v>838</v>
      </c>
    </row>
    <row r="4456" spans="1:23" x14ac:dyDescent="0.3">
      <c r="A4456">
        <v>2387703995310160</v>
      </c>
      <c r="B4456" t="s">
        <v>41</v>
      </c>
      <c r="C4456" t="s">
        <v>24</v>
      </c>
      <c r="D4456" t="s">
        <v>6155</v>
      </c>
      <c r="E4456" t="s">
        <v>3424</v>
      </c>
      <c r="F4456" t="s">
        <v>3425</v>
      </c>
      <c r="G4456">
        <v>-21.178899999999999</v>
      </c>
      <c r="H4456">
        <v>-175.19820000000001</v>
      </c>
      <c r="I4456" t="s">
        <v>28</v>
      </c>
      <c r="J4456">
        <v>35558</v>
      </c>
      <c r="K4456" s="1">
        <v>44726</v>
      </c>
      <c r="L4456" t="s">
        <v>29</v>
      </c>
      <c r="M4456" t="s">
        <v>10485</v>
      </c>
      <c r="N4456" t="s">
        <v>12661</v>
      </c>
      <c r="O4456" t="s">
        <v>2602</v>
      </c>
      <c r="P4456" t="s">
        <v>4516</v>
      </c>
      <c r="Q4456" t="s">
        <v>67</v>
      </c>
      <c r="R4456" t="s">
        <v>4517</v>
      </c>
      <c r="S4456" t="s">
        <v>241</v>
      </c>
      <c r="T4456" t="s">
        <v>4518</v>
      </c>
      <c r="U4456" t="s">
        <v>4519</v>
      </c>
      <c r="V4456" t="s">
        <v>4953</v>
      </c>
      <c r="W4456" t="s">
        <v>4954</v>
      </c>
    </row>
    <row r="4457" spans="1:23" x14ac:dyDescent="0.3">
      <c r="A4457">
        <v>2163781688936990</v>
      </c>
      <c r="B4457" t="s">
        <v>555</v>
      </c>
      <c r="C4457" t="s">
        <v>91</v>
      </c>
      <c r="D4457" t="s">
        <v>5474</v>
      </c>
      <c r="E4457" t="s">
        <v>2644</v>
      </c>
      <c r="F4457" t="s">
        <v>2645</v>
      </c>
      <c r="G4457">
        <v>-19.0154</v>
      </c>
      <c r="H4457">
        <v>29.154900000000001</v>
      </c>
      <c r="I4457" t="s">
        <v>78</v>
      </c>
      <c r="J4457">
        <v>75087</v>
      </c>
      <c r="K4457" s="1">
        <v>45042</v>
      </c>
      <c r="L4457" t="s">
        <v>123</v>
      </c>
      <c r="M4457" t="s">
        <v>12662</v>
      </c>
      <c r="N4457" t="s">
        <v>12663</v>
      </c>
      <c r="O4457" t="s">
        <v>370</v>
      </c>
      <c r="P4457" t="s">
        <v>371</v>
      </c>
      <c r="Q4457" t="s">
        <v>50</v>
      </c>
      <c r="R4457" t="s">
        <v>372</v>
      </c>
      <c r="S4457" t="s">
        <v>52</v>
      </c>
      <c r="T4457" t="s">
        <v>373</v>
      </c>
      <c r="U4457" t="s">
        <v>374</v>
      </c>
      <c r="V4457" t="s">
        <v>7907</v>
      </c>
      <c r="W4457" t="s">
        <v>7908</v>
      </c>
    </row>
    <row r="4458" spans="1:23" x14ac:dyDescent="0.3">
      <c r="A4458">
        <v>2977254482654640</v>
      </c>
      <c r="B4458" t="s">
        <v>325</v>
      </c>
      <c r="C4458" t="s">
        <v>218</v>
      </c>
      <c r="D4458" t="s">
        <v>800</v>
      </c>
      <c r="E4458" t="s">
        <v>2094</v>
      </c>
      <c r="F4458" t="s">
        <v>2095</v>
      </c>
      <c r="G4458">
        <v>-14.271000000000001</v>
      </c>
      <c r="H4458">
        <v>-170.13220000000001</v>
      </c>
      <c r="I4458" t="s">
        <v>62</v>
      </c>
      <c r="J4458">
        <v>106853</v>
      </c>
      <c r="K4458" s="1">
        <v>44836</v>
      </c>
      <c r="L4458" t="s">
        <v>123</v>
      </c>
      <c r="M4458" t="s">
        <v>4705</v>
      </c>
      <c r="N4458" t="s">
        <v>12664</v>
      </c>
      <c r="O4458" t="s">
        <v>181</v>
      </c>
      <c r="P4458" t="s">
        <v>940</v>
      </c>
      <c r="Q4458" t="s">
        <v>169</v>
      </c>
      <c r="R4458" t="s">
        <v>941</v>
      </c>
      <c r="S4458" t="s">
        <v>255</v>
      </c>
      <c r="T4458" t="s">
        <v>942</v>
      </c>
      <c r="U4458" t="s">
        <v>943</v>
      </c>
      <c r="V4458" t="s">
        <v>5998</v>
      </c>
      <c r="W4458" t="s">
        <v>5999</v>
      </c>
    </row>
    <row r="4459" spans="1:23" x14ac:dyDescent="0.3">
      <c r="A4459">
        <v>1697314318246290</v>
      </c>
      <c r="B4459" t="s">
        <v>364</v>
      </c>
      <c r="C4459" t="s">
        <v>42</v>
      </c>
      <c r="D4459" t="s">
        <v>407</v>
      </c>
      <c r="E4459" t="s">
        <v>1141</v>
      </c>
      <c r="F4459" t="s">
        <v>1142</v>
      </c>
      <c r="G4459">
        <v>-17.7134</v>
      </c>
      <c r="H4459">
        <v>178.065</v>
      </c>
      <c r="I4459" t="s">
        <v>206</v>
      </c>
      <c r="J4459">
        <v>12956</v>
      </c>
      <c r="K4459" s="1">
        <v>44972</v>
      </c>
      <c r="L4459" t="s">
        <v>123</v>
      </c>
      <c r="M4459" t="s">
        <v>12665</v>
      </c>
      <c r="N4459" t="s">
        <v>12666</v>
      </c>
      <c r="O4459" t="s">
        <v>1513</v>
      </c>
      <c r="P4459" t="s">
        <v>1373</v>
      </c>
      <c r="Q4459" t="s">
        <v>239</v>
      </c>
      <c r="R4459" t="s">
        <v>1514</v>
      </c>
      <c r="S4459" t="s">
        <v>198</v>
      </c>
      <c r="T4459" t="s">
        <v>1515</v>
      </c>
      <c r="U4459" t="s">
        <v>1516</v>
      </c>
      <c r="V4459" t="s">
        <v>573</v>
      </c>
      <c r="W4459" t="s">
        <v>574</v>
      </c>
    </row>
    <row r="4460" spans="1:23" x14ac:dyDescent="0.3">
      <c r="A4460">
        <v>722727888411316</v>
      </c>
      <c r="B4460" t="s">
        <v>1140</v>
      </c>
      <c r="C4460" t="s">
        <v>189</v>
      </c>
      <c r="D4460" t="s">
        <v>1528</v>
      </c>
      <c r="E4460" t="s">
        <v>2915</v>
      </c>
      <c r="F4460" t="s">
        <v>2916</v>
      </c>
      <c r="G4460">
        <v>-0.80369999999999997</v>
      </c>
      <c r="H4460">
        <v>11.609400000000001</v>
      </c>
      <c r="I4460" t="s">
        <v>78</v>
      </c>
      <c r="J4460">
        <v>118639</v>
      </c>
      <c r="K4460" s="1">
        <v>44652</v>
      </c>
      <c r="L4460" t="s">
        <v>123</v>
      </c>
      <c r="M4460" t="s">
        <v>12667</v>
      </c>
      <c r="N4460" t="s">
        <v>12668</v>
      </c>
      <c r="O4460" t="s">
        <v>845</v>
      </c>
      <c r="P4460" t="s">
        <v>2898</v>
      </c>
      <c r="Q4460" t="s">
        <v>183</v>
      </c>
      <c r="R4460" t="s">
        <v>2899</v>
      </c>
      <c r="S4460" t="s">
        <v>241</v>
      </c>
      <c r="T4460" t="s">
        <v>2900</v>
      </c>
      <c r="U4460" t="s">
        <v>2901</v>
      </c>
      <c r="V4460" t="s">
        <v>6889</v>
      </c>
      <c r="W4460" t="s">
        <v>6890</v>
      </c>
    </row>
    <row r="4461" spans="1:23" x14ac:dyDescent="0.3">
      <c r="A4461">
        <v>1916689343236830</v>
      </c>
      <c r="B4461" t="s">
        <v>1636</v>
      </c>
      <c r="C4461" t="s">
        <v>273</v>
      </c>
      <c r="D4461" t="s">
        <v>7855</v>
      </c>
      <c r="E4461" t="s">
        <v>63</v>
      </c>
      <c r="F4461" t="s">
        <v>152</v>
      </c>
      <c r="G4461">
        <v>3.2027999999999999</v>
      </c>
      <c r="H4461">
        <v>73.220699999999994</v>
      </c>
      <c r="I4461" t="s">
        <v>28</v>
      </c>
      <c r="J4461">
        <v>63181</v>
      </c>
      <c r="K4461" s="1">
        <v>44637</v>
      </c>
      <c r="L4461" t="s">
        <v>123</v>
      </c>
      <c r="M4461" t="s">
        <v>12669</v>
      </c>
      <c r="N4461" t="s">
        <v>12670</v>
      </c>
      <c r="O4461" t="s">
        <v>990</v>
      </c>
      <c r="P4461" t="s">
        <v>3670</v>
      </c>
      <c r="Q4461" t="s">
        <v>50</v>
      </c>
      <c r="R4461" t="s">
        <v>3671</v>
      </c>
      <c r="S4461" t="s">
        <v>85</v>
      </c>
      <c r="T4461" t="s">
        <v>3672</v>
      </c>
      <c r="U4461" t="s">
        <v>3673</v>
      </c>
      <c r="V4461" t="s">
        <v>6179</v>
      </c>
      <c r="W4461" t="s">
        <v>6180</v>
      </c>
    </row>
    <row r="4462" spans="1:23" x14ac:dyDescent="0.3">
      <c r="A4462">
        <v>1971257680920250</v>
      </c>
      <c r="B4462" t="s">
        <v>710</v>
      </c>
      <c r="C4462" t="s">
        <v>24</v>
      </c>
      <c r="D4462" t="s">
        <v>852</v>
      </c>
      <c r="E4462" t="s">
        <v>1165</v>
      </c>
      <c r="F4462" t="s">
        <v>1166</v>
      </c>
      <c r="G4462">
        <v>6.8769999999999998</v>
      </c>
      <c r="H4462">
        <v>31.306999999999999</v>
      </c>
      <c r="I4462" t="s">
        <v>78</v>
      </c>
      <c r="J4462">
        <v>50081</v>
      </c>
      <c r="K4462" s="1">
        <v>44867</v>
      </c>
      <c r="L4462" t="s">
        <v>29</v>
      </c>
      <c r="M4462" t="s">
        <v>12671</v>
      </c>
      <c r="N4462" t="s">
        <v>12672</v>
      </c>
      <c r="O4462" t="s">
        <v>2653</v>
      </c>
      <c r="P4462" t="s">
        <v>2654</v>
      </c>
      <c r="Q4462" t="s">
        <v>253</v>
      </c>
      <c r="R4462" t="s">
        <v>2655</v>
      </c>
      <c r="S4462" t="s">
        <v>69</v>
      </c>
      <c r="T4462" t="s">
        <v>2656</v>
      </c>
      <c r="U4462" t="s">
        <v>2657</v>
      </c>
      <c r="V4462" t="s">
        <v>553</v>
      </c>
      <c r="W4462" t="s">
        <v>554</v>
      </c>
    </row>
    <row r="4463" spans="1:23" x14ac:dyDescent="0.3">
      <c r="A4463">
        <v>1733386471784860</v>
      </c>
      <c r="B4463" t="s">
        <v>1803</v>
      </c>
      <c r="C4463" t="s">
        <v>189</v>
      </c>
      <c r="D4463" t="s">
        <v>3523</v>
      </c>
      <c r="E4463" t="s">
        <v>1122</v>
      </c>
      <c r="F4463" t="s">
        <v>1123</v>
      </c>
      <c r="G4463">
        <v>9.7489000000000008</v>
      </c>
      <c r="H4463">
        <v>-83.753399999999999</v>
      </c>
      <c r="I4463" t="s">
        <v>138</v>
      </c>
      <c r="J4463">
        <v>102388</v>
      </c>
      <c r="K4463" s="1">
        <v>44670</v>
      </c>
      <c r="L4463" t="s">
        <v>29</v>
      </c>
      <c r="M4463" t="s">
        <v>12673</v>
      </c>
      <c r="N4463" t="s">
        <v>12674</v>
      </c>
      <c r="O4463" t="s">
        <v>1454</v>
      </c>
      <c r="P4463" t="s">
        <v>965</v>
      </c>
      <c r="Q4463" t="s">
        <v>67</v>
      </c>
      <c r="R4463" t="s">
        <v>4026</v>
      </c>
      <c r="S4463" t="s">
        <v>212</v>
      </c>
      <c r="T4463" t="s">
        <v>4027</v>
      </c>
      <c r="U4463" t="s">
        <v>4028</v>
      </c>
      <c r="V4463" t="s">
        <v>9100</v>
      </c>
      <c r="W4463" t="s">
        <v>9101</v>
      </c>
    </row>
    <row r="4464" spans="1:23" x14ac:dyDescent="0.3">
      <c r="A4464">
        <v>2316999182046110</v>
      </c>
      <c r="B4464" t="s">
        <v>396</v>
      </c>
      <c r="C4464" t="s">
        <v>58</v>
      </c>
      <c r="D4464" t="s">
        <v>1371</v>
      </c>
      <c r="E4464" t="s">
        <v>1160</v>
      </c>
      <c r="F4464" t="s">
        <v>1161</v>
      </c>
      <c r="G4464">
        <v>-1.9402999999999999</v>
      </c>
      <c r="H4464">
        <v>29.873899999999999</v>
      </c>
      <c r="I4464" t="s">
        <v>138</v>
      </c>
      <c r="J4464">
        <v>38859</v>
      </c>
      <c r="K4464" s="1">
        <v>45107</v>
      </c>
      <c r="L4464" t="s">
        <v>123</v>
      </c>
      <c r="M4464" t="s">
        <v>12675</v>
      </c>
      <c r="N4464" t="s">
        <v>12676</v>
      </c>
      <c r="O4464" t="s">
        <v>448</v>
      </c>
      <c r="P4464" t="s">
        <v>2628</v>
      </c>
      <c r="Q4464" t="s">
        <v>1047</v>
      </c>
      <c r="R4464" t="s">
        <v>2629</v>
      </c>
      <c r="S4464" t="s">
        <v>198</v>
      </c>
      <c r="T4464" t="s">
        <v>2630</v>
      </c>
      <c r="U4464" t="s">
        <v>2631</v>
      </c>
      <c r="V4464" t="s">
        <v>4661</v>
      </c>
      <c r="W4464" t="s">
        <v>4662</v>
      </c>
    </row>
    <row r="4465" spans="1:23" x14ac:dyDescent="0.3">
      <c r="A4465">
        <v>209699856050579</v>
      </c>
      <c r="B4465" t="s">
        <v>286</v>
      </c>
      <c r="C4465" t="s">
        <v>151</v>
      </c>
      <c r="D4465" t="s">
        <v>1604</v>
      </c>
      <c r="E4465" t="s">
        <v>636</v>
      </c>
      <c r="F4465" t="s">
        <v>637</v>
      </c>
      <c r="G4465">
        <v>8.5379000000000005</v>
      </c>
      <c r="H4465">
        <v>-80.7821</v>
      </c>
      <c r="I4465" t="s">
        <v>78</v>
      </c>
      <c r="J4465">
        <v>26357</v>
      </c>
      <c r="K4465" s="1">
        <v>44641</v>
      </c>
      <c r="L4465" t="s">
        <v>63</v>
      </c>
      <c r="M4465" t="s">
        <v>12677</v>
      </c>
      <c r="N4465">
        <f>1-925-677-4544</f>
        <v>-6145</v>
      </c>
      <c r="O4465" t="s">
        <v>181</v>
      </c>
      <c r="P4465" t="s">
        <v>4699</v>
      </c>
      <c r="Q4465" t="s">
        <v>294</v>
      </c>
      <c r="R4465" t="s">
        <v>4700</v>
      </c>
      <c r="S4465" t="s">
        <v>241</v>
      </c>
      <c r="T4465" t="s">
        <v>4701</v>
      </c>
      <c r="U4465" t="s">
        <v>4702</v>
      </c>
      <c r="V4465" t="s">
        <v>6675</v>
      </c>
      <c r="W4465" t="s">
        <v>6676</v>
      </c>
    </row>
    <row r="4466" spans="1:23" x14ac:dyDescent="0.3">
      <c r="A4466">
        <v>885869853329901</v>
      </c>
      <c r="B4466" t="s">
        <v>710</v>
      </c>
      <c r="C4466" t="s">
        <v>218</v>
      </c>
      <c r="D4466" t="s">
        <v>5564</v>
      </c>
      <c r="E4466" t="s">
        <v>3331</v>
      </c>
      <c r="F4466" t="s">
        <v>3332</v>
      </c>
      <c r="G4466">
        <v>4.8604000000000003</v>
      </c>
      <c r="H4466">
        <v>-58.930199999999999</v>
      </c>
      <c r="I4466" t="s">
        <v>206</v>
      </c>
      <c r="J4466">
        <v>31135</v>
      </c>
      <c r="K4466" s="1">
        <v>44871</v>
      </c>
      <c r="L4466" t="s">
        <v>29</v>
      </c>
      <c r="M4466" t="s">
        <v>12678</v>
      </c>
      <c r="N4466" t="s">
        <v>12679</v>
      </c>
      <c r="O4466" t="s">
        <v>6817</v>
      </c>
      <c r="P4466" t="s">
        <v>6818</v>
      </c>
      <c r="Q4466" t="s">
        <v>332</v>
      </c>
      <c r="R4466" t="s">
        <v>6819</v>
      </c>
      <c r="S4466" t="s">
        <v>52</v>
      </c>
      <c r="T4466" t="s">
        <v>6820</v>
      </c>
      <c r="U4466" t="s">
        <v>6821</v>
      </c>
      <c r="V4466" t="s">
        <v>2246</v>
      </c>
      <c r="W4466" t="s">
        <v>2247</v>
      </c>
    </row>
    <row r="4467" spans="1:23" x14ac:dyDescent="0.3">
      <c r="A4467">
        <v>2426122982495870</v>
      </c>
      <c r="B4467" t="s">
        <v>150</v>
      </c>
      <c r="C4467" t="s">
        <v>58</v>
      </c>
      <c r="D4467" t="s">
        <v>1648</v>
      </c>
      <c r="E4467" t="s">
        <v>876</v>
      </c>
      <c r="F4467" t="s">
        <v>877</v>
      </c>
      <c r="G4467">
        <v>48.668999999999997</v>
      </c>
      <c r="H4467">
        <v>19.699000000000002</v>
      </c>
      <c r="I4467" t="s">
        <v>62</v>
      </c>
      <c r="J4467">
        <v>34235</v>
      </c>
      <c r="K4467" s="1">
        <v>44602</v>
      </c>
      <c r="L4467" t="s">
        <v>29</v>
      </c>
      <c r="M4467" t="s">
        <v>12680</v>
      </c>
      <c r="N4467" t="s">
        <v>12681</v>
      </c>
      <c r="O4467" t="s">
        <v>2072</v>
      </c>
      <c r="P4467" t="s">
        <v>2073</v>
      </c>
      <c r="Q4467" t="s">
        <v>50</v>
      </c>
      <c r="R4467" t="s">
        <v>2074</v>
      </c>
      <c r="S4467" t="s">
        <v>52</v>
      </c>
      <c r="T4467" t="s">
        <v>2075</v>
      </c>
      <c r="U4467" t="s">
        <v>2076</v>
      </c>
      <c r="V4467" t="s">
        <v>4939</v>
      </c>
      <c r="W4467" t="s">
        <v>4940</v>
      </c>
    </row>
    <row r="4468" spans="1:23" x14ac:dyDescent="0.3">
      <c r="A4468">
        <v>908353240526959</v>
      </c>
      <c r="B4468" t="s">
        <v>1636</v>
      </c>
      <c r="C4468" t="s">
        <v>58</v>
      </c>
      <c r="D4468" t="s">
        <v>7230</v>
      </c>
      <c r="E4468" t="s">
        <v>76</v>
      </c>
      <c r="F4468" t="s">
        <v>77</v>
      </c>
      <c r="G4468">
        <v>9.3077000000000005</v>
      </c>
      <c r="H4468">
        <v>2.3157999999999999</v>
      </c>
      <c r="I4468" t="s">
        <v>206</v>
      </c>
      <c r="J4468">
        <v>120347</v>
      </c>
      <c r="K4468" s="1">
        <v>45109</v>
      </c>
      <c r="L4468" t="s">
        <v>29</v>
      </c>
      <c r="M4468" t="s">
        <v>12682</v>
      </c>
      <c r="N4468" t="s">
        <v>12683</v>
      </c>
      <c r="O4468" t="s">
        <v>389</v>
      </c>
      <c r="P4468" t="s">
        <v>7939</v>
      </c>
      <c r="Q4468" t="s">
        <v>358</v>
      </c>
      <c r="R4468" t="s">
        <v>7940</v>
      </c>
      <c r="S4468" t="s">
        <v>334</v>
      </c>
      <c r="T4468" t="s">
        <v>7941</v>
      </c>
      <c r="U4468" t="s">
        <v>7942</v>
      </c>
      <c r="V4468" t="s">
        <v>1602</v>
      </c>
      <c r="W4468" t="s">
        <v>1603</v>
      </c>
    </row>
    <row r="4469" spans="1:23" x14ac:dyDescent="0.3">
      <c r="A4469">
        <v>2360996064128700</v>
      </c>
      <c r="B4469" t="s">
        <v>90</v>
      </c>
      <c r="C4469" t="s">
        <v>58</v>
      </c>
      <c r="D4469" t="s">
        <v>1674</v>
      </c>
      <c r="E4469" t="s">
        <v>163</v>
      </c>
      <c r="F4469" t="s">
        <v>164</v>
      </c>
      <c r="G4469">
        <v>17.0608</v>
      </c>
      <c r="H4469">
        <v>-61.796399999999998</v>
      </c>
      <c r="I4469" t="s">
        <v>78</v>
      </c>
      <c r="J4469">
        <v>42662</v>
      </c>
      <c r="K4469" s="1">
        <v>44793</v>
      </c>
      <c r="L4469" t="s">
        <v>63</v>
      </c>
      <c r="M4469" t="s">
        <v>12684</v>
      </c>
      <c r="N4469">
        <v>5823522375</v>
      </c>
      <c r="O4469" t="s">
        <v>1169</v>
      </c>
      <c r="P4469" t="s">
        <v>2614</v>
      </c>
      <c r="Q4469" t="s">
        <v>321</v>
      </c>
      <c r="R4469" t="s">
        <v>2615</v>
      </c>
      <c r="S4469" t="s">
        <v>241</v>
      </c>
      <c r="T4469" t="s">
        <v>2616</v>
      </c>
      <c r="U4469" t="s">
        <v>2617</v>
      </c>
      <c r="V4469" t="s">
        <v>2866</v>
      </c>
      <c r="W4469" t="s">
        <v>2867</v>
      </c>
    </row>
    <row r="4470" spans="1:23" x14ac:dyDescent="0.3">
      <c r="A4470">
        <v>1300793126261410</v>
      </c>
      <c r="B4470" t="s">
        <v>286</v>
      </c>
      <c r="C4470" t="s">
        <v>218</v>
      </c>
      <c r="D4470" t="s">
        <v>625</v>
      </c>
      <c r="E4470" t="s">
        <v>2816</v>
      </c>
      <c r="F4470" t="s">
        <v>2817</v>
      </c>
      <c r="G4470">
        <v>-40.900599999999997</v>
      </c>
      <c r="H4470">
        <v>174.886</v>
      </c>
      <c r="I4470" t="s">
        <v>62</v>
      </c>
      <c r="J4470">
        <v>43509</v>
      </c>
      <c r="K4470" s="1">
        <v>44481</v>
      </c>
      <c r="L4470" t="s">
        <v>29</v>
      </c>
      <c r="M4470" t="s">
        <v>12685</v>
      </c>
      <c r="N4470" t="s">
        <v>12686</v>
      </c>
      <c r="O4470" t="s">
        <v>1698</v>
      </c>
      <c r="P4470" t="s">
        <v>1699</v>
      </c>
      <c r="Q4470" t="s">
        <v>169</v>
      </c>
      <c r="R4470" t="s">
        <v>1700</v>
      </c>
      <c r="S4470" t="s">
        <v>241</v>
      </c>
      <c r="T4470" t="s">
        <v>1701</v>
      </c>
      <c r="U4470" t="s">
        <v>1702</v>
      </c>
      <c r="V4470" t="s">
        <v>8616</v>
      </c>
      <c r="W4470" t="s">
        <v>8617</v>
      </c>
    </row>
    <row r="4471" spans="1:23" x14ac:dyDescent="0.3">
      <c r="A4471">
        <v>1113473411057660</v>
      </c>
      <c r="B4471" t="s">
        <v>454</v>
      </c>
      <c r="C4471" t="s">
        <v>273</v>
      </c>
      <c r="D4471" t="s">
        <v>5524</v>
      </c>
      <c r="E4471" t="s">
        <v>1509</v>
      </c>
      <c r="F4471" t="s">
        <v>1510</v>
      </c>
      <c r="G4471">
        <v>10.691800000000001</v>
      </c>
      <c r="H4471">
        <v>-61.222499999999997</v>
      </c>
      <c r="I4471" t="s">
        <v>62</v>
      </c>
      <c r="J4471">
        <v>23644</v>
      </c>
      <c r="K4471" s="1">
        <v>44883</v>
      </c>
      <c r="L4471" t="s">
        <v>29</v>
      </c>
      <c r="M4471" t="s">
        <v>12687</v>
      </c>
      <c r="N4471" t="s">
        <v>12688</v>
      </c>
      <c r="O4471" t="s">
        <v>423</v>
      </c>
      <c r="P4471" t="s">
        <v>141</v>
      </c>
      <c r="Q4471" t="s">
        <v>253</v>
      </c>
      <c r="R4471" t="s">
        <v>3058</v>
      </c>
      <c r="S4471" t="s">
        <v>85</v>
      </c>
      <c r="T4471" t="s">
        <v>3059</v>
      </c>
      <c r="U4471" t="s">
        <v>3060</v>
      </c>
      <c r="V4471" t="s">
        <v>3738</v>
      </c>
      <c r="W4471" t="s">
        <v>3739</v>
      </c>
    </row>
    <row r="4472" spans="1:23" x14ac:dyDescent="0.3">
      <c r="A4472">
        <v>339840626530048</v>
      </c>
      <c r="B4472" t="s">
        <v>555</v>
      </c>
      <c r="C4472" t="s">
        <v>105</v>
      </c>
      <c r="D4472" t="s">
        <v>3706</v>
      </c>
      <c r="E4472" t="s">
        <v>2255</v>
      </c>
      <c r="F4472" t="s">
        <v>2256</v>
      </c>
      <c r="G4472">
        <v>41.377499999999998</v>
      </c>
      <c r="H4472">
        <v>64.585300000000004</v>
      </c>
      <c r="I4472" t="s">
        <v>62</v>
      </c>
      <c r="J4472">
        <v>54873</v>
      </c>
      <c r="K4472" s="1">
        <v>45131</v>
      </c>
      <c r="L4472" t="s">
        <v>63</v>
      </c>
      <c r="M4472" t="s">
        <v>12689</v>
      </c>
      <c r="N4472" t="s">
        <v>12690</v>
      </c>
      <c r="O4472" t="s">
        <v>1858</v>
      </c>
      <c r="P4472" t="s">
        <v>2378</v>
      </c>
      <c r="Q4472" t="s">
        <v>294</v>
      </c>
      <c r="R4472" t="s">
        <v>2379</v>
      </c>
      <c r="S4472" t="s">
        <v>241</v>
      </c>
      <c r="T4472" t="s">
        <v>2380</v>
      </c>
      <c r="U4472" t="s">
        <v>2381</v>
      </c>
      <c r="V4472" t="s">
        <v>6909</v>
      </c>
      <c r="W4472" t="s">
        <v>6910</v>
      </c>
    </row>
    <row r="4473" spans="1:23" x14ac:dyDescent="0.3">
      <c r="A4473">
        <v>2308749673902860</v>
      </c>
      <c r="B4473" t="s">
        <v>973</v>
      </c>
      <c r="C4473" t="s">
        <v>273</v>
      </c>
      <c r="D4473" t="s">
        <v>274</v>
      </c>
      <c r="E4473" t="s">
        <v>5539</v>
      </c>
      <c r="F4473" t="s">
        <v>5540</v>
      </c>
      <c r="G4473">
        <v>14.058299999999999</v>
      </c>
      <c r="H4473">
        <v>108.27719999999999</v>
      </c>
      <c r="I4473" t="s">
        <v>62</v>
      </c>
      <c r="J4473">
        <v>69499</v>
      </c>
      <c r="K4473" s="1">
        <v>45077</v>
      </c>
      <c r="L4473" t="s">
        <v>29</v>
      </c>
      <c r="M4473" t="s">
        <v>12691</v>
      </c>
      <c r="N4473" t="s">
        <v>12692</v>
      </c>
      <c r="O4473" t="s">
        <v>448</v>
      </c>
      <c r="P4473" t="s">
        <v>2628</v>
      </c>
      <c r="Q4473" t="s">
        <v>321</v>
      </c>
      <c r="R4473" t="s">
        <v>2629</v>
      </c>
      <c r="S4473" t="s">
        <v>85</v>
      </c>
      <c r="T4473" t="s">
        <v>2630</v>
      </c>
      <c r="U4473" t="s">
        <v>2631</v>
      </c>
      <c r="V4473" t="s">
        <v>7371</v>
      </c>
      <c r="W4473" t="s">
        <v>7372</v>
      </c>
    </row>
    <row r="4474" spans="1:23" x14ac:dyDescent="0.3">
      <c r="A4474">
        <v>669894171304978</v>
      </c>
      <c r="B4474" t="s">
        <v>57</v>
      </c>
      <c r="C4474" t="s">
        <v>105</v>
      </c>
      <c r="D4474" t="s">
        <v>1588</v>
      </c>
      <c r="E4474" t="s">
        <v>3331</v>
      </c>
      <c r="F4474" t="s">
        <v>3332</v>
      </c>
      <c r="G4474">
        <v>4.8604000000000003</v>
      </c>
      <c r="H4474">
        <v>-58.930199999999999</v>
      </c>
      <c r="I4474" t="s">
        <v>206</v>
      </c>
      <c r="J4474">
        <v>18814</v>
      </c>
      <c r="K4474" s="1">
        <v>45133</v>
      </c>
      <c r="L4474" t="s">
        <v>123</v>
      </c>
      <c r="M4474" t="s">
        <v>12693</v>
      </c>
      <c r="N4474" t="s">
        <v>12694</v>
      </c>
      <c r="O4474" t="s">
        <v>2653</v>
      </c>
      <c r="P4474" t="s">
        <v>3619</v>
      </c>
      <c r="Q4474" t="s">
        <v>83</v>
      </c>
      <c r="R4474" t="s">
        <v>3620</v>
      </c>
      <c r="S4474" t="s">
        <v>69</v>
      </c>
      <c r="T4474" t="s">
        <v>3621</v>
      </c>
      <c r="U4474" t="s">
        <v>3622</v>
      </c>
      <c r="V4474" t="s">
        <v>9919</v>
      </c>
      <c r="W4474" t="s">
        <v>9920</v>
      </c>
    </row>
    <row r="4475" spans="1:23" x14ac:dyDescent="0.3">
      <c r="A4475">
        <v>2289625291899170</v>
      </c>
      <c r="B4475" t="s">
        <v>119</v>
      </c>
      <c r="C4475" t="s">
        <v>273</v>
      </c>
      <c r="D4475" t="s">
        <v>384</v>
      </c>
      <c r="E4475" t="s">
        <v>3715</v>
      </c>
      <c r="F4475" t="s">
        <v>3716</v>
      </c>
      <c r="G4475">
        <v>-3.3704000000000001</v>
      </c>
      <c r="H4475">
        <v>-168.73400000000001</v>
      </c>
      <c r="I4475" t="s">
        <v>78</v>
      </c>
      <c r="J4475">
        <v>93088</v>
      </c>
      <c r="K4475" s="1">
        <v>44702</v>
      </c>
      <c r="L4475" t="s">
        <v>29</v>
      </c>
      <c r="M4475" t="s">
        <v>12695</v>
      </c>
      <c r="N4475" t="s">
        <v>12696</v>
      </c>
      <c r="O4475" t="s">
        <v>370</v>
      </c>
      <c r="P4475" t="s">
        <v>1115</v>
      </c>
      <c r="Q4475" t="s">
        <v>143</v>
      </c>
      <c r="R4475" t="s">
        <v>3230</v>
      </c>
      <c r="S4475" t="s">
        <v>85</v>
      </c>
      <c r="T4475" t="s">
        <v>3231</v>
      </c>
      <c r="U4475" t="s">
        <v>3232</v>
      </c>
      <c r="V4475" t="s">
        <v>3665</v>
      </c>
      <c r="W4475" t="s">
        <v>3666</v>
      </c>
    </row>
    <row r="4476" spans="1:23" x14ac:dyDescent="0.3">
      <c r="A4476">
        <v>1426127084065670</v>
      </c>
      <c r="B4476" t="s">
        <v>792</v>
      </c>
      <c r="C4476" t="s">
        <v>24</v>
      </c>
      <c r="D4476" t="s">
        <v>8377</v>
      </c>
      <c r="E4476" t="s">
        <v>1165</v>
      </c>
      <c r="F4476" t="s">
        <v>1166</v>
      </c>
      <c r="G4476">
        <v>6.8769999999999998</v>
      </c>
      <c r="H4476">
        <v>31.306999999999999</v>
      </c>
      <c r="I4476" t="s">
        <v>206</v>
      </c>
      <c r="J4476">
        <v>39578</v>
      </c>
      <c r="K4476" s="1">
        <v>44493</v>
      </c>
      <c r="L4476" t="s">
        <v>29</v>
      </c>
      <c r="M4476" t="s">
        <v>12697</v>
      </c>
      <c r="N4476" t="s">
        <v>12698</v>
      </c>
      <c r="O4476" t="s">
        <v>81</v>
      </c>
      <c r="P4476" t="s">
        <v>224</v>
      </c>
      <c r="Q4476" t="s">
        <v>239</v>
      </c>
      <c r="R4476" t="s">
        <v>2259</v>
      </c>
      <c r="S4476" t="s">
        <v>212</v>
      </c>
      <c r="T4476" t="s">
        <v>2260</v>
      </c>
      <c r="U4476" t="s">
        <v>2261</v>
      </c>
      <c r="V4476" t="s">
        <v>1471</v>
      </c>
      <c r="W4476" t="s">
        <v>1472</v>
      </c>
    </row>
    <row r="4477" spans="1:23" x14ac:dyDescent="0.3">
      <c r="A4477">
        <v>2290891029938040</v>
      </c>
      <c r="B4477" t="s">
        <v>364</v>
      </c>
      <c r="C4477" t="s">
        <v>273</v>
      </c>
      <c r="D4477" t="s">
        <v>481</v>
      </c>
      <c r="E4477" t="s">
        <v>275</v>
      </c>
      <c r="F4477" t="s">
        <v>276</v>
      </c>
      <c r="G4477">
        <v>-17.6797</v>
      </c>
      <c r="H4477">
        <v>-149.4068</v>
      </c>
      <c r="I4477" t="s">
        <v>62</v>
      </c>
      <c r="J4477">
        <v>75005</v>
      </c>
      <c r="K4477" s="1">
        <v>45143</v>
      </c>
      <c r="L4477" t="s">
        <v>29</v>
      </c>
      <c r="M4477" t="s">
        <v>8813</v>
      </c>
      <c r="N4477" t="s">
        <v>12699</v>
      </c>
      <c r="O4477" t="s">
        <v>1726</v>
      </c>
      <c r="P4477" t="s">
        <v>1727</v>
      </c>
      <c r="Q4477" t="s">
        <v>143</v>
      </c>
      <c r="R4477" t="s">
        <v>1728</v>
      </c>
      <c r="S4477" t="s">
        <v>36</v>
      </c>
      <c r="T4477" t="s">
        <v>1729</v>
      </c>
      <c r="U4477" t="s">
        <v>1730</v>
      </c>
      <c r="V4477" t="s">
        <v>6191</v>
      </c>
      <c r="W4477" t="s">
        <v>6192</v>
      </c>
    </row>
    <row r="4478" spans="1:23" x14ac:dyDescent="0.3">
      <c r="A4478">
        <v>1359292785293130</v>
      </c>
      <c r="B4478" t="s">
        <v>480</v>
      </c>
      <c r="C4478" t="s">
        <v>189</v>
      </c>
      <c r="D4478" t="s">
        <v>1674</v>
      </c>
      <c r="E4478" t="s">
        <v>724</v>
      </c>
      <c r="F4478" t="s">
        <v>725</v>
      </c>
      <c r="G4478">
        <v>13.4443</v>
      </c>
      <c r="H4478">
        <v>144.7937</v>
      </c>
      <c r="I4478" t="s">
        <v>138</v>
      </c>
      <c r="J4478">
        <v>117313</v>
      </c>
      <c r="K4478" s="1">
        <v>44948</v>
      </c>
      <c r="L4478" t="s">
        <v>29</v>
      </c>
      <c r="M4478" t="s">
        <v>12700</v>
      </c>
      <c r="N4478" t="s">
        <v>12701</v>
      </c>
      <c r="O4478" t="s">
        <v>344</v>
      </c>
      <c r="P4478" t="s">
        <v>345</v>
      </c>
      <c r="Q4478" t="s">
        <v>358</v>
      </c>
      <c r="R4478" t="s">
        <v>346</v>
      </c>
      <c r="S4478" t="s">
        <v>334</v>
      </c>
      <c r="T4478" t="s">
        <v>347</v>
      </c>
      <c r="U4478" t="s">
        <v>348</v>
      </c>
      <c r="V4478" t="s">
        <v>3806</v>
      </c>
      <c r="W4478" t="s">
        <v>3807</v>
      </c>
    </row>
    <row r="4479" spans="1:23" x14ac:dyDescent="0.3">
      <c r="A4479">
        <v>2684391129664970</v>
      </c>
      <c r="B4479" t="s">
        <v>150</v>
      </c>
      <c r="C4479" t="s">
        <v>91</v>
      </c>
      <c r="D4479" t="s">
        <v>8377</v>
      </c>
      <c r="E4479" t="s">
        <v>385</v>
      </c>
      <c r="F4479" t="s">
        <v>386</v>
      </c>
      <c r="G4479">
        <v>47.162500000000001</v>
      </c>
      <c r="H4479">
        <v>19.503299999999999</v>
      </c>
      <c r="I4479" t="s">
        <v>206</v>
      </c>
      <c r="J4479">
        <v>15945</v>
      </c>
      <c r="K4479" s="1">
        <v>44986</v>
      </c>
      <c r="L4479" t="s">
        <v>63</v>
      </c>
      <c r="M4479" t="s">
        <v>12702</v>
      </c>
      <c r="N4479" t="s">
        <v>12703</v>
      </c>
      <c r="O4479" t="s">
        <v>307</v>
      </c>
      <c r="P4479" t="s">
        <v>1417</v>
      </c>
      <c r="Q4479" t="s">
        <v>253</v>
      </c>
      <c r="R4479" t="s">
        <v>1418</v>
      </c>
      <c r="S4479" t="s">
        <v>69</v>
      </c>
      <c r="T4479" t="s">
        <v>1419</v>
      </c>
      <c r="U4479" t="s">
        <v>1420</v>
      </c>
      <c r="V4479" t="s">
        <v>5321</v>
      </c>
      <c r="W4479" t="s">
        <v>5322</v>
      </c>
    </row>
    <row r="4480" spans="1:23" x14ac:dyDescent="0.3">
      <c r="A4480">
        <v>3036186703975950</v>
      </c>
      <c r="B4480" t="s">
        <v>41</v>
      </c>
      <c r="C4480" t="s">
        <v>58</v>
      </c>
      <c r="D4480" t="s">
        <v>657</v>
      </c>
      <c r="E4480" t="s">
        <v>1342</v>
      </c>
      <c r="F4480" t="s">
        <v>1343</v>
      </c>
      <c r="G4480">
        <v>14.497400000000001</v>
      </c>
      <c r="H4480">
        <v>-14.452400000000001</v>
      </c>
      <c r="I4480" t="s">
        <v>206</v>
      </c>
      <c r="J4480">
        <v>69930</v>
      </c>
      <c r="K4480" s="1">
        <v>45057</v>
      </c>
      <c r="L4480" t="s">
        <v>123</v>
      </c>
      <c r="M4480" t="s">
        <v>12704</v>
      </c>
      <c r="N4480">
        <v>4553798824</v>
      </c>
      <c r="O4480" t="s">
        <v>1979</v>
      </c>
      <c r="P4480" t="s">
        <v>2111</v>
      </c>
      <c r="Q4480" t="s">
        <v>83</v>
      </c>
      <c r="R4480" t="s">
        <v>3837</v>
      </c>
      <c r="S4480" t="s">
        <v>198</v>
      </c>
      <c r="T4480" t="s">
        <v>3838</v>
      </c>
      <c r="U4480" t="s">
        <v>3839</v>
      </c>
      <c r="V4480" t="s">
        <v>6277</v>
      </c>
      <c r="W4480" t="s">
        <v>6278</v>
      </c>
    </row>
    <row r="4481" spans="1:23" x14ac:dyDescent="0.3">
      <c r="A4481">
        <v>3065675591940880</v>
      </c>
      <c r="B4481" t="s">
        <v>1249</v>
      </c>
      <c r="C4481" t="s">
        <v>42</v>
      </c>
      <c r="D4481" t="s">
        <v>1404</v>
      </c>
      <c r="E4481" t="s">
        <v>1555</v>
      </c>
      <c r="F4481" t="s">
        <v>1556</v>
      </c>
      <c r="G4481">
        <v>49.817500000000003</v>
      </c>
      <c r="H4481">
        <v>15.473000000000001</v>
      </c>
      <c r="I4481" t="s">
        <v>62</v>
      </c>
      <c r="J4481">
        <v>62459</v>
      </c>
      <c r="K4481" s="1">
        <v>44543</v>
      </c>
      <c r="L4481" t="s">
        <v>63</v>
      </c>
      <c r="M4481" t="s">
        <v>12705</v>
      </c>
      <c r="N4481" t="s">
        <v>12706</v>
      </c>
      <c r="O4481" t="s">
        <v>2027</v>
      </c>
      <c r="P4481" t="s">
        <v>4342</v>
      </c>
      <c r="Q4481" t="s">
        <v>1047</v>
      </c>
      <c r="R4481" t="s">
        <v>4343</v>
      </c>
      <c r="S4481" t="s">
        <v>85</v>
      </c>
      <c r="T4481" t="s">
        <v>4344</v>
      </c>
      <c r="U4481" t="s">
        <v>4345</v>
      </c>
      <c r="V4481" t="s">
        <v>6874</v>
      </c>
      <c r="W4481" t="s">
        <v>6875</v>
      </c>
    </row>
    <row r="4482" spans="1:23" x14ac:dyDescent="0.3">
      <c r="A4482">
        <v>766990918071197</v>
      </c>
      <c r="B4482" t="s">
        <v>921</v>
      </c>
      <c r="C4482" t="s">
        <v>151</v>
      </c>
      <c r="D4482" t="s">
        <v>1508</v>
      </c>
      <c r="E4482" t="s">
        <v>1881</v>
      </c>
      <c r="F4482" t="s">
        <v>1881</v>
      </c>
      <c r="G4482">
        <v>1.3521000000000001</v>
      </c>
      <c r="H4482">
        <v>103.8198</v>
      </c>
      <c r="I4482" t="s">
        <v>78</v>
      </c>
      <c r="J4482">
        <v>83862</v>
      </c>
      <c r="K4482" s="1">
        <v>44872</v>
      </c>
      <c r="L4482" t="s">
        <v>123</v>
      </c>
      <c r="M4482" t="s">
        <v>12707</v>
      </c>
      <c r="N4482" t="s">
        <v>12708</v>
      </c>
      <c r="O4482" t="s">
        <v>48</v>
      </c>
      <c r="P4482" t="s">
        <v>4128</v>
      </c>
      <c r="Q4482" t="s">
        <v>67</v>
      </c>
      <c r="R4482" t="s">
        <v>4129</v>
      </c>
      <c r="S4482" t="s">
        <v>36</v>
      </c>
      <c r="T4482" t="s">
        <v>4130</v>
      </c>
      <c r="U4482" t="s">
        <v>4131</v>
      </c>
      <c r="V4482" t="s">
        <v>4228</v>
      </c>
      <c r="W4482" t="s">
        <v>4229</v>
      </c>
    </row>
    <row r="4483" spans="1:23" x14ac:dyDescent="0.3">
      <c r="A4483">
        <v>300424610341201</v>
      </c>
      <c r="B4483" t="s">
        <v>351</v>
      </c>
      <c r="C4483" t="s">
        <v>42</v>
      </c>
      <c r="D4483" t="s">
        <v>4393</v>
      </c>
      <c r="E4483" t="s">
        <v>4406</v>
      </c>
      <c r="F4483" t="s">
        <v>4407</v>
      </c>
      <c r="G4483">
        <v>42.7087</v>
      </c>
      <c r="H4483">
        <v>19.374400000000001</v>
      </c>
      <c r="I4483" t="s">
        <v>62</v>
      </c>
      <c r="J4483">
        <v>115887</v>
      </c>
      <c r="K4483" s="1">
        <v>44671</v>
      </c>
      <c r="L4483" t="s">
        <v>29</v>
      </c>
      <c r="M4483" t="s">
        <v>12709</v>
      </c>
      <c r="N4483" t="s">
        <v>12710</v>
      </c>
      <c r="O4483" t="s">
        <v>1764</v>
      </c>
      <c r="P4483" t="s">
        <v>3270</v>
      </c>
      <c r="Q4483" t="s">
        <v>253</v>
      </c>
      <c r="R4483" t="s">
        <v>3271</v>
      </c>
      <c r="S4483" t="s">
        <v>69</v>
      </c>
      <c r="T4483" t="s">
        <v>3272</v>
      </c>
      <c r="U4483" t="s">
        <v>3273</v>
      </c>
      <c r="V4483" t="s">
        <v>7515</v>
      </c>
      <c r="W4483" t="s">
        <v>7516</v>
      </c>
    </row>
    <row r="4484" spans="1:23" x14ac:dyDescent="0.3">
      <c r="A4484">
        <v>2554500690955390</v>
      </c>
      <c r="B4484" t="s">
        <v>396</v>
      </c>
      <c r="C4484" t="s">
        <v>273</v>
      </c>
      <c r="D4484" t="s">
        <v>4019</v>
      </c>
      <c r="E4484" t="s">
        <v>233</v>
      </c>
      <c r="F4484" t="s">
        <v>234</v>
      </c>
      <c r="G4484">
        <v>34.802100000000003</v>
      </c>
      <c r="H4484">
        <v>38.9968</v>
      </c>
      <c r="I4484" t="s">
        <v>78</v>
      </c>
      <c r="J4484">
        <v>39325</v>
      </c>
      <c r="K4484" s="1">
        <v>44577</v>
      </c>
      <c r="L4484" t="s">
        <v>123</v>
      </c>
      <c r="M4484" t="s">
        <v>12711</v>
      </c>
      <c r="N4484">
        <v>4633517312</v>
      </c>
      <c r="O4484" t="s">
        <v>736</v>
      </c>
      <c r="P4484" t="s">
        <v>436</v>
      </c>
      <c r="Q4484" t="s">
        <v>967</v>
      </c>
      <c r="R4484" t="s">
        <v>2284</v>
      </c>
      <c r="S4484" t="s">
        <v>114</v>
      </c>
      <c r="T4484" t="s">
        <v>2285</v>
      </c>
      <c r="U4484" t="s">
        <v>2286</v>
      </c>
      <c r="V4484" t="s">
        <v>6490</v>
      </c>
      <c r="W4484" t="s">
        <v>6491</v>
      </c>
    </row>
    <row r="4485" spans="1:23" x14ac:dyDescent="0.3">
      <c r="A4485">
        <v>2260891074985990</v>
      </c>
      <c r="B4485" t="s">
        <v>161</v>
      </c>
      <c r="C4485" t="s">
        <v>218</v>
      </c>
      <c r="D4485" t="s">
        <v>3529</v>
      </c>
      <c r="E4485" t="s">
        <v>1077</v>
      </c>
      <c r="F4485" t="s">
        <v>1078</v>
      </c>
      <c r="G4485">
        <v>3.9192999999999998</v>
      </c>
      <c r="H4485">
        <v>-56.027799999999999</v>
      </c>
      <c r="I4485" t="s">
        <v>206</v>
      </c>
      <c r="J4485">
        <v>30829</v>
      </c>
      <c r="K4485" s="1">
        <v>45031</v>
      </c>
      <c r="L4485" t="s">
        <v>63</v>
      </c>
      <c r="M4485" t="s">
        <v>12712</v>
      </c>
      <c r="N4485" t="s">
        <v>12713</v>
      </c>
      <c r="O4485" t="s">
        <v>1308</v>
      </c>
      <c r="P4485" t="s">
        <v>1309</v>
      </c>
      <c r="Q4485" t="s">
        <v>67</v>
      </c>
      <c r="R4485" t="s">
        <v>1310</v>
      </c>
      <c r="S4485" t="s">
        <v>85</v>
      </c>
      <c r="T4485" t="s">
        <v>1311</v>
      </c>
      <c r="U4485" t="s">
        <v>1312</v>
      </c>
      <c r="V4485" t="s">
        <v>7464</v>
      </c>
      <c r="W4485" t="s">
        <v>7465</v>
      </c>
    </row>
    <row r="4486" spans="1:23" x14ac:dyDescent="0.3">
      <c r="A4486">
        <v>1203451306443040</v>
      </c>
      <c r="B4486" t="s">
        <v>286</v>
      </c>
      <c r="C4486" t="s">
        <v>189</v>
      </c>
      <c r="D4486" t="s">
        <v>3314</v>
      </c>
      <c r="E4486" t="s">
        <v>2061</v>
      </c>
      <c r="F4486" t="s">
        <v>2062</v>
      </c>
      <c r="G4486">
        <v>21.007899999999999</v>
      </c>
      <c r="H4486">
        <v>-10.940799999999999</v>
      </c>
      <c r="I4486" t="s">
        <v>28</v>
      </c>
      <c r="J4486">
        <v>52626</v>
      </c>
      <c r="K4486" s="1">
        <v>44594</v>
      </c>
      <c r="L4486" t="s">
        <v>123</v>
      </c>
      <c r="M4486" t="s">
        <v>12714</v>
      </c>
      <c r="N4486">
        <v>7619323412</v>
      </c>
      <c r="O4486" t="s">
        <v>1493</v>
      </c>
      <c r="P4486" t="s">
        <v>2315</v>
      </c>
      <c r="Q4486" t="s">
        <v>50</v>
      </c>
      <c r="R4486" t="s">
        <v>2316</v>
      </c>
      <c r="S4486" t="s">
        <v>52</v>
      </c>
      <c r="T4486" t="s">
        <v>2317</v>
      </c>
      <c r="U4486" t="s">
        <v>2318</v>
      </c>
      <c r="V4486" t="s">
        <v>5416</v>
      </c>
      <c r="W4486" t="s">
        <v>5417</v>
      </c>
    </row>
    <row r="4487" spans="1:23" x14ac:dyDescent="0.3">
      <c r="A4487">
        <v>2716355849887520</v>
      </c>
      <c r="B4487" t="s">
        <v>533</v>
      </c>
      <c r="C4487" t="s">
        <v>91</v>
      </c>
      <c r="D4487" t="s">
        <v>1778</v>
      </c>
      <c r="E4487" t="s">
        <v>3138</v>
      </c>
      <c r="F4487" t="s">
        <v>3139</v>
      </c>
      <c r="G4487">
        <v>33.886899999999997</v>
      </c>
      <c r="H4487">
        <v>9.5374999999999996</v>
      </c>
      <c r="I4487" t="s">
        <v>28</v>
      </c>
      <c r="J4487">
        <v>20124</v>
      </c>
      <c r="K4487" s="1">
        <v>44708</v>
      </c>
      <c r="L4487" t="s">
        <v>123</v>
      </c>
      <c r="M4487" t="s">
        <v>12715</v>
      </c>
      <c r="N4487" t="s">
        <v>12716</v>
      </c>
      <c r="O4487" t="s">
        <v>1252</v>
      </c>
      <c r="P4487" t="s">
        <v>1253</v>
      </c>
      <c r="Q4487" t="s">
        <v>34</v>
      </c>
      <c r="R4487" t="s">
        <v>1254</v>
      </c>
      <c r="S4487" t="s">
        <v>69</v>
      </c>
      <c r="T4487" t="s">
        <v>1255</v>
      </c>
      <c r="U4487" t="s">
        <v>1256</v>
      </c>
      <c r="V4487" t="s">
        <v>6925</v>
      </c>
      <c r="W4487" t="s">
        <v>6926</v>
      </c>
    </row>
    <row r="4488" spans="1:23" x14ac:dyDescent="0.3">
      <c r="A4488">
        <v>1520479314809970</v>
      </c>
      <c r="B4488" t="s">
        <v>921</v>
      </c>
      <c r="C4488" t="s">
        <v>134</v>
      </c>
      <c r="D4488" t="s">
        <v>4336</v>
      </c>
      <c r="E4488" t="s">
        <v>761</v>
      </c>
      <c r="F4488" t="s">
        <v>762</v>
      </c>
      <c r="G4488">
        <v>20.593699999999998</v>
      </c>
      <c r="H4488">
        <v>78.962900000000005</v>
      </c>
      <c r="I4488" t="s">
        <v>28</v>
      </c>
      <c r="J4488">
        <v>88445</v>
      </c>
      <c r="K4488" s="1">
        <v>44932</v>
      </c>
      <c r="L4488" t="s">
        <v>63</v>
      </c>
      <c r="M4488" t="s">
        <v>12717</v>
      </c>
      <c r="N4488" t="s">
        <v>12718</v>
      </c>
      <c r="O4488" t="s">
        <v>331</v>
      </c>
      <c r="P4488" t="s">
        <v>1353</v>
      </c>
      <c r="Q4488" t="s">
        <v>239</v>
      </c>
      <c r="R4488" t="s">
        <v>1354</v>
      </c>
      <c r="S4488" t="s">
        <v>145</v>
      </c>
      <c r="T4488" t="s">
        <v>1355</v>
      </c>
      <c r="U4488" t="s">
        <v>1356</v>
      </c>
      <c r="V4488" t="s">
        <v>2902</v>
      </c>
      <c r="W4488" t="s">
        <v>2903</v>
      </c>
    </row>
    <row r="4489" spans="1:23" x14ac:dyDescent="0.3">
      <c r="A4489">
        <v>832530609029853</v>
      </c>
      <c r="B4489" t="s">
        <v>480</v>
      </c>
      <c r="C4489" t="s">
        <v>151</v>
      </c>
      <c r="D4489" t="s">
        <v>613</v>
      </c>
      <c r="E4489" t="s">
        <v>1584</v>
      </c>
      <c r="F4489" t="s">
        <v>1585</v>
      </c>
      <c r="G4489">
        <v>37.090200000000003</v>
      </c>
      <c r="H4489">
        <v>-95.712900000000005</v>
      </c>
      <c r="I4489" t="s">
        <v>78</v>
      </c>
      <c r="J4489">
        <v>91647</v>
      </c>
      <c r="K4489" s="1">
        <v>44829</v>
      </c>
      <c r="L4489" t="s">
        <v>123</v>
      </c>
      <c r="M4489" t="s">
        <v>12719</v>
      </c>
      <c r="N4489">
        <f>1-942-546-6122</f>
        <v>-7609</v>
      </c>
      <c r="O4489" t="s">
        <v>735</v>
      </c>
      <c r="P4489" t="s">
        <v>2018</v>
      </c>
      <c r="Q4489" t="s">
        <v>674</v>
      </c>
      <c r="R4489" t="s">
        <v>2019</v>
      </c>
      <c r="S4489" t="s">
        <v>334</v>
      </c>
      <c r="T4489" t="s">
        <v>2020</v>
      </c>
      <c r="U4489" t="s">
        <v>2021</v>
      </c>
      <c r="V4489" t="s">
        <v>1538</v>
      </c>
      <c r="W4489" t="s">
        <v>1539</v>
      </c>
    </row>
    <row r="4490" spans="1:23" x14ac:dyDescent="0.3">
      <c r="A4490">
        <v>171543984094513</v>
      </c>
      <c r="B4490" t="s">
        <v>921</v>
      </c>
      <c r="C4490" t="s">
        <v>42</v>
      </c>
      <c r="D4490" t="s">
        <v>800</v>
      </c>
      <c r="E4490" t="s">
        <v>3707</v>
      </c>
      <c r="F4490" t="s">
        <v>3708</v>
      </c>
      <c r="G4490">
        <v>12.1165</v>
      </c>
      <c r="H4490">
        <v>-61.679000000000002</v>
      </c>
      <c r="I4490" t="s">
        <v>28</v>
      </c>
      <c r="J4490">
        <v>105888</v>
      </c>
      <c r="K4490" s="1">
        <v>44810</v>
      </c>
      <c r="L4490" t="s">
        <v>123</v>
      </c>
      <c r="M4490" t="s">
        <v>12720</v>
      </c>
      <c r="N4490">
        <f>1-696-588-3062</f>
        <v>-4345</v>
      </c>
      <c r="O4490" t="s">
        <v>509</v>
      </c>
      <c r="P4490" t="s">
        <v>1227</v>
      </c>
      <c r="Q4490" t="s">
        <v>294</v>
      </c>
      <c r="R4490" t="s">
        <v>1228</v>
      </c>
      <c r="S4490" t="s">
        <v>334</v>
      </c>
      <c r="T4490" t="s">
        <v>1229</v>
      </c>
      <c r="U4490" t="s">
        <v>1230</v>
      </c>
      <c r="V4490" t="s">
        <v>7474</v>
      </c>
      <c r="W4490" t="s">
        <v>7475</v>
      </c>
    </row>
    <row r="4491" spans="1:23" x14ac:dyDescent="0.3">
      <c r="A4491">
        <v>1355157058871700</v>
      </c>
      <c r="B4491" t="s">
        <v>150</v>
      </c>
      <c r="C4491" t="s">
        <v>189</v>
      </c>
      <c r="D4491" t="s">
        <v>2186</v>
      </c>
      <c r="E4491" t="s">
        <v>1598</v>
      </c>
      <c r="F4491" t="s">
        <v>1599</v>
      </c>
      <c r="G4491">
        <v>-32.522799999999997</v>
      </c>
      <c r="H4491">
        <v>-55.765799999999999</v>
      </c>
      <c r="I4491" t="s">
        <v>78</v>
      </c>
      <c r="J4491">
        <v>119002</v>
      </c>
      <c r="K4491" s="1">
        <v>45141</v>
      </c>
      <c r="L4491" t="s">
        <v>63</v>
      </c>
      <c r="M4491" t="s">
        <v>12721</v>
      </c>
      <c r="N4491" t="s">
        <v>12722</v>
      </c>
      <c r="O4491" t="s">
        <v>195</v>
      </c>
      <c r="P4491" t="s">
        <v>2155</v>
      </c>
      <c r="Q4491" t="s">
        <v>239</v>
      </c>
      <c r="R4491" t="s">
        <v>2156</v>
      </c>
      <c r="S4491" t="s">
        <v>334</v>
      </c>
      <c r="T4491" t="s">
        <v>2157</v>
      </c>
      <c r="U4491" t="s">
        <v>2158</v>
      </c>
      <c r="V4491" t="s">
        <v>2549</v>
      </c>
      <c r="W4491" t="s">
        <v>2550</v>
      </c>
    </row>
    <row r="4492" spans="1:23" x14ac:dyDescent="0.3">
      <c r="A4492">
        <v>827050557845366</v>
      </c>
      <c r="B4492" t="s">
        <v>286</v>
      </c>
      <c r="C4492" t="s">
        <v>24</v>
      </c>
      <c r="D4492" t="s">
        <v>4452</v>
      </c>
      <c r="E4492" t="s">
        <v>2374</v>
      </c>
      <c r="F4492" t="s">
        <v>2375</v>
      </c>
      <c r="G4492">
        <v>48.019599999999997</v>
      </c>
      <c r="H4492">
        <v>66.923699999999997</v>
      </c>
      <c r="I4492" t="s">
        <v>206</v>
      </c>
      <c r="J4492">
        <v>81205</v>
      </c>
      <c r="K4492" s="1">
        <v>44563</v>
      </c>
      <c r="L4492" t="s">
        <v>123</v>
      </c>
      <c r="M4492" t="s">
        <v>12723</v>
      </c>
      <c r="N4492" t="s">
        <v>12724</v>
      </c>
      <c r="O4492" t="s">
        <v>237</v>
      </c>
      <c r="P4492" t="s">
        <v>1797</v>
      </c>
      <c r="Q4492" t="s">
        <v>67</v>
      </c>
      <c r="R4492" t="s">
        <v>1798</v>
      </c>
      <c r="S4492" t="s">
        <v>198</v>
      </c>
      <c r="T4492" t="s">
        <v>1799</v>
      </c>
      <c r="U4492" t="s">
        <v>1800</v>
      </c>
      <c r="V4492" t="s">
        <v>1285</v>
      </c>
      <c r="W4492" t="s">
        <v>1286</v>
      </c>
    </row>
    <row r="4493" spans="1:23" x14ac:dyDescent="0.3">
      <c r="A4493">
        <v>2121373940830780</v>
      </c>
      <c r="B4493" t="s">
        <v>1140</v>
      </c>
      <c r="C4493" t="s">
        <v>24</v>
      </c>
      <c r="D4493" t="s">
        <v>5488</v>
      </c>
      <c r="E4493" t="s">
        <v>5030</v>
      </c>
      <c r="F4493" t="s">
        <v>5031</v>
      </c>
      <c r="G4493">
        <v>60.1282</v>
      </c>
      <c r="H4493">
        <v>18.6435</v>
      </c>
      <c r="I4493" t="s">
        <v>62</v>
      </c>
      <c r="J4493">
        <v>65655</v>
      </c>
      <c r="K4493" s="1">
        <v>44862</v>
      </c>
      <c r="L4493" t="s">
        <v>123</v>
      </c>
      <c r="M4493" t="s">
        <v>12725</v>
      </c>
      <c r="N4493" t="s">
        <v>12726</v>
      </c>
      <c r="O4493" t="s">
        <v>508</v>
      </c>
      <c r="P4493" t="s">
        <v>886</v>
      </c>
      <c r="Q4493" t="s">
        <v>83</v>
      </c>
      <c r="R4493" t="s">
        <v>887</v>
      </c>
      <c r="S4493" t="s">
        <v>69</v>
      </c>
      <c r="T4493" t="s">
        <v>888</v>
      </c>
      <c r="U4493" t="s">
        <v>889</v>
      </c>
      <c r="V4493" t="s">
        <v>6045</v>
      </c>
      <c r="W4493" t="s">
        <v>6046</v>
      </c>
    </row>
    <row r="4494" spans="1:23" x14ac:dyDescent="0.3">
      <c r="A4494">
        <v>397521347497961</v>
      </c>
      <c r="B4494" t="s">
        <v>104</v>
      </c>
      <c r="C4494" t="s">
        <v>189</v>
      </c>
      <c r="D4494" t="s">
        <v>2366</v>
      </c>
      <c r="E4494" t="s">
        <v>1509</v>
      </c>
      <c r="F4494" t="s">
        <v>1510</v>
      </c>
      <c r="G4494">
        <v>10.691800000000001</v>
      </c>
      <c r="H4494">
        <v>-61.222499999999997</v>
      </c>
      <c r="I4494" t="s">
        <v>206</v>
      </c>
      <c r="J4494">
        <v>125639</v>
      </c>
      <c r="K4494" s="1">
        <v>44665</v>
      </c>
      <c r="L4494" t="s">
        <v>63</v>
      </c>
      <c r="M4494" t="s">
        <v>12727</v>
      </c>
      <c r="N4494" t="s">
        <v>12728</v>
      </c>
      <c r="O4494" t="s">
        <v>251</v>
      </c>
      <c r="P4494" t="s">
        <v>1002</v>
      </c>
      <c r="Q4494" t="s">
        <v>183</v>
      </c>
      <c r="R4494" t="s">
        <v>1003</v>
      </c>
      <c r="S4494" t="s">
        <v>334</v>
      </c>
      <c r="T4494" t="s">
        <v>1004</v>
      </c>
      <c r="U4494" t="s">
        <v>1005</v>
      </c>
      <c r="V4494" t="s">
        <v>8938</v>
      </c>
      <c r="W4494" t="s">
        <v>8939</v>
      </c>
    </row>
    <row r="4495" spans="1:23" x14ac:dyDescent="0.3">
      <c r="A4495">
        <v>756118963097094</v>
      </c>
      <c r="B4495" t="s">
        <v>686</v>
      </c>
      <c r="C4495" t="s">
        <v>42</v>
      </c>
      <c r="D4495" t="s">
        <v>6473</v>
      </c>
      <c r="E4495" t="s">
        <v>2476</v>
      </c>
      <c r="F4495" t="s">
        <v>2477</v>
      </c>
      <c r="G4495">
        <v>26.522500000000001</v>
      </c>
      <c r="H4495">
        <v>31.465900000000001</v>
      </c>
      <c r="I4495" t="s">
        <v>138</v>
      </c>
      <c r="J4495">
        <v>35740</v>
      </c>
      <c r="K4495" s="1">
        <v>44682</v>
      </c>
      <c r="L4495" t="s">
        <v>123</v>
      </c>
      <c r="M4495" t="s">
        <v>12729</v>
      </c>
      <c r="N4495" t="s">
        <v>12730</v>
      </c>
      <c r="O4495" t="s">
        <v>48</v>
      </c>
      <c r="P4495" t="s">
        <v>49</v>
      </c>
      <c r="Q4495" t="s">
        <v>321</v>
      </c>
      <c r="R4495" t="s">
        <v>51</v>
      </c>
      <c r="S4495" t="s">
        <v>198</v>
      </c>
      <c r="T4495" t="s">
        <v>53</v>
      </c>
      <c r="U4495" t="s">
        <v>54</v>
      </c>
      <c r="V4495" t="s">
        <v>7556</v>
      </c>
      <c r="W4495" t="s">
        <v>7557</v>
      </c>
    </row>
    <row r="4496" spans="1:23" x14ac:dyDescent="0.3">
      <c r="A4496">
        <v>1842210478797100</v>
      </c>
      <c r="B4496" t="s">
        <v>217</v>
      </c>
      <c r="C4496" t="s">
        <v>273</v>
      </c>
      <c r="D4496" t="s">
        <v>3068</v>
      </c>
      <c r="E4496" t="s">
        <v>2873</v>
      </c>
      <c r="F4496" t="s">
        <v>2874</v>
      </c>
      <c r="G4496">
        <v>8.6195000000000004</v>
      </c>
      <c r="H4496">
        <v>0.82479999999999998</v>
      </c>
      <c r="I4496" t="s">
        <v>28</v>
      </c>
      <c r="J4496">
        <v>32465</v>
      </c>
      <c r="K4496" s="1">
        <v>44662</v>
      </c>
      <c r="L4496" t="s">
        <v>29</v>
      </c>
      <c r="M4496" t="s">
        <v>12731</v>
      </c>
      <c r="N4496" t="s">
        <v>12732</v>
      </c>
      <c r="O4496" t="s">
        <v>2675</v>
      </c>
      <c r="P4496" t="s">
        <v>6117</v>
      </c>
      <c r="Q4496" t="s">
        <v>169</v>
      </c>
      <c r="R4496" t="s">
        <v>6118</v>
      </c>
      <c r="S4496" t="s">
        <v>114</v>
      </c>
      <c r="T4496" t="s">
        <v>6119</v>
      </c>
      <c r="U4496" t="s">
        <v>6120</v>
      </c>
      <c r="V4496" t="s">
        <v>2402</v>
      </c>
      <c r="W4496" t="s">
        <v>2403</v>
      </c>
    </row>
    <row r="4497" spans="1:23" x14ac:dyDescent="0.3">
      <c r="A4497">
        <v>1071561583372400</v>
      </c>
      <c r="B4497" t="s">
        <v>286</v>
      </c>
      <c r="C4497" t="s">
        <v>42</v>
      </c>
      <c r="D4497" t="s">
        <v>5379</v>
      </c>
      <c r="E4497" t="s">
        <v>3948</v>
      </c>
      <c r="F4497" t="s">
        <v>3949</v>
      </c>
      <c r="G4497">
        <v>45.1</v>
      </c>
      <c r="H4497">
        <v>15.2</v>
      </c>
      <c r="I4497" t="s">
        <v>78</v>
      </c>
      <c r="J4497">
        <v>52772</v>
      </c>
      <c r="K4497" s="1">
        <v>45053</v>
      </c>
      <c r="L4497" t="s">
        <v>123</v>
      </c>
      <c r="M4497" t="s">
        <v>12733</v>
      </c>
      <c r="N4497" t="s">
        <v>12734</v>
      </c>
      <c r="O4497" t="s">
        <v>2602</v>
      </c>
      <c r="P4497" t="s">
        <v>4516</v>
      </c>
      <c r="Q4497" t="s">
        <v>332</v>
      </c>
      <c r="R4497" t="s">
        <v>4517</v>
      </c>
      <c r="S4497" t="s">
        <v>114</v>
      </c>
      <c r="T4497" t="s">
        <v>4518</v>
      </c>
      <c r="U4497" t="s">
        <v>4519</v>
      </c>
      <c r="V4497" t="s">
        <v>2364</v>
      </c>
      <c r="W4497" t="s">
        <v>2365</v>
      </c>
    </row>
    <row r="4498" spans="1:23" x14ac:dyDescent="0.3">
      <c r="A4498">
        <v>1828799675987550</v>
      </c>
      <c r="B4498" t="s">
        <v>1636</v>
      </c>
      <c r="C4498" t="s">
        <v>189</v>
      </c>
      <c r="D4498" t="s">
        <v>2951</v>
      </c>
      <c r="E4498" t="s">
        <v>2843</v>
      </c>
      <c r="F4498" t="s">
        <v>2844</v>
      </c>
      <c r="G4498">
        <v>11.803699999999999</v>
      </c>
      <c r="H4498">
        <v>-15.180400000000001</v>
      </c>
      <c r="I4498" t="s">
        <v>28</v>
      </c>
      <c r="J4498">
        <v>22916</v>
      </c>
      <c r="K4498" s="1">
        <v>44987</v>
      </c>
      <c r="L4498" t="s">
        <v>63</v>
      </c>
      <c r="M4498" t="s">
        <v>12735</v>
      </c>
      <c r="N4498" t="s">
        <v>12736</v>
      </c>
      <c r="O4498" t="s">
        <v>2072</v>
      </c>
      <c r="P4498" t="s">
        <v>597</v>
      </c>
      <c r="Q4498" t="s">
        <v>183</v>
      </c>
      <c r="R4498" t="s">
        <v>3303</v>
      </c>
      <c r="S4498" t="s">
        <v>114</v>
      </c>
      <c r="T4498" t="s">
        <v>3304</v>
      </c>
      <c r="U4498" t="s">
        <v>3305</v>
      </c>
      <c r="V4498" t="s">
        <v>4441</v>
      </c>
      <c r="W4498" t="s">
        <v>4442</v>
      </c>
    </row>
    <row r="4499" spans="1:23" x14ac:dyDescent="0.3">
      <c r="A4499">
        <v>1736796725145310</v>
      </c>
      <c r="B4499" t="s">
        <v>443</v>
      </c>
      <c r="C4499" t="s">
        <v>24</v>
      </c>
      <c r="D4499" t="s">
        <v>5440</v>
      </c>
      <c r="E4499" t="s">
        <v>3964</v>
      </c>
      <c r="F4499" t="s">
        <v>3965</v>
      </c>
      <c r="G4499">
        <v>42.315399999999997</v>
      </c>
      <c r="H4499">
        <v>43.356900000000003</v>
      </c>
      <c r="I4499" t="s">
        <v>62</v>
      </c>
      <c r="J4499">
        <v>131346</v>
      </c>
      <c r="K4499" s="1">
        <v>44538</v>
      </c>
      <c r="L4499" t="s">
        <v>63</v>
      </c>
      <c r="M4499" t="s">
        <v>12737</v>
      </c>
      <c r="N4499" t="s">
        <v>12738</v>
      </c>
      <c r="O4499" t="s">
        <v>32</v>
      </c>
      <c r="P4499" t="s">
        <v>1169</v>
      </c>
      <c r="Q4499" t="s">
        <v>332</v>
      </c>
      <c r="R4499" t="s">
        <v>1170</v>
      </c>
      <c r="S4499" t="s">
        <v>145</v>
      </c>
      <c r="T4499" t="s">
        <v>1171</v>
      </c>
      <c r="U4499" t="s">
        <v>1172</v>
      </c>
      <c r="V4499" t="s">
        <v>6871</v>
      </c>
      <c r="W4499" t="s">
        <v>3447</v>
      </c>
    </row>
    <row r="4500" spans="1:23" x14ac:dyDescent="0.3">
      <c r="A4500">
        <v>2994540796653060</v>
      </c>
      <c r="B4500" t="s">
        <v>133</v>
      </c>
      <c r="C4500" t="s">
        <v>218</v>
      </c>
      <c r="D4500" t="s">
        <v>2697</v>
      </c>
      <c r="E4500" t="s">
        <v>504</v>
      </c>
      <c r="F4500" t="s">
        <v>505</v>
      </c>
      <c r="G4500">
        <v>21.473500000000001</v>
      </c>
      <c r="H4500">
        <v>55.9754</v>
      </c>
      <c r="I4500" t="s">
        <v>78</v>
      </c>
      <c r="J4500">
        <v>34659</v>
      </c>
      <c r="K4500" s="1">
        <v>44547</v>
      </c>
      <c r="L4500" t="s">
        <v>123</v>
      </c>
      <c r="M4500" t="s">
        <v>12739</v>
      </c>
      <c r="N4500" t="s">
        <v>12740</v>
      </c>
      <c r="O4500" t="s">
        <v>965</v>
      </c>
      <c r="P4500" t="s">
        <v>3901</v>
      </c>
      <c r="Q4500" t="s">
        <v>294</v>
      </c>
      <c r="R4500" t="s">
        <v>3902</v>
      </c>
      <c r="S4500" t="s">
        <v>334</v>
      </c>
      <c r="T4500" t="s">
        <v>3903</v>
      </c>
      <c r="U4500" t="s">
        <v>3904</v>
      </c>
      <c r="V4500" t="s">
        <v>415</v>
      </c>
      <c r="W4500" t="s">
        <v>416</v>
      </c>
    </row>
    <row r="4501" spans="1:23" x14ac:dyDescent="0.3">
      <c r="A4501">
        <v>2565537846723440</v>
      </c>
      <c r="B4501" t="s">
        <v>567</v>
      </c>
      <c r="C4501" t="s">
        <v>218</v>
      </c>
      <c r="D4501" t="s">
        <v>1435</v>
      </c>
      <c r="E4501" t="s">
        <v>1084</v>
      </c>
      <c r="F4501" t="s">
        <v>1085</v>
      </c>
      <c r="G4501">
        <v>-20.348400000000002</v>
      </c>
      <c r="H4501">
        <v>57.552199999999999</v>
      </c>
      <c r="I4501" t="s">
        <v>206</v>
      </c>
      <c r="J4501">
        <v>78834</v>
      </c>
      <c r="K4501" s="1">
        <v>44719</v>
      </c>
      <c r="L4501" t="s">
        <v>123</v>
      </c>
      <c r="M4501" t="s">
        <v>12741</v>
      </c>
      <c r="N4501" t="s">
        <v>12742</v>
      </c>
      <c r="O4501" t="s">
        <v>448</v>
      </c>
      <c r="P4501" t="s">
        <v>6370</v>
      </c>
      <c r="Q4501" t="s">
        <v>34</v>
      </c>
      <c r="R4501" t="s">
        <v>6371</v>
      </c>
      <c r="S4501" t="s">
        <v>212</v>
      </c>
      <c r="T4501" t="s">
        <v>6372</v>
      </c>
      <c r="U4501" t="s">
        <v>6373</v>
      </c>
      <c r="V4501" t="s">
        <v>6210</v>
      </c>
      <c r="W4501" t="s">
        <v>6211</v>
      </c>
    </row>
    <row r="4502" spans="1:23" x14ac:dyDescent="0.3">
      <c r="A4502">
        <v>212879301492953</v>
      </c>
      <c r="B4502" t="s">
        <v>417</v>
      </c>
      <c r="C4502" t="s">
        <v>151</v>
      </c>
      <c r="D4502" t="s">
        <v>2465</v>
      </c>
      <c r="E4502" t="s">
        <v>177</v>
      </c>
      <c r="F4502" t="s">
        <v>178</v>
      </c>
      <c r="G4502">
        <v>26.066700000000001</v>
      </c>
      <c r="H4502">
        <v>50.557699999999997</v>
      </c>
      <c r="I4502" t="s">
        <v>28</v>
      </c>
      <c r="J4502">
        <v>126890</v>
      </c>
      <c r="K4502" s="1">
        <v>44553</v>
      </c>
      <c r="L4502" t="s">
        <v>29</v>
      </c>
      <c r="M4502" t="s">
        <v>12743</v>
      </c>
      <c r="N4502" t="s">
        <v>12744</v>
      </c>
      <c r="O4502" t="s">
        <v>2275</v>
      </c>
      <c r="P4502" t="s">
        <v>2276</v>
      </c>
      <c r="Q4502" t="s">
        <v>967</v>
      </c>
      <c r="R4502" t="s">
        <v>2277</v>
      </c>
      <c r="S4502" t="s">
        <v>145</v>
      </c>
      <c r="T4502" t="s">
        <v>2278</v>
      </c>
      <c r="U4502" t="s">
        <v>2279</v>
      </c>
      <c r="V4502" t="s">
        <v>8256</v>
      </c>
      <c r="W4502" t="s">
        <v>8257</v>
      </c>
    </row>
    <row r="4503" spans="1:23" x14ac:dyDescent="0.3">
      <c r="A4503">
        <v>2249447773834320</v>
      </c>
      <c r="B4503" t="s">
        <v>443</v>
      </c>
      <c r="C4503" t="s">
        <v>151</v>
      </c>
      <c r="D4503" t="s">
        <v>1778</v>
      </c>
      <c r="E4503" t="s">
        <v>669</v>
      </c>
      <c r="F4503" t="s">
        <v>670</v>
      </c>
      <c r="G4503">
        <v>-0.22800000000000001</v>
      </c>
      <c r="H4503">
        <v>15.8277</v>
      </c>
      <c r="I4503" t="s">
        <v>206</v>
      </c>
      <c r="J4503">
        <v>70427</v>
      </c>
      <c r="K4503" s="1">
        <v>44635</v>
      </c>
      <c r="L4503" t="s">
        <v>123</v>
      </c>
      <c r="M4503" t="s">
        <v>12745</v>
      </c>
      <c r="N4503" t="s">
        <v>12746</v>
      </c>
      <c r="O4503" t="s">
        <v>2111</v>
      </c>
      <c r="P4503" t="s">
        <v>2132</v>
      </c>
      <c r="Q4503" t="s">
        <v>50</v>
      </c>
      <c r="R4503" t="s">
        <v>2133</v>
      </c>
      <c r="S4503" t="s">
        <v>334</v>
      </c>
      <c r="T4503" t="s">
        <v>2134</v>
      </c>
      <c r="U4503" t="s">
        <v>2135</v>
      </c>
      <c r="V4503" t="s">
        <v>1040</v>
      </c>
      <c r="W4503" t="s">
        <v>1041</v>
      </c>
    </row>
    <row r="4504" spans="1:23" x14ac:dyDescent="0.3">
      <c r="A4504">
        <v>1208789032546180</v>
      </c>
      <c r="B4504" t="s">
        <v>133</v>
      </c>
      <c r="C4504" t="s">
        <v>273</v>
      </c>
      <c r="D4504" t="s">
        <v>914</v>
      </c>
      <c r="E4504" t="s">
        <v>136</v>
      </c>
      <c r="F4504" t="s">
        <v>137</v>
      </c>
      <c r="G4504">
        <v>0.18640000000000001</v>
      </c>
      <c r="H4504">
        <v>6.6131000000000002</v>
      </c>
      <c r="I4504" t="s">
        <v>138</v>
      </c>
      <c r="J4504">
        <v>134099</v>
      </c>
      <c r="K4504" s="1">
        <v>44793</v>
      </c>
      <c r="L4504" t="s">
        <v>123</v>
      </c>
      <c r="M4504" t="s">
        <v>12747</v>
      </c>
      <c r="N4504" t="s">
        <v>12748</v>
      </c>
      <c r="O4504" t="s">
        <v>1746</v>
      </c>
      <c r="P4504" t="s">
        <v>4781</v>
      </c>
      <c r="Q4504" t="s">
        <v>321</v>
      </c>
      <c r="R4504" t="s">
        <v>4782</v>
      </c>
      <c r="S4504" t="s">
        <v>85</v>
      </c>
      <c r="T4504" t="s">
        <v>4783</v>
      </c>
      <c r="U4504" t="s">
        <v>4784</v>
      </c>
      <c r="V4504" t="s">
        <v>2091</v>
      </c>
      <c r="W4504" t="s">
        <v>2092</v>
      </c>
    </row>
    <row r="4505" spans="1:23" x14ac:dyDescent="0.3">
      <c r="A4505">
        <v>1657967952756510</v>
      </c>
      <c r="B4505" t="s">
        <v>300</v>
      </c>
      <c r="C4505" t="s">
        <v>218</v>
      </c>
      <c r="D4505" t="s">
        <v>7073</v>
      </c>
      <c r="E4505" t="s">
        <v>2809</v>
      </c>
      <c r="F4505" t="s">
        <v>2810</v>
      </c>
      <c r="G4505">
        <v>56.130400000000002</v>
      </c>
      <c r="H4505">
        <v>-106.3468</v>
      </c>
      <c r="I4505" t="s">
        <v>78</v>
      </c>
      <c r="J4505">
        <v>123686</v>
      </c>
      <c r="K4505" s="1">
        <v>44917</v>
      </c>
      <c r="L4505" t="s">
        <v>29</v>
      </c>
      <c r="M4505" t="s">
        <v>8031</v>
      </c>
      <c r="N4505" t="s">
        <v>12749</v>
      </c>
      <c r="O4505" t="s">
        <v>1884</v>
      </c>
      <c r="P4505" t="s">
        <v>1428</v>
      </c>
      <c r="Q4505" t="s">
        <v>321</v>
      </c>
      <c r="R4505" t="s">
        <v>2820</v>
      </c>
      <c r="S4505" t="s">
        <v>212</v>
      </c>
      <c r="T4505" t="s">
        <v>2821</v>
      </c>
      <c r="U4505" t="s">
        <v>2822</v>
      </c>
      <c r="V4505" t="s">
        <v>5833</v>
      </c>
      <c r="W4505" t="s">
        <v>5834</v>
      </c>
    </row>
    <row r="4506" spans="1:23" x14ac:dyDescent="0.3">
      <c r="A4506">
        <v>3046391061934910</v>
      </c>
      <c r="B4506" t="s">
        <v>133</v>
      </c>
      <c r="C4506" t="s">
        <v>151</v>
      </c>
      <c r="D4506" t="s">
        <v>1225</v>
      </c>
      <c r="E4506" t="s">
        <v>3625</v>
      </c>
      <c r="F4506" t="s">
        <v>3626</v>
      </c>
      <c r="G4506">
        <v>-11.2027</v>
      </c>
      <c r="H4506">
        <v>17.873899999999999</v>
      </c>
      <c r="I4506" t="s">
        <v>28</v>
      </c>
      <c r="J4506">
        <v>53691</v>
      </c>
      <c r="K4506" s="1">
        <v>45052</v>
      </c>
      <c r="L4506" t="s">
        <v>29</v>
      </c>
      <c r="M4506" t="s">
        <v>12750</v>
      </c>
      <c r="N4506">
        <v>5009186902</v>
      </c>
      <c r="O4506" t="s">
        <v>822</v>
      </c>
      <c r="P4506" t="s">
        <v>823</v>
      </c>
      <c r="Q4506" t="s">
        <v>169</v>
      </c>
      <c r="R4506" t="s">
        <v>824</v>
      </c>
      <c r="S4506" t="s">
        <v>85</v>
      </c>
      <c r="T4506" t="s">
        <v>825</v>
      </c>
      <c r="U4506" t="s">
        <v>826</v>
      </c>
      <c r="V4506" t="s">
        <v>6281</v>
      </c>
      <c r="W4506" t="s">
        <v>6282</v>
      </c>
    </row>
    <row r="4507" spans="1:23" x14ac:dyDescent="0.3">
      <c r="A4507">
        <v>808640481599044</v>
      </c>
      <c r="B4507" t="s">
        <v>133</v>
      </c>
      <c r="C4507" t="s">
        <v>42</v>
      </c>
      <c r="D4507" t="s">
        <v>5564</v>
      </c>
      <c r="E4507" t="s">
        <v>1377</v>
      </c>
      <c r="F4507" t="s">
        <v>1378</v>
      </c>
      <c r="G4507">
        <v>-29.6099</v>
      </c>
      <c r="H4507">
        <v>28.233599999999999</v>
      </c>
      <c r="I4507" t="s">
        <v>62</v>
      </c>
      <c r="J4507">
        <v>36354</v>
      </c>
      <c r="K4507" s="1">
        <v>44490</v>
      </c>
      <c r="L4507" t="s">
        <v>123</v>
      </c>
      <c r="M4507" t="s">
        <v>12751</v>
      </c>
      <c r="N4507" t="s">
        <v>12752</v>
      </c>
      <c r="O4507" t="s">
        <v>1252</v>
      </c>
      <c r="P4507" t="s">
        <v>1253</v>
      </c>
      <c r="Q4507" t="s">
        <v>253</v>
      </c>
      <c r="R4507" t="s">
        <v>1254</v>
      </c>
      <c r="S4507" t="s">
        <v>69</v>
      </c>
      <c r="T4507" t="s">
        <v>1255</v>
      </c>
      <c r="U4507" t="s">
        <v>1256</v>
      </c>
      <c r="V4507" t="s">
        <v>3449</v>
      </c>
      <c r="W4507" t="s">
        <v>3450</v>
      </c>
    </row>
    <row r="4508" spans="1:23" x14ac:dyDescent="0.3">
      <c r="A4508">
        <v>3001212588737820</v>
      </c>
      <c r="B4508" t="s">
        <v>533</v>
      </c>
      <c r="C4508" t="s">
        <v>151</v>
      </c>
      <c r="D4508" t="s">
        <v>3923</v>
      </c>
      <c r="E4508" t="s">
        <v>1342</v>
      </c>
      <c r="F4508" t="s">
        <v>1343</v>
      </c>
      <c r="G4508">
        <v>14.497400000000001</v>
      </c>
      <c r="H4508">
        <v>-14.452400000000001</v>
      </c>
      <c r="I4508" t="s">
        <v>138</v>
      </c>
      <c r="J4508">
        <v>15754</v>
      </c>
      <c r="K4508" s="1">
        <v>44882</v>
      </c>
      <c r="L4508" t="s">
        <v>123</v>
      </c>
      <c r="M4508" t="s">
        <v>12753</v>
      </c>
      <c r="N4508" t="s">
        <v>12754</v>
      </c>
      <c r="O4508" t="s">
        <v>410</v>
      </c>
      <c r="P4508" t="s">
        <v>6253</v>
      </c>
      <c r="Q4508" t="s">
        <v>67</v>
      </c>
      <c r="R4508" t="s">
        <v>6254</v>
      </c>
      <c r="S4508" t="s">
        <v>52</v>
      </c>
      <c r="T4508" t="s">
        <v>6255</v>
      </c>
      <c r="U4508" t="s">
        <v>6256</v>
      </c>
      <c r="V4508" t="s">
        <v>8706</v>
      </c>
      <c r="W4508" t="s">
        <v>8707</v>
      </c>
    </row>
    <row r="4509" spans="1:23" x14ac:dyDescent="0.3">
      <c r="A4509">
        <v>1084581640345400</v>
      </c>
      <c r="B4509" t="s">
        <v>231</v>
      </c>
      <c r="C4509" t="s">
        <v>189</v>
      </c>
      <c r="D4509" t="s">
        <v>5440</v>
      </c>
      <c r="E4509" t="s">
        <v>2476</v>
      </c>
      <c r="F4509" t="s">
        <v>2477</v>
      </c>
      <c r="G4509">
        <v>26.522500000000001</v>
      </c>
      <c r="H4509">
        <v>31.465900000000001</v>
      </c>
      <c r="I4509" t="s">
        <v>78</v>
      </c>
      <c r="J4509">
        <v>42654</v>
      </c>
      <c r="K4509" s="1">
        <v>44734</v>
      </c>
      <c r="L4509" t="s">
        <v>63</v>
      </c>
      <c r="M4509" t="s">
        <v>2646</v>
      </c>
      <c r="N4509">
        <v>6357795326</v>
      </c>
      <c r="O4509" t="s">
        <v>195</v>
      </c>
      <c r="P4509" t="s">
        <v>196</v>
      </c>
      <c r="Q4509" t="s">
        <v>239</v>
      </c>
      <c r="R4509" t="s">
        <v>197</v>
      </c>
      <c r="S4509" t="s">
        <v>69</v>
      </c>
      <c r="T4509" t="s">
        <v>199</v>
      </c>
      <c r="U4509" t="s">
        <v>200</v>
      </c>
      <c r="V4509" t="s">
        <v>3363</v>
      </c>
      <c r="W4509" t="s">
        <v>3364</v>
      </c>
    </row>
    <row r="4510" spans="1:23" x14ac:dyDescent="0.3">
      <c r="A4510">
        <v>209904414530071</v>
      </c>
      <c r="B4510" t="s">
        <v>74</v>
      </c>
      <c r="C4510" t="s">
        <v>218</v>
      </c>
      <c r="D4510" t="s">
        <v>1095</v>
      </c>
      <c r="E4510" t="s">
        <v>1911</v>
      </c>
      <c r="F4510" t="s">
        <v>1912</v>
      </c>
      <c r="G4510">
        <v>7.5148999999999999</v>
      </c>
      <c r="H4510">
        <v>134.58250000000001</v>
      </c>
      <c r="I4510" t="s">
        <v>62</v>
      </c>
      <c r="J4510">
        <v>35865</v>
      </c>
      <c r="K4510" s="1">
        <v>45139</v>
      </c>
      <c r="L4510" t="s">
        <v>63</v>
      </c>
      <c r="M4510" t="s">
        <v>12755</v>
      </c>
      <c r="N4510" t="s">
        <v>12756</v>
      </c>
      <c r="O4510" t="s">
        <v>1966</v>
      </c>
      <c r="P4510" t="s">
        <v>1967</v>
      </c>
      <c r="Q4510" t="s">
        <v>169</v>
      </c>
      <c r="R4510" t="s">
        <v>1968</v>
      </c>
      <c r="S4510" t="s">
        <v>241</v>
      </c>
      <c r="T4510" t="s">
        <v>1969</v>
      </c>
      <c r="U4510" t="s">
        <v>1970</v>
      </c>
      <c r="V4510" t="s">
        <v>2427</v>
      </c>
      <c r="W4510" t="s">
        <v>2428</v>
      </c>
    </row>
    <row r="4511" spans="1:23" x14ac:dyDescent="0.3">
      <c r="A4511">
        <v>1451762171110770</v>
      </c>
      <c r="B4511" t="s">
        <v>1008</v>
      </c>
      <c r="C4511" t="s">
        <v>134</v>
      </c>
      <c r="D4511" t="s">
        <v>1583</v>
      </c>
      <c r="E4511" t="s">
        <v>626</v>
      </c>
      <c r="F4511" t="s">
        <v>627</v>
      </c>
      <c r="G4511">
        <v>35.9375</v>
      </c>
      <c r="H4511">
        <v>14.375400000000001</v>
      </c>
      <c r="I4511" t="s">
        <v>78</v>
      </c>
      <c r="J4511">
        <v>125979</v>
      </c>
      <c r="K4511" s="1">
        <v>44861</v>
      </c>
      <c r="L4511" t="s">
        <v>123</v>
      </c>
      <c r="M4511" t="s">
        <v>12757</v>
      </c>
      <c r="N4511" t="s">
        <v>12758</v>
      </c>
      <c r="O4511" t="s">
        <v>811</v>
      </c>
      <c r="P4511" t="s">
        <v>812</v>
      </c>
      <c r="Q4511" t="s">
        <v>50</v>
      </c>
      <c r="R4511" t="s">
        <v>813</v>
      </c>
      <c r="S4511" t="s">
        <v>52</v>
      </c>
      <c r="T4511" t="s">
        <v>814</v>
      </c>
      <c r="U4511" t="s">
        <v>815</v>
      </c>
      <c r="V4511" t="s">
        <v>1750</v>
      </c>
      <c r="W4511" t="s">
        <v>1751</v>
      </c>
    </row>
    <row r="4512" spans="1:23" x14ac:dyDescent="0.3">
      <c r="A4512">
        <v>862450577496207</v>
      </c>
      <c r="B4512" t="s">
        <v>710</v>
      </c>
      <c r="C4512" t="s">
        <v>151</v>
      </c>
      <c r="D4512" t="s">
        <v>4447</v>
      </c>
      <c r="E4512" t="s">
        <v>3700</v>
      </c>
      <c r="F4512" t="s">
        <v>3701</v>
      </c>
      <c r="G4512">
        <v>58.595300000000002</v>
      </c>
      <c r="H4512">
        <v>25.0136</v>
      </c>
      <c r="I4512" t="s">
        <v>206</v>
      </c>
      <c r="J4512">
        <v>101044</v>
      </c>
      <c r="K4512" s="1">
        <v>44460</v>
      </c>
      <c r="L4512" t="s">
        <v>63</v>
      </c>
      <c r="M4512" t="s">
        <v>12759</v>
      </c>
      <c r="N4512" t="s">
        <v>12760</v>
      </c>
      <c r="O4512" t="s">
        <v>1832</v>
      </c>
      <c r="P4512" t="s">
        <v>3629</v>
      </c>
      <c r="Q4512" t="s">
        <v>67</v>
      </c>
      <c r="R4512" t="s">
        <v>3630</v>
      </c>
      <c r="S4512" t="s">
        <v>52</v>
      </c>
      <c r="T4512" t="s">
        <v>3631</v>
      </c>
      <c r="U4512" t="s">
        <v>3632</v>
      </c>
      <c r="V4512" t="s">
        <v>4134</v>
      </c>
      <c r="W4512" t="s">
        <v>4135</v>
      </c>
    </row>
    <row r="4513" spans="1:23" x14ac:dyDescent="0.3">
      <c r="A4513">
        <v>2517299914904160</v>
      </c>
      <c r="B4513" t="s">
        <v>272</v>
      </c>
      <c r="C4513" t="s">
        <v>24</v>
      </c>
      <c r="D4513" t="s">
        <v>2904</v>
      </c>
      <c r="E4513" t="s">
        <v>986</v>
      </c>
      <c r="F4513" t="s">
        <v>987</v>
      </c>
      <c r="G4513">
        <v>23.634499999999999</v>
      </c>
      <c r="H4513">
        <v>-102.5528</v>
      </c>
      <c r="I4513" t="s">
        <v>78</v>
      </c>
      <c r="J4513">
        <v>68081</v>
      </c>
      <c r="K4513" s="1">
        <v>44503</v>
      </c>
      <c r="L4513" t="s">
        <v>29</v>
      </c>
      <c r="M4513" t="s">
        <v>12761</v>
      </c>
      <c r="N4513" t="s">
        <v>12762</v>
      </c>
      <c r="O4513" t="s">
        <v>195</v>
      </c>
      <c r="P4513" t="s">
        <v>196</v>
      </c>
      <c r="Q4513" t="s">
        <v>239</v>
      </c>
      <c r="R4513" t="s">
        <v>197</v>
      </c>
      <c r="S4513" t="s">
        <v>241</v>
      </c>
      <c r="T4513" t="s">
        <v>199</v>
      </c>
      <c r="U4513" t="s">
        <v>200</v>
      </c>
      <c r="V4513" t="s">
        <v>4441</v>
      </c>
      <c r="W4513" t="s">
        <v>4442</v>
      </c>
    </row>
    <row r="4514" spans="1:23" x14ac:dyDescent="0.3">
      <c r="A4514">
        <v>1234757153577270</v>
      </c>
      <c r="B4514" t="s">
        <v>364</v>
      </c>
      <c r="C4514" t="s">
        <v>189</v>
      </c>
      <c r="D4514" t="s">
        <v>4016</v>
      </c>
      <c r="E4514" t="s">
        <v>2591</v>
      </c>
      <c r="F4514" t="s">
        <v>2592</v>
      </c>
      <c r="G4514">
        <v>31.046099999999999</v>
      </c>
      <c r="H4514">
        <v>34.851599999999998</v>
      </c>
      <c r="I4514" t="s">
        <v>138</v>
      </c>
      <c r="J4514">
        <v>61803</v>
      </c>
      <c r="K4514" s="1">
        <v>45065</v>
      </c>
      <c r="L4514" t="s">
        <v>29</v>
      </c>
      <c r="M4514" t="s">
        <v>12763</v>
      </c>
      <c r="N4514" t="s">
        <v>12764</v>
      </c>
      <c r="O4514" t="s">
        <v>1454</v>
      </c>
      <c r="P4514" t="s">
        <v>965</v>
      </c>
      <c r="Q4514" t="s">
        <v>294</v>
      </c>
      <c r="R4514" t="s">
        <v>4026</v>
      </c>
      <c r="S4514" t="s">
        <v>85</v>
      </c>
      <c r="T4514" t="s">
        <v>4027</v>
      </c>
      <c r="U4514" t="s">
        <v>4028</v>
      </c>
      <c r="V4514" t="s">
        <v>8256</v>
      </c>
      <c r="W4514" t="s">
        <v>8257</v>
      </c>
    </row>
    <row r="4515" spans="1:23" x14ac:dyDescent="0.3">
      <c r="A4515">
        <v>2289978655703430</v>
      </c>
      <c r="B4515" t="s">
        <v>300</v>
      </c>
      <c r="C4515" t="s">
        <v>218</v>
      </c>
      <c r="D4515" t="s">
        <v>742</v>
      </c>
      <c r="E4515" t="s">
        <v>1077</v>
      </c>
      <c r="F4515" t="s">
        <v>1078</v>
      </c>
      <c r="G4515">
        <v>3.9192999999999998</v>
      </c>
      <c r="H4515">
        <v>-56.027799999999999</v>
      </c>
      <c r="I4515" t="s">
        <v>28</v>
      </c>
      <c r="J4515">
        <v>95767</v>
      </c>
      <c r="K4515" s="1">
        <v>44865</v>
      </c>
      <c r="L4515" t="s">
        <v>123</v>
      </c>
      <c r="M4515" t="s">
        <v>12765</v>
      </c>
      <c r="N4515" t="s">
        <v>12766</v>
      </c>
      <c r="O4515" t="s">
        <v>292</v>
      </c>
      <c r="P4515" t="s">
        <v>1446</v>
      </c>
      <c r="Q4515" t="s">
        <v>67</v>
      </c>
      <c r="R4515" t="s">
        <v>1447</v>
      </c>
      <c r="S4515" t="s">
        <v>69</v>
      </c>
      <c r="T4515" t="s">
        <v>1448</v>
      </c>
      <c r="U4515" t="s">
        <v>1449</v>
      </c>
      <c r="V4515" t="s">
        <v>1828</v>
      </c>
      <c r="W4515" t="s">
        <v>1829</v>
      </c>
    </row>
    <row r="4516" spans="1:23" x14ac:dyDescent="0.3">
      <c r="A4516">
        <v>1023276362479910</v>
      </c>
      <c r="B4516" t="s">
        <v>417</v>
      </c>
      <c r="C4516" t="s">
        <v>58</v>
      </c>
      <c r="D4516" t="s">
        <v>7011</v>
      </c>
      <c r="E4516" t="s">
        <v>63</v>
      </c>
      <c r="F4516" t="s">
        <v>152</v>
      </c>
      <c r="G4516">
        <v>3.2027999999999999</v>
      </c>
      <c r="H4516">
        <v>73.220699999999994</v>
      </c>
      <c r="I4516" t="s">
        <v>28</v>
      </c>
      <c r="J4516">
        <v>31932</v>
      </c>
      <c r="K4516" s="1">
        <v>44791</v>
      </c>
      <c r="L4516" t="s">
        <v>123</v>
      </c>
      <c r="M4516" t="s">
        <v>12767</v>
      </c>
      <c r="N4516" t="s">
        <v>12768</v>
      </c>
      <c r="O4516" t="s">
        <v>909</v>
      </c>
      <c r="P4516" t="s">
        <v>548</v>
      </c>
      <c r="Q4516" t="s">
        <v>1047</v>
      </c>
      <c r="R4516" t="s">
        <v>1187</v>
      </c>
      <c r="S4516" t="s">
        <v>85</v>
      </c>
      <c r="T4516" t="s">
        <v>1188</v>
      </c>
      <c r="U4516" t="s">
        <v>1189</v>
      </c>
      <c r="V4516" t="s">
        <v>5033</v>
      </c>
      <c r="W4516" t="s">
        <v>5034</v>
      </c>
    </row>
    <row r="4517" spans="1:23" x14ac:dyDescent="0.3">
      <c r="A4517">
        <v>2270068524368750</v>
      </c>
      <c r="B4517" t="s">
        <v>555</v>
      </c>
      <c r="C4517" t="s">
        <v>42</v>
      </c>
      <c r="D4517" t="s">
        <v>818</v>
      </c>
      <c r="E4517" t="s">
        <v>2770</v>
      </c>
      <c r="F4517" t="s">
        <v>2771</v>
      </c>
      <c r="G4517">
        <v>12.8628</v>
      </c>
      <c r="H4517">
        <v>30.217600000000001</v>
      </c>
      <c r="I4517" t="s">
        <v>206</v>
      </c>
      <c r="J4517">
        <v>58086</v>
      </c>
      <c r="K4517" s="1">
        <v>44655</v>
      </c>
      <c r="L4517" t="s">
        <v>123</v>
      </c>
      <c r="M4517" t="s">
        <v>12769</v>
      </c>
      <c r="N4517" t="s">
        <v>12770</v>
      </c>
      <c r="O4517" t="s">
        <v>81</v>
      </c>
      <c r="P4517" t="s">
        <v>224</v>
      </c>
      <c r="Q4517" t="s">
        <v>321</v>
      </c>
      <c r="R4517" t="s">
        <v>2259</v>
      </c>
      <c r="S4517" t="s">
        <v>52</v>
      </c>
      <c r="T4517" t="s">
        <v>2260</v>
      </c>
      <c r="U4517" t="s">
        <v>2261</v>
      </c>
      <c r="V4517" t="s">
        <v>6506</v>
      </c>
      <c r="W4517" t="s">
        <v>6507</v>
      </c>
    </row>
    <row r="4518" spans="1:23" x14ac:dyDescent="0.3">
      <c r="A4518">
        <v>2989544771847600</v>
      </c>
      <c r="B4518" t="s">
        <v>839</v>
      </c>
      <c r="C4518" t="s">
        <v>273</v>
      </c>
      <c r="D4518" t="s">
        <v>3021</v>
      </c>
      <c r="E4518" t="s">
        <v>700</v>
      </c>
      <c r="F4518" t="s">
        <v>700</v>
      </c>
      <c r="G4518">
        <v>43.738399999999999</v>
      </c>
      <c r="H4518">
        <v>7.4245999999999999</v>
      </c>
      <c r="I4518" t="s">
        <v>62</v>
      </c>
      <c r="J4518">
        <v>105056</v>
      </c>
      <c r="K4518" s="1">
        <v>44585</v>
      </c>
      <c r="L4518" t="s">
        <v>29</v>
      </c>
      <c r="M4518" t="s">
        <v>12115</v>
      </c>
      <c r="N4518">
        <v>7748360976</v>
      </c>
      <c r="O4518" t="s">
        <v>2883</v>
      </c>
      <c r="P4518" t="s">
        <v>4657</v>
      </c>
      <c r="Q4518" t="s">
        <v>34</v>
      </c>
      <c r="R4518" t="s">
        <v>4658</v>
      </c>
      <c r="S4518" t="s">
        <v>114</v>
      </c>
      <c r="T4518" t="s">
        <v>4659</v>
      </c>
      <c r="U4518" t="s">
        <v>4660</v>
      </c>
      <c r="V4518" t="s">
        <v>3363</v>
      </c>
      <c r="W4518" t="s">
        <v>3364</v>
      </c>
    </row>
    <row r="4519" spans="1:23" x14ac:dyDescent="0.3">
      <c r="A4519">
        <v>727420111687997</v>
      </c>
      <c r="B4519" t="s">
        <v>23</v>
      </c>
      <c r="C4519" t="s">
        <v>42</v>
      </c>
      <c r="D4519" t="s">
        <v>4691</v>
      </c>
      <c r="E4519" t="s">
        <v>1881</v>
      </c>
      <c r="F4519" t="s">
        <v>1881</v>
      </c>
      <c r="G4519">
        <v>1.3521000000000001</v>
      </c>
      <c r="H4519">
        <v>103.8198</v>
      </c>
      <c r="I4519" t="s">
        <v>78</v>
      </c>
      <c r="J4519">
        <v>91784</v>
      </c>
      <c r="K4519" s="1">
        <v>45092</v>
      </c>
      <c r="L4519" t="s">
        <v>123</v>
      </c>
      <c r="M4519" t="s">
        <v>12771</v>
      </c>
      <c r="N4519" t="s">
        <v>12772</v>
      </c>
      <c r="O4519" t="s">
        <v>2231</v>
      </c>
      <c r="P4519" t="s">
        <v>2232</v>
      </c>
      <c r="Q4519" t="s">
        <v>83</v>
      </c>
      <c r="R4519" t="s">
        <v>2233</v>
      </c>
      <c r="S4519" t="s">
        <v>69</v>
      </c>
      <c r="T4519" t="s">
        <v>2234</v>
      </c>
      <c r="U4519" t="s">
        <v>2235</v>
      </c>
      <c r="V4519" t="s">
        <v>6871</v>
      </c>
      <c r="W4519" t="s">
        <v>3447</v>
      </c>
    </row>
    <row r="4520" spans="1:23" x14ac:dyDescent="0.3">
      <c r="A4520">
        <v>2922780255533100</v>
      </c>
      <c r="B4520" t="s">
        <v>1803</v>
      </c>
      <c r="C4520" t="s">
        <v>151</v>
      </c>
      <c r="D4520" t="s">
        <v>3218</v>
      </c>
      <c r="E4520" t="s">
        <v>2873</v>
      </c>
      <c r="F4520" t="s">
        <v>2874</v>
      </c>
      <c r="G4520">
        <v>8.6195000000000004</v>
      </c>
      <c r="H4520">
        <v>0.82479999999999998</v>
      </c>
      <c r="I4520" t="s">
        <v>206</v>
      </c>
      <c r="J4520">
        <v>77507</v>
      </c>
      <c r="K4520" s="1">
        <v>44849</v>
      </c>
      <c r="L4520" t="s">
        <v>63</v>
      </c>
      <c r="M4520" t="s">
        <v>12773</v>
      </c>
      <c r="N4520" t="s">
        <v>12774</v>
      </c>
      <c r="O4520" t="s">
        <v>965</v>
      </c>
      <c r="P4520" t="s">
        <v>966</v>
      </c>
      <c r="Q4520" t="s">
        <v>294</v>
      </c>
      <c r="R4520" t="s">
        <v>968</v>
      </c>
      <c r="S4520" t="s">
        <v>241</v>
      </c>
      <c r="T4520" t="s">
        <v>969</v>
      </c>
      <c r="U4520" t="s">
        <v>970</v>
      </c>
      <c r="V4520" t="s">
        <v>4287</v>
      </c>
      <c r="W4520" t="s">
        <v>4288</v>
      </c>
    </row>
    <row r="4521" spans="1:23" x14ac:dyDescent="0.3">
      <c r="A4521">
        <v>2504185701882250</v>
      </c>
      <c r="B4521" t="s">
        <v>792</v>
      </c>
      <c r="C4521" t="s">
        <v>58</v>
      </c>
      <c r="D4521" t="s">
        <v>742</v>
      </c>
      <c r="E4521" t="s">
        <v>121</v>
      </c>
      <c r="F4521" t="s">
        <v>122</v>
      </c>
      <c r="G4521">
        <v>19.313300000000002</v>
      </c>
      <c r="H4521">
        <v>-81.254599999999996</v>
      </c>
      <c r="I4521" t="s">
        <v>138</v>
      </c>
      <c r="J4521">
        <v>111901</v>
      </c>
      <c r="K4521" s="1">
        <v>44919</v>
      </c>
      <c r="L4521" t="s">
        <v>123</v>
      </c>
      <c r="M4521" t="s">
        <v>12775</v>
      </c>
      <c r="N4521" t="s">
        <v>12776</v>
      </c>
      <c r="O4521" t="s">
        <v>509</v>
      </c>
      <c r="P4521" t="s">
        <v>1227</v>
      </c>
      <c r="Q4521" t="s">
        <v>34</v>
      </c>
      <c r="R4521" t="s">
        <v>1228</v>
      </c>
      <c r="S4521" t="s">
        <v>52</v>
      </c>
      <c r="T4521" t="s">
        <v>1229</v>
      </c>
      <c r="U4521" t="s">
        <v>1230</v>
      </c>
      <c r="V4521" t="s">
        <v>5430</v>
      </c>
      <c r="W4521" t="s">
        <v>5431</v>
      </c>
    </row>
    <row r="4522" spans="1:23" x14ac:dyDescent="0.3">
      <c r="A4522">
        <v>310972508053078</v>
      </c>
      <c r="B4522" t="s">
        <v>74</v>
      </c>
      <c r="C4522" t="s">
        <v>105</v>
      </c>
      <c r="D4522" t="s">
        <v>583</v>
      </c>
      <c r="E4522" t="s">
        <v>3625</v>
      </c>
      <c r="F4522" t="s">
        <v>3626</v>
      </c>
      <c r="G4522">
        <v>-11.2027</v>
      </c>
      <c r="H4522">
        <v>17.873899999999999</v>
      </c>
      <c r="I4522" t="s">
        <v>206</v>
      </c>
      <c r="J4522">
        <v>82800</v>
      </c>
      <c r="K4522" s="1">
        <v>44986</v>
      </c>
      <c r="L4522" t="s">
        <v>63</v>
      </c>
      <c r="M4522" t="s">
        <v>12777</v>
      </c>
      <c r="N4522" t="s">
        <v>12778</v>
      </c>
      <c r="O4522" t="s">
        <v>693</v>
      </c>
      <c r="P4522" t="s">
        <v>2445</v>
      </c>
      <c r="Q4522" t="s">
        <v>239</v>
      </c>
      <c r="R4522" t="s">
        <v>2446</v>
      </c>
      <c r="S4522" t="s">
        <v>85</v>
      </c>
      <c r="T4522" t="s">
        <v>2447</v>
      </c>
      <c r="U4522" t="s">
        <v>2448</v>
      </c>
      <c r="V4522" t="s">
        <v>6410</v>
      </c>
      <c r="W4522" t="s">
        <v>6411</v>
      </c>
    </row>
    <row r="4523" spans="1:23" x14ac:dyDescent="0.3">
      <c r="A4523">
        <v>2075156103493260</v>
      </c>
      <c r="B4523" t="s">
        <v>533</v>
      </c>
      <c r="C4523" t="s">
        <v>42</v>
      </c>
      <c r="D4523" t="s">
        <v>4381</v>
      </c>
      <c r="E4523" t="s">
        <v>432</v>
      </c>
      <c r="F4523" t="s">
        <v>433</v>
      </c>
      <c r="G4523">
        <v>30.5852</v>
      </c>
      <c r="H4523">
        <v>36.238399999999999</v>
      </c>
      <c r="I4523" t="s">
        <v>138</v>
      </c>
      <c r="J4523">
        <v>49369</v>
      </c>
      <c r="K4523" s="1">
        <v>44598</v>
      </c>
      <c r="L4523" t="s">
        <v>63</v>
      </c>
      <c r="M4523" t="s">
        <v>12779</v>
      </c>
      <c r="N4523" t="s">
        <v>12780</v>
      </c>
      <c r="O4523" t="s">
        <v>389</v>
      </c>
      <c r="P4523" t="s">
        <v>5688</v>
      </c>
      <c r="Q4523" t="s">
        <v>34</v>
      </c>
      <c r="R4523" t="s">
        <v>5689</v>
      </c>
      <c r="S4523" t="s">
        <v>69</v>
      </c>
      <c r="T4523" t="s">
        <v>5690</v>
      </c>
      <c r="U4523" t="s">
        <v>5691</v>
      </c>
      <c r="V4523" t="s">
        <v>4684</v>
      </c>
      <c r="W4523" t="s">
        <v>4685</v>
      </c>
    </row>
    <row r="4524" spans="1:23" x14ac:dyDescent="0.3">
      <c r="A4524">
        <v>2378108618017660</v>
      </c>
      <c r="B4524" t="s">
        <v>973</v>
      </c>
      <c r="C4524" t="s">
        <v>218</v>
      </c>
      <c r="D4524" t="s">
        <v>4393</v>
      </c>
      <c r="E4524" t="s">
        <v>177</v>
      </c>
      <c r="F4524" t="s">
        <v>178</v>
      </c>
      <c r="G4524">
        <v>26.066700000000001</v>
      </c>
      <c r="H4524">
        <v>50.557699999999997</v>
      </c>
      <c r="I4524" t="s">
        <v>138</v>
      </c>
      <c r="J4524">
        <v>80631</v>
      </c>
      <c r="K4524" s="1">
        <v>45145</v>
      </c>
      <c r="L4524" t="s">
        <v>29</v>
      </c>
      <c r="M4524" t="s">
        <v>12781</v>
      </c>
      <c r="N4524" t="s">
        <v>12782</v>
      </c>
      <c r="O4524" t="s">
        <v>650</v>
      </c>
      <c r="P4524" t="s">
        <v>1408</v>
      </c>
      <c r="Q4524" t="s">
        <v>169</v>
      </c>
      <c r="R4524" t="s">
        <v>1409</v>
      </c>
      <c r="S4524" t="s">
        <v>52</v>
      </c>
      <c r="T4524" t="s">
        <v>1410</v>
      </c>
      <c r="U4524" t="s">
        <v>1411</v>
      </c>
      <c r="V4524" t="s">
        <v>6486</v>
      </c>
      <c r="W4524" t="s">
        <v>6487</v>
      </c>
    </row>
    <row r="4525" spans="1:23" x14ac:dyDescent="0.3">
      <c r="A4525">
        <v>659785526090962</v>
      </c>
      <c r="B4525" t="s">
        <v>272</v>
      </c>
      <c r="C4525" t="s">
        <v>189</v>
      </c>
      <c r="D4525" t="s">
        <v>751</v>
      </c>
      <c r="E4525" t="s">
        <v>700</v>
      </c>
      <c r="F4525" t="s">
        <v>700</v>
      </c>
      <c r="G4525">
        <v>43.738399999999999</v>
      </c>
      <c r="H4525">
        <v>7.4245999999999999</v>
      </c>
      <c r="I4525" t="s">
        <v>78</v>
      </c>
      <c r="J4525">
        <v>82435</v>
      </c>
      <c r="K4525" s="1">
        <v>44654</v>
      </c>
      <c r="L4525" t="s">
        <v>29</v>
      </c>
      <c r="M4525" t="s">
        <v>12783</v>
      </c>
      <c r="N4525">
        <v>3776388465</v>
      </c>
      <c r="O4525" t="s">
        <v>496</v>
      </c>
      <c r="P4525" t="s">
        <v>497</v>
      </c>
      <c r="Q4525" t="s">
        <v>50</v>
      </c>
      <c r="R4525" t="s">
        <v>498</v>
      </c>
      <c r="S4525" t="s">
        <v>241</v>
      </c>
      <c r="T4525" t="s">
        <v>499</v>
      </c>
      <c r="U4525" t="s">
        <v>500</v>
      </c>
      <c r="V4525" t="s">
        <v>3044</v>
      </c>
      <c r="W4525" t="s">
        <v>3045</v>
      </c>
    </row>
    <row r="4526" spans="1:23" x14ac:dyDescent="0.3">
      <c r="A4526">
        <v>29100186111812</v>
      </c>
      <c r="B4526" t="s">
        <v>260</v>
      </c>
      <c r="C4526" t="s">
        <v>151</v>
      </c>
      <c r="D4526" t="s">
        <v>3972</v>
      </c>
      <c r="E4526" t="s">
        <v>456</v>
      </c>
      <c r="F4526" t="s">
        <v>457</v>
      </c>
      <c r="G4526">
        <v>9.0820000000000007</v>
      </c>
      <c r="H4526">
        <v>8.6753</v>
      </c>
      <c r="I4526" t="s">
        <v>206</v>
      </c>
      <c r="J4526">
        <v>89502</v>
      </c>
      <c r="K4526" s="1">
        <v>44609</v>
      </c>
      <c r="L4526" t="s">
        <v>123</v>
      </c>
      <c r="M4526" t="s">
        <v>9062</v>
      </c>
      <c r="N4526" t="s">
        <v>12784</v>
      </c>
      <c r="O4526" t="s">
        <v>331</v>
      </c>
      <c r="P4526" t="s">
        <v>3026</v>
      </c>
      <c r="Q4526" t="s">
        <v>183</v>
      </c>
      <c r="R4526" t="s">
        <v>3027</v>
      </c>
      <c r="S4526" t="s">
        <v>145</v>
      </c>
      <c r="T4526" t="s">
        <v>3028</v>
      </c>
      <c r="U4526" t="s">
        <v>3029</v>
      </c>
      <c r="V4526" t="s">
        <v>1878</v>
      </c>
      <c r="W4526" t="s">
        <v>1879</v>
      </c>
    </row>
    <row r="4527" spans="1:23" x14ac:dyDescent="0.3">
      <c r="A4527">
        <v>3058421791708600</v>
      </c>
      <c r="B4527" t="s">
        <v>839</v>
      </c>
      <c r="C4527" t="s">
        <v>42</v>
      </c>
      <c r="D4527" t="s">
        <v>5358</v>
      </c>
      <c r="E4527" t="s">
        <v>2727</v>
      </c>
      <c r="F4527" t="s">
        <v>2728</v>
      </c>
      <c r="G4527">
        <v>17.357800000000001</v>
      </c>
      <c r="H4527">
        <v>-62.782899999999998</v>
      </c>
      <c r="I4527" t="s">
        <v>78</v>
      </c>
      <c r="J4527">
        <v>22431</v>
      </c>
      <c r="K4527" s="1">
        <v>44936</v>
      </c>
      <c r="L4527" t="s">
        <v>123</v>
      </c>
      <c r="M4527" t="s">
        <v>12785</v>
      </c>
      <c r="N4527" t="s">
        <v>12786</v>
      </c>
      <c r="O4527" t="s">
        <v>2675</v>
      </c>
      <c r="P4527" t="s">
        <v>6117</v>
      </c>
      <c r="Q4527" t="s">
        <v>674</v>
      </c>
      <c r="R4527" t="s">
        <v>6118</v>
      </c>
      <c r="S4527" t="s">
        <v>69</v>
      </c>
      <c r="T4527" t="s">
        <v>6119</v>
      </c>
      <c r="U4527" t="s">
        <v>6120</v>
      </c>
      <c r="V4527" t="s">
        <v>6164</v>
      </c>
      <c r="W4527" t="s">
        <v>6165</v>
      </c>
    </row>
    <row r="4528" spans="1:23" x14ac:dyDescent="0.3">
      <c r="A4528">
        <v>2166937831019980</v>
      </c>
      <c r="B4528" t="s">
        <v>430</v>
      </c>
      <c r="C4528" t="s">
        <v>189</v>
      </c>
      <c r="D4528" t="s">
        <v>246</v>
      </c>
      <c r="E4528" t="s">
        <v>1316</v>
      </c>
      <c r="F4528" t="s">
        <v>1317</v>
      </c>
      <c r="G4528">
        <v>16.538799999999998</v>
      </c>
      <c r="H4528">
        <v>-23.041799999999999</v>
      </c>
      <c r="I4528" t="s">
        <v>28</v>
      </c>
      <c r="J4528">
        <v>51623</v>
      </c>
      <c r="K4528" s="1">
        <v>44793</v>
      </c>
      <c r="L4528" t="s">
        <v>29</v>
      </c>
      <c r="M4528" t="s">
        <v>12787</v>
      </c>
      <c r="N4528" t="s">
        <v>12788</v>
      </c>
      <c r="O4528" t="s">
        <v>803</v>
      </c>
      <c r="P4528" t="s">
        <v>4115</v>
      </c>
      <c r="Q4528" t="s">
        <v>83</v>
      </c>
      <c r="R4528" t="s">
        <v>4116</v>
      </c>
      <c r="S4528" t="s">
        <v>198</v>
      </c>
      <c r="T4528" t="s">
        <v>4117</v>
      </c>
      <c r="U4528" t="s">
        <v>4118</v>
      </c>
      <c r="V4528" t="s">
        <v>5750</v>
      </c>
      <c r="W4528" t="s">
        <v>5751</v>
      </c>
    </row>
    <row r="4529" spans="1:23" x14ac:dyDescent="0.3">
      <c r="A4529">
        <v>2983553977963050</v>
      </c>
      <c r="B4529" t="s">
        <v>325</v>
      </c>
      <c r="C4529" t="s">
        <v>91</v>
      </c>
      <c r="D4529" t="s">
        <v>5948</v>
      </c>
      <c r="E4529" t="s">
        <v>1077</v>
      </c>
      <c r="F4529" t="s">
        <v>1078</v>
      </c>
      <c r="G4529">
        <v>3.9192999999999998</v>
      </c>
      <c r="H4529">
        <v>-56.027799999999999</v>
      </c>
      <c r="I4529" t="s">
        <v>62</v>
      </c>
      <c r="J4529">
        <v>50185</v>
      </c>
      <c r="K4529" s="1">
        <v>44840</v>
      </c>
      <c r="L4529" t="s">
        <v>123</v>
      </c>
      <c r="M4529" t="s">
        <v>12789</v>
      </c>
      <c r="N4529" t="s">
        <v>12790</v>
      </c>
      <c r="O4529" t="s">
        <v>3146</v>
      </c>
      <c r="P4529" t="s">
        <v>3723</v>
      </c>
      <c r="Q4529" t="s">
        <v>83</v>
      </c>
      <c r="R4529" t="s">
        <v>7090</v>
      </c>
      <c r="S4529" t="s">
        <v>85</v>
      </c>
      <c r="T4529" t="s">
        <v>7091</v>
      </c>
      <c r="U4529" t="s">
        <v>7092</v>
      </c>
      <c r="V4529" t="s">
        <v>1081</v>
      </c>
      <c r="W4529" t="s">
        <v>1082</v>
      </c>
    </row>
    <row r="4530" spans="1:23" x14ac:dyDescent="0.3">
      <c r="A4530">
        <v>1794781107954470</v>
      </c>
      <c r="B4530" t="s">
        <v>260</v>
      </c>
      <c r="C4530" t="s">
        <v>273</v>
      </c>
      <c r="D4530" t="s">
        <v>2191</v>
      </c>
      <c r="E4530" t="s">
        <v>2532</v>
      </c>
      <c r="F4530" t="s">
        <v>2533</v>
      </c>
      <c r="G4530">
        <v>-6.3689999999999998</v>
      </c>
      <c r="H4530">
        <v>34.888800000000003</v>
      </c>
      <c r="I4530" t="s">
        <v>138</v>
      </c>
      <c r="J4530">
        <v>118125</v>
      </c>
      <c r="K4530" s="1">
        <v>44961</v>
      </c>
      <c r="L4530" t="s">
        <v>29</v>
      </c>
      <c r="M4530" t="s">
        <v>11662</v>
      </c>
      <c r="N4530" t="s">
        <v>12791</v>
      </c>
      <c r="O4530" t="s">
        <v>32</v>
      </c>
      <c r="P4530" t="s">
        <v>292</v>
      </c>
      <c r="Q4530" t="s">
        <v>967</v>
      </c>
      <c r="R4530" t="s">
        <v>3916</v>
      </c>
      <c r="S4530" t="s">
        <v>85</v>
      </c>
      <c r="T4530" t="s">
        <v>3917</v>
      </c>
      <c r="U4530" t="s">
        <v>3918</v>
      </c>
      <c r="V4530" t="s">
        <v>740</v>
      </c>
      <c r="W4530" t="s">
        <v>741</v>
      </c>
    </row>
    <row r="4531" spans="1:23" x14ac:dyDescent="0.3">
      <c r="A4531">
        <v>2391476272532740</v>
      </c>
      <c r="B4531" t="s">
        <v>217</v>
      </c>
      <c r="C4531" t="s">
        <v>151</v>
      </c>
      <c r="D4531" t="s">
        <v>4670</v>
      </c>
      <c r="E4531" t="s">
        <v>841</v>
      </c>
      <c r="F4531" t="s">
        <v>842</v>
      </c>
      <c r="G4531">
        <v>55.378100000000003</v>
      </c>
      <c r="H4531">
        <v>-3.4359999999999999</v>
      </c>
      <c r="I4531" t="s">
        <v>78</v>
      </c>
      <c r="J4531">
        <v>46186</v>
      </c>
      <c r="K4531" s="1">
        <v>44785</v>
      </c>
      <c r="L4531" t="s">
        <v>29</v>
      </c>
      <c r="M4531" t="s">
        <v>12792</v>
      </c>
      <c r="N4531" t="s">
        <v>12793</v>
      </c>
      <c r="O4531" t="s">
        <v>1823</v>
      </c>
      <c r="P4531" t="s">
        <v>1824</v>
      </c>
      <c r="Q4531" t="s">
        <v>67</v>
      </c>
      <c r="R4531" t="s">
        <v>1825</v>
      </c>
      <c r="S4531" t="s">
        <v>198</v>
      </c>
      <c r="T4531" t="s">
        <v>1826</v>
      </c>
      <c r="U4531" t="s">
        <v>1827</v>
      </c>
      <c r="V4531" t="s">
        <v>3765</v>
      </c>
      <c r="W4531" t="s">
        <v>3766</v>
      </c>
    </row>
    <row r="4532" spans="1:23" x14ac:dyDescent="0.3">
      <c r="A4532">
        <v>2686309729697300</v>
      </c>
      <c r="B4532" t="s">
        <v>443</v>
      </c>
      <c r="C4532" t="s">
        <v>189</v>
      </c>
      <c r="D4532" t="s">
        <v>7225</v>
      </c>
      <c r="E4532" t="s">
        <v>1010</v>
      </c>
      <c r="F4532" t="s">
        <v>1011</v>
      </c>
      <c r="G4532">
        <v>15.7835</v>
      </c>
      <c r="H4532">
        <v>-90.230800000000002</v>
      </c>
      <c r="I4532" t="s">
        <v>138</v>
      </c>
      <c r="J4532">
        <v>24046</v>
      </c>
      <c r="K4532" s="1">
        <v>45021</v>
      </c>
      <c r="L4532" t="s">
        <v>29</v>
      </c>
      <c r="M4532" t="s">
        <v>12794</v>
      </c>
      <c r="N4532" t="s">
        <v>12795</v>
      </c>
      <c r="O4532" t="s">
        <v>2602</v>
      </c>
      <c r="P4532" t="s">
        <v>5200</v>
      </c>
      <c r="Q4532" t="s">
        <v>34</v>
      </c>
      <c r="R4532" t="s">
        <v>5201</v>
      </c>
      <c r="S4532" t="s">
        <v>198</v>
      </c>
      <c r="T4532" t="s">
        <v>5202</v>
      </c>
      <c r="U4532" t="s">
        <v>5203</v>
      </c>
      <c r="V4532" t="s">
        <v>7412</v>
      </c>
      <c r="W4532" t="s">
        <v>7413</v>
      </c>
    </row>
    <row r="4533" spans="1:23" x14ac:dyDescent="0.3">
      <c r="A4533">
        <v>1184195757033260</v>
      </c>
      <c r="B4533" t="s">
        <v>1140</v>
      </c>
      <c r="C4533" t="s">
        <v>24</v>
      </c>
      <c r="D4533" t="s">
        <v>3122</v>
      </c>
      <c r="E4533" t="s">
        <v>893</v>
      </c>
      <c r="F4533" t="s">
        <v>894</v>
      </c>
      <c r="G4533">
        <v>-30.5595</v>
      </c>
      <c r="H4533">
        <v>22.9375</v>
      </c>
      <c r="I4533" t="s">
        <v>206</v>
      </c>
      <c r="J4533">
        <v>88295</v>
      </c>
      <c r="K4533" s="1">
        <v>45116</v>
      </c>
      <c r="L4533" t="s">
        <v>29</v>
      </c>
      <c r="M4533" t="s">
        <v>12796</v>
      </c>
      <c r="N4533" t="s">
        <v>12797</v>
      </c>
      <c r="O4533" t="s">
        <v>1735</v>
      </c>
      <c r="P4533" t="s">
        <v>1736</v>
      </c>
      <c r="Q4533" t="s">
        <v>67</v>
      </c>
      <c r="R4533" t="s">
        <v>1737</v>
      </c>
      <c r="S4533" t="s">
        <v>241</v>
      </c>
      <c r="T4533" t="s">
        <v>1738</v>
      </c>
      <c r="U4533" t="s">
        <v>1739</v>
      </c>
      <c r="V4533" t="s">
        <v>6291</v>
      </c>
      <c r="W4533" t="s">
        <v>6292</v>
      </c>
    </row>
    <row r="4534" spans="1:23" x14ac:dyDescent="0.3">
      <c r="A4534">
        <v>2682886311528510</v>
      </c>
      <c r="B4534" t="s">
        <v>364</v>
      </c>
      <c r="C4534" t="s">
        <v>42</v>
      </c>
      <c r="D4534" t="s">
        <v>6265</v>
      </c>
      <c r="E4534" t="s">
        <v>5539</v>
      </c>
      <c r="F4534" t="s">
        <v>5540</v>
      </c>
      <c r="G4534">
        <v>14.058299999999999</v>
      </c>
      <c r="H4534">
        <v>108.27719999999999</v>
      </c>
      <c r="I4534" t="s">
        <v>78</v>
      </c>
      <c r="J4534">
        <v>117708</v>
      </c>
      <c r="K4534" s="1">
        <v>44748</v>
      </c>
      <c r="L4534" t="s">
        <v>123</v>
      </c>
      <c r="M4534" t="s">
        <v>12798</v>
      </c>
      <c r="N4534" t="s">
        <v>12799</v>
      </c>
      <c r="O4534" t="s">
        <v>754</v>
      </c>
      <c r="P4534" t="s">
        <v>2490</v>
      </c>
      <c r="Q4534" t="s">
        <v>253</v>
      </c>
      <c r="R4534" t="s">
        <v>2491</v>
      </c>
      <c r="S4534" t="s">
        <v>241</v>
      </c>
      <c r="T4534" t="s">
        <v>2492</v>
      </c>
      <c r="U4534" t="s">
        <v>2493</v>
      </c>
      <c r="V4534" t="s">
        <v>1110</v>
      </c>
      <c r="W4534" t="s">
        <v>1111</v>
      </c>
    </row>
    <row r="4535" spans="1:23" x14ac:dyDescent="0.3">
      <c r="A4535">
        <v>2902901223458160</v>
      </c>
      <c r="B4535" t="s">
        <v>217</v>
      </c>
      <c r="C4535" t="s">
        <v>134</v>
      </c>
      <c r="D4535" t="s">
        <v>5913</v>
      </c>
      <c r="E4535" t="s">
        <v>975</v>
      </c>
      <c r="F4535" t="s">
        <v>976</v>
      </c>
      <c r="G4535">
        <v>7.8731</v>
      </c>
      <c r="H4535">
        <v>80.771799999999999</v>
      </c>
      <c r="I4535" t="s">
        <v>138</v>
      </c>
      <c r="J4535">
        <v>129912</v>
      </c>
      <c r="K4535" s="1">
        <v>44763</v>
      </c>
      <c r="L4535" t="s">
        <v>29</v>
      </c>
      <c r="M4535" t="s">
        <v>12800</v>
      </c>
      <c r="N4535">
        <v>7737294783</v>
      </c>
      <c r="O4535" t="s">
        <v>1169</v>
      </c>
      <c r="P4535" t="s">
        <v>2614</v>
      </c>
      <c r="Q4535" t="s">
        <v>34</v>
      </c>
      <c r="R4535" t="s">
        <v>2615</v>
      </c>
      <c r="S4535" t="s">
        <v>114</v>
      </c>
      <c r="T4535" t="s">
        <v>2616</v>
      </c>
      <c r="U4535" t="s">
        <v>2617</v>
      </c>
      <c r="V4535" t="s">
        <v>5223</v>
      </c>
      <c r="W4535" t="s">
        <v>5224</v>
      </c>
    </row>
    <row r="4536" spans="1:23" x14ac:dyDescent="0.3">
      <c r="A4536">
        <v>1640982843957610</v>
      </c>
      <c r="B4536" t="s">
        <v>325</v>
      </c>
      <c r="C4536" t="s">
        <v>42</v>
      </c>
      <c r="D4536" t="s">
        <v>1305</v>
      </c>
      <c r="E4536" t="s">
        <v>3715</v>
      </c>
      <c r="F4536" t="s">
        <v>3716</v>
      </c>
      <c r="G4536">
        <v>-3.3704000000000001</v>
      </c>
      <c r="H4536">
        <v>-168.73400000000001</v>
      </c>
      <c r="I4536" t="s">
        <v>78</v>
      </c>
      <c r="J4536">
        <v>80674</v>
      </c>
      <c r="K4536" s="1">
        <v>45057</v>
      </c>
      <c r="L4536" t="s">
        <v>29</v>
      </c>
      <c r="M4536" t="s">
        <v>12801</v>
      </c>
      <c r="N4536" t="s">
        <v>12802</v>
      </c>
      <c r="O4536" t="s">
        <v>447</v>
      </c>
      <c r="P4536" t="s">
        <v>167</v>
      </c>
      <c r="Q4536" t="s">
        <v>67</v>
      </c>
      <c r="R4536" t="s">
        <v>3571</v>
      </c>
      <c r="S4536" t="s">
        <v>145</v>
      </c>
      <c r="T4536" t="s">
        <v>3572</v>
      </c>
      <c r="U4536" t="s">
        <v>3573</v>
      </c>
      <c r="V4536" t="s">
        <v>5332</v>
      </c>
      <c r="W4536" t="s">
        <v>5333</v>
      </c>
    </row>
    <row r="4537" spans="1:23" x14ac:dyDescent="0.3">
      <c r="A4537">
        <v>2064925993219690</v>
      </c>
      <c r="B4537" t="s">
        <v>1008</v>
      </c>
      <c r="C4537" t="s">
        <v>42</v>
      </c>
      <c r="D4537" t="s">
        <v>1257</v>
      </c>
      <c r="E4537" t="s">
        <v>1935</v>
      </c>
      <c r="F4537" t="s">
        <v>1935</v>
      </c>
      <c r="G4537">
        <v>36.140799999999999</v>
      </c>
      <c r="H4537">
        <v>-5.3536000000000001</v>
      </c>
      <c r="I4537" t="s">
        <v>138</v>
      </c>
      <c r="J4537">
        <v>40298</v>
      </c>
      <c r="K4537" s="1">
        <v>44717</v>
      </c>
      <c r="L4537" t="s">
        <v>63</v>
      </c>
      <c r="M4537" t="s">
        <v>12803</v>
      </c>
      <c r="N4537" t="s">
        <v>12804</v>
      </c>
      <c r="O4537" t="s">
        <v>370</v>
      </c>
      <c r="P4537" t="s">
        <v>929</v>
      </c>
      <c r="Q4537" t="s">
        <v>83</v>
      </c>
      <c r="R4537" t="s">
        <v>930</v>
      </c>
      <c r="S4537" t="s">
        <v>145</v>
      </c>
      <c r="T4537" t="s">
        <v>931</v>
      </c>
      <c r="U4537" t="s">
        <v>932</v>
      </c>
      <c r="V4537" t="s">
        <v>3579</v>
      </c>
    </row>
    <row r="4538" spans="1:23" x14ac:dyDescent="0.3">
      <c r="A4538">
        <v>1736007131517250</v>
      </c>
      <c r="B4538" t="s">
        <v>364</v>
      </c>
      <c r="C4538" t="s">
        <v>24</v>
      </c>
      <c r="D4538" t="s">
        <v>4738</v>
      </c>
      <c r="E4538" t="s">
        <v>163</v>
      </c>
      <c r="F4538" t="s">
        <v>164</v>
      </c>
      <c r="G4538">
        <v>17.0608</v>
      </c>
      <c r="H4538">
        <v>-61.796399999999998</v>
      </c>
      <c r="I4538" t="s">
        <v>138</v>
      </c>
      <c r="J4538">
        <v>86025</v>
      </c>
      <c r="K4538" s="1">
        <v>44657</v>
      </c>
      <c r="L4538" t="s">
        <v>63</v>
      </c>
      <c r="M4538" t="s">
        <v>12805</v>
      </c>
      <c r="N4538">
        <v>6847756093</v>
      </c>
      <c r="O4538" t="s">
        <v>965</v>
      </c>
      <c r="P4538" t="s">
        <v>2266</v>
      </c>
      <c r="Q4538" t="s">
        <v>83</v>
      </c>
      <c r="R4538" t="s">
        <v>2267</v>
      </c>
      <c r="S4538" t="s">
        <v>114</v>
      </c>
      <c r="T4538" t="s">
        <v>2268</v>
      </c>
      <c r="U4538" t="s">
        <v>2269</v>
      </c>
      <c r="V4538" t="s">
        <v>665</v>
      </c>
      <c r="W4538" t="s">
        <v>666</v>
      </c>
    </row>
    <row r="4539" spans="1:23" x14ac:dyDescent="0.3">
      <c r="A4539">
        <v>514601171482002</v>
      </c>
      <c r="B4539" t="s">
        <v>41</v>
      </c>
      <c r="C4539" t="s">
        <v>151</v>
      </c>
      <c r="D4539" t="s">
        <v>1550</v>
      </c>
      <c r="E4539" t="s">
        <v>3211</v>
      </c>
      <c r="F4539" t="s">
        <v>3212</v>
      </c>
      <c r="G4539">
        <v>9.1449999999999996</v>
      </c>
      <c r="H4539">
        <v>40.489699999999999</v>
      </c>
      <c r="I4539" t="s">
        <v>78</v>
      </c>
      <c r="J4539">
        <v>27187</v>
      </c>
      <c r="K4539" s="1">
        <v>45030</v>
      </c>
      <c r="L4539" t="s">
        <v>63</v>
      </c>
      <c r="M4539" t="s">
        <v>12806</v>
      </c>
      <c r="N4539" t="s">
        <v>12807</v>
      </c>
      <c r="O4539" t="s">
        <v>496</v>
      </c>
      <c r="P4539" t="s">
        <v>1591</v>
      </c>
      <c r="Q4539" t="s">
        <v>1047</v>
      </c>
      <c r="R4539" t="s">
        <v>1592</v>
      </c>
      <c r="S4539" t="s">
        <v>145</v>
      </c>
      <c r="T4539" t="s">
        <v>1593</v>
      </c>
      <c r="U4539" t="s">
        <v>1594</v>
      </c>
      <c r="V4539" t="s">
        <v>3765</v>
      </c>
      <c r="W4539" t="s">
        <v>3766</v>
      </c>
    </row>
    <row r="4540" spans="1:23" x14ac:dyDescent="0.3">
      <c r="A4540">
        <v>323543263517417</v>
      </c>
      <c r="B4540" t="s">
        <v>150</v>
      </c>
      <c r="C4540" t="s">
        <v>151</v>
      </c>
      <c r="D4540" t="s">
        <v>521</v>
      </c>
      <c r="E4540" t="s">
        <v>5225</v>
      </c>
      <c r="F4540" t="s">
        <v>5226</v>
      </c>
      <c r="G4540">
        <v>7.1315</v>
      </c>
      <c r="H4540">
        <v>171.18450000000001</v>
      </c>
      <c r="I4540" t="s">
        <v>138</v>
      </c>
      <c r="J4540">
        <v>104903</v>
      </c>
      <c r="K4540" s="1">
        <v>44785</v>
      </c>
      <c r="L4540" t="s">
        <v>29</v>
      </c>
      <c r="M4540" t="s">
        <v>12808</v>
      </c>
      <c r="N4540" t="s">
        <v>12809</v>
      </c>
      <c r="O4540" t="s">
        <v>65</v>
      </c>
      <c r="P4540" t="s">
        <v>1308</v>
      </c>
      <c r="Q4540" t="s">
        <v>67</v>
      </c>
      <c r="R4540" t="s">
        <v>2323</v>
      </c>
      <c r="S4540" t="s">
        <v>85</v>
      </c>
      <c r="T4540" t="s">
        <v>2324</v>
      </c>
      <c r="U4540" t="s">
        <v>2325</v>
      </c>
      <c r="V4540" t="s">
        <v>6146</v>
      </c>
      <c r="W4540" t="s">
        <v>6147</v>
      </c>
    </row>
    <row r="4541" spans="1:23" x14ac:dyDescent="0.3">
      <c r="A4541">
        <v>984725976682047</v>
      </c>
      <c r="B4541" t="s">
        <v>396</v>
      </c>
      <c r="C4541" t="s">
        <v>134</v>
      </c>
      <c r="D4541" t="s">
        <v>5379</v>
      </c>
      <c r="E4541" t="s">
        <v>2727</v>
      </c>
      <c r="F4541" t="s">
        <v>2728</v>
      </c>
      <c r="G4541">
        <v>17.357800000000001</v>
      </c>
      <c r="H4541">
        <v>-62.782899999999998</v>
      </c>
      <c r="I4541" t="s">
        <v>78</v>
      </c>
      <c r="J4541">
        <v>64604</v>
      </c>
      <c r="K4541" s="1">
        <v>44731</v>
      </c>
      <c r="L4541" t="s">
        <v>63</v>
      </c>
      <c r="M4541" t="s">
        <v>12810</v>
      </c>
      <c r="N4541" t="s">
        <v>12811</v>
      </c>
      <c r="O4541" t="s">
        <v>2111</v>
      </c>
      <c r="P4541" t="s">
        <v>1832</v>
      </c>
      <c r="Q4541" t="s">
        <v>321</v>
      </c>
      <c r="R4541" t="s">
        <v>2112</v>
      </c>
      <c r="S4541" t="s">
        <v>69</v>
      </c>
      <c r="T4541" t="s">
        <v>2113</v>
      </c>
      <c r="U4541" t="s">
        <v>2114</v>
      </c>
      <c r="V4541" t="s">
        <v>2326</v>
      </c>
      <c r="W4541" t="s">
        <v>2327</v>
      </c>
    </row>
    <row r="4542" spans="1:23" x14ac:dyDescent="0.3">
      <c r="A4542">
        <v>363146449192480</v>
      </c>
      <c r="B4542" t="s">
        <v>555</v>
      </c>
      <c r="C4542" t="s">
        <v>218</v>
      </c>
      <c r="D4542" t="s">
        <v>3170</v>
      </c>
      <c r="E4542" t="s">
        <v>3730</v>
      </c>
      <c r="F4542" t="s">
        <v>3731</v>
      </c>
      <c r="G4542">
        <v>55.169400000000003</v>
      </c>
      <c r="H4542">
        <v>23.8813</v>
      </c>
      <c r="I4542" t="s">
        <v>28</v>
      </c>
      <c r="J4542">
        <v>112726</v>
      </c>
      <c r="K4542" s="1">
        <v>45037</v>
      </c>
      <c r="L4542" t="s">
        <v>29</v>
      </c>
      <c r="M4542" t="s">
        <v>12812</v>
      </c>
      <c r="N4542" t="s">
        <v>12813</v>
      </c>
      <c r="O4542" t="s">
        <v>754</v>
      </c>
      <c r="P4542" t="s">
        <v>4491</v>
      </c>
      <c r="Q4542" t="s">
        <v>34</v>
      </c>
      <c r="R4542" t="s">
        <v>4492</v>
      </c>
      <c r="S4542" t="s">
        <v>145</v>
      </c>
      <c r="T4542" t="s">
        <v>4493</v>
      </c>
      <c r="U4542" t="s">
        <v>4494</v>
      </c>
      <c r="V4542" t="s">
        <v>2767</v>
      </c>
      <c r="W4542" t="s">
        <v>2768</v>
      </c>
    </row>
    <row r="4543" spans="1:23" x14ac:dyDescent="0.3">
      <c r="A4543">
        <v>1633658724735850</v>
      </c>
      <c r="B4543" t="s">
        <v>792</v>
      </c>
      <c r="C4543" t="s">
        <v>24</v>
      </c>
      <c r="D4543" t="s">
        <v>1626</v>
      </c>
      <c r="E4543" t="s">
        <v>2255</v>
      </c>
      <c r="F4543" t="s">
        <v>2256</v>
      </c>
      <c r="G4543">
        <v>41.377499999999998</v>
      </c>
      <c r="H4543">
        <v>64.585300000000004</v>
      </c>
      <c r="I4543" t="s">
        <v>78</v>
      </c>
      <c r="J4543">
        <v>91855</v>
      </c>
      <c r="K4543" s="1">
        <v>44456</v>
      </c>
      <c r="L4543" t="s">
        <v>123</v>
      </c>
      <c r="M4543" t="s">
        <v>12814</v>
      </c>
      <c r="N4543" t="s">
        <v>12815</v>
      </c>
      <c r="O4543" t="s">
        <v>389</v>
      </c>
      <c r="P4543" t="s">
        <v>390</v>
      </c>
      <c r="Q4543" t="s">
        <v>253</v>
      </c>
      <c r="R4543" t="s">
        <v>391</v>
      </c>
      <c r="S4543" t="s">
        <v>85</v>
      </c>
      <c r="T4543" t="s">
        <v>392</v>
      </c>
      <c r="U4543" t="s">
        <v>393</v>
      </c>
      <c r="V4543" t="s">
        <v>1517</v>
      </c>
      <c r="W4543" t="s">
        <v>1518</v>
      </c>
    </row>
    <row r="4544" spans="1:23" x14ac:dyDescent="0.3">
      <c r="A4544">
        <v>2566793913494260</v>
      </c>
      <c r="B4544" t="s">
        <v>313</v>
      </c>
      <c r="C4544" t="s">
        <v>42</v>
      </c>
      <c r="D4544" t="s">
        <v>7138</v>
      </c>
      <c r="E4544" t="s">
        <v>602</v>
      </c>
      <c r="F4544" t="s">
        <v>603</v>
      </c>
      <c r="G4544">
        <v>40.463700000000003</v>
      </c>
      <c r="H4544">
        <v>-3.7492000000000001</v>
      </c>
      <c r="I4544" t="s">
        <v>62</v>
      </c>
      <c r="J4544">
        <v>50461</v>
      </c>
      <c r="K4544" s="1">
        <v>44950</v>
      </c>
      <c r="L4544" t="s">
        <v>29</v>
      </c>
      <c r="M4544" t="s">
        <v>12816</v>
      </c>
      <c r="N4544" t="s">
        <v>12817</v>
      </c>
      <c r="O4544" t="s">
        <v>2027</v>
      </c>
      <c r="P4544" t="s">
        <v>4342</v>
      </c>
      <c r="Q4544" t="s">
        <v>253</v>
      </c>
      <c r="R4544" t="s">
        <v>4343</v>
      </c>
      <c r="S4544" t="s">
        <v>255</v>
      </c>
      <c r="T4544" t="s">
        <v>4344</v>
      </c>
      <c r="U4544" t="s">
        <v>4345</v>
      </c>
      <c r="V4544" t="s">
        <v>1239</v>
      </c>
      <c r="W4544" t="s">
        <v>1240</v>
      </c>
    </row>
    <row r="4545" spans="1:23" x14ac:dyDescent="0.3">
      <c r="A4545">
        <v>1384960958832770</v>
      </c>
      <c r="B4545" t="s">
        <v>710</v>
      </c>
      <c r="C4545" t="s">
        <v>218</v>
      </c>
      <c r="D4545" t="s">
        <v>1326</v>
      </c>
      <c r="E4545" t="s">
        <v>2080</v>
      </c>
      <c r="F4545" t="s">
        <v>2081</v>
      </c>
      <c r="G4545">
        <v>46.603354000000003</v>
      </c>
      <c r="H4545">
        <v>1.888334</v>
      </c>
      <c r="I4545" t="s">
        <v>62</v>
      </c>
      <c r="J4545">
        <v>130037</v>
      </c>
      <c r="K4545" s="1">
        <v>44507</v>
      </c>
      <c r="L4545" t="s">
        <v>123</v>
      </c>
      <c r="M4545" t="s">
        <v>12818</v>
      </c>
      <c r="N4545" t="s">
        <v>12819</v>
      </c>
      <c r="O4545" t="s">
        <v>141</v>
      </c>
      <c r="P4545" t="s">
        <v>3092</v>
      </c>
      <c r="Q4545" t="s">
        <v>332</v>
      </c>
      <c r="R4545" t="s">
        <v>3093</v>
      </c>
      <c r="S4545" t="s">
        <v>212</v>
      </c>
      <c r="T4545" t="s">
        <v>3094</v>
      </c>
      <c r="U4545" t="s">
        <v>3095</v>
      </c>
      <c r="V4545" t="s">
        <v>6809</v>
      </c>
      <c r="W4545" t="s">
        <v>6810</v>
      </c>
    </row>
    <row r="4546" spans="1:23" x14ac:dyDescent="0.3">
      <c r="A4546">
        <v>2770062991713160</v>
      </c>
      <c r="B4546" t="s">
        <v>1140</v>
      </c>
      <c r="C4546" t="s">
        <v>151</v>
      </c>
      <c r="D4546" t="s">
        <v>946</v>
      </c>
      <c r="E4546" t="s">
        <v>191</v>
      </c>
      <c r="F4546" t="s">
        <v>192</v>
      </c>
      <c r="G4546">
        <v>32.3078</v>
      </c>
      <c r="H4546">
        <v>-64.750500000000002</v>
      </c>
      <c r="I4546" t="s">
        <v>28</v>
      </c>
      <c r="J4546">
        <v>128060</v>
      </c>
      <c r="K4546" s="1">
        <v>44487</v>
      </c>
      <c r="L4546" t="s">
        <v>63</v>
      </c>
      <c r="M4546" t="s">
        <v>12820</v>
      </c>
      <c r="N4546" t="s">
        <v>12821</v>
      </c>
      <c r="O4546" t="s">
        <v>237</v>
      </c>
      <c r="P4546" t="s">
        <v>1797</v>
      </c>
      <c r="Q4546" t="s">
        <v>34</v>
      </c>
      <c r="R4546" t="s">
        <v>1798</v>
      </c>
      <c r="S4546" t="s">
        <v>145</v>
      </c>
      <c r="T4546" t="s">
        <v>1799</v>
      </c>
      <c r="U4546" t="s">
        <v>1800</v>
      </c>
      <c r="V4546" t="s">
        <v>2319</v>
      </c>
      <c r="W4546" t="s">
        <v>2320</v>
      </c>
    </row>
    <row r="4547" spans="1:23" x14ac:dyDescent="0.3">
      <c r="A4547">
        <v>2022868100224830</v>
      </c>
      <c r="B4547" t="s">
        <v>272</v>
      </c>
      <c r="C4547" t="s">
        <v>105</v>
      </c>
      <c r="D4547" t="s">
        <v>3173</v>
      </c>
      <c r="E4547" t="s">
        <v>5225</v>
      </c>
      <c r="F4547" t="s">
        <v>5226</v>
      </c>
      <c r="G4547">
        <v>7.1315</v>
      </c>
      <c r="H4547">
        <v>171.18450000000001</v>
      </c>
      <c r="I4547" t="s">
        <v>78</v>
      </c>
      <c r="J4547">
        <v>87412</v>
      </c>
      <c r="K4547" s="1">
        <v>44786</v>
      </c>
      <c r="L4547" t="s">
        <v>123</v>
      </c>
      <c r="M4547" t="s">
        <v>12822</v>
      </c>
      <c r="N4547" t="s">
        <v>12823</v>
      </c>
      <c r="O4547" t="s">
        <v>4167</v>
      </c>
      <c r="P4547" t="s">
        <v>4168</v>
      </c>
      <c r="Q4547" t="s">
        <v>967</v>
      </c>
      <c r="R4547" t="s">
        <v>4169</v>
      </c>
      <c r="S4547" t="s">
        <v>145</v>
      </c>
      <c r="T4547" t="s">
        <v>4170</v>
      </c>
      <c r="U4547" t="s">
        <v>4171</v>
      </c>
      <c r="V4547" t="s">
        <v>7575</v>
      </c>
    </row>
    <row r="4548" spans="1:23" x14ac:dyDescent="0.3">
      <c r="A4548">
        <v>2733991582470890</v>
      </c>
      <c r="B4548" t="s">
        <v>1803</v>
      </c>
      <c r="C4548" t="s">
        <v>273</v>
      </c>
      <c r="D4548" t="s">
        <v>5175</v>
      </c>
      <c r="E4548" t="s">
        <v>2394</v>
      </c>
      <c r="F4548" t="s">
        <v>2395</v>
      </c>
      <c r="G4548">
        <v>12.865399999999999</v>
      </c>
      <c r="H4548">
        <v>-85.2072</v>
      </c>
      <c r="I4548" t="s">
        <v>206</v>
      </c>
      <c r="J4548">
        <v>37448</v>
      </c>
      <c r="K4548" s="1">
        <v>44823</v>
      </c>
      <c r="L4548" t="s">
        <v>29</v>
      </c>
      <c r="M4548" t="s">
        <v>12824</v>
      </c>
      <c r="N4548">
        <v>2325911680</v>
      </c>
      <c r="O4548" t="s">
        <v>1100</v>
      </c>
      <c r="P4548" t="s">
        <v>1101</v>
      </c>
      <c r="Q4548" t="s">
        <v>50</v>
      </c>
      <c r="R4548" t="s">
        <v>1102</v>
      </c>
      <c r="S4548" t="s">
        <v>69</v>
      </c>
      <c r="T4548" t="s">
        <v>1103</v>
      </c>
      <c r="U4548" t="s">
        <v>1104</v>
      </c>
      <c r="V4548" t="s">
        <v>4033</v>
      </c>
      <c r="W4548" t="s">
        <v>4034</v>
      </c>
    </row>
    <row r="4549" spans="1:23" x14ac:dyDescent="0.3">
      <c r="A4549">
        <v>952022767233978</v>
      </c>
      <c r="B4549" t="s">
        <v>325</v>
      </c>
      <c r="C4549" t="s">
        <v>189</v>
      </c>
      <c r="D4549" t="s">
        <v>6510</v>
      </c>
      <c r="E4549" t="s">
        <v>3859</v>
      </c>
      <c r="F4549" t="s">
        <v>3860</v>
      </c>
      <c r="G4549">
        <v>33.854700000000001</v>
      </c>
      <c r="H4549">
        <v>35.862299999999998</v>
      </c>
      <c r="I4549" t="s">
        <v>206</v>
      </c>
      <c r="J4549">
        <v>91606</v>
      </c>
      <c r="K4549" s="1">
        <v>44815</v>
      </c>
      <c r="L4549" t="s">
        <v>29</v>
      </c>
      <c r="M4549" t="s">
        <v>12825</v>
      </c>
      <c r="N4549" t="s">
        <v>12826</v>
      </c>
      <c r="O4549" t="s">
        <v>1884</v>
      </c>
      <c r="P4549" t="s">
        <v>2499</v>
      </c>
      <c r="Q4549" t="s">
        <v>50</v>
      </c>
      <c r="R4549" t="s">
        <v>2500</v>
      </c>
      <c r="S4549" t="s">
        <v>334</v>
      </c>
      <c r="T4549" t="s">
        <v>2501</v>
      </c>
      <c r="U4549" t="s">
        <v>2502</v>
      </c>
      <c r="V4549" t="s">
        <v>3244</v>
      </c>
      <c r="W4549" t="s">
        <v>3245</v>
      </c>
    </row>
    <row r="4550" spans="1:23" x14ac:dyDescent="0.3">
      <c r="A4550">
        <v>1457445534465120</v>
      </c>
      <c r="B4550" t="s">
        <v>217</v>
      </c>
      <c r="C4550" t="s">
        <v>189</v>
      </c>
      <c r="D4550" t="s">
        <v>3649</v>
      </c>
      <c r="E4550" t="s">
        <v>3211</v>
      </c>
      <c r="F4550" t="s">
        <v>3212</v>
      </c>
      <c r="G4550">
        <v>9.1449999999999996</v>
      </c>
      <c r="H4550">
        <v>40.489699999999999</v>
      </c>
      <c r="I4550" t="s">
        <v>78</v>
      </c>
      <c r="J4550">
        <v>130738</v>
      </c>
      <c r="K4550" s="1">
        <v>44496</v>
      </c>
      <c r="L4550" t="s">
        <v>29</v>
      </c>
      <c r="M4550" t="s">
        <v>12827</v>
      </c>
      <c r="N4550" t="s">
        <v>12828</v>
      </c>
      <c r="O4550" t="s">
        <v>389</v>
      </c>
      <c r="P4550" t="s">
        <v>390</v>
      </c>
      <c r="Q4550" t="s">
        <v>50</v>
      </c>
      <c r="R4550" t="s">
        <v>391</v>
      </c>
      <c r="S4550" t="s">
        <v>69</v>
      </c>
      <c r="T4550" t="s">
        <v>392</v>
      </c>
      <c r="U4550" t="s">
        <v>393</v>
      </c>
      <c r="V4550" t="s">
        <v>8153</v>
      </c>
      <c r="W4550" t="s">
        <v>8154</v>
      </c>
    </row>
    <row r="4551" spans="1:23" x14ac:dyDescent="0.3">
      <c r="A4551">
        <v>2198668277173110</v>
      </c>
      <c r="B4551" t="s">
        <v>74</v>
      </c>
      <c r="C4551" t="s">
        <v>91</v>
      </c>
      <c r="D4551" t="s">
        <v>5851</v>
      </c>
      <c r="E4551" t="s">
        <v>1327</v>
      </c>
      <c r="F4551" t="s">
        <v>1328</v>
      </c>
      <c r="G4551">
        <v>-6.3149930000000003</v>
      </c>
      <c r="H4551">
        <v>143.95554999999999</v>
      </c>
      <c r="I4551" t="s">
        <v>62</v>
      </c>
      <c r="J4551">
        <v>121628</v>
      </c>
      <c r="K4551" s="1">
        <v>44922</v>
      </c>
      <c r="L4551" t="s">
        <v>123</v>
      </c>
      <c r="M4551" t="s">
        <v>12829</v>
      </c>
      <c r="N4551" t="s">
        <v>12830</v>
      </c>
      <c r="O4551" t="s">
        <v>112</v>
      </c>
      <c r="P4551" t="s">
        <v>1958</v>
      </c>
      <c r="Q4551" t="s">
        <v>83</v>
      </c>
      <c r="R4551" t="s">
        <v>1959</v>
      </c>
      <c r="S4551" t="s">
        <v>145</v>
      </c>
      <c r="T4551" t="s">
        <v>1960</v>
      </c>
      <c r="U4551" t="s">
        <v>1961</v>
      </c>
      <c r="V4551" t="s">
        <v>3536</v>
      </c>
      <c r="W4551" t="s">
        <v>3537</v>
      </c>
    </row>
    <row r="4552" spans="1:23" x14ac:dyDescent="0.3">
      <c r="A4552">
        <v>3028520196776430</v>
      </c>
      <c r="B4552" t="s">
        <v>300</v>
      </c>
      <c r="C4552" t="s">
        <v>105</v>
      </c>
      <c r="D4552" t="s">
        <v>2538</v>
      </c>
      <c r="E4552" t="s">
        <v>1564</v>
      </c>
      <c r="F4552" t="s">
        <v>1565</v>
      </c>
      <c r="G4552">
        <v>6.6111000000000004</v>
      </c>
      <c r="H4552">
        <v>20.939399999999999</v>
      </c>
      <c r="I4552" t="s">
        <v>62</v>
      </c>
      <c r="J4552">
        <v>26354</v>
      </c>
      <c r="K4552" s="1">
        <v>45063</v>
      </c>
      <c r="L4552" t="s">
        <v>123</v>
      </c>
      <c r="M4552" t="s">
        <v>12831</v>
      </c>
      <c r="N4552" t="s">
        <v>12832</v>
      </c>
      <c r="O4552" t="s">
        <v>2470</v>
      </c>
      <c r="P4552" t="s">
        <v>4399</v>
      </c>
      <c r="Q4552" t="s">
        <v>34</v>
      </c>
      <c r="R4552" t="s">
        <v>4400</v>
      </c>
      <c r="S4552" t="s">
        <v>241</v>
      </c>
      <c r="T4552" t="s">
        <v>4401</v>
      </c>
      <c r="U4552" t="s">
        <v>4402</v>
      </c>
      <c r="V4552" t="s">
        <v>4861</v>
      </c>
      <c r="W4552" t="s">
        <v>4862</v>
      </c>
    </row>
    <row r="4553" spans="1:23" x14ac:dyDescent="0.3">
      <c r="A4553">
        <v>51791422143122</v>
      </c>
      <c r="B4553" t="s">
        <v>443</v>
      </c>
      <c r="C4553" t="s">
        <v>218</v>
      </c>
      <c r="D4553" t="s">
        <v>4691</v>
      </c>
      <c r="E4553" t="s">
        <v>4329</v>
      </c>
      <c r="F4553" t="s">
        <v>4330</v>
      </c>
      <c r="G4553">
        <v>-13.254300000000001</v>
      </c>
      <c r="H4553">
        <v>34.301499999999997</v>
      </c>
      <c r="I4553" t="s">
        <v>138</v>
      </c>
      <c r="J4553">
        <v>98693</v>
      </c>
      <c r="K4553" s="1">
        <v>44653</v>
      </c>
      <c r="L4553" t="s">
        <v>123</v>
      </c>
      <c r="M4553" t="s">
        <v>12833</v>
      </c>
      <c r="N4553" t="s">
        <v>12834</v>
      </c>
      <c r="O4553" t="s">
        <v>320</v>
      </c>
      <c r="P4553" t="s">
        <v>7405</v>
      </c>
      <c r="Q4553" t="s">
        <v>358</v>
      </c>
      <c r="R4553" t="s">
        <v>7406</v>
      </c>
      <c r="S4553" t="s">
        <v>198</v>
      </c>
      <c r="T4553" t="s">
        <v>7407</v>
      </c>
      <c r="U4553" t="s">
        <v>7408</v>
      </c>
      <c r="V4553" t="s">
        <v>6554</v>
      </c>
      <c r="W4553" t="s">
        <v>6555</v>
      </c>
    </row>
    <row r="4554" spans="1:23" x14ac:dyDescent="0.3">
      <c r="A4554">
        <v>2502240926929610</v>
      </c>
      <c r="B4554" t="s">
        <v>396</v>
      </c>
      <c r="C4554" t="s">
        <v>91</v>
      </c>
      <c r="D4554" t="s">
        <v>1667</v>
      </c>
      <c r="E4554" t="s">
        <v>353</v>
      </c>
      <c r="F4554" t="s">
        <v>354</v>
      </c>
      <c r="G4554">
        <v>15.199</v>
      </c>
      <c r="H4554">
        <v>-86.241900000000001</v>
      </c>
      <c r="I4554" t="s">
        <v>28</v>
      </c>
      <c r="J4554">
        <v>116356</v>
      </c>
      <c r="K4554" s="1">
        <v>44797</v>
      </c>
      <c r="L4554" t="s">
        <v>63</v>
      </c>
      <c r="M4554" t="s">
        <v>12835</v>
      </c>
      <c r="N4554" t="s">
        <v>12836</v>
      </c>
      <c r="O4554" t="s">
        <v>331</v>
      </c>
      <c r="P4554" t="s">
        <v>3026</v>
      </c>
      <c r="Q4554" t="s">
        <v>321</v>
      </c>
      <c r="R4554" t="s">
        <v>3027</v>
      </c>
      <c r="S4554" t="s">
        <v>198</v>
      </c>
      <c r="T4554" t="s">
        <v>3028</v>
      </c>
      <c r="U4554" t="s">
        <v>3029</v>
      </c>
      <c r="V4554" t="s">
        <v>4266</v>
      </c>
      <c r="W4554" t="s">
        <v>4267</v>
      </c>
    </row>
    <row r="4555" spans="1:23" x14ac:dyDescent="0.3">
      <c r="A4555">
        <v>950192260309652</v>
      </c>
      <c r="B4555" t="s">
        <v>582</v>
      </c>
      <c r="C4555" t="s">
        <v>189</v>
      </c>
      <c r="D4555" t="s">
        <v>4447</v>
      </c>
      <c r="E4555" t="s">
        <v>3022</v>
      </c>
      <c r="F4555" t="s">
        <v>3023</v>
      </c>
      <c r="G4555">
        <v>64.963099999999997</v>
      </c>
      <c r="H4555">
        <v>-19.020800000000001</v>
      </c>
      <c r="I4555" t="s">
        <v>138</v>
      </c>
      <c r="J4555">
        <v>83838</v>
      </c>
      <c r="K4555" s="1">
        <v>44645</v>
      </c>
      <c r="L4555" t="s">
        <v>63</v>
      </c>
      <c r="M4555" t="s">
        <v>12837</v>
      </c>
      <c r="N4555" t="s">
        <v>12838</v>
      </c>
      <c r="O4555" t="s">
        <v>1884</v>
      </c>
      <c r="P4555" t="s">
        <v>1885</v>
      </c>
      <c r="Q4555" t="s">
        <v>50</v>
      </c>
      <c r="R4555" t="s">
        <v>1886</v>
      </c>
      <c r="S4555" t="s">
        <v>212</v>
      </c>
      <c r="T4555" t="s">
        <v>1887</v>
      </c>
      <c r="U4555" t="s">
        <v>1888</v>
      </c>
      <c r="V4555" t="s">
        <v>5368</v>
      </c>
      <c r="W4555" t="s">
        <v>5369</v>
      </c>
    </row>
    <row r="4556" spans="1:23" x14ac:dyDescent="0.3">
      <c r="A4556">
        <v>2953730209901980</v>
      </c>
      <c r="B4556" t="s">
        <v>779</v>
      </c>
      <c r="C4556" t="s">
        <v>58</v>
      </c>
      <c r="D4556" t="s">
        <v>2482</v>
      </c>
      <c r="E4556" t="s">
        <v>1360</v>
      </c>
      <c r="F4556" t="s">
        <v>1361</v>
      </c>
      <c r="G4556">
        <v>60.472000000000001</v>
      </c>
      <c r="H4556">
        <v>8.4688999999999997</v>
      </c>
      <c r="I4556" t="s">
        <v>78</v>
      </c>
      <c r="J4556">
        <v>88954</v>
      </c>
      <c r="K4556" s="1">
        <v>44716</v>
      </c>
      <c r="L4556" t="s">
        <v>63</v>
      </c>
      <c r="M4556" t="s">
        <v>12839</v>
      </c>
      <c r="N4556" t="s">
        <v>12840</v>
      </c>
      <c r="O4556" t="s">
        <v>1381</v>
      </c>
      <c r="P4556" t="s">
        <v>1382</v>
      </c>
      <c r="Q4556" t="s">
        <v>674</v>
      </c>
      <c r="R4556" t="s">
        <v>1383</v>
      </c>
      <c r="S4556" t="s">
        <v>255</v>
      </c>
      <c r="T4556" t="s">
        <v>1384</v>
      </c>
      <c r="U4556" t="s">
        <v>1385</v>
      </c>
      <c r="V4556" t="s">
        <v>2270</v>
      </c>
      <c r="W4556" t="s">
        <v>2271</v>
      </c>
    </row>
    <row r="4557" spans="1:23" x14ac:dyDescent="0.3">
      <c r="A4557">
        <v>2550707310899710</v>
      </c>
      <c r="B4557" t="s">
        <v>1803</v>
      </c>
      <c r="C4557" t="s">
        <v>218</v>
      </c>
      <c r="D4557" t="s">
        <v>4942</v>
      </c>
      <c r="E4557" t="s">
        <v>5225</v>
      </c>
      <c r="F4557" t="s">
        <v>5226</v>
      </c>
      <c r="G4557">
        <v>7.1315</v>
      </c>
      <c r="H4557">
        <v>171.18450000000001</v>
      </c>
      <c r="I4557" t="s">
        <v>206</v>
      </c>
      <c r="J4557">
        <v>98134</v>
      </c>
      <c r="K4557" s="1">
        <v>44923</v>
      </c>
      <c r="L4557" t="s">
        <v>63</v>
      </c>
      <c r="M4557" t="s">
        <v>2670</v>
      </c>
      <c r="N4557" t="s">
        <v>12841</v>
      </c>
      <c r="O4557" t="s">
        <v>548</v>
      </c>
      <c r="P4557" t="s">
        <v>2541</v>
      </c>
      <c r="Q4557" t="s">
        <v>332</v>
      </c>
      <c r="R4557" t="s">
        <v>2542</v>
      </c>
      <c r="S4557" t="s">
        <v>36</v>
      </c>
      <c r="T4557" t="s">
        <v>2543</v>
      </c>
      <c r="U4557" t="s">
        <v>2544</v>
      </c>
      <c r="V4557" t="s">
        <v>5073</v>
      </c>
      <c r="W4557" t="s">
        <v>5074</v>
      </c>
    </row>
    <row r="4558" spans="1:23" x14ac:dyDescent="0.3">
      <c r="A4558">
        <v>2385583668330290</v>
      </c>
      <c r="B4558" t="s">
        <v>839</v>
      </c>
      <c r="C4558" t="s">
        <v>105</v>
      </c>
      <c r="D4558" t="s">
        <v>5052</v>
      </c>
      <c r="E4558" t="s">
        <v>288</v>
      </c>
      <c r="F4558" t="s">
        <v>289</v>
      </c>
      <c r="G4558">
        <v>40.3399</v>
      </c>
      <c r="H4558">
        <v>127.51009999999999</v>
      </c>
      <c r="I4558" t="s">
        <v>206</v>
      </c>
      <c r="J4558">
        <v>71586</v>
      </c>
      <c r="K4558" s="1">
        <v>45074</v>
      </c>
      <c r="L4558" t="s">
        <v>63</v>
      </c>
      <c r="M4558" t="s">
        <v>12842</v>
      </c>
      <c r="N4558" t="s">
        <v>12843</v>
      </c>
      <c r="O4558" t="s">
        <v>2027</v>
      </c>
      <c r="P4558" t="s">
        <v>4342</v>
      </c>
      <c r="Q4558" t="s">
        <v>321</v>
      </c>
      <c r="R4558" t="s">
        <v>4343</v>
      </c>
      <c r="S4558" t="s">
        <v>52</v>
      </c>
      <c r="T4558" t="s">
        <v>4344</v>
      </c>
      <c r="U4558" t="s">
        <v>4345</v>
      </c>
      <c r="V4558" t="s">
        <v>4357</v>
      </c>
      <c r="W4558" t="s">
        <v>4358</v>
      </c>
    </row>
    <row r="4559" spans="1:23" x14ac:dyDescent="0.3">
      <c r="A4559">
        <v>122057001284532</v>
      </c>
      <c r="B4559" t="s">
        <v>57</v>
      </c>
      <c r="C4559" t="s">
        <v>58</v>
      </c>
      <c r="D4559" t="s">
        <v>1839</v>
      </c>
      <c r="E4559" t="s">
        <v>1360</v>
      </c>
      <c r="F4559" t="s">
        <v>1361</v>
      </c>
      <c r="G4559">
        <v>60.472000000000001</v>
      </c>
      <c r="H4559">
        <v>8.4688999999999997</v>
      </c>
      <c r="I4559" t="s">
        <v>62</v>
      </c>
      <c r="J4559">
        <v>37945</v>
      </c>
      <c r="K4559" s="1">
        <v>45036</v>
      </c>
      <c r="L4559" t="s">
        <v>29</v>
      </c>
      <c r="M4559" t="s">
        <v>12844</v>
      </c>
      <c r="N4559" t="s">
        <v>12845</v>
      </c>
      <c r="O4559" t="s">
        <v>141</v>
      </c>
      <c r="P4559" t="s">
        <v>155</v>
      </c>
      <c r="Q4559" t="s">
        <v>83</v>
      </c>
      <c r="R4559" t="s">
        <v>156</v>
      </c>
      <c r="S4559" t="s">
        <v>36</v>
      </c>
      <c r="T4559" t="s">
        <v>157</v>
      </c>
      <c r="U4559" t="s">
        <v>158</v>
      </c>
      <c r="V4559" t="s">
        <v>3810</v>
      </c>
      <c r="W4559" t="s">
        <v>3811</v>
      </c>
    </row>
    <row r="4560" spans="1:23" x14ac:dyDescent="0.3">
      <c r="A4560">
        <v>1589035762604490</v>
      </c>
      <c r="B4560" t="s">
        <v>325</v>
      </c>
      <c r="C4560" t="s">
        <v>134</v>
      </c>
      <c r="D4560" t="s">
        <v>1550</v>
      </c>
      <c r="E4560" t="s">
        <v>1555</v>
      </c>
      <c r="F4560" t="s">
        <v>1556</v>
      </c>
      <c r="G4560">
        <v>49.817500000000003</v>
      </c>
      <c r="H4560">
        <v>15.473000000000001</v>
      </c>
      <c r="I4560" t="s">
        <v>138</v>
      </c>
      <c r="J4560">
        <v>12970</v>
      </c>
      <c r="K4560" s="1">
        <v>44998</v>
      </c>
      <c r="L4560" t="s">
        <v>63</v>
      </c>
      <c r="M4560" t="s">
        <v>12846</v>
      </c>
      <c r="N4560" t="s">
        <v>12847</v>
      </c>
      <c r="O4560" t="s">
        <v>181</v>
      </c>
      <c r="P4560" t="s">
        <v>4699</v>
      </c>
      <c r="Q4560" t="s">
        <v>239</v>
      </c>
      <c r="R4560" t="s">
        <v>4700</v>
      </c>
      <c r="S4560" t="s">
        <v>334</v>
      </c>
      <c r="T4560" t="s">
        <v>4701</v>
      </c>
      <c r="U4560" t="s">
        <v>4702</v>
      </c>
      <c r="V4560" t="s">
        <v>3053</v>
      </c>
      <c r="W4560" t="s">
        <v>3054</v>
      </c>
    </row>
    <row r="4561" spans="1:23" x14ac:dyDescent="0.3">
      <c r="A4561">
        <v>2900717232368790</v>
      </c>
      <c r="B4561" t="s">
        <v>161</v>
      </c>
      <c r="C4561" t="s">
        <v>189</v>
      </c>
      <c r="D4561" t="s">
        <v>6224</v>
      </c>
      <c r="E4561" t="s">
        <v>883</v>
      </c>
      <c r="F4561" t="s">
        <v>884</v>
      </c>
      <c r="G4561">
        <v>31.791699999999999</v>
      </c>
      <c r="H4561">
        <v>-7.0926</v>
      </c>
      <c r="I4561" t="s">
        <v>138</v>
      </c>
      <c r="J4561">
        <v>94565</v>
      </c>
      <c r="K4561" s="1">
        <v>44839</v>
      </c>
      <c r="L4561" t="s">
        <v>29</v>
      </c>
      <c r="M4561" t="s">
        <v>12848</v>
      </c>
      <c r="N4561" t="s">
        <v>12849</v>
      </c>
      <c r="O4561" t="s">
        <v>1698</v>
      </c>
      <c r="P4561" t="s">
        <v>1699</v>
      </c>
      <c r="Q4561" t="s">
        <v>674</v>
      </c>
      <c r="R4561" t="s">
        <v>1700</v>
      </c>
      <c r="S4561" t="s">
        <v>198</v>
      </c>
      <c r="T4561" t="s">
        <v>1701</v>
      </c>
      <c r="U4561" t="s">
        <v>1702</v>
      </c>
      <c r="V4561" t="s">
        <v>5750</v>
      </c>
      <c r="W4561" t="s">
        <v>5751</v>
      </c>
    </row>
    <row r="4562" spans="1:23" x14ac:dyDescent="0.3">
      <c r="A4562">
        <v>1674844912620690</v>
      </c>
      <c r="B4562" t="s">
        <v>23</v>
      </c>
      <c r="C4562" t="s">
        <v>134</v>
      </c>
      <c r="D4562" t="s">
        <v>3128</v>
      </c>
      <c r="E4562" t="s">
        <v>3412</v>
      </c>
      <c r="F4562" t="s">
        <v>3413</v>
      </c>
      <c r="G4562">
        <v>18.0425</v>
      </c>
      <c r="H4562">
        <v>-63.0548</v>
      </c>
      <c r="I4562" t="s">
        <v>62</v>
      </c>
      <c r="J4562">
        <v>58162</v>
      </c>
      <c r="K4562" s="1">
        <v>45169</v>
      </c>
      <c r="L4562" t="s">
        <v>63</v>
      </c>
      <c r="M4562" t="s">
        <v>5525</v>
      </c>
      <c r="N4562">
        <v>3785318765</v>
      </c>
      <c r="O4562" t="s">
        <v>1735</v>
      </c>
      <c r="P4562" t="s">
        <v>2165</v>
      </c>
      <c r="Q4562" t="s">
        <v>143</v>
      </c>
      <c r="R4562" t="s">
        <v>2166</v>
      </c>
      <c r="S4562" t="s">
        <v>85</v>
      </c>
      <c r="T4562" t="s">
        <v>2167</v>
      </c>
      <c r="U4562" t="s">
        <v>2168</v>
      </c>
      <c r="V4562" t="s">
        <v>573</v>
      </c>
      <c r="W4562" t="s">
        <v>574</v>
      </c>
    </row>
    <row r="4563" spans="1:23" x14ac:dyDescent="0.3">
      <c r="A4563">
        <v>1980222590230060</v>
      </c>
      <c r="B4563" t="s">
        <v>454</v>
      </c>
      <c r="C4563" t="s">
        <v>189</v>
      </c>
      <c r="D4563" t="s">
        <v>1771</v>
      </c>
      <c r="E4563" t="s">
        <v>2436</v>
      </c>
      <c r="F4563" t="s">
        <v>2437</v>
      </c>
      <c r="G4563">
        <v>46.818199999999997</v>
      </c>
      <c r="H4563">
        <v>8.2274999999999991</v>
      </c>
      <c r="I4563" t="s">
        <v>78</v>
      </c>
      <c r="J4563">
        <v>119270</v>
      </c>
      <c r="K4563" s="1">
        <v>44680</v>
      </c>
      <c r="L4563" t="s">
        <v>63</v>
      </c>
      <c r="M4563" t="s">
        <v>408</v>
      </c>
      <c r="N4563" t="s">
        <v>12850</v>
      </c>
      <c r="O4563" t="s">
        <v>597</v>
      </c>
      <c r="P4563" t="s">
        <v>5454</v>
      </c>
      <c r="Q4563" t="s">
        <v>674</v>
      </c>
      <c r="R4563" t="s">
        <v>5455</v>
      </c>
      <c r="S4563" t="s">
        <v>52</v>
      </c>
      <c r="T4563" t="s">
        <v>5456</v>
      </c>
      <c r="U4563" t="s">
        <v>5457</v>
      </c>
      <c r="V4563" t="s">
        <v>6619</v>
      </c>
      <c r="W4563" t="s">
        <v>6620</v>
      </c>
    </row>
    <row r="4564" spans="1:23" x14ac:dyDescent="0.3">
      <c r="A4564">
        <v>2219002007159450</v>
      </c>
      <c r="B4564" t="s">
        <v>467</v>
      </c>
      <c r="C4564" t="s">
        <v>134</v>
      </c>
      <c r="D4564" t="s">
        <v>7138</v>
      </c>
      <c r="E4564" t="s">
        <v>366</v>
      </c>
      <c r="F4564" t="s">
        <v>367</v>
      </c>
      <c r="G4564">
        <v>18.4207</v>
      </c>
      <c r="H4564">
        <v>-64.639899999999997</v>
      </c>
      <c r="I4564" t="s">
        <v>78</v>
      </c>
      <c r="J4564">
        <v>114458</v>
      </c>
      <c r="K4564" s="1">
        <v>44846</v>
      </c>
      <c r="L4564" t="s">
        <v>63</v>
      </c>
      <c r="M4564" t="s">
        <v>12851</v>
      </c>
      <c r="N4564" t="s">
        <v>12852</v>
      </c>
      <c r="O4564" t="s">
        <v>141</v>
      </c>
      <c r="P4564" t="s">
        <v>142</v>
      </c>
      <c r="Q4564" t="s">
        <v>34</v>
      </c>
      <c r="R4564" t="s">
        <v>144</v>
      </c>
      <c r="S4564" t="s">
        <v>212</v>
      </c>
      <c r="T4564" t="s">
        <v>146</v>
      </c>
      <c r="U4564" t="s">
        <v>147</v>
      </c>
      <c r="V4564" t="s">
        <v>6671</v>
      </c>
      <c r="W4564" t="s">
        <v>6672</v>
      </c>
    </row>
    <row r="4565" spans="1:23" x14ac:dyDescent="0.3">
      <c r="A4565">
        <v>1575302286345860</v>
      </c>
      <c r="B4565" t="s">
        <v>779</v>
      </c>
      <c r="C4565" t="s">
        <v>105</v>
      </c>
      <c r="D4565" t="s">
        <v>1519</v>
      </c>
      <c r="E4565" t="s">
        <v>385</v>
      </c>
      <c r="F4565" t="s">
        <v>386</v>
      </c>
      <c r="G4565">
        <v>47.162500000000001</v>
      </c>
      <c r="H4565">
        <v>19.503299999999999</v>
      </c>
      <c r="I4565" t="s">
        <v>62</v>
      </c>
      <c r="J4565">
        <v>39114</v>
      </c>
      <c r="K4565" s="1">
        <v>44604</v>
      </c>
      <c r="L4565" t="s">
        <v>63</v>
      </c>
      <c r="M4565" t="s">
        <v>12853</v>
      </c>
      <c r="N4565" t="s">
        <v>12854</v>
      </c>
      <c r="O4565" t="s">
        <v>251</v>
      </c>
      <c r="P4565" t="s">
        <v>252</v>
      </c>
      <c r="Q4565" t="s">
        <v>321</v>
      </c>
      <c r="R4565" t="s">
        <v>254</v>
      </c>
      <c r="S4565" t="s">
        <v>36</v>
      </c>
      <c r="T4565" t="s">
        <v>256</v>
      </c>
      <c r="U4565" t="s">
        <v>257</v>
      </c>
      <c r="V4565" t="s">
        <v>2434</v>
      </c>
      <c r="W4565" t="s">
        <v>2435</v>
      </c>
    </row>
    <row r="4566" spans="1:23" x14ac:dyDescent="0.3">
      <c r="A4566">
        <v>241744284165745</v>
      </c>
      <c r="B4566" t="s">
        <v>231</v>
      </c>
      <c r="C4566" t="s">
        <v>189</v>
      </c>
      <c r="D4566" t="s">
        <v>3061</v>
      </c>
      <c r="E4566" t="s">
        <v>669</v>
      </c>
      <c r="F4566" t="s">
        <v>670</v>
      </c>
      <c r="G4566">
        <v>-0.22800000000000001</v>
      </c>
      <c r="H4566">
        <v>15.8277</v>
      </c>
      <c r="I4566" t="s">
        <v>62</v>
      </c>
      <c r="J4566">
        <v>47116</v>
      </c>
      <c r="K4566" s="1">
        <v>45115</v>
      </c>
      <c r="L4566" t="s">
        <v>63</v>
      </c>
      <c r="M4566" t="s">
        <v>12855</v>
      </c>
      <c r="N4566" t="s">
        <v>12856</v>
      </c>
      <c r="O4566" t="s">
        <v>909</v>
      </c>
      <c r="P4566" t="s">
        <v>6363</v>
      </c>
      <c r="Q4566" t="s">
        <v>34</v>
      </c>
      <c r="R4566" t="s">
        <v>6364</v>
      </c>
      <c r="S4566" t="s">
        <v>241</v>
      </c>
      <c r="T4566" t="s">
        <v>6365</v>
      </c>
      <c r="U4566" t="s">
        <v>6366</v>
      </c>
      <c r="V4566" t="s">
        <v>3713</v>
      </c>
      <c r="W4566" t="s">
        <v>3714</v>
      </c>
    </row>
    <row r="4567" spans="1:23" x14ac:dyDescent="0.3">
      <c r="A4567">
        <v>1257271890786980</v>
      </c>
      <c r="B4567" t="s">
        <v>555</v>
      </c>
      <c r="C4567" t="s">
        <v>42</v>
      </c>
      <c r="D4567" t="s">
        <v>4058</v>
      </c>
      <c r="E4567" t="s">
        <v>5460</v>
      </c>
      <c r="F4567" t="s">
        <v>5461</v>
      </c>
      <c r="G4567">
        <v>15.097899999999999</v>
      </c>
      <c r="H4567">
        <v>145.6739</v>
      </c>
      <c r="I4567" t="s">
        <v>206</v>
      </c>
      <c r="J4567">
        <v>101594</v>
      </c>
      <c r="K4567" s="1">
        <v>45181</v>
      </c>
      <c r="L4567" t="s">
        <v>29</v>
      </c>
      <c r="M4567" t="s">
        <v>12857</v>
      </c>
      <c r="N4567" t="s">
        <v>12858</v>
      </c>
      <c r="O4567" t="s">
        <v>1252</v>
      </c>
      <c r="P4567" t="s">
        <v>6691</v>
      </c>
      <c r="Q4567" t="s">
        <v>50</v>
      </c>
      <c r="R4567" t="s">
        <v>6692</v>
      </c>
      <c r="S4567" t="s">
        <v>85</v>
      </c>
      <c r="T4567" t="s">
        <v>6693</v>
      </c>
      <c r="U4567" t="s">
        <v>6694</v>
      </c>
      <c r="V4567" t="s">
        <v>9107</v>
      </c>
      <c r="W4567" t="s">
        <v>9108</v>
      </c>
    </row>
    <row r="4568" spans="1:23" x14ac:dyDescent="0.3">
      <c r="A4568">
        <v>303694310596934</v>
      </c>
      <c r="B4568" t="s">
        <v>231</v>
      </c>
      <c r="C4568" t="s">
        <v>105</v>
      </c>
      <c r="D4568" t="s">
        <v>1197</v>
      </c>
      <c r="E4568" t="s">
        <v>2915</v>
      </c>
      <c r="F4568" t="s">
        <v>2916</v>
      </c>
      <c r="G4568">
        <v>-0.80369999999999997</v>
      </c>
      <c r="H4568">
        <v>11.609400000000001</v>
      </c>
      <c r="I4568" t="s">
        <v>28</v>
      </c>
      <c r="J4568">
        <v>56480</v>
      </c>
      <c r="K4568" s="1">
        <v>44571</v>
      </c>
      <c r="L4568" t="s">
        <v>123</v>
      </c>
      <c r="M4568" t="s">
        <v>12859</v>
      </c>
      <c r="N4568" t="s">
        <v>12860</v>
      </c>
      <c r="O4568" t="s">
        <v>195</v>
      </c>
      <c r="P4568" t="s">
        <v>196</v>
      </c>
      <c r="Q4568" t="s">
        <v>239</v>
      </c>
      <c r="R4568" t="s">
        <v>197</v>
      </c>
      <c r="S4568" t="s">
        <v>69</v>
      </c>
      <c r="T4568" t="s">
        <v>199</v>
      </c>
      <c r="U4568" t="s">
        <v>200</v>
      </c>
      <c r="V4568" t="s">
        <v>3259</v>
      </c>
      <c r="W4568" t="s">
        <v>3260</v>
      </c>
    </row>
    <row r="4569" spans="1:23" x14ac:dyDescent="0.3">
      <c r="A4569">
        <v>693010693895564</v>
      </c>
      <c r="B4569" t="s">
        <v>396</v>
      </c>
      <c r="C4569" t="s">
        <v>105</v>
      </c>
      <c r="D4569" t="s">
        <v>1209</v>
      </c>
      <c r="E4569" t="s">
        <v>1217</v>
      </c>
      <c r="F4569" t="s">
        <v>1218</v>
      </c>
      <c r="G4569">
        <v>36.204799999999999</v>
      </c>
      <c r="H4569">
        <v>138.25290000000001</v>
      </c>
      <c r="I4569" t="s">
        <v>138</v>
      </c>
      <c r="J4569">
        <v>64000</v>
      </c>
      <c r="K4569" s="1">
        <v>44897</v>
      </c>
      <c r="L4569" t="s">
        <v>29</v>
      </c>
      <c r="M4569" t="s">
        <v>12861</v>
      </c>
      <c r="N4569" t="s">
        <v>12862</v>
      </c>
      <c r="O4569" t="s">
        <v>2174</v>
      </c>
      <c r="P4569" t="s">
        <v>2782</v>
      </c>
      <c r="Q4569" t="s">
        <v>83</v>
      </c>
      <c r="R4569" t="s">
        <v>2783</v>
      </c>
      <c r="S4569" t="s">
        <v>241</v>
      </c>
      <c r="T4569" t="s">
        <v>2784</v>
      </c>
      <c r="U4569" t="s">
        <v>2785</v>
      </c>
      <c r="V4569" t="s">
        <v>6619</v>
      </c>
      <c r="W4569" t="s">
        <v>6620</v>
      </c>
    </row>
    <row r="4570" spans="1:23" x14ac:dyDescent="0.3">
      <c r="A4570">
        <v>2537478210562830</v>
      </c>
      <c r="B4570" t="s">
        <v>396</v>
      </c>
      <c r="C4570" t="s">
        <v>58</v>
      </c>
      <c r="D4570" t="s">
        <v>5005</v>
      </c>
      <c r="E4570" t="s">
        <v>302</v>
      </c>
      <c r="F4570" t="s">
        <v>303</v>
      </c>
      <c r="G4570">
        <v>-4.0382999999999996</v>
      </c>
      <c r="H4570">
        <v>21.758700000000001</v>
      </c>
      <c r="I4570" t="s">
        <v>78</v>
      </c>
      <c r="J4570">
        <v>42531</v>
      </c>
      <c r="K4570" s="1">
        <v>44886</v>
      </c>
      <c r="L4570" t="s">
        <v>123</v>
      </c>
      <c r="M4570" t="s">
        <v>12863</v>
      </c>
      <c r="N4570" t="s">
        <v>12864</v>
      </c>
      <c r="O4570" t="s">
        <v>265</v>
      </c>
      <c r="P4570" t="s">
        <v>266</v>
      </c>
      <c r="Q4570" t="s">
        <v>34</v>
      </c>
      <c r="R4570" t="s">
        <v>267</v>
      </c>
      <c r="S4570" t="s">
        <v>52</v>
      </c>
      <c r="T4570" t="s">
        <v>268</v>
      </c>
      <c r="U4570" t="s">
        <v>269</v>
      </c>
      <c r="V4570" t="s">
        <v>6949</v>
      </c>
      <c r="W4570" t="s">
        <v>6950</v>
      </c>
    </row>
    <row r="4571" spans="1:23" x14ac:dyDescent="0.3">
      <c r="A4571">
        <v>150134373183325</v>
      </c>
      <c r="B4571" t="s">
        <v>286</v>
      </c>
      <c r="C4571" t="s">
        <v>91</v>
      </c>
      <c r="D4571" t="s">
        <v>407</v>
      </c>
      <c r="E4571" t="s">
        <v>954</v>
      </c>
      <c r="F4571" t="s">
        <v>955</v>
      </c>
      <c r="G4571">
        <v>4.2104999999999997</v>
      </c>
      <c r="H4571">
        <v>101.97580000000001</v>
      </c>
      <c r="I4571" t="s">
        <v>62</v>
      </c>
      <c r="J4571">
        <v>47607</v>
      </c>
      <c r="K4571" s="1">
        <v>45068</v>
      </c>
      <c r="L4571" t="s">
        <v>63</v>
      </c>
      <c r="M4571" t="s">
        <v>12865</v>
      </c>
      <c r="N4571" t="s">
        <v>12866</v>
      </c>
      <c r="O4571" t="s">
        <v>1513</v>
      </c>
      <c r="P4571" t="s">
        <v>2958</v>
      </c>
      <c r="Q4571" t="s">
        <v>183</v>
      </c>
      <c r="R4571" t="s">
        <v>2959</v>
      </c>
      <c r="S4571" t="s">
        <v>198</v>
      </c>
      <c r="T4571" t="s">
        <v>2960</v>
      </c>
      <c r="U4571" t="s">
        <v>2961</v>
      </c>
      <c r="V4571" t="s">
        <v>3765</v>
      </c>
      <c r="W4571" t="s">
        <v>3766</v>
      </c>
    </row>
    <row r="4572" spans="1:23" x14ac:dyDescent="0.3">
      <c r="A4572">
        <v>2786977591400600</v>
      </c>
      <c r="B4572" t="s">
        <v>396</v>
      </c>
      <c r="C4572" t="s">
        <v>134</v>
      </c>
      <c r="D4572" t="s">
        <v>397</v>
      </c>
      <c r="E4572" t="s">
        <v>626</v>
      </c>
      <c r="F4572" t="s">
        <v>627</v>
      </c>
      <c r="G4572">
        <v>35.9375</v>
      </c>
      <c r="H4572">
        <v>14.375400000000001</v>
      </c>
      <c r="I4572" t="s">
        <v>28</v>
      </c>
      <c r="J4572">
        <v>125241</v>
      </c>
      <c r="K4572" s="1">
        <v>44899</v>
      </c>
      <c r="L4572" t="s">
        <v>29</v>
      </c>
      <c r="M4572" t="s">
        <v>12867</v>
      </c>
      <c r="N4572" t="s">
        <v>12868</v>
      </c>
      <c r="O4572" t="s">
        <v>320</v>
      </c>
      <c r="P4572" t="s">
        <v>319</v>
      </c>
      <c r="Q4572" t="s">
        <v>169</v>
      </c>
      <c r="R4572" t="s">
        <v>6101</v>
      </c>
      <c r="S4572" t="s">
        <v>241</v>
      </c>
      <c r="T4572" t="s">
        <v>6102</v>
      </c>
      <c r="U4572" t="s">
        <v>6103</v>
      </c>
      <c r="V4572" t="s">
        <v>3178</v>
      </c>
      <c r="W4572" t="s">
        <v>3179</v>
      </c>
    </row>
    <row r="4573" spans="1:23" x14ac:dyDescent="0.3">
      <c r="A4573">
        <v>787608815042639</v>
      </c>
      <c r="B4573" t="s">
        <v>231</v>
      </c>
      <c r="C4573" t="s">
        <v>58</v>
      </c>
      <c r="D4573" t="s">
        <v>2186</v>
      </c>
      <c r="E4573" t="s">
        <v>1096</v>
      </c>
      <c r="F4573" t="s">
        <v>1097</v>
      </c>
      <c r="G4573">
        <v>17.570699999999999</v>
      </c>
      <c r="H4573">
        <v>-3.9962</v>
      </c>
      <c r="I4573" t="s">
        <v>138</v>
      </c>
      <c r="J4573">
        <v>52302</v>
      </c>
      <c r="K4573" s="1">
        <v>44487</v>
      </c>
      <c r="L4573" t="s">
        <v>123</v>
      </c>
      <c r="M4573" t="s">
        <v>12869</v>
      </c>
      <c r="N4573" t="s">
        <v>12870</v>
      </c>
      <c r="O4573" t="s">
        <v>618</v>
      </c>
      <c r="P4573" t="s">
        <v>619</v>
      </c>
      <c r="Q4573" t="s">
        <v>967</v>
      </c>
      <c r="R4573" t="s">
        <v>620</v>
      </c>
      <c r="S4573" t="s">
        <v>212</v>
      </c>
      <c r="T4573" t="s">
        <v>621</v>
      </c>
      <c r="U4573" t="s">
        <v>622</v>
      </c>
      <c r="V4573" t="s">
        <v>5750</v>
      </c>
      <c r="W4573" t="s">
        <v>5751</v>
      </c>
    </row>
    <row r="4574" spans="1:23" x14ac:dyDescent="0.3">
      <c r="A4574">
        <v>2132666542924130</v>
      </c>
      <c r="B4574" t="s">
        <v>480</v>
      </c>
      <c r="C4574" t="s">
        <v>218</v>
      </c>
      <c r="D4574" t="s">
        <v>5400</v>
      </c>
      <c r="E4574" t="s">
        <v>2080</v>
      </c>
      <c r="F4574" t="s">
        <v>2081</v>
      </c>
      <c r="G4574">
        <v>46.603354000000003</v>
      </c>
      <c r="H4574">
        <v>1.888334</v>
      </c>
      <c r="I4574" t="s">
        <v>138</v>
      </c>
      <c r="J4574">
        <v>17424</v>
      </c>
      <c r="K4574" s="1">
        <v>44880</v>
      </c>
      <c r="L4574" t="s">
        <v>123</v>
      </c>
      <c r="M4574" t="s">
        <v>12871</v>
      </c>
      <c r="N4574" t="s">
        <v>12872</v>
      </c>
      <c r="O4574" t="s">
        <v>822</v>
      </c>
      <c r="P4574" t="s">
        <v>4349</v>
      </c>
      <c r="Q4574" t="s">
        <v>169</v>
      </c>
      <c r="R4574" t="s">
        <v>4350</v>
      </c>
      <c r="S4574" t="s">
        <v>255</v>
      </c>
      <c r="T4574" t="s">
        <v>4351</v>
      </c>
      <c r="U4574" t="s">
        <v>4352</v>
      </c>
      <c r="V4574" t="s">
        <v>1646</v>
      </c>
      <c r="W4574" t="s">
        <v>1647</v>
      </c>
    </row>
    <row r="4575" spans="1:23" x14ac:dyDescent="0.3">
      <c r="A4575">
        <v>2294235069352460</v>
      </c>
      <c r="B4575" t="s">
        <v>1008</v>
      </c>
      <c r="C4575" t="s">
        <v>58</v>
      </c>
      <c r="D4575" t="s">
        <v>1550</v>
      </c>
      <c r="E4575" t="s">
        <v>493</v>
      </c>
      <c r="F4575" t="s">
        <v>494</v>
      </c>
      <c r="G4575">
        <v>-20.904299999999999</v>
      </c>
      <c r="H4575">
        <v>165.61799999999999</v>
      </c>
      <c r="I4575" t="s">
        <v>62</v>
      </c>
      <c r="J4575">
        <v>45313</v>
      </c>
      <c r="K4575" s="1">
        <v>45004</v>
      </c>
      <c r="L4575" t="s">
        <v>29</v>
      </c>
      <c r="M4575" t="s">
        <v>12873</v>
      </c>
      <c r="N4575" t="s">
        <v>12874</v>
      </c>
      <c r="O4575" t="s">
        <v>2174</v>
      </c>
      <c r="P4575" t="s">
        <v>2782</v>
      </c>
      <c r="Q4575" t="s">
        <v>321</v>
      </c>
      <c r="R4575" t="s">
        <v>2783</v>
      </c>
      <c r="S4575" t="s">
        <v>114</v>
      </c>
      <c r="T4575" t="s">
        <v>2784</v>
      </c>
      <c r="U4575" t="s">
        <v>2785</v>
      </c>
      <c r="V4575" t="s">
        <v>7061</v>
      </c>
      <c r="W4575" t="s">
        <v>7062</v>
      </c>
    </row>
    <row r="4576" spans="1:23" x14ac:dyDescent="0.3">
      <c r="A4576">
        <v>140692787267860</v>
      </c>
      <c r="B4576" t="s">
        <v>417</v>
      </c>
      <c r="C4576" t="s">
        <v>151</v>
      </c>
      <c r="D4576" t="s">
        <v>6571</v>
      </c>
      <c r="E4576" t="s">
        <v>4202</v>
      </c>
      <c r="F4576" t="s">
        <v>4203</v>
      </c>
      <c r="G4576">
        <v>-22.957599999999999</v>
      </c>
      <c r="H4576">
        <v>18.490400000000001</v>
      </c>
      <c r="I4576" t="s">
        <v>28</v>
      </c>
      <c r="J4576">
        <v>106423</v>
      </c>
      <c r="K4576" s="1">
        <v>45052</v>
      </c>
      <c r="L4576" t="s">
        <v>29</v>
      </c>
      <c r="M4576" t="s">
        <v>12875</v>
      </c>
      <c r="N4576" t="s">
        <v>12876</v>
      </c>
      <c r="O4576" t="s">
        <v>2111</v>
      </c>
      <c r="P4576" t="s">
        <v>2132</v>
      </c>
      <c r="Q4576" t="s">
        <v>674</v>
      </c>
      <c r="R4576" t="s">
        <v>2133</v>
      </c>
      <c r="S4576" t="s">
        <v>145</v>
      </c>
      <c r="T4576" t="s">
        <v>2134</v>
      </c>
      <c r="U4576" t="s">
        <v>2135</v>
      </c>
      <c r="V4576" t="s">
        <v>1433</v>
      </c>
      <c r="W4576" t="s">
        <v>1434</v>
      </c>
    </row>
    <row r="4577" spans="1:23" x14ac:dyDescent="0.3">
      <c r="A4577">
        <v>1590093217951300</v>
      </c>
      <c r="B4577" t="s">
        <v>533</v>
      </c>
      <c r="C4577" t="s">
        <v>24</v>
      </c>
      <c r="D4577" t="s">
        <v>4980</v>
      </c>
      <c r="E4577" t="s">
        <v>302</v>
      </c>
      <c r="F4577" t="s">
        <v>303</v>
      </c>
      <c r="G4577">
        <v>-4.0382999999999996</v>
      </c>
      <c r="H4577">
        <v>21.758700000000001</v>
      </c>
      <c r="I4577" t="s">
        <v>28</v>
      </c>
      <c r="J4577">
        <v>129456</v>
      </c>
      <c r="K4577" s="1">
        <v>45085</v>
      </c>
      <c r="L4577" t="s">
        <v>123</v>
      </c>
      <c r="M4577" t="s">
        <v>12877</v>
      </c>
      <c r="N4577" t="s">
        <v>12878</v>
      </c>
      <c r="O4577" t="s">
        <v>585</v>
      </c>
      <c r="P4577" t="s">
        <v>2837</v>
      </c>
      <c r="Q4577" t="s">
        <v>674</v>
      </c>
      <c r="R4577" t="s">
        <v>2838</v>
      </c>
      <c r="S4577" t="s">
        <v>198</v>
      </c>
      <c r="T4577" t="s">
        <v>2839</v>
      </c>
      <c r="U4577" t="s">
        <v>2840</v>
      </c>
      <c r="V4577" t="s">
        <v>580</v>
      </c>
      <c r="W4577" t="s">
        <v>581</v>
      </c>
    </row>
    <row r="4578" spans="1:23" x14ac:dyDescent="0.3">
      <c r="A4578">
        <v>1385741643802500</v>
      </c>
      <c r="B4578" t="s">
        <v>839</v>
      </c>
      <c r="C4578" t="s">
        <v>24</v>
      </c>
      <c r="D4578" t="s">
        <v>431</v>
      </c>
      <c r="E4578" t="s">
        <v>1134</v>
      </c>
      <c r="F4578" t="s">
        <v>1135</v>
      </c>
      <c r="G4578">
        <v>-0.7893</v>
      </c>
      <c r="H4578">
        <v>113.9213</v>
      </c>
      <c r="I4578" t="s">
        <v>78</v>
      </c>
      <c r="J4578">
        <v>54286</v>
      </c>
      <c r="K4578" s="1">
        <v>44844</v>
      </c>
      <c r="L4578" t="s">
        <v>29</v>
      </c>
      <c r="M4578" t="s">
        <v>11368</v>
      </c>
      <c r="N4578" t="s">
        <v>12879</v>
      </c>
      <c r="O4578" t="s">
        <v>2575</v>
      </c>
      <c r="P4578" t="s">
        <v>3279</v>
      </c>
      <c r="Q4578" t="s">
        <v>332</v>
      </c>
      <c r="R4578" t="s">
        <v>3280</v>
      </c>
      <c r="S4578" t="s">
        <v>52</v>
      </c>
      <c r="T4578" t="s">
        <v>3281</v>
      </c>
      <c r="U4578" t="s">
        <v>3282</v>
      </c>
      <c r="V4578" t="s">
        <v>4820</v>
      </c>
      <c r="W4578" t="s">
        <v>4821</v>
      </c>
    </row>
    <row r="4579" spans="1:23" x14ac:dyDescent="0.3">
      <c r="A4579">
        <v>1423465822267000</v>
      </c>
      <c r="B4579" t="s">
        <v>582</v>
      </c>
      <c r="C4579" t="s">
        <v>189</v>
      </c>
      <c r="D4579" t="s">
        <v>3858</v>
      </c>
      <c r="E4579" t="s">
        <v>1473</v>
      </c>
      <c r="F4579" t="s">
        <v>1474</v>
      </c>
      <c r="G4579">
        <v>-14.234999999999999</v>
      </c>
      <c r="H4579">
        <v>-51.9253</v>
      </c>
      <c r="I4579" t="s">
        <v>62</v>
      </c>
      <c r="J4579">
        <v>15774</v>
      </c>
      <c r="K4579" s="1">
        <v>44605</v>
      </c>
      <c r="L4579" t="s">
        <v>29</v>
      </c>
      <c r="M4579" t="s">
        <v>12880</v>
      </c>
      <c r="N4579" t="s">
        <v>12881</v>
      </c>
      <c r="O4579" t="s">
        <v>1373</v>
      </c>
      <c r="P4579" t="s">
        <v>1513</v>
      </c>
      <c r="Q4579" t="s">
        <v>67</v>
      </c>
      <c r="R4579" t="s">
        <v>4950</v>
      </c>
      <c r="S4579" t="s">
        <v>334</v>
      </c>
      <c r="T4579" t="s">
        <v>4951</v>
      </c>
      <c r="U4579" t="s">
        <v>4952</v>
      </c>
      <c r="V4579" t="s">
        <v>1324</v>
      </c>
      <c r="W4579" t="s">
        <v>1325</v>
      </c>
    </row>
    <row r="4580" spans="1:23" x14ac:dyDescent="0.3">
      <c r="A4580">
        <v>1999746976791920</v>
      </c>
      <c r="B4580" t="s">
        <v>839</v>
      </c>
      <c r="C4580" t="s">
        <v>91</v>
      </c>
      <c r="D4580" t="s">
        <v>1083</v>
      </c>
      <c r="E4580" t="s">
        <v>3948</v>
      </c>
      <c r="F4580" t="s">
        <v>3949</v>
      </c>
      <c r="G4580">
        <v>45.1</v>
      </c>
      <c r="H4580">
        <v>15.2</v>
      </c>
      <c r="I4580" t="s">
        <v>206</v>
      </c>
      <c r="J4580">
        <v>14843</v>
      </c>
      <c r="K4580" s="1">
        <v>44545</v>
      </c>
      <c r="L4580" t="s">
        <v>123</v>
      </c>
      <c r="M4580" t="s">
        <v>12882</v>
      </c>
      <c r="N4580" t="s">
        <v>12883</v>
      </c>
      <c r="O4580" t="s">
        <v>112</v>
      </c>
      <c r="P4580" t="s">
        <v>1774</v>
      </c>
      <c r="Q4580" t="s">
        <v>239</v>
      </c>
      <c r="R4580" t="s">
        <v>1775</v>
      </c>
      <c r="S4580" t="s">
        <v>69</v>
      </c>
      <c r="T4580" t="s">
        <v>1776</v>
      </c>
      <c r="U4580" t="s">
        <v>1777</v>
      </c>
      <c r="V4580" t="s">
        <v>3363</v>
      </c>
      <c r="W4580" t="s">
        <v>3364</v>
      </c>
    </row>
    <row r="4581" spans="1:23" x14ac:dyDescent="0.3">
      <c r="A4581">
        <v>2105290314433270</v>
      </c>
      <c r="B4581" t="s">
        <v>454</v>
      </c>
      <c r="C4581" t="s">
        <v>273</v>
      </c>
      <c r="D4581" t="s">
        <v>246</v>
      </c>
      <c r="E4581" t="s">
        <v>1278</v>
      </c>
      <c r="F4581" t="s">
        <v>1278</v>
      </c>
      <c r="G4581">
        <v>49.815300000000001</v>
      </c>
      <c r="H4581">
        <v>6.1295999999999999</v>
      </c>
      <c r="I4581" t="s">
        <v>206</v>
      </c>
      <c r="J4581">
        <v>87335</v>
      </c>
      <c r="K4581" s="1">
        <v>44690</v>
      </c>
      <c r="L4581" t="s">
        <v>63</v>
      </c>
      <c r="M4581" t="s">
        <v>12884</v>
      </c>
      <c r="N4581">
        <v>2723319577</v>
      </c>
      <c r="O4581" t="s">
        <v>845</v>
      </c>
      <c r="P4581" t="s">
        <v>1290</v>
      </c>
      <c r="Q4581" t="s">
        <v>169</v>
      </c>
      <c r="R4581" t="s">
        <v>1291</v>
      </c>
      <c r="S4581" t="s">
        <v>69</v>
      </c>
      <c r="T4581" t="s">
        <v>1292</v>
      </c>
      <c r="U4581" t="s">
        <v>1293</v>
      </c>
      <c r="V4581" t="s">
        <v>2402</v>
      </c>
      <c r="W4581" t="s">
        <v>2403</v>
      </c>
    </row>
    <row r="4582" spans="1:23" x14ac:dyDescent="0.3">
      <c r="A4582">
        <v>755311197410285</v>
      </c>
      <c r="B4582" t="s">
        <v>443</v>
      </c>
      <c r="C4582" t="s">
        <v>58</v>
      </c>
      <c r="D4582" t="s">
        <v>3454</v>
      </c>
      <c r="E4582" t="s">
        <v>3008</v>
      </c>
      <c r="F4582" t="s">
        <v>3009</v>
      </c>
      <c r="G4582">
        <v>42.733899999999998</v>
      </c>
      <c r="H4582">
        <v>25.485800000000001</v>
      </c>
      <c r="I4582" t="s">
        <v>62</v>
      </c>
      <c r="J4582">
        <v>130797</v>
      </c>
      <c r="K4582" s="1">
        <v>45153</v>
      </c>
      <c r="L4582" t="s">
        <v>63</v>
      </c>
      <c r="M4582" t="s">
        <v>12885</v>
      </c>
      <c r="N4582" t="s">
        <v>12886</v>
      </c>
      <c r="O4582" t="s">
        <v>2883</v>
      </c>
      <c r="P4582" t="s">
        <v>4657</v>
      </c>
      <c r="Q4582" t="s">
        <v>239</v>
      </c>
      <c r="R4582" t="s">
        <v>4658</v>
      </c>
      <c r="S4582" t="s">
        <v>36</v>
      </c>
      <c r="T4582" t="s">
        <v>4659</v>
      </c>
      <c r="U4582" t="s">
        <v>4660</v>
      </c>
      <c r="V4582" t="s">
        <v>3346</v>
      </c>
      <c r="W4582" t="s">
        <v>3347</v>
      </c>
    </row>
    <row r="4583" spans="1:23" x14ac:dyDescent="0.3">
      <c r="A4583">
        <v>3050921327637640</v>
      </c>
      <c r="B4583" t="s">
        <v>74</v>
      </c>
      <c r="C4583" t="s">
        <v>42</v>
      </c>
      <c r="D4583" t="s">
        <v>4063</v>
      </c>
      <c r="E4583" t="s">
        <v>1949</v>
      </c>
      <c r="F4583" t="s">
        <v>1950</v>
      </c>
      <c r="G4583">
        <v>-4.6795999999999998</v>
      </c>
      <c r="H4583">
        <v>55.491999999999997</v>
      </c>
      <c r="I4583" t="s">
        <v>78</v>
      </c>
      <c r="J4583">
        <v>59496</v>
      </c>
      <c r="K4583" s="1">
        <v>44854</v>
      </c>
      <c r="L4583" t="s">
        <v>63</v>
      </c>
      <c r="M4583" t="s">
        <v>12887</v>
      </c>
      <c r="N4583" t="s">
        <v>12888</v>
      </c>
      <c r="O4583" t="s">
        <v>1373</v>
      </c>
      <c r="P4583" t="s">
        <v>237</v>
      </c>
      <c r="Q4583" t="s">
        <v>143</v>
      </c>
      <c r="R4583" t="s">
        <v>1374</v>
      </c>
      <c r="S4583" t="s">
        <v>85</v>
      </c>
      <c r="T4583" t="s">
        <v>1375</v>
      </c>
      <c r="U4583" t="s">
        <v>1376</v>
      </c>
      <c r="V4583" t="s">
        <v>10647</v>
      </c>
      <c r="W4583" t="s">
        <v>10648</v>
      </c>
    </row>
    <row r="4584" spans="1:23" x14ac:dyDescent="0.3">
      <c r="A4584">
        <v>2948470794731450</v>
      </c>
      <c r="B4584" t="s">
        <v>779</v>
      </c>
      <c r="C4584" t="s">
        <v>134</v>
      </c>
      <c r="D4584" t="s">
        <v>974</v>
      </c>
      <c r="E4584" t="s">
        <v>1890</v>
      </c>
      <c r="F4584" t="s">
        <v>1891</v>
      </c>
      <c r="G4584">
        <v>-9.1899669999999993</v>
      </c>
      <c r="H4584">
        <v>-75.015152</v>
      </c>
      <c r="I4584" t="s">
        <v>206</v>
      </c>
      <c r="J4584">
        <v>21794</v>
      </c>
      <c r="K4584" s="1">
        <v>45133</v>
      </c>
      <c r="L4584" t="s">
        <v>63</v>
      </c>
      <c r="M4584" t="s">
        <v>12889</v>
      </c>
      <c r="N4584" t="s">
        <v>12890</v>
      </c>
      <c r="O4584" t="s">
        <v>597</v>
      </c>
      <c r="P4584" t="s">
        <v>1493</v>
      </c>
      <c r="Q4584" t="s">
        <v>83</v>
      </c>
      <c r="R4584" t="s">
        <v>1755</v>
      </c>
      <c r="S4584" t="s">
        <v>334</v>
      </c>
      <c r="T4584" t="s">
        <v>1756</v>
      </c>
      <c r="U4584" t="s">
        <v>1757</v>
      </c>
      <c r="V4584" t="s">
        <v>9100</v>
      </c>
      <c r="W4584" t="s">
        <v>9101</v>
      </c>
    </row>
    <row r="4585" spans="1:23" x14ac:dyDescent="0.3">
      <c r="A4585">
        <v>1701341721185640</v>
      </c>
      <c r="B4585" t="s">
        <v>119</v>
      </c>
      <c r="C4585" t="s">
        <v>273</v>
      </c>
      <c r="D4585" t="s">
        <v>1929</v>
      </c>
      <c r="E4585" t="s">
        <v>2430</v>
      </c>
      <c r="F4585" t="s">
        <v>2431</v>
      </c>
      <c r="G4585">
        <v>51.919400000000003</v>
      </c>
      <c r="H4585">
        <v>19.145099999999999</v>
      </c>
      <c r="I4585" t="s">
        <v>62</v>
      </c>
      <c r="J4585">
        <v>128102</v>
      </c>
      <c r="K4585" s="1">
        <v>45158</v>
      </c>
      <c r="L4585" t="s">
        <v>29</v>
      </c>
      <c r="M4585" t="s">
        <v>12891</v>
      </c>
      <c r="N4585" t="s">
        <v>12892</v>
      </c>
      <c r="O4585" t="s">
        <v>1629</v>
      </c>
      <c r="P4585" t="s">
        <v>6088</v>
      </c>
      <c r="Q4585" t="s">
        <v>169</v>
      </c>
      <c r="R4585" t="s">
        <v>6089</v>
      </c>
      <c r="S4585" t="s">
        <v>36</v>
      </c>
      <c r="T4585" t="s">
        <v>6090</v>
      </c>
      <c r="U4585" t="s">
        <v>6091</v>
      </c>
      <c r="V4585" t="s">
        <v>7474</v>
      </c>
      <c r="W4585" t="s">
        <v>7475</v>
      </c>
    </row>
    <row r="4586" spans="1:23" x14ac:dyDescent="0.3">
      <c r="A4586">
        <v>3057200688827240</v>
      </c>
      <c r="B4586" t="s">
        <v>973</v>
      </c>
      <c r="C4586" t="s">
        <v>273</v>
      </c>
      <c r="D4586" t="s">
        <v>2815</v>
      </c>
      <c r="E4586" t="s">
        <v>602</v>
      </c>
      <c r="F4586" t="s">
        <v>603</v>
      </c>
      <c r="G4586">
        <v>40.463700000000003</v>
      </c>
      <c r="H4586">
        <v>-3.7492000000000001</v>
      </c>
      <c r="I4586" t="s">
        <v>206</v>
      </c>
      <c r="J4586">
        <v>69478</v>
      </c>
      <c r="K4586" s="1">
        <v>45147</v>
      </c>
      <c r="L4586" t="s">
        <v>123</v>
      </c>
      <c r="M4586" t="s">
        <v>12893</v>
      </c>
      <c r="N4586" t="s">
        <v>12894</v>
      </c>
      <c r="O4586" t="s">
        <v>307</v>
      </c>
      <c r="P4586" t="s">
        <v>1235</v>
      </c>
      <c r="Q4586" t="s">
        <v>321</v>
      </c>
      <c r="R4586" t="s">
        <v>1236</v>
      </c>
      <c r="S4586" t="s">
        <v>334</v>
      </c>
      <c r="T4586" t="s">
        <v>1237</v>
      </c>
      <c r="U4586" t="s">
        <v>1238</v>
      </c>
      <c r="V4586" t="s">
        <v>3585</v>
      </c>
      <c r="W4586" t="s">
        <v>3586</v>
      </c>
    </row>
    <row r="4587" spans="1:23" x14ac:dyDescent="0.3">
      <c r="A4587">
        <v>1853655047691980</v>
      </c>
      <c r="B4587" t="s">
        <v>57</v>
      </c>
      <c r="C4587" t="s">
        <v>24</v>
      </c>
      <c r="D4587" t="s">
        <v>3894</v>
      </c>
      <c r="E4587" t="s">
        <v>2741</v>
      </c>
      <c r="F4587" t="s">
        <v>2742</v>
      </c>
      <c r="G4587">
        <v>39.399900000000002</v>
      </c>
      <c r="H4587">
        <v>-8.2245000000000008</v>
      </c>
      <c r="I4587" t="s">
        <v>206</v>
      </c>
      <c r="J4587">
        <v>32995</v>
      </c>
      <c r="K4587" s="1">
        <v>45146</v>
      </c>
      <c r="L4587" t="s">
        <v>123</v>
      </c>
      <c r="M4587" t="s">
        <v>12895</v>
      </c>
      <c r="N4587" t="s">
        <v>12896</v>
      </c>
      <c r="O4587" t="s">
        <v>909</v>
      </c>
      <c r="P4587" t="s">
        <v>548</v>
      </c>
      <c r="Q4587" t="s">
        <v>332</v>
      </c>
      <c r="R4587" t="s">
        <v>1187</v>
      </c>
      <c r="S4587" t="s">
        <v>145</v>
      </c>
      <c r="T4587" t="s">
        <v>1188</v>
      </c>
      <c r="U4587" t="s">
        <v>1189</v>
      </c>
      <c r="V4587" t="s">
        <v>3375</v>
      </c>
      <c r="W4587" t="s">
        <v>3376</v>
      </c>
    </row>
    <row r="4588" spans="1:23" x14ac:dyDescent="0.3">
      <c r="A4588">
        <v>2425331911836380</v>
      </c>
      <c r="B4588" t="s">
        <v>260</v>
      </c>
      <c r="C4588" t="s">
        <v>42</v>
      </c>
      <c r="D4588" t="s">
        <v>4691</v>
      </c>
      <c r="E4588" t="s">
        <v>3412</v>
      </c>
      <c r="F4588" t="s">
        <v>3413</v>
      </c>
      <c r="G4588">
        <v>18.0425</v>
      </c>
      <c r="H4588">
        <v>-63.0548</v>
      </c>
      <c r="I4588" t="s">
        <v>62</v>
      </c>
      <c r="J4588">
        <v>117342</v>
      </c>
      <c r="K4588" s="1">
        <v>44908</v>
      </c>
      <c r="L4588" t="s">
        <v>63</v>
      </c>
      <c r="M4588" t="s">
        <v>12606</v>
      </c>
      <c r="N4588" t="s">
        <v>12897</v>
      </c>
      <c r="O4588" t="s">
        <v>560</v>
      </c>
      <c r="P4588" t="s">
        <v>585</v>
      </c>
      <c r="Q4588" t="s">
        <v>183</v>
      </c>
      <c r="R4588" t="s">
        <v>3125</v>
      </c>
      <c r="S4588" t="s">
        <v>145</v>
      </c>
      <c r="T4588" t="s">
        <v>3126</v>
      </c>
      <c r="U4588" t="s">
        <v>3127</v>
      </c>
      <c r="V4588" t="s">
        <v>12508</v>
      </c>
      <c r="W4588" t="s">
        <v>12509</v>
      </c>
    </row>
    <row r="4589" spans="1:23" x14ac:dyDescent="0.3">
      <c r="A4589">
        <v>3020193560976370</v>
      </c>
      <c r="B4589" t="s">
        <v>480</v>
      </c>
      <c r="C4589" t="s">
        <v>91</v>
      </c>
      <c r="D4589" t="s">
        <v>8322</v>
      </c>
      <c r="E4589" t="s">
        <v>1986</v>
      </c>
      <c r="F4589" t="s">
        <v>1987</v>
      </c>
      <c r="G4589">
        <v>-1.2864</v>
      </c>
      <c r="H4589">
        <v>36.8172</v>
      </c>
      <c r="I4589" t="s">
        <v>206</v>
      </c>
      <c r="J4589">
        <v>70859</v>
      </c>
      <c r="K4589" s="1">
        <v>44979</v>
      </c>
      <c r="L4589" t="s">
        <v>29</v>
      </c>
      <c r="M4589" t="s">
        <v>5498</v>
      </c>
      <c r="N4589" t="s">
        <v>12898</v>
      </c>
      <c r="O4589" t="s">
        <v>1884</v>
      </c>
      <c r="P4589" t="s">
        <v>2499</v>
      </c>
      <c r="Q4589" t="s">
        <v>674</v>
      </c>
      <c r="R4589" t="s">
        <v>2500</v>
      </c>
      <c r="S4589" t="s">
        <v>255</v>
      </c>
      <c r="T4589" t="s">
        <v>2501</v>
      </c>
      <c r="U4589" t="s">
        <v>2502</v>
      </c>
      <c r="V4589" t="s">
        <v>6191</v>
      </c>
      <c r="W4589" t="s">
        <v>6192</v>
      </c>
    </row>
    <row r="4590" spans="1:23" x14ac:dyDescent="0.3">
      <c r="A4590">
        <v>2096059412878780</v>
      </c>
      <c r="B4590" t="s">
        <v>57</v>
      </c>
      <c r="C4590" t="s">
        <v>42</v>
      </c>
      <c r="D4590" t="s">
        <v>4393</v>
      </c>
      <c r="E4590" t="s">
        <v>688</v>
      </c>
      <c r="F4590" t="s">
        <v>689</v>
      </c>
      <c r="G4590">
        <v>12.5657</v>
      </c>
      <c r="H4590">
        <v>104.9909</v>
      </c>
      <c r="I4590" t="s">
        <v>138</v>
      </c>
      <c r="J4590">
        <v>131985</v>
      </c>
      <c r="K4590" s="1">
        <v>44507</v>
      </c>
      <c r="L4590" t="s">
        <v>29</v>
      </c>
      <c r="M4590" t="s">
        <v>12899</v>
      </c>
      <c r="N4590">
        <v>6414204110</v>
      </c>
      <c r="O4590" t="s">
        <v>561</v>
      </c>
      <c r="P4590" t="s">
        <v>1923</v>
      </c>
      <c r="Q4590" t="s">
        <v>169</v>
      </c>
      <c r="R4590" t="s">
        <v>1924</v>
      </c>
      <c r="S4590" t="s">
        <v>114</v>
      </c>
      <c r="T4590" t="s">
        <v>1925</v>
      </c>
      <c r="U4590" t="s">
        <v>1926</v>
      </c>
      <c r="V4590" t="s">
        <v>7327</v>
      </c>
      <c r="W4590" t="s">
        <v>7328</v>
      </c>
    </row>
    <row r="4591" spans="1:23" x14ac:dyDescent="0.3">
      <c r="A4591">
        <v>1834676826187630</v>
      </c>
      <c r="B4591" t="s">
        <v>710</v>
      </c>
      <c r="C4591" t="s">
        <v>105</v>
      </c>
      <c r="D4591" t="s">
        <v>4886</v>
      </c>
      <c r="E4591" t="s">
        <v>5614</v>
      </c>
      <c r="F4591" t="s">
        <v>5615</v>
      </c>
      <c r="G4591">
        <v>38.963700000000003</v>
      </c>
      <c r="H4591">
        <v>35.243299999999998</v>
      </c>
      <c r="I4591" t="s">
        <v>138</v>
      </c>
      <c r="J4591">
        <v>78097</v>
      </c>
      <c r="K4591" s="1">
        <v>45011</v>
      </c>
      <c r="L4591" t="s">
        <v>63</v>
      </c>
      <c r="M4591" t="s">
        <v>12900</v>
      </c>
      <c r="N4591">
        <v>8949618104</v>
      </c>
      <c r="O4591" t="s">
        <v>32</v>
      </c>
      <c r="P4591" t="s">
        <v>33</v>
      </c>
      <c r="Q4591" t="s">
        <v>674</v>
      </c>
      <c r="R4591" t="s">
        <v>35</v>
      </c>
      <c r="S4591" t="s">
        <v>114</v>
      </c>
      <c r="T4591" t="s">
        <v>37</v>
      </c>
      <c r="U4591" t="s">
        <v>38</v>
      </c>
      <c r="V4591" t="s">
        <v>8379</v>
      </c>
      <c r="W4591" t="s">
        <v>8380</v>
      </c>
    </row>
    <row r="4592" spans="1:23" x14ac:dyDescent="0.3">
      <c r="A4592">
        <v>2552872663089430</v>
      </c>
      <c r="B4592" t="s">
        <v>555</v>
      </c>
      <c r="C4592" t="s">
        <v>218</v>
      </c>
      <c r="D4592" t="s">
        <v>1175</v>
      </c>
      <c r="E4592" t="s">
        <v>1534</v>
      </c>
      <c r="F4592" t="s">
        <v>1535</v>
      </c>
      <c r="G4592">
        <v>1.3733</v>
      </c>
      <c r="H4592">
        <v>32.290300000000002</v>
      </c>
      <c r="I4592" t="s">
        <v>206</v>
      </c>
      <c r="J4592">
        <v>126535</v>
      </c>
      <c r="K4592" s="1">
        <v>45105</v>
      </c>
      <c r="L4592" t="s">
        <v>63</v>
      </c>
      <c r="M4592" t="s">
        <v>12901</v>
      </c>
      <c r="N4592" t="s">
        <v>12902</v>
      </c>
      <c r="O4592" t="s">
        <v>1057</v>
      </c>
      <c r="P4592" t="s">
        <v>2223</v>
      </c>
      <c r="Q4592" t="s">
        <v>239</v>
      </c>
      <c r="R4592" t="s">
        <v>2224</v>
      </c>
      <c r="S4592" t="s">
        <v>114</v>
      </c>
      <c r="T4592" t="s">
        <v>2225</v>
      </c>
      <c r="U4592" t="s">
        <v>2226</v>
      </c>
      <c r="V4592" t="s">
        <v>3346</v>
      </c>
      <c r="W4592" t="s">
        <v>3347</v>
      </c>
    </row>
    <row r="4593" spans="1:23" x14ac:dyDescent="0.3">
      <c r="A4593">
        <v>1506564715381270</v>
      </c>
      <c r="B4593" t="s">
        <v>443</v>
      </c>
      <c r="C4593" t="s">
        <v>91</v>
      </c>
      <c r="D4593" t="s">
        <v>4381</v>
      </c>
      <c r="E4593" t="s">
        <v>3424</v>
      </c>
      <c r="F4593" t="s">
        <v>3425</v>
      </c>
      <c r="G4593">
        <v>-21.178899999999999</v>
      </c>
      <c r="H4593">
        <v>-175.19820000000001</v>
      </c>
      <c r="I4593" t="s">
        <v>206</v>
      </c>
      <c r="J4593">
        <v>92856</v>
      </c>
      <c r="K4593" s="1">
        <v>44925</v>
      </c>
      <c r="L4593" t="s">
        <v>63</v>
      </c>
      <c r="M4593" t="s">
        <v>12903</v>
      </c>
      <c r="N4593" t="s">
        <v>12904</v>
      </c>
      <c r="O4593" t="s">
        <v>32</v>
      </c>
      <c r="P4593" t="s">
        <v>1169</v>
      </c>
      <c r="Q4593" t="s">
        <v>321</v>
      </c>
      <c r="R4593" t="s">
        <v>1170</v>
      </c>
      <c r="S4593" t="s">
        <v>198</v>
      </c>
      <c r="T4593" t="s">
        <v>1171</v>
      </c>
      <c r="U4593" t="s">
        <v>1172</v>
      </c>
      <c r="V4593" t="s">
        <v>8902</v>
      </c>
      <c r="W4593" t="s">
        <v>8903</v>
      </c>
    </row>
    <row r="4594" spans="1:23" x14ac:dyDescent="0.3">
      <c r="A4594">
        <v>1113581052377210</v>
      </c>
      <c r="B4594" t="s">
        <v>41</v>
      </c>
      <c r="C4594" t="s">
        <v>134</v>
      </c>
      <c r="D4594" t="s">
        <v>7076</v>
      </c>
      <c r="E4594" t="s">
        <v>2398</v>
      </c>
      <c r="F4594" t="s">
        <v>2399</v>
      </c>
      <c r="G4594">
        <v>35.861699999999999</v>
      </c>
      <c r="H4594">
        <v>104.19540000000001</v>
      </c>
      <c r="I4594" t="s">
        <v>28</v>
      </c>
      <c r="J4594">
        <v>61348</v>
      </c>
      <c r="K4594" s="1">
        <v>45165</v>
      </c>
      <c r="L4594" t="s">
        <v>123</v>
      </c>
      <c r="M4594" t="s">
        <v>12905</v>
      </c>
      <c r="N4594" t="s">
        <v>12906</v>
      </c>
      <c r="O4594" t="s">
        <v>111</v>
      </c>
      <c r="P4594" t="s">
        <v>537</v>
      </c>
      <c r="Q4594" t="s">
        <v>34</v>
      </c>
      <c r="R4594" t="s">
        <v>538</v>
      </c>
      <c r="S4594" t="s">
        <v>334</v>
      </c>
      <c r="T4594" t="s">
        <v>539</v>
      </c>
      <c r="U4594" t="s">
        <v>540</v>
      </c>
      <c r="V4594" t="s">
        <v>1801</v>
      </c>
      <c r="W4594" t="s">
        <v>1802</v>
      </c>
    </row>
    <row r="4595" spans="1:23" x14ac:dyDescent="0.3">
      <c r="A4595">
        <v>893625741496141</v>
      </c>
      <c r="B4595" t="s">
        <v>1803</v>
      </c>
      <c r="C4595" t="s">
        <v>24</v>
      </c>
      <c r="D4595" t="s">
        <v>1742</v>
      </c>
      <c r="E4595" t="s">
        <v>947</v>
      </c>
      <c r="F4595" t="s">
        <v>948</v>
      </c>
      <c r="G4595">
        <v>28.3949</v>
      </c>
      <c r="H4595">
        <v>84.123999999999995</v>
      </c>
      <c r="I4595" t="s">
        <v>138</v>
      </c>
      <c r="J4595">
        <v>26104</v>
      </c>
      <c r="K4595" s="1">
        <v>44537</v>
      </c>
      <c r="L4595" t="s">
        <v>29</v>
      </c>
      <c r="M4595" t="s">
        <v>12907</v>
      </c>
      <c r="N4595" t="s">
        <v>12908</v>
      </c>
      <c r="O4595" t="s">
        <v>401</v>
      </c>
      <c r="P4595" t="s">
        <v>1484</v>
      </c>
      <c r="Q4595" t="s">
        <v>50</v>
      </c>
      <c r="R4595" t="s">
        <v>1485</v>
      </c>
      <c r="S4595" t="s">
        <v>52</v>
      </c>
      <c r="T4595" t="s">
        <v>1486</v>
      </c>
      <c r="U4595" t="s">
        <v>1487</v>
      </c>
      <c r="V4595" t="s">
        <v>6188</v>
      </c>
      <c r="W4595" t="s">
        <v>6189</v>
      </c>
    </row>
    <row r="4596" spans="1:23" x14ac:dyDescent="0.3">
      <c r="A4596">
        <v>133235442234790</v>
      </c>
      <c r="B4596" t="s">
        <v>74</v>
      </c>
      <c r="C4596" t="s">
        <v>189</v>
      </c>
      <c r="D4596" t="s">
        <v>1588</v>
      </c>
      <c r="E4596" t="s">
        <v>247</v>
      </c>
      <c r="F4596" t="s">
        <v>248</v>
      </c>
      <c r="G4596">
        <v>15.5527</v>
      </c>
      <c r="H4596">
        <v>48.516399999999997</v>
      </c>
      <c r="I4596" t="s">
        <v>78</v>
      </c>
      <c r="J4596">
        <v>36918</v>
      </c>
      <c r="K4596" s="1">
        <v>45034</v>
      </c>
      <c r="L4596" t="s">
        <v>29</v>
      </c>
      <c r="M4596" t="s">
        <v>12909</v>
      </c>
      <c r="N4596" t="s">
        <v>12910</v>
      </c>
      <c r="O4596" t="s">
        <v>650</v>
      </c>
      <c r="P4596" t="s">
        <v>1281</v>
      </c>
      <c r="Q4596" t="s">
        <v>169</v>
      </c>
      <c r="R4596" t="s">
        <v>1282</v>
      </c>
      <c r="S4596" t="s">
        <v>69</v>
      </c>
      <c r="T4596" t="s">
        <v>1283</v>
      </c>
      <c r="U4596" t="s">
        <v>1284</v>
      </c>
      <c r="V4596" t="s">
        <v>513</v>
      </c>
      <c r="W4596" t="s">
        <v>514</v>
      </c>
    </row>
    <row r="4597" spans="1:23" x14ac:dyDescent="0.3">
      <c r="A4597">
        <v>1386677921012780</v>
      </c>
      <c r="B4597" t="s">
        <v>90</v>
      </c>
      <c r="C4597" t="s">
        <v>42</v>
      </c>
      <c r="D4597" t="s">
        <v>3170</v>
      </c>
      <c r="E4597" t="s">
        <v>220</v>
      </c>
      <c r="F4597" t="s">
        <v>221</v>
      </c>
      <c r="G4597">
        <v>13.443199999999999</v>
      </c>
      <c r="H4597">
        <v>-15.3101</v>
      </c>
      <c r="I4597" t="s">
        <v>138</v>
      </c>
      <c r="J4597">
        <v>31355</v>
      </c>
      <c r="K4597" s="1">
        <v>44740</v>
      </c>
      <c r="L4597" t="s">
        <v>63</v>
      </c>
      <c r="M4597" t="s">
        <v>12911</v>
      </c>
      <c r="N4597" t="s">
        <v>12912</v>
      </c>
      <c r="O4597" t="s">
        <v>2554</v>
      </c>
      <c r="P4597" t="s">
        <v>3166</v>
      </c>
      <c r="Q4597" t="s">
        <v>83</v>
      </c>
      <c r="R4597" t="s">
        <v>3167</v>
      </c>
      <c r="S4597" t="s">
        <v>85</v>
      </c>
      <c r="T4597" t="s">
        <v>3168</v>
      </c>
      <c r="U4597" t="s">
        <v>3169</v>
      </c>
      <c r="V4597" t="s">
        <v>6230</v>
      </c>
      <c r="W4597" t="s">
        <v>6231</v>
      </c>
    </row>
    <row r="4598" spans="1:23" x14ac:dyDescent="0.3">
      <c r="A4598">
        <v>1490370944111250</v>
      </c>
      <c r="B4598" t="s">
        <v>792</v>
      </c>
      <c r="C4598" t="s">
        <v>273</v>
      </c>
      <c r="D4598" t="s">
        <v>3046</v>
      </c>
      <c r="E4598" t="s">
        <v>2045</v>
      </c>
      <c r="F4598" t="s">
        <v>2046</v>
      </c>
      <c r="G4598">
        <v>35.126399999999997</v>
      </c>
      <c r="H4598">
        <v>33.429900000000004</v>
      </c>
      <c r="I4598" t="s">
        <v>206</v>
      </c>
      <c r="J4598">
        <v>127157</v>
      </c>
      <c r="K4598" s="1">
        <v>44845</v>
      </c>
      <c r="L4598" t="s">
        <v>123</v>
      </c>
      <c r="M4598" t="s">
        <v>12913</v>
      </c>
      <c r="N4598" t="s">
        <v>12914</v>
      </c>
      <c r="O4598" t="s">
        <v>509</v>
      </c>
      <c r="P4598" t="s">
        <v>1227</v>
      </c>
      <c r="Q4598" t="s">
        <v>169</v>
      </c>
      <c r="R4598" t="s">
        <v>1228</v>
      </c>
      <c r="S4598" t="s">
        <v>334</v>
      </c>
      <c r="T4598" t="s">
        <v>1229</v>
      </c>
      <c r="U4598" t="s">
        <v>1230</v>
      </c>
      <c r="V4598" t="s">
        <v>4676</v>
      </c>
      <c r="W4598" t="s">
        <v>4677</v>
      </c>
    </row>
    <row r="4599" spans="1:23" x14ac:dyDescent="0.3">
      <c r="A4599">
        <v>968581907184941</v>
      </c>
      <c r="B4599" t="s">
        <v>839</v>
      </c>
      <c r="C4599" t="s">
        <v>151</v>
      </c>
      <c r="D4599" t="s">
        <v>6483</v>
      </c>
      <c r="E4599" t="s">
        <v>761</v>
      </c>
      <c r="F4599" t="s">
        <v>762</v>
      </c>
      <c r="G4599">
        <v>20.593699999999998</v>
      </c>
      <c r="H4599">
        <v>78.962900000000005</v>
      </c>
      <c r="I4599" t="s">
        <v>28</v>
      </c>
      <c r="J4599">
        <v>105249</v>
      </c>
      <c r="K4599" s="1">
        <v>44780</v>
      </c>
      <c r="L4599" t="s">
        <v>123</v>
      </c>
      <c r="M4599" t="s">
        <v>12915</v>
      </c>
      <c r="N4599" t="s">
        <v>12916</v>
      </c>
      <c r="O4599" t="s">
        <v>331</v>
      </c>
      <c r="P4599" t="s">
        <v>1353</v>
      </c>
      <c r="Q4599" t="s">
        <v>253</v>
      </c>
      <c r="R4599" t="s">
        <v>1354</v>
      </c>
      <c r="S4599" t="s">
        <v>85</v>
      </c>
      <c r="T4599" t="s">
        <v>1355</v>
      </c>
      <c r="U4599" t="s">
        <v>1356</v>
      </c>
      <c r="V4599" t="s">
        <v>3409</v>
      </c>
      <c r="W4599" t="s">
        <v>3410</v>
      </c>
    </row>
    <row r="4600" spans="1:23" x14ac:dyDescent="0.3">
      <c r="A4600">
        <v>1621768709471850</v>
      </c>
      <c r="B4600" t="s">
        <v>325</v>
      </c>
      <c r="C4600" t="s">
        <v>91</v>
      </c>
      <c r="D4600" t="s">
        <v>2067</v>
      </c>
      <c r="E4600" t="s">
        <v>925</v>
      </c>
      <c r="F4600" t="s">
        <v>926</v>
      </c>
      <c r="G4600">
        <v>23.885899999999999</v>
      </c>
      <c r="H4600">
        <v>45.0792</v>
      </c>
      <c r="I4600" t="s">
        <v>138</v>
      </c>
      <c r="J4600">
        <v>95667</v>
      </c>
      <c r="K4600" s="1">
        <v>44990</v>
      </c>
      <c r="L4600" t="s">
        <v>123</v>
      </c>
      <c r="M4600" t="s">
        <v>12917</v>
      </c>
      <c r="N4600" t="s">
        <v>12918</v>
      </c>
      <c r="O4600" t="s">
        <v>832</v>
      </c>
      <c r="P4600" t="s">
        <v>833</v>
      </c>
      <c r="Q4600" t="s">
        <v>169</v>
      </c>
      <c r="R4600" t="s">
        <v>834</v>
      </c>
      <c r="S4600" t="s">
        <v>36</v>
      </c>
      <c r="T4600" t="s">
        <v>835</v>
      </c>
      <c r="U4600" t="s">
        <v>836</v>
      </c>
      <c r="V4600" t="s">
        <v>2065</v>
      </c>
      <c r="W4600" t="s">
        <v>2066</v>
      </c>
    </row>
    <row r="4601" spans="1:23" x14ac:dyDescent="0.3">
      <c r="A4601">
        <v>810350760410676</v>
      </c>
      <c r="B4601" t="s">
        <v>686</v>
      </c>
      <c r="C4601" t="s">
        <v>42</v>
      </c>
      <c r="D4601" t="s">
        <v>2482</v>
      </c>
      <c r="E4601" t="s">
        <v>44</v>
      </c>
      <c r="F4601" t="s">
        <v>45</v>
      </c>
      <c r="G4601">
        <v>38.969700000000003</v>
      </c>
      <c r="H4601">
        <v>59.5563</v>
      </c>
      <c r="I4601" t="s">
        <v>206</v>
      </c>
      <c r="J4601">
        <v>60994</v>
      </c>
      <c r="K4601" s="1">
        <v>44816</v>
      </c>
      <c r="L4601" t="s">
        <v>29</v>
      </c>
      <c r="M4601" t="s">
        <v>12919</v>
      </c>
      <c r="N4601" t="s">
        <v>12920</v>
      </c>
      <c r="O4601" t="s">
        <v>141</v>
      </c>
      <c r="P4601" t="s">
        <v>155</v>
      </c>
      <c r="Q4601" t="s">
        <v>332</v>
      </c>
      <c r="R4601" t="s">
        <v>156</v>
      </c>
      <c r="S4601" t="s">
        <v>334</v>
      </c>
      <c r="T4601" t="s">
        <v>157</v>
      </c>
      <c r="U4601" t="s">
        <v>158</v>
      </c>
      <c r="V4601" t="s">
        <v>3585</v>
      </c>
      <c r="W4601" t="s">
        <v>3586</v>
      </c>
    </row>
    <row r="4602" spans="1:23" x14ac:dyDescent="0.3">
      <c r="A4602">
        <v>619897963629533</v>
      </c>
      <c r="B4602" t="s">
        <v>104</v>
      </c>
      <c r="C4602" t="s">
        <v>91</v>
      </c>
      <c r="D4602" t="s">
        <v>1014</v>
      </c>
      <c r="E4602" t="s">
        <v>516</v>
      </c>
      <c r="F4602" t="s">
        <v>517</v>
      </c>
      <c r="G4602">
        <v>31.952200000000001</v>
      </c>
      <c r="H4602">
        <v>35.233199999999997</v>
      </c>
      <c r="I4602" t="s">
        <v>138</v>
      </c>
      <c r="J4602">
        <v>97548</v>
      </c>
      <c r="K4602" s="1">
        <v>44851</v>
      </c>
      <c r="L4602" t="s">
        <v>63</v>
      </c>
      <c r="M4602" t="s">
        <v>12921</v>
      </c>
      <c r="N4602" t="s">
        <v>12922</v>
      </c>
      <c r="O4602" t="s">
        <v>141</v>
      </c>
      <c r="P4602" t="s">
        <v>155</v>
      </c>
      <c r="Q4602" t="s">
        <v>169</v>
      </c>
      <c r="R4602" t="s">
        <v>156</v>
      </c>
      <c r="S4602" t="s">
        <v>69</v>
      </c>
      <c r="T4602" t="s">
        <v>157</v>
      </c>
      <c r="U4602" t="s">
        <v>158</v>
      </c>
      <c r="V4602" t="s">
        <v>6660</v>
      </c>
      <c r="W4602" t="s">
        <v>6661</v>
      </c>
    </row>
    <row r="4603" spans="1:23" x14ac:dyDescent="0.3">
      <c r="A4603">
        <v>2066966154824700</v>
      </c>
      <c r="B4603" t="s">
        <v>973</v>
      </c>
      <c r="C4603" t="s">
        <v>58</v>
      </c>
      <c r="D4603" t="s">
        <v>5140</v>
      </c>
      <c r="E4603" t="s">
        <v>794</v>
      </c>
      <c r="F4603" t="s">
        <v>795</v>
      </c>
      <c r="G4603">
        <v>4.5353000000000003</v>
      </c>
      <c r="H4603">
        <v>114.7277</v>
      </c>
      <c r="I4603" t="s">
        <v>206</v>
      </c>
      <c r="J4603">
        <v>91118</v>
      </c>
      <c r="K4603" s="1">
        <v>45035</v>
      </c>
      <c r="L4603" t="s">
        <v>123</v>
      </c>
      <c r="M4603" t="s">
        <v>12923</v>
      </c>
      <c r="N4603" t="s">
        <v>12924</v>
      </c>
      <c r="O4603" t="s">
        <v>410</v>
      </c>
      <c r="P4603" t="s">
        <v>411</v>
      </c>
      <c r="Q4603" t="s">
        <v>294</v>
      </c>
      <c r="R4603" t="s">
        <v>412</v>
      </c>
      <c r="S4603" t="s">
        <v>36</v>
      </c>
      <c r="T4603" t="s">
        <v>413</v>
      </c>
      <c r="U4603" t="s">
        <v>414</v>
      </c>
      <c r="V4603" t="s">
        <v>6745</v>
      </c>
      <c r="W4603" t="s">
        <v>6746</v>
      </c>
    </row>
    <row r="4604" spans="1:23" x14ac:dyDescent="0.3">
      <c r="A4604">
        <v>2255601921954910</v>
      </c>
      <c r="B4604" t="s">
        <v>104</v>
      </c>
      <c r="C4604" t="s">
        <v>58</v>
      </c>
      <c r="D4604" t="s">
        <v>1305</v>
      </c>
      <c r="E4604" t="s">
        <v>3498</v>
      </c>
      <c r="F4604" t="s">
        <v>3499</v>
      </c>
      <c r="G4604">
        <v>-3.3731</v>
      </c>
      <c r="H4604">
        <v>29.918900000000001</v>
      </c>
      <c r="I4604" t="s">
        <v>62</v>
      </c>
      <c r="J4604">
        <v>115877</v>
      </c>
      <c r="K4604" s="1">
        <v>45030</v>
      </c>
      <c r="L4604" t="s">
        <v>123</v>
      </c>
      <c r="M4604" t="s">
        <v>12925</v>
      </c>
      <c r="N4604" t="s">
        <v>12926</v>
      </c>
      <c r="O4604" t="s">
        <v>1115</v>
      </c>
      <c r="P4604" t="s">
        <v>2180</v>
      </c>
      <c r="Q4604" t="s">
        <v>50</v>
      </c>
      <c r="R4604" t="s">
        <v>2181</v>
      </c>
      <c r="S4604" t="s">
        <v>198</v>
      </c>
      <c r="T4604" t="s">
        <v>2182</v>
      </c>
      <c r="U4604" t="s">
        <v>2183</v>
      </c>
      <c r="V4604" t="s">
        <v>3108</v>
      </c>
      <c r="W4604" t="s">
        <v>3109</v>
      </c>
    </row>
    <row r="4605" spans="1:23" x14ac:dyDescent="0.3">
      <c r="A4605">
        <v>2006273025700610</v>
      </c>
      <c r="B4605" t="s">
        <v>921</v>
      </c>
      <c r="C4605" t="s">
        <v>42</v>
      </c>
      <c r="D4605" t="s">
        <v>2970</v>
      </c>
      <c r="E4605" t="s">
        <v>3116</v>
      </c>
      <c r="F4605" t="s">
        <v>3117</v>
      </c>
      <c r="G4605">
        <v>25.354800000000001</v>
      </c>
      <c r="H4605">
        <v>51.183900000000001</v>
      </c>
      <c r="I4605" t="s">
        <v>206</v>
      </c>
      <c r="J4605">
        <v>85103</v>
      </c>
      <c r="K4605" s="1">
        <v>44665</v>
      </c>
      <c r="L4605" t="s">
        <v>29</v>
      </c>
      <c r="M4605" t="s">
        <v>12927</v>
      </c>
      <c r="N4605">
        <f>1-351-301-61</f>
        <v>-712</v>
      </c>
      <c r="O4605" t="s">
        <v>1576</v>
      </c>
      <c r="P4605" t="s">
        <v>3532</v>
      </c>
      <c r="Q4605" t="s">
        <v>143</v>
      </c>
      <c r="R4605" t="s">
        <v>3533</v>
      </c>
      <c r="S4605" t="s">
        <v>69</v>
      </c>
      <c r="T4605" t="s">
        <v>3534</v>
      </c>
      <c r="U4605" t="s">
        <v>3535</v>
      </c>
      <c r="V4605" t="s">
        <v>7014</v>
      </c>
      <c r="W4605" t="s">
        <v>7015</v>
      </c>
    </row>
    <row r="4606" spans="1:23" x14ac:dyDescent="0.3">
      <c r="A4606">
        <v>2353547485308360</v>
      </c>
      <c r="B4606" t="s">
        <v>779</v>
      </c>
      <c r="C4606" t="s">
        <v>105</v>
      </c>
      <c r="D4606" t="s">
        <v>7547</v>
      </c>
      <c r="E4606" t="s">
        <v>1534</v>
      </c>
      <c r="F4606" t="s">
        <v>1535</v>
      </c>
      <c r="G4606">
        <v>1.3733</v>
      </c>
      <c r="H4606">
        <v>32.290300000000002</v>
      </c>
      <c r="I4606" t="s">
        <v>78</v>
      </c>
      <c r="J4606">
        <v>30148</v>
      </c>
      <c r="K4606" s="1">
        <v>44510</v>
      </c>
      <c r="L4606" t="s">
        <v>123</v>
      </c>
      <c r="M4606" t="s">
        <v>12928</v>
      </c>
      <c r="N4606" t="s">
        <v>12929</v>
      </c>
      <c r="O4606" t="s">
        <v>224</v>
      </c>
      <c r="P4606" t="s">
        <v>225</v>
      </c>
      <c r="Q4606" t="s">
        <v>34</v>
      </c>
      <c r="R4606" t="s">
        <v>226</v>
      </c>
      <c r="S4606" t="s">
        <v>52</v>
      </c>
      <c r="T4606" t="s">
        <v>227</v>
      </c>
      <c r="U4606" t="s">
        <v>228</v>
      </c>
      <c r="V4606" t="s">
        <v>3897</v>
      </c>
      <c r="W4606" t="s">
        <v>3898</v>
      </c>
    </row>
    <row r="4607" spans="1:23" x14ac:dyDescent="0.3">
      <c r="A4607">
        <v>3021871236908550</v>
      </c>
      <c r="B4607" t="s">
        <v>272</v>
      </c>
      <c r="C4607" t="s">
        <v>24</v>
      </c>
      <c r="D4607" t="s">
        <v>1095</v>
      </c>
      <c r="E4607" t="s">
        <v>998</v>
      </c>
      <c r="F4607" t="s">
        <v>999</v>
      </c>
      <c r="G4607">
        <v>47.4116</v>
      </c>
      <c r="H4607">
        <v>28.369900000000001</v>
      </c>
      <c r="I4607" t="s">
        <v>78</v>
      </c>
      <c r="J4607">
        <v>68557</v>
      </c>
      <c r="K4607" s="1">
        <v>44456</v>
      </c>
      <c r="L4607" t="s">
        <v>63</v>
      </c>
      <c r="M4607" t="s">
        <v>12930</v>
      </c>
      <c r="N4607">
        <v>4409739322</v>
      </c>
      <c r="O4607" t="s">
        <v>586</v>
      </c>
      <c r="P4607" t="s">
        <v>1106</v>
      </c>
      <c r="Q4607" t="s">
        <v>50</v>
      </c>
      <c r="R4607" t="s">
        <v>1107</v>
      </c>
      <c r="S4607" t="s">
        <v>212</v>
      </c>
      <c r="T4607" t="s">
        <v>1108</v>
      </c>
      <c r="U4607" t="s">
        <v>1109</v>
      </c>
      <c r="V4607" t="s">
        <v>9100</v>
      </c>
      <c r="W4607" t="s">
        <v>9101</v>
      </c>
    </row>
    <row r="4608" spans="1:23" x14ac:dyDescent="0.3">
      <c r="A4608">
        <v>163443523319361</v>
      </c>
      <c r="B4608" t="s">
        <v>667</v>
      </c>
      <c r="C4608" t="s">
        <v>189</v>
      </c>
      <c r="D4608" t="s">
        <v>6503</v>
      </c>
      <c r="E4608" t="s">
        <v>3596</v>
      </c>
      <c r="F4608" t="s">
        <v>3597</v>
      </c>
      <c r="G4608">
        <v>17.607800000000001</v>
      </c>
      <c r="H4608">
        <v>8.0816999999999997</v>
      </c>
      <c r="I4608" t="s">
        <v>28</v>
      </c>
      <c r="J4608">
        <v>73155</v>
      </c>
      <c r="K4608" s="1">
        <v>45041</v>
      </c>
      <c r="L4608" t="s">
        <v>29</v>
      </c>
      <c r="M4608" t="s">
        <v>12931</v>
      </c>
      <c r="N4608" t="s">
        <v>12932</v>
      </c>
      <c r="O4608" t="s">
        <v>181</v>
      </c>
      <c r="P4608" t="s">
        <v>182</v>
      </c>
      <c r="Q4608" t="s">
        <v>143</v>
      </c>
      <c r="R4608" t="s">
        <v>184</v>
      </c>
      <c r="S4608" t="s">
        <v>198</v>
      </c>
      <c r="T4608" t="s">
        <v>185</v>
      </c>
      <c r="U4608" t="s">
        <v>186</v>
      </c>
      <c r="V4608" t="s">
        <v>541</v>
      </c>
      <c r="W4608" t="s">
        <v>542</v>
      </c>
    </row>
    <row r="4609" spans="1:23" x14ac:dyDescent="0.3">
      <c r="A4609">
        <v>782040108576866</v>
      </c>
      <c r="B4609" t="s">
        <v>364</v>
      </c>
      <c r="C4609" t="s">
        <v>58</v>
      </c>
      <c r="D4609" t="s">
        <v>3955</v>
      </c>
      <c r="E4609" t="s">
        <v>1360</v>
      </c>
      <c r="F4609" t="s">
        <v>1361</v>
      </c>
      <c r="G4609">
        <v>60.472000000000001</v>
      </c>
      <c r="H4609">
        <v>8.4688999999999997</v>
      </c>
      <c r="I4609" t="s">
        <v>62</v>
      </c>
      <c r="J4609">
        <v>69566</v>
      </c>
      <c r="K4609" s="1">
        <v>44837</v>
      </c>
      <c r="L4609" t="s">
        <v>123</v>
      </c>
      <c r="M4609" t="s">
        <v>12933</v>
      </c>
      <c r="N4609" t="s">
        <v>12934</v>
      </c>
      <c r="O4609" t="s">
        <v>811</v>
      </c>
      <c r="P4609" t="s">
        <v>812</v>
      </c>
      <c r="Q4609" t="s">
        <v>967</v>
      </c>
      <c r="R4609" t="s">
        <v>813</v>
      </c>
      <c r="S4609" t="s">
        <v>198</v>
      </c>
      <c r="T4609" t="s">
        <v>814</v>
      </c>
      <c r="U4609" t="s">
        <v>815</v>
      </c>
      <c r="V4609" t="s">
        <v>148</v>
      </c>
      <c r="W4609" t="s">
        <v>149</v>
      </c>
    </row>
    <row r="4610" spans="1:23" x14ac:dyDescent="0.3">
      <c r="A4610">
        <v>1651417871279050</v>
      </c>
      <c r="B4610" t="s">
        <v>1008</v>
      </c>
      <c r="C4610" t="s">
        <v>42</v>
      </c>
      <c r="D4610" t="s">
        <v>6136</v>
      </c>
      <c r="E4610" t="s">
        <v>5862</v>
      </c>
      <c r="F4610" t="s">
        <v>5863</v>
      </c>
      <c r="G4610">
        <v>46.151200000000003</v>
      </c>
      <c r="H4610">
        <v>14.9955</v>
      </c>
      <c r="I4610" t="s">
        <v>62</v>
      </c>
      <c r="J4610">
        <v>94299</v>
      </c>
      <c r="K4610" s="1">
        <v>44868</v>
      </c>
      <c r="L4610" t="s">
        <v>123</v>
      </c>
      <c r="M4610" t="s">
        <v>12935</v>
      </c>
      <c r="N4610" t="s">
        <v>12936</v>
      </c>
      <c r="O4610" t="s">
        <v>2241</v>
      </c>
      <c r="P4610" t="s">
        <v>3001</v>
      </c>
      <c r="Q4610" t="s">
        <v>321</v>
      </c>
      <c r="R4610" t="s">
        <v>3002</v>
      </c>
      <c r="S4610" t="s">
        <v>241</v>
      </c>
      <c r="T4610" t="s">
        <v>3003</v>
      </c>
      <c r="U4610" t="s">
        <v>3004</v>
      </c>
      <c r="V4610" t="s">
        <v>1182</v>
      </c>
      <c r="W4610" t="s">
        <v>1183</v>
      </c>
    </row>
    <row r="4611" spans="1:23" x14ac:dyDescent="0.3">
      <c r="A4611">
        <v>2813730277993500</v>
      </c>
      <c r="B4611" t="s">
        <v>41</v>
      </c>
      <c r="C4611" t="s">
        <v>91</v>
      </c>
      <c r="D4611" t="s">
        <v>4576</v>
      </c>
      <c r="E4611" t="s">
        <v>2094</v>
      </c>
      <c r="F4611" t="s">
        <v>2095</v>
      </c>
      <c r="G4611">
        <v>-14.271000000000001</v>
      </c>
      <c r="H4611">
        <v>-170.13220000000001</v>
      </c>
      <c r="I4611" t="s">
        <v>62</v>
      </c>
      <c r="J4611">
        <v>62813</v>
      </c>
      <c r="K4611" s="1">
        <v>45134</v>
      </c>
      <c r="L4611" t="s">
        <v>63</v>
      </c>
      <c r="M4611" t="s">
        <v>12937</v>
      </c>
      <c r="N4611" t="s">
        <v>12938</v>
      </c>
      <c r="O4611" t="s">
        <v>1513</v>
      </c>
      <c r="P4611" t="s">
        <v>2958</v>
      </c>
      <c r="Q4611" t="s">
        <v>67</v>
      </c>
      <c r="R4611" t="s">
        <v>2959</v>
      </c>
      <c r="S4611" t="s">
        <v>69</v>
      </c>
      <c r="T4611" t="s">
        <v>2960</v>
      </c>
      <c r="U4611" t="s">
        <v>2961</v>
      </c>
      <c r="V4611" t="s">
        <v>5311</v>
      </c>
      <c r="W4611" t="s">
        <v>5312</v>
      </c>
    </row>
    <row r="4612" spans="1:23" x14ac:dyDescent="0.3">
      <c r="A4612">
        <v>542391855718143</v>
      </c>
      <c r="B4612" t="s">
        <v>1683</v>
      </c>
      <c r="C4612" t="s">
        <v>273</v>
      </c>
      <c r="D4612" t="s">
        <v>4980</v>
      </c>
      <c r="E4612" t="s">
        <v>2045</v>
      </c>
      <c r="F4612" t="s">
        <v>2046</v>
      </c>
      <c r="G4612">
        <v>35.126399999999997</v>
      </c>
      <c r="H4612">
        <v>33.429900000000004</v>
      </c>
      <c r="I4612" t="s">
        <v>138</v>
      </c>
      <c r="J4612">
        <v>93026</v>
      </c>
      <c r="K4612" s="1">
        <v>44626</v>
      </c>
      <c r="L4612" t="s">
        <v>123</v>
      </c>
      <c r="M4612" t="s">
        <v>12939</v>
      </c>
      <c r="N4612" t="s">
        <v>12940</v>
      </c>
      <c r="O4612" t="s">
        <v>509</v>
      </c>
      <c r="P4612" t="s">
        <v>1152</v>
      </c>
      <c r="Q4612" t="s">
        <v>83</v>
      </c>
      <c r="R4612" t="s">
        <v>5157</v>
      </c>
      <c r="S4612" t="s">
        <v>114</v>
      </c>
      <c r="T4612" t="s">
        <v>5158</v>
      </c>
      <c r="U4612" t="s">
        <v>5159</v>
      </c>
      <c r="V4612" t="s">
        <v>10766</v>
      </c>
      <c r="W4612" t="s">
        <v>10767</v>
      </c>
    </row>
    <row r="4613" spans="1:23" x14ac:dyDescent="0.3">
      <c r="A4613">
        <v>2289013662262760</v>
      </c>
      <c r="B4613" t="s">
        <v>300</v>
      </c>
      <c r="C4613" t="s">
        <v>273</v>
      </c>
      <c r="D4613" t="s">
        <v>10871</v>
      </c>
      <c r="E4613" t="s">
        <v>2098</v>
      </c>
      <c r="F4613" t="s">
        <v>2099</v>
      </c>
      <c r="G4613">
        <v>15.4542</v>
      </c>
      <c r="H4613">
        <v>18.732199999999999</v>
      </c>
      <c r="I4613" t="s">
        <v>28</v>
      </c>
      <c r="J4613">
        <v>44796</v>
      </c>
      <c r="K4613" s="1">
        <v>44622</v>
      </c>
      <c r="L4613" t="s">
        <v>29</v>
      </c>
      <c r="M4613" t="s">
        <v>12941</v>
      </c>
      <c r="N4613" t="s">
        <v>12942</v>
      </c>
      <c r="O4613" t="s">
        <v>1764</v>
      </c>
      <c r="P4613" t="s">
        <v>1765</v>
      </c>
      <c r="Q4613" t="s">
        <v>169</v>
      </c>
      <c r="R4613" t="s">
        <v>1766</v>
      </c>
      <c r="S4613" t="s">
        <v>69</v>
      </c>
      <c r="T4613" t="s">
        <v>1767</v>
      </c>
      <c r="U4613" t="s">
        <v>1768</v>
      </c>
      <c r="V4613" t="s">
        <v>7645</v>
      </c>
      <c r="W4613" t="s">
        <v>7646</v>
      </c>
    </row>
    <row r="4614" spans="1:23" x14ac:dyDescent="0.3">
      <c r="A4614">
        <v>3004008004219440</v>
      </c>
      <c r="B4614" t="s">
        <v>567</v>
      </c>
      <c r="C4614" t="s">
        <v>58</v>
      </c>
      <c r="D4614" t="s">
        <v>4314</v>
      </c>
      <c r="E4614" t="s">
        <v>1424</v>
      </c>
      <c r="F4614" t="s">
        <v>1425</v>
      </c>
      <c r="G4614">
        <v>-15.3767</v>
      </c>
      <c r="H4614">
        <v>166.95920000000001</v>
      </c>
      <c r="I4614" t="s">
        <v>78</v>
      </c>
      <c r="J4614">
        <v>18318</v>
      </c>
      <c r="K4614" s="1">
        <v>44860</v>
      </c>
      <c r="L4614" t="s">
        <v>63</v>
      </c>
      <c r="M4614" t="s">
        <v>12943</v>
      </c>
      <c r="N4614" t="s">
        <v>12944</v>
      </c>
      <c r="O4614" t="s">
        <v>2111</v>
      </c>
      <c r="P4614" t="s">
        <v>2132</v>
      </c>
      <c r="Q4614" t="s">
        <v>183</v>
      </c>
      <c r="R4614" t="s">
        <v>2133</v>
      </c>
      <c r="S4614" t="s">
        <v>69</v>
      </c>
      <c r="T4614" t="s">
        <v>2134</v>
      </c>
      <c r="U4614" t="s">
        <v>2135</v>
      </c>
      <c r="V4614" t="s">
        <v>790</v>
      </c>
      <c r="W4614" t="s">
        <v>791</v>
      </c>
    </row>
    <row r="4615" spans="1:23" x14ac:dyDescent="0.3">
      <c r="A4615">
        <v>1593119136462160</v>
      </c>
      <c r="B4615" t="s">
        <v>104</v>
      </c>
      <c r="C4615" t="s">
        <v>42</v>
      </c>
      <c r="D4615" t="s">
        <v>4396</v>
      </c>
      <c r="E4615" t="s">
        <v>1598</v>
      </c>
      <c r="F4615" t="s">
        <v>1599</v>
      </c>
      <c r="G4615">
        <v>-32.522799999999997</v>
      </c>
      <c r="H4615">
        <v>-55.765799999999999</v>
      </c>
      <c r="I4615" t="s">
        <v>28</v>
      </c>
      <c r="J4615">
        <v>83476</v>
      </c>
      <c r="K4615" s="1">
        <v>44695</v>
      </c>
      <c r="L4615" t="s">
        <v>29</v>
      </c>
      <c r="M4615" t="s">
        <v>12945</v>
      </c>
      <c r="N4615" t="s">
        <v>12946</v>
      </c>
      <c r="O4615" t="s">
        <v>32</v>
      </c>
      <c r="P4615" t="s">
        <v>33</v>
      </c>
      <c r="Q4615" t="s">
        <v>169</v>
      </c>
      <c r="R4615" t="s">
        <v>35</v>
      </c>
      <c r="S4615" t="s">
        <v>85</v>
      </c>
      <c r="T4615" t="s">
        <v>37</v>
      </c>
      <c r="U4615" t="s">
        <v>38</v>
      </c>
      <c r="V4615" t="s">
        <v>6207</v>
      </c>
      <c r="W4615" t="s">
        <v>6208</v>
      </c>
    </row>
    <row r="4616" spans="1:23" x14ac:dyDescent="0.3">
      <c r="A4616">
        <v>1715837924832390</v>
      </c>
      <c r="B4616" t="s">
        <v>1140</v>
      </c>
      <c r="C4616" t="s">
        <v>105</v>
      </c>
      <c r="D4616" t="s">
        <v>3633</v>
      </c>
      <c r="E4616" t="s">
        <v>136</v>
      </c>
      <c r="F4616" t="s">
        <v>137</v>
      </c>
      <c r="G4616">
        <v>0.18640000000000001</v>
      </c>
      <c r="H4616">
        <v>6.6131000000000002</v>
      </c>
      <c r="I4616" t="s">
        <v>78</v>
      </c>
      <c r="J4616">
        <v>118536</v>
      </c>
      <c r="K4616" s="1">
        <v>44918</v>
      </c>
      <c r="L4616" t="s">
        <v>63</v>
      </c>
      <c r="M4616" t="s">
        <v>12947</v>
      </c>
      <c r="N4616" t="s">
        <v>12948</v>
      </c>
      <c r="O4616" t="s">
        <v>279</v>
      </c>
      <c r="P4616" t="s">
        <v>280</v>
      </c>
      <c r="Q4616" t="s">
        <v>169</v>
      </c>
      <c r="R4616" t="s">
        <v>281</v>
      </c>
      <c r="S4616" t="s">
        <v>145</v>
      </c>
      <c r="T4616" t="s">
        <v>282</v>
      </c>
      <c r="U4616" t="s">
        <v>283</v>
      </c>
      <c r="V4616" t="s">
        <v>9107</v>
      </c>
      <c r="W4616" t="s">
        <v>9108</v>
      </c>
    </row>
    <row r="4617" spans="1:23" x14ac:dyDescent="0.3">
      <c r="A4617">
        <v>11357828383608</v>
      </c>
      <c r="B4617" t="s">
        <v>567</v>
      </c>
      <c r="C4617" t="s">
        <v>151</v>
      </c>
      <c r="D4617" t="s">
        <v>25</v>
      </c>
      <c r="E4617" t="s">
        <v>378</v>
      </c>
      <c r="F4617" t="s">
        <v>379</v>
      </c>
      <c r="G4617">
        <v>21.521799999999999</v>
      </c>
      <c r="H4617">
        <v>-77.781199999999998</v>
      </c>
      <c r="I4617" t="s">
        <v>78</v>
      </c>
      <c r="J4617">
        <v>35778</v>
      </c>
      <c r="K4617" s="1">
        <v>44688</v>
      </c>
      <c r="L4617" t="s">
        <v>123</v>
      </c>
      <c r="M4617" t="s">
        <v>12949</v>
      </c>
      <c r="N4617" t="s">
        <v>12950</v>
      </c>
      <c r="O4617" t="s">
        <v>2883</v>
      </c>
      <c r="P4617" t="s">
        <v>2275</v>
      </c>
      <c r="Q4617" t="s">
        <v>34</v>
      </c>
      <c r="R4617" t="s">
        <v>3654</v>
      </c>
      <c r="S4617" t="s">
        <v>114</v>
      </c>
      <c r="T4617" t="s">
        <v>3655</v>
      </c>
      <c r="U4617" t="s">
        <v>3656</v>
      </c>
      <c r="V4617" t="s">
        <v>7944</v>
      </c>
      <c r="W4617" t="s">
        <v>7945</v>
      </c>
    </row>
    <row r="4618" spans="1:23" x14ac:dyDescent="0.3">
      <c r="A4618">
        <v>531353262742194</v>
      </c>
      <c r="B4618" t="s">
        <v>57</v>
      </c>
      <c r="C4618" t="s">
        <v>91</v>
      </c>
      <c r="D4618" t="s">
        <v>8618</v>
      </c>
      <c r="E4618" t="s">
        <v>700</v>
      </c>
      <c r="F4618" t="s">
        <v>700</v>
      </c>
      <c r="G4618">
        <v>43.738399999999999</v>
      </c>
      <c r="H4618">
        <v>7.4245999999999999</v>
      </c>
      <c r="I4618" t="s">
        <v>62</v>
      </c>
      <c r="J4618">
        <v>85331</v>
      </c>
      <c r="K4618" s="1">
        <v>45037</v>
      </c>
      <c r="L4618" t="s">
        <v>123</v>
      </c>
      <c r="M4618" t="s">
        <v>12951</v>
      </c>
      <c r="N4618">
        <v>4612573223</v>
      </c>
      <c r="O4618" t="s">
        <v>141</v>
      </c>
      <c r="P4618" t="s">
        <v>142</v>
      </c>
      <c r="Q4618" t="s">
        <v>358</v>
      </c>
      <c r="R4618" t="s">
        <v>144</v>
      </c>
      <c r="S4618" t="s">
        <v>69</v>
      </c>
      <c r="T4618" t="s">
        <v>146</v>
      </c>
      <c r="U4618" t="s">
        <v>147</v>
      </c>
      <c r="V4618" t="s">
        <v>5583</v>
      </c>
      <c r="W4618" t="s">
        <v>5584</v>
      </c>
    </row>
    <row r="4619" spans="1:23" x14ac:dyDescent="0.3">
      <c r="A4619">
        <v>2771318482494080</v>
      </c>
      <c r="B4619" t="s">
        <v>710</v>
      </c>
      <c r="C4619" t="s">
        <v>218</v>
      </c>
      <c r="D4619" t="s">
        <v>6426</v>
      </c>
      <c r="E4619" t="s">
        <v>1462</v>
      </c>
      <c r="F4619" t="s">
        <v>1463</v>
      </c>
      <c r="G4619">
        <v>-13.133900000000001</v>
      </c>
      <c r="H4619">
        <v>27.849299999999999</v>
      </c>
      <c r="I4619" t="s">
        <v>62</v>
      </c>
      <c r="J4619">
        <v>37839</v>
      </c>
      <c r="K4619" s="1">
        <v>44696</v>
      </c>
      <c r="L4619" t="s">
        <v>63</v>
      </c>
      <c r="M4619" t="s">
        <v>12952</v>
      </c>
      <c r="N4619" t="s">
        <v>12953</v>
      </c>
      <c r="O4619" t="s">
        <v>692</v>
      </c>
      <c r="P4619" t="s">
        <v>1522</v>
      </c>
      <c r="Q4619" t="s">
        <v>143</v>
      </c>
      <c r="R4619" t="s">
        <v>1523</v>
      </c>
      <c r="S4619" t="s">
        <v>198</v>
      </c>
      <c r="T4619" t="s">
        <v>1524</v>
      </c>
      <c r="U4619" t="s">
        <v>1525</v>
      </c>
      <c r="V4619" t="s">
        <v>8253</v>
      </c>
      <c r="W4619" t="s">
        <v>8254</v>
      </c>
    </row>
    <row r="4620" spans="1:23" x14ac:dyDescent="0.3">
      <c r="A4620">
        <v>1635178744139040</v>
      </c>
      <c r="B4620" t="s">
        <v>417</v>
      </c>
      <c r="C4620" t="s">
        <v>273</v>
      </c>
      <c r="D4620" t="s">
        <v>2686</v>
      </c>
      <c r="E4620" t="s">
        <v>1414</v>
      </c>
      <c r="F4620" t="s">
        <v>1415</v>
      </c>
      <c r="G4620">
        <v>29.311699999999998</v>
      </c>
      <c r="H4620">
        <v>47.4818</v>
      </c>
      <c r="I4620" t="s">
        <v>28</v>
      </c>
      <c r="J4620">
        <v>22123</v>
      </c>
      <c r="K4620" s="1">
        <v>44792</v>
      </c>
      <c r="L4620" t="s">
        <v>123</v>
      </c>
      <c r="M4620" t="s">
        <v>12954</v>
      </c>
      <c r="N4620" t="s">
        <v>12955</v>
      </c>
      <c r="O4620" t="s">
        <v>618</v>
      </c>
      <c r="P4620" t="s">
        <v>1607</v>
      </c>
      <c r="Q4620" t="s">
        <v>83</v>
      </c>
      <c r="R4620" t="s">
        <v>1608</v>
      </c>
      <c r="S4620" t="s">
        <v>212</v>
      </c>
      <c r="T4620" t="s">
        <v>1609</v>
      </c>
      <c r="U4620" t="s">
        <v>1610</v>
      </c>
      <c r="V4620" t="s">
        <v>3734</v>
      </c>
      <c r="W4620" t="s">
        <v>3735</v>
      </c>
    </row>
    <row r="4621" spans="1:23" x14ac:dyDescent="0.3">
      <c r="A4621">
        <v>2658739798276560</v>
      </c>
      <c r="B4621" t="s">
        <v>710</v>
      </c>
      <c r="C4621" t="s">
        <v>105</v>
      </c>
      <c r="D4621" t="s">
        <v>5913</v>
      </c>
      <c r="E4621" t="s">
        <v>4202</v>
      </c>
      <c r="F4621" t="s">
        <v>4203</v>
      </c>
      <c r="G4621">
        <v>-22.957599999999999</v>
      </c>
      <c r="H4621">
        <v>18.490400000000001</v>
      </c>
      <c r="I4621" t="s">
        <v>138</v>
      </c>
      <c r="J4621">
        <v>21231</v>
      </c>
      <c r="K4621" s="1">
        <v>44717</v>
      </c>
      <c r="L4621" t="s">
        <v>29</v>
      </c>
      <c r="M4621" t="s">
        <v>12956</v>
      </c>
      <c r="N4621" t="s">
        <v>12957</v>
      </c>
      <c r="O4621" t="s">
        <v>3926</v>
      </c>
      <c r="P4621" t="s">
        <v>3927</v>
      </c>
      <c r="Q4621" t="s">
        <v>67</v>
      </c>
      <c r="R4621" t="s">
        <v>3928</v>
      </c>
      <c r="S4621" t="s">
        <v>145</v>
      </c>
      <c r="T4621" t="s">
        <v>3929</v>
      </c>
      <c r="U4621" t="s">
        <v>3930</v>
      </c>
      <c r="V4621" t="s">
        <v>1441</v>
      </c>
      <c r="W4621" t="s">
        <v>1442</v>
      </c>
    </row>
    <row r="4622" spans="1:23" x14ac:dyDescent="0.3">
      <c r="A4622">
        <v>860189312298535</v>
      </c>
      <c r="B4622" t="s">
        <v>1008</v>
      </c>
      <c r="C4622" t="s">
        <v>58</v>
      </c>
      <c r="D4622" t="s">
        <v>5534</v>
      </c>
      <c r="E4622" t="s">
        <v>385</v>
      </c>
      <c r="F4622" t="s">
        <v>386</v>
      </c>
      <c r="G4622">
        <v>47.162500000000001</v>
      </c>
      <c r="H4622">
        <v>19.503299999999999</v>
      </c>
      <c r="I4622" t="s">
        <v>28</v>
      </c>
      <c r="J4622">
        <v>21881</v>
      </c>
      <c r="K4622" s="1">
        <v>45117</v>
      </c>
      <c r="L4622" t="s">
        <v>29</v>
      </c>
      <c r="M4622" t="s">
        <v>12958</v>
      </c>
      <c r="N4622" t="s">
        <v>12959</v>
      </c>
      <c r="O4622" t="s">
        <v>65</v>
      </c>
      <c r="P4622" t="s">
        <v>2036</v>
      </c>
      <c r="Q4622" t="s">
        <v>34</v>
      </c>
      <c r="R4622" t="s">
        <v>2037</v>
      </c>
      <c r="S4622" t="s">
        <v>198</v>
      </c>
      <c r="T4622" t="s">
        <v>2038</v>
      </c>
      <c r="U4622" t="s">
        <v>2039</v>
      </c>
      <c r="V4622" t="s">
        <v>7371</v>
      </c>
      <c r="W4622" t="s">
        <v>7372</v>
      </c>
    </row>
    <row r="4623" spans="1:23" x14ac:dyDescent="0.3">
      <c r="A4623">
        <v>2774704966650690</v>
      </c>
      <c r="B4623" t="s">
        <v>217</v>
      </c>
      <c r="C4623" t="s">
        <v>189</v>
      </c>
      <c r="D4623" t="s">
        <v>5547</v>
      </c>
      <c r="E4623" t="s">
        <v>2873</v>
      </c>
      <c r="F4623" t="s">
        <v>2874</v>
      </c>
      <c r="G4623">
        <v>8.6195000000000004</v>
      </c>
      <c r="H4623">
        <v>0.82479999999999998</v>
      </c>
      <c r="I4623" t="s">
        <v>138</v>
      </c>
      <c r="J4623">
        <v>111990</v>
      </c>
      <c r="K4623" s="1">
        <v>44706</v>
      </c>
      <c r="L4623" t="s">
        <v>29</v>
      </c>
      <c r="M4623" t="s">
        <v>12960</v>
      </c>
      <c r="N4623">
        <v>9599200530</v>
      </c>
      <c r="O4623" t="s">
        <v>597</v>
      </c>
      <c r="P4623" t="s">
        <v>598</v>
      </c>
      <c r="Q4623" t="s">
        <v>239</v>
      </c>
      <c r="R4623" t="s">
        <v>599</v>
      </c>
      <c r="S4623" t="s">
        <v>69</v>
      </c>
      <c r="T4623" t="s">
        <v>600</v>
      </c>
      <c r="U4623" t="s">
        <v>601</v>
      </c>
      <c r="V4623" t="s">
        <v>5981</v>
      </c>
      <c r="W4623" t="s">
        <v>5982</v>
      </c>
    </row>
    <row r="4624" spans="1:23" x14ac:dyDescent="0.3">
      <c r="A4624">
        <v>106004552552940</v>
      </c>
      <c r="B4624" t="s">
        <v>1140</v>
      </c>
      <c r="C4624" t="s">
        <v>218</v>
      </c>
      <c r="D4624" t="s">
        <v>3173</v>
      </c>
      <c r="E4624" t="s">
        <v>2532</v>
      </c>
      <c r="F4624" t="s">
        <v>2533</v>
      </c>
      <c r="G4624">
        <v>-6.3689999999999998</v>
      </c>
      <c r="H4624">
        <v>34.888800000000003</v>
      </c>
      <c r="I4624" t="s">
        <v>138</v>
      </c>
      <c r="J4624">
        <v>83825</v>
      </c>
      <c r="K4624" s="1">
        <v>45134</v>
      </c>
      <c r="L4624" t="s">
        <v>63</v>
      </c>
      <c r="M4624" t="s">
        <v>6132</v>
      </c>
      <c r="N4624" t="s">
        <v>12961</v>
      </c>
      <c r="O4624" t="s">
        <v>319</v>
      </c>
      <c r="P4624" t="s">
        <v>1858</v>
      </c>
      <c r="Q4624" t="s">
        <v>294</v>
      </c>
      <c r="R4624" t="s">
        <v>1859</v>
      </c>
      <c r="S4624" t="s">
        <v>334</v>
      </c>
      <c r="T4624" t="s">
        <v>1860</v>
      </c>
      <c r="U4624" t="s">
        <v>1861</v>
      </c>
      <c r="V4624" t="s">
        <v>9897</v>
      </c>
      <c r="W4624" t="s">
        <v>9898</v>
      </c>
    </row>
    <row r="4625" spans="1:23" x14ac:dyDescent="0.3">
      <c r="A4625">
        <v>1040121694900620</v>
      </c>
      <c r="B4625" t="s">
        <v>1803</v>
      </c>
      <c r="C4625" t="s">
        <v>58</v>
      </c>
      <c r="D4625" t="s">
        <v>4464</v>
      </c>
      <c r="E4625" t="s">
        <v>1414</v>
      </c>
      <c r="F4625" t="s">
        <v>1415</v>
      </c>
      <c r="G4625">
        <v>29.311699999999998</v>
      </c>
      <c r="H4625">
        <v>47.4818</v>
      </c>
      <c r="I4625" t="s">
        <v>78</v>
      </c>
      <c r="J4625">
        <v>14817</v>
      </c>
      <c r="K4625" s="1">
        <v>45116</v>
      </c>
      <c r="L4625" t="s">
        <v>123</v>
      </c>
      <c r="M4625" t="s">
        <v>3082</v>
      </c>
      <c r="N4625" t="s">
        <v>12962</v>
      </c>
      <c r="O4625" t="s">
        <v>1429</v>
      </c>
      <c r="P4625" t="s">
        <v>4198</v>
      </c>
      <c r="Q4625" t="s">
        <v>169</v>
      </c>
      <c r="R4625" t="s">
        <v>4199</v>
      </c>
      <c r="S4625" t="s">
        <v>85</v>
      </c>
      <c r="T4625" t="s">
        <v>4200</v>
      </c>
      <c r="U4625" t="s">
        <v>4201</v>
      </c>
      <c r="V4625" t="s">
        <v>2738</v>
      </c>
      <c r="W4625" t="s">
        <v>2739</v>
      </c>
    </row>
    <row r="4626" spans="1:23" x14ac:dyDescent="0.3">
      <c r="A4626">
        <v>1104611844096440</v>
      </c>
      <c r="B4626" t="s">
        <v>1636</v>
      </c>
      <c r="C4626" t="s">
        <v>24</v>
      </c>
      <c r="D4626" t="s">
        <v>7138</v>
      </c>
      <c r="E4626" t="s">
        <v>3116</v>
      </c>
      <c r="F4626" t="s">
        <v>3117</v>
      </c>
      <c r="G4626">
        <v>25.354800000000001</v>
      </c>
      <c r="H4626">
        <v>51.183900000000001</v>
      </c>
      <c r="I4626" t="s">
        <v>206</v>
      </c>
      <c r="J4626">
        <v>50145</v>
      </c>
      <c r="K4626" s="1">
        <v>44812</v>
      </c>
      <c r="L4626" t="s">
        <v>29</v>
      </c>
      <c r="M4626" t="s">
        <v>12963</v>
      </c>
      <c r="N4626" t="s">
        <v>12964</v>
      </c>
      <c r="O4626" t="s">
        <v>2332</v>
      </c>
      <c r="P4626" t="s">
        <v>7383</v>
      </c>
      <c r="Q4626" t="s">
        <v>50</v>
      </c>
      <c r="R4626" t="s">
        <v>7384</v>
      </c>
      <c r="S4626" t="s">
        <v>114</v>
      </c>
      <c r="T4626" t="s">
        <v>7385</v>
      </c>
      <c r="U4626" t="s">
        <v>7386</v>
      </c>
      <c r="V4626" t="s">
        <v>4212</v>
      </c>
      <c r="W4626" t="s">
        <v>4213</v>
      </c>
    </row>
    <row r="4627" spans="1:23" x14ac:dyDescent="0.3">
      <c r="A4627">
        <v>1213021598444280</v>
      </c>
      <c r="B4627" t="s">
        <v>567</v>
      </c>
      <c r="C4627" t="s">
        <v>218</v>
      </c>
      <c r="D4627" t="s">
        <v>2620</v>
      </c>
      <c r="E4627" t="s">
        <v>76</v>
      </c>
      <c r="F4627" t="s">
        <v>77</v>
      </c>
      <c r="G4627">
        <v>9.3077000000000005</v>
      </c>
      <c r="H4627">
        <v>2.3157999999999999</v>
      </c>
      <c r="I4627" t="s">
        <v>78</v>
      </c>
      <c r="J4627">
        <v>73272</v>
      </c>
      <c r="K4627" s="1">
        <v>44649</v>
      </c>
      <c r="L4627" t="s">
        <v>63</v>
      </c>
      <c r="M4627" t="s">
        <v>12965</v>
      </c>
      <c r="N4627" t="s">
        <v>12966</v>
      </c>
      <c r="O4627" t="s">
        <v>141</v>
      </c>
      <c r="P4627" t="s">
        <v>142</v>
      </c>
      <c r="Q4627" t="s">
        <v>294</v>
      </c>
      <c r="R4627" t="s">
        <v>144</v>
      </c>
      <c r="S4627" t="s">
        <v>198</v>
      </c>
      <c r="T4627" t="s">
        <v>146</v>
      </c>
      <c r="U4627" t="s">
        <v>147</v>
      </c>
      <c r="V4627" t="s">
        <v>1634</v>
      </c>
      <c r="W4627" t="s">
        <v>1635</v>
      </c>
    </row>
    <row r="4628" spans="1:23" x14ac:dyDescent="0.3">
      <c r="A4628">
        <v>505408241675243</v>
      </c>
      <c r="B4628" t="s">
        <v>57</v>
      </c>
      <c r="C4628" t="s">
        <v>42</v>
      </c>
      <c r="D4628" t="s">
        <v>1315</v>
      </c>
      <c r="E4628" t="s">
        <v>1473</v>
      </c>
      <c r="F4628" t="s">
        <v>1474</v>
      </c>
      <c r="G4628">
        <v>-14.234999999999999</v>
      </c>
      <c r="H4628">
        <v>-51.9253</v>
      </c>
      <c r="I4628" t="s">
        <v>62</v>
      </c>
      <c r="J4628">
        <v>85985</v>
      </c>
      <c r="K4628" s="1">
        <v>44553</v>
      </c>
      <c r="L4628" t="s">
        <v>29</v>
      </c>
      <c r="M4628" t="s">
        <v>12967</v>
      </c>
      <c r="N4628" t="s">
        <v>12968</v>
      </c>
      <c r="O4628" t="s">
        <v>111</v>
      </c>
      <c r="P4628" t="s">
        <v>112</v>
      </c>
      <c r="Q4628" t="s">
        <v>253</v>
      </c>
      <c r="R4628" t="s">
        <v>113</v>
      </c>
      <c r="S4628" t="s">
        <v>36</v>
      </c>
      <c r="T4628" t="s">
        <v>115</v>
      </c>
      <c r="U4628" t="s">
        <v>116</v>
      </c>
      <c r="V4628" t="s">
        <v>7572</v>
      </c>
      <c r="W4628" t="s">
        <v>7573</v>
      </c>
    </row>
    <row r="4629" spans="1:23" x14ac:dyDescent="0.3">
      <c r="A4629">
        <v>1936409782286430</v>
      </c>
      <c r="B4629" t="s">
        <v>430</v>
      </c>
      <c r="C4629" t="s">
        <v>134</v>
      </c>
      <c r="D4629" t="s">
        <v>503</v>
      </c>
      <c r="E4629" t="s">
        <v>4315</v>
      </c>
      <c r="F4629" t="s">
        <v>4316</v>
      </c>
      <c r="G4629">
        <v>-0.52280000000000004</v>
      </c>
      <c r="H4629">
        <v>166.9315</v>
      </c>
      <c r="I4629" t="s">
        <v>206</v>
      </c>
      <c r="J4629">
        <v>109850</v>
      </c>
      <c r="K4629" s="1">
        <v>44503</v>
      </c>
      <c r="L4629" t="s">
        <v>63</v>
      </c>
      <c r="M4629" t="s">
        <v>12969</v>
      </c>
      <c r="N4629" t="s">
        <v>12970</v>
      </c>
      <c r="O4629" t="s">
        <v>473</v>
      </c>
      <c r="P4629" t="s">
        <v>474</v>
      </c>
      <c r="Q4629" t="s">
        <v>294</v>
      </c>
      <c r="R4629" t="s">
        <v>475</v>
      </c>
      <c r="S4629" t="s">
        <v>85</v>
      </c>
      <c r="T4629" t="s">
        <v>476</v>
      </c>
      <c r="U4629" t="s">
        <v>477</v>
      </c>
      <c r="V4629" t="s">
        <v>7655</v>
      </c>
      <c r="W4629" t="s">
        <v>7656</v>
      </c>
    </row>
    <row r="4630" spans="1:23" x14ac:dyDescent="0.3">
      <c r="A4630">
        <v>1570208118965820</v>
      </c>
      <c r="B4630" t="s">
        <v>260</v>
      </c>
      <c r="C4630" t="s">
        <v>218</v>
      </c>
      <c r="D4630" t="s">
        <v>4328</v>
      </c>
      <c r="E4630" t="s">
        <v>2148</v>
      </c>
      <c r="F4630" t="s">
        <v>2149</v>
      </c>
      <c r="G4630">
        <v>53.142400000000002</v>
      </c>
      <c r="H4630">
        <v>-7.6920999999999999</v>
      </c>
      <c r="I4630" t="s">
        <v>62</v>
      </c>
      <c r="J4630">
        <v>81338</v>
      </c>
      <c r="K4630" s="1">
        <v>44657</v>
      </c>
      <c r="L4630" t="s">
        <v>63</v>
      </c>
      <c r="M4630" t="s">
        <v>12971</v>
      </c>
      <c r="N4630" t="s">
        <v>12972</v>
      </c>
      <c r="O4630" t="s">
        <v>209</v>
      </c>
      <c r="P4630" t="s">
        <v>4426</v>
      </c>
      <c r="Q4630" t="s">
        <v>294</v>
      </c>
      <c r="R4630" t="s">
        <v>4427</v>
      </c>
      <c r="S4630" t="s">
        <v>334</v>
      </c>
      <c r="T4630" t="s">
        <v>4428</v>
      </c>
      <c r="U4630" t="s">
        <v>4429</v>
      </c>
      <c r="V4630" t="s">
        <v>4816</v>
      </c>
      <c r="W4630" t="s">
        <v>4817</v>
      </c>
    </row>
    <row r="4631" spans="1:23" x14ac:dyDescent="0.3">
      <c r="A4631">
        <v>3085896064291390</v>
      </c>
      <c r="B4631" t="s">
        <v>1249</v>
      </c>
      <c r="C4631" t="s">
        <v>24</v>
      </c>
      <c r="D4631" t="s">
        <v>2662</v>
      </c>
      <c r="E4631" t="s">
        <v>1160</v>
      </c>
      <c r="F4631" t="s">
        <v>1161</v>
      </c>
      <c r="G4631">
        <v>-1.9402999999999999</v>
      </c>
      <c r="H4631">
        <v>29.873899999999999</v>
      </c>
      <c r="I4631" t="s">
        <v>78</v>
      </c>
      <c r="J4631">
        <v>125872</v>
      </c>
      <c r="K4631" s="1">
        <v>44680</v>
      </c>
      <c r="L4631" t="s">
        <v>123</v>
      </c>
      <c r="M4631" t="s">
        <v>12973</v>
      </c>
      <c r="N4631" t="s">
        <v>12974</v>
      </c>
      <c r="O4631" t="s">
        <v>1513</v>
      </c>
      <c r="P4631" t="s">
        <v>1373</v>
      </c>
      <c r="Q4631" t="s">
        <v>67</v>
      </c>
      <c r="R4631" t="s">
        <v>1514</v>
      </c>
      <c r="S4631" t="s">
        <v>114</v>
      </c>
      <c r="T4631" t="s">
        <v>1515</v>
      </c>
      <c r="U4631" t="s">
        <v>1516</v>
      </c>
      <c r="V4631" t="s">
        <v>8545</v>
      </c>
      <c r="W4631" t="s">
        <v>8546</v>
      </c>
    </row>
    <row r="4632" spans="1:23" x14ac:dyDescent="0.3">
      <c r="A4632">
        <v>1250237239937430</v>
      </c>
      <c r="B4632" t="s">
        <v>286</v>
      </c>
      <c r="C4632" t="s">
        <v>91</v>
      </c>
      <c r="D4632" t="s">
        <v>2475</v>
      </c>
      <c r="E4632" t="s">
        <v>1053</v>
      </c>
      <c r="F4632" t="s">
        <v>1054</v>
      </c>
      <c r="G4632">
        <v>51.165700000000001</v>
      </c>
      <c r="H4632">
        <v>10.451499999999999</v>
      </c>
      <c r="I4632" t="s">
        <v>138</v>
      </c>
      <c r="J4632">
        <v>43029</v>
      </c>
      <c r="K4632" s="1">
        <v>44941</v>
      </c>
      <c r="L4632" t="s">
        <v>63</v>
      </c>
      <c r="M4632" t="s">
        <v>12975</v>
      </c>
      <c r="N4632" t="s">
        <v>12976</v>
      </c>
      <c r="O4632" t="s">
        <v>2583</v>
      </c>
      <c r="P4632" t="s">
        <v>5143</v>
      </c>
      <c r="Q4632" t="s">
        <v>83</v>
      </c>
      <c r="R4632" t="s">
        <v>5144</v>
      </c>
      <c r="S4632" t="s">
        <v>114</v>
      </c>
      <c r="T4632" t="s">
        <v>5145</v>
      </c>
      <c r="U4632" t="s">
        <v>5146</v>
      </c>
      <c r="V4632" t="s">
        <v>8356</v>
      </c>
      <c r="W4632" t="s">
        <v>8357</v>
      </c>
    </row>
    <row r="4633" spans="1:23" x14ac:dyDescent="0.3">
      <c r="A4633">
        <v>2978964296343270</v>
      </c>
      <c r="B4633" t="s">
        <v>710</v>
      </c>
      <c r="C4633" t="s">
        <v>105</v>
      </c>
      <c r="D4633" t="s">
        <v>2348</v>
      </c>
      <c r="E4633" t="s">
        <v>63</v>
      </c>
      <c r="F4633" t="s">
        <v>152</v>
      </c>
      <c r="G4633">
        <v>3.2027999999999999</v>
      </c>
      <c r="H4633">
        <v>73.220699999999994</v>
      </c>
      <c r="I4633" t="s">
        <v>62</v>
      </c>
      <c r="J4633">
        <v>130402</v>
      </c>
      <c r="K4633" s="1">
        <v>44773</v>
      </c>
      <c r="L4633" t="s">
        <v>123</v>
      </c>
      <c r="M4633" t="s">
        <v>12977</v>
      </c>
      <c r="N4633" t="s">
        <v>12978</v>
      </c>
      <c r="O4633" t="s">
        <v>1858</v>
      </c>
      <c r="P4633" t="s">
        <v>2378</v>
      </c>
      <c r="Q4633" t="s">
        <v>34</v>
      </c>
      <c r="R4633" t="s">
        <v>2379</v>
      </c>
      <c r="S4633" t="s">
        <v>114</v>
      </c>
      <c r="T4633" t="s">
        <v>2380</v>
      </c>
      <c r="U4633" t="s">
        <v>2381</v>
      </c>
      <c r="V4633" t="s">
        <v>1878</v>
      </c>
      <c r="W4633" t="s">
        <v>1879</v>
      </c>
    </row>
    <row r="4634" spans="1:23" x14ac:dyDescent="0.3">
      <c r="A4634">
        <v>2493317298836650</v>
      </c>
      <c r="B4634" t="s">
        <v>839</v>
      </c>
      <c r="C4634" t="s">
        <v>273</v>
      </c>
      <c r="D4634" t="s">
        <v>3767</v>
      </c>
      <c r="E4634" t="s">
        <v>3964</v>
      </c>
      <c r="F4634" t="s">
        <v>3965</v>
      </c>
      <c r="G4634">
        <v>42.315399999999997</v>
      </c>
      <c r="H4634">
        <v>43.356900000000003</v>
      </c>
      <c r="I4634" t="s">
        <v>206</v>
      </c>
      <c r="J4634">
        <v>20775</v>
      </c>
      <c r="K4634" s="1">
        <v>45165</v>
      </c>
      <c r="L4634" t="s">
        <v>123</v>
      </c>
      <c r="M4634" t="s">
        <v>12979</v>
      </c>
      <c r="N4634" t="s">
        <v>12980</v>
      </c>
      <c r="O4634" t="s">
        <v>306</v>
      </c>
      <c r="P4634" t="s">
        <v>307</v>
      </c>
      <c r="Q4634" t="s">
        <v>674</v>
      </c>
      <c r="R4634" t="s">
        <v>308</v>
      </c>
      <c r="S4634" t="s">
        <v>145</v>
      </c>
      <c r="T4634" t="s">
        <v>309</v>
      </c>
      <c r="U4634" t="s">
        <v>310</v>
      </c>
      <c r="V4634" t="s">
        <v>3367</v>
      </c>
      <c r="W4634" t="s">
        <v>3368</v>
      </c>
    </row>
    <row r="4635" spans="1:23" x14ac:dyDescent="0.3">
      <c r="A4635">
        <v>63165409964173</v>
      </c>
      <c r="B4635" t="s">
        <v>921</v>
      </c>
      <c r="C4635" t="s">
        <v>105</v>
      </c>
      <c r="D4635" t="s">
        <v>4829</v>
      </c>
      <c r="E4635" t="s">
        <v>262</v>
      </c>
      <c r="F4635" t="s">
        <v>262</v>
      </c>
      <c r="G4635">
        <v>43.942399999999999</v>
      </c>
      <c r="H4635">
        <v>12.457800000000001</v>
      </c>
      <c r="I4635" t="s">
        <v>206</v>
      </c>
      <c r="J4635">
        <v>33340</v>
      </c>
      <c r="K4635" s="1">
        <v>44555</v>
      </c>
      <c r="L4635" t="s">
        <v>29</v>
      </c>
      <c r="M4635" t="s">
        <v>12981</v>
      </c>
      <c r="N4635" t="s">
        <v>12982</v>
      </c>
      <c r="O4635" t="s">
        <v>561</v>
      </c>
      <c r="P4635" t="s">
        <v>3816</v>
      </c>
      <c r="Q4635" t="s">
        <v>67</v>
      </c>
      <c r="R4635" t="s">
        <v>3817</v>
      </c>
      <c r="S4635" t="s">
        <v>212</v>
      </c>
      <c r="T4635" t="s">
        <v>3818</v>
      </c>
      <c r="U4635" t="s">
        <v>3819</v>
      </c>
      <c r="V4635" t="s">
        <v>1459</v>
      </c>
      <c r="W4635" t="s">
        <v>1460</v>
      </c>
    </row>
    <row r="4636" spans="1:23" x14ac:dyDescent="0.3">
      <c r="A4636">
        <v>1413234010590030</v>
      </c>
      <c r="B4636" t="s">
        <v>1249</v>
      </c>
      <c r="C4636" t="s">
        <v>273</v>
      </c>
      <c r="D4636" t="s">
        <v>4626</v>
      </c>
      <c r="E4636" t="s">
        <v>1053</v>
      </c>
      <c r="F4636" t="s">
        <v>1054</v>
      </c>
      <c r="G4636">
        <v>51.165700000000001</v>
      </c>
      <c r="H4636">
        <v>10.451499999999999</v>
      </c>
      <c r="I4636" t="s">
        <v>28</v>
      </c>
      <c r="J4636">
        <v>128518</v>
      </c>
      <c r="K4636" s="1">
        <v>45019</v>
      </c>
      <c r="L4636" t="s">
        <v>123</v>
      </c>
      <c r="M4636" t="s">
        <v>12983</v>
      </c>
      <c r="N4636" t="s">
        <v>12984</v>
      </c>
      <c r="O4636" t="s">
        <v>1698</v>
      </c>
      <c r="P4636" t="s">
        <v>1699</v>
      </c>
      <c r="Q4636" t="s">
        <v>67</v>
      </c>
      <c r="R4636" t="s">
        <v>1700</v>
      </c>
      <c r="S4636" t="s">
        <v>85</v>
      </c>
      <c r="T4636" t="s">
        <v>1701</v>
      </c>
      <c r="U4636" t="s">
        <v>1702</v>
      </c>
      <c r="V4636" t="s">
        <v>7944</v>
      </c>
      <c r="W4636" t="s">
        <v>7945</v>
      </c>
    </row>
    <row r="4637" spans="1:23" x14ac:dyDescent="0.3">
      <c r="A4637">
        <v>2348245282816700</v>
      </c>
      <c r="B4637" t="s">
        <v>779</v>
      </c>
      <c r="C4637" t="s">
        <v>189</v>
      </c>
      <c r="D4637" t="s">
        <v>4182</v>
      </c>
      <c r="E4637" t="s">
        <v>2210</v>
      </c>
      <c r="F4637" t="s">
        <v>2211</v>
      </c>
      <c r="G4637">
        <v>4.5709</v>
      </c>
      <c r="H4637">
        <v>-74.297300000000007</v>
      </c>
      <c r="I4637" t="s">
        <v>206</v>
      </c>
      <c r="J4637">
        <v>125860</v>
      </c>
      <c r="K4637" s="1">
        <v>44715</v>
      </c>
      <c r="L4637" t="s">
        <v>63</v>
      </c>
      <c r="M4637" t="s">
        <v>12985</v>
      </c>
      <c r="N4637" t="s">
        <v>12986</v>
      </c>
      <c r="O4637" t="s">
        <v>660</v>
      </c>
      <c r="P4637" t="s">
        <v>661</v>
      </c>
      <c r="Q4637" t="s">
        <v>83</v>
      </c>
      <c r="R4637" t="s">
        <v>662</v>
      </c>
      <c r="S4637" t="s">
        <v>85</v>
      </c>
      <c r="T4637" t="s">
        <v>663</v>
      </c>
      <c r="U4637" t="s">
        <v>664</v>
      </c>
      <c r="V4637" t="s">
        <v>1548</v>
      </c>
      <c r="W4637" t="s">
        <v>1549</v>
      </c>
    </row>
    <row r="4638" spans="1:23" x14ac:dyDescent="0.3">
      <c r="A4638">
        <v>1029837990036820</v>
      </c>
      <c r="B4638" t="s">
        <v>480</v>
      </c>
      <c r="C4638" t="s">
        <v>218</v>
      </c>
      <c r="D4638" t="s">
        <v>3553</v>
      </c>
      <c r="E4638" t="s">
        <v>1414</v>
      </c>
      <c r="F4638" t="s">
        <v>1415</v>
      </c>
      <c r="G4638">
        <v>29.311699999999998</v>
      </c>
      <c r="H4638">
        <v>47.4818</v>
      </c>
      <c r="I4638" t="s">
        <v>138</v>
      </c>
      <c r="J4638">
        <v>16714</v>
      </c>
      <c r="K4638" s="1">
        <v>44640</v>
      </c>
      <c r="L4638" t="s">
        <v>29</v>
      </c>
      <c r="M4638" t="s">
        <v>12416</v>
      </c>
      <c r="N4638" t="s">
        <v>12987</v>
      </c>
      <c r="O4638" t="s">
        <v>3926</v>
      </c>
      <c r="P4638" t="s">
        <v>6330</v>
      </c>
      <c r="Q4638" t="s">
        <v>967</v>
      </c>
      <c r="R4638" t="s">
        <v>6331</v>
      </c>
      <c r="S4638" t="s">
        <v>114</v>
      </c>
      <c r="T4638" t="s">
        <v>6332</v>
      </c>
      <c r="U4638" t="s">
        <v>6333</v>
      </c>
      <c r="V4638" t="s">
        <v>1878</v>
      </c>
      <c r="W4638" t="s">
        <v>1879</v>
      </c>
    </row>
    <row r="4639" spans="1:23" x14ac:dyDescent="0.3">
      <c r="A4639">
        <v>45985154430504</v>
      </c>
      <c r="B4639" t="s">
        <v>313</v>
      </c>
      <c r="C4639" t="s">
        <v>151</v>
      </c>
      <c r="D4639" t="s">
        <v>6473</v>
      </c>
      <c r="E4639" t="s">
        <v>1217</v>
      </c>
      <c r="F4639" t="s">
        <v>1218</v>
      </c>
      <c r="G4639">
        <v>36.204799999999999</v>
      </c>
      <c r="H4639">
        <v>138.25290000000001</v>
      </c>
      <c r="I4639" t="s">
        <v>62</v>
      </c>
      <c r="J4639">
        <v>133656</v>
      </c>
      <c r="K4639" s="1">
        <v>44550</v>
      </c>
      <c r="L4639" t="s">
        <v>29</v>
      </c>
      <c r="M4639" t="s">
        <v>12988</v>
      </c>
      <c r="N4639">
        <f>1-521-251-2460</f>
        <v>-3231</v>
      </c>
      <c r="O4639" t="s">
        <v>597</v>
      </c>
      <c r="P4639" t="s">
        <v>5454</v>
      </c>
      <c r="Q4639" t="s">
        <v>83</v>
      </c>
      <c r="R4639" t="s">
        <v>5455</v>
      </c>
      <c r="S4639" t="s">
        <v>212</v>
      </c>
      <c r="T4639" t="s">
        <v>5456</v>
      </c>
      <c r="U4639" t="s">
        <v>5457</v>
      </c>
      <c r="V4639" t="s">
        <v>2434</v>
      </c>
      <c r="W4639" t="s">
        <v>2435</v>
      </c>
    </row>
    <row r="4640" spans="1:23" x14ac:dyDescent="0.3">
      <c r="A4640">
        <v>2139271880433040</v>
      </c>
      <c r="B4640" t="s">
        <v>175</v>
      </c>
      <c r="C4640" t="s">
        <v>105</v>
      </c>
      <c r="D4640" t="s">
        <v>2808</v>
      </c>
      <c r="E4640" t="s">
        <v>5614</v>
      </c>
      <c r="F4640" t="s">
        <v>5615</v>
      </c>
      <c r="G4640">
        <v>38.963700000000003</v>
      </c>
      <c r="H4640">
        <v>35.243299999999998</v>
      </c>
      <c r="I4640" t="s">
        <v>206</v>
      </c>
      <c r="J4640">
        <v>117673</v>
      </c>
      <c r="K4640" s="1">
        <v>44695</v>
      </c>
      <c r="L4640" t="s">
        <v>123</v>
      </c>
      <c r="M4640" t="s">
        <v>12989</v>
      </c>
      <c r="N4640">
        <f>1-530-560-4796</f>
        <v>-5885</v>
      </c>
      <c r="O4640" t="s">
        <v>811</v>
      </c>
      <c r="P4640" t="s">
        <v>812</v>
      </c>
      <c r="Q4640" t="s">
        <v>967</v>
      </c>
      <c r="R4640" t="s">
        <v>813</v>
      </c>
      <c r="S4640" t="s">
        <v>114</v>
      </c>
      <c r="T4640" t="s">
        <v>814</v>
      </c>
      <c r="U4640" t="s">
        <v>815</v>
      </c>
      <c r="V4640" t="s">
        <v>4111</v>
      </c>
      <c r="W4640" t="s">
        <v>4112</v>
      </c>
    </row>
    <row r="4641" spans="1:23" x14ac:dyDescent="0.3">
      <c r="A4641">
        <v>1607779714525090</v>
      </c>
      <c r="B4641" t="s">
        <v>1008</v>
      </c>
      <c r="C4641" t="s">
        <v>151</v>
      </c>
      <c r="D4641" t="s">
        <v>5474</v>
      </c>
      <c r="E4641" t="s">
        <v>4011</v>
      </c>
      <c r="F4641" t="s">
        <v>4012</v>
      </c>
      <c r="G4641">
        <v>38.860999999999997</v>
      </c>
      <c r="H4641">
        <v>71.2761</v>
      </c>
      <c r="I4641" t="s">
        <v>206</v>
      </c>
      <c r="J4641">
        <v>16896</v>
      </c>
      <c r="K4641" s="1">
        <v>45102</v>
      </c>
      <c r="L4641" t="s">
        <v>123</v>
      </c>
      <c r="M4641" t="s">
        <v>12990</v>
      </c>
      <c r="N4641" t="s">
        <v>12991</v>
      </c>
      <c r="O4641" t="s">
        <v>48</v>
      </c>
      <c r="P4641" t="s">
        <v>49</v>
      </c>
      <c r="Q4641" t="s">
        <v>294</v>
      </c>
      <c r="R4641" t="s">
        <v>51</v>
      </c>
      <c r="S4641" t="s">
        <v>114</v>
      </c>
      <c r="T4641" t="s">
        <v>53</v>
      </c>
      <c r="U4641" t="s">
        <v>54</v>
      </c>
      <c r="V4641" t="s">
        <v>1517</v>
      </c>
      <c r="W4641" t="s">
        <v>1518</v>
      </c>
    </row>
    <row r="4642" spans="1:23" x14ac:dyDescent="0.3">
      <c r="A4642">
        <v>1514163691456790</v>
      </c>
      <c r="B4642" t="s">
        <v>396</v>
      </c>
      <c r="C4642" t="s">
        <v>151</v>
      </c>
      <c r="D4642" t="s">
        <v>3319</v>
      </c>
      <c r="E4642" t="s">
        <v>2644</v>
      </c>
      <c r="F4642" t="s">
        <v>2645</v>
      </c>
      <c r="G4642">
        <v>-19.0154</v>
      </c>
      <c r="H4642">
        <v>29.154900000000001</v>
      </c>
      <c r="I4642" t="s">
        <v>78</v>
      </c>
      <c r="J4642">
        <v>112037</v>
      </c>
      <c r="K4642" s="1">
        <v>44507</v>
      </c>
      <c r="L4642" t="s">
        <v>123</v>
      </c>
      <c r="M4642" t="s">
        <v>12992</v>
      </c>
      <c r="N4642" t="s">
        <v>12993</v>
      </c>
      <c r="O4642" t="s">
        <v>2122</v>
      </c>
      <c r="P4642" t="s">
        <v>8998</v>
      </c>
      <c r="Q4642" t="s">
        <v>83</v>
      </c>
      <c r="R4642" t="s">
        <v>8999</v>
      </c>
      <c r="S4642" t="s">
        <v>212</v>
      </c>
      <c r="T4642" t="s">
        <v>9000</v>
      </c>
      <c r="U4642" t="s">
        <v>9001</v>
      </c>
      <c r="V4642" t="s">
        <v>6455</v>
      </c>
      <c r="W4642" t="s">
        <v>6456</v>
      </c>
    </row>
    <row r="4643" spans="1:23" x14ac:dyDescent="0.3">
      <c r="A4643">
        <v>1818105725566330</v>
      </c>
      <c r="B4643" t="s">
        <v>364</v>
      </c>
      <c r="C4643" t="s">
        <v>105</v>
      </c>
      <c r="D4643" t="s">
        <v>4381</v>
      </c>
      <c r="E4643" t="s">
        <v>3607</v>
      </c>
      <c r="F4643" t="s">
        <v>3608</v>
      </c>
      <c r="G4643">
        <v>39.074199999999998</v>
      </c>
      <c r="H4643">
        <v>21.824300000000001</v>
      </c>
      <c r="I4643" t="s">
        <v>62</v>
      </c>
      <c r="J4643">
        <v>36286</v>
      </c>
      <c r="K4643" s="1">
        <v>44843</v>
      </c>
      <c r="L4643" t="s">
        <v>29</v>
      </c>
      <c r="M4643" t="s">
        <v>12994</v>
      </c>
      <c r="N4643" t="s">
        <v>12995</v>
      </c>
      <c r="O4643" t="s">
        <v>2231</v>
      </c>
      <c r="P4643" t="s">
        <v>2232</v>
      </c>
      <c r="Q4643" t="s">
        <v>294</v>
      </c>
      <c r="R4643" t="s">
        <v>2233</v>
      </c>
      <c r="S4643" t="s">
        <v>36</v>
      </c>
      <c r="T4643" t="s">
        <v>2234</v>
      </c>
      <c r="U4643" t="s">
        <v>2235</v>
      </c>
      <c r="V4643" t="s">
        <v>187</v>
      </c>
      <c r="W4643" t="s">
        <v>188</v>
      </c>
    </row>
    <row r="4644" spans="1:23" x14ac:dyDescent="0.3">
      <c r="A4644">
        <v>2472312965881170</v>
      </c>
      <c r="B4644" t="s">
        <v>667</v>
      </c>
      <c r="C4644" t="s">
        <v>105</v>
      </c>
      <c r="D4644" t="s">
        <v>1674</v>
      </c>
      <c r="E4644" t="s">
        <v>419</v>
      </c>
      <c r="F4644" t="s">
        <v>420</v>
      </c>
      <c r="G4644">
        <v>-23.442502999999999</v>
      </c>
      <c r="H4644">
        <v>-58.443832</v>
      </c>
      <c r="I4644" t="s">
        <v>78</v>
      </c>
      <c r="J4644">
        <v>97149</v>
      </c>
      <c r="K4644" s="1">
        <v>45117</v>
      </c>
      <c r="L4644" t="s">
        <v>63</v>
      </c>
      <c r="M4644" t="s">
        <v>12996</v>
      </c>
      <c r="N4644" t="s">
        <v>12997</v>
      </c>
      <c r="O4644" t="s">
        <v>2242</v>
      </c>
      <c r="P4644" t="s">
        <v>3543</v>
      </c>
      <c r="Q4644" t="s">
        <v>294</v>
      </c>
      <c r="R4644" t="s">
        <v>3544</v>
      </c>
      <c r="S4644" t="s">
        <v>212</v>
      </c>
      <c r="T4644" t="s">
        <v>3545</v>
      </c>
      <c r="U4644" t="s">
        <v>3546</v>
      </c>
      <c r="V4644" t="s">
        <v>5328</v>
      </c>
      <c r="W4644" t="s">
        <v>5329</v>
      </c>
    </row>
    <row r="4645" spans="1:23" x14ac:dyDescent="0.3">
      <c r="A4645">
        <v>1718032173342670</v>
      </c>
      <c r="B4645" t="s">
        <v>430</v>
      </c>
      <c r="C4645" t="s">
        <v>151</v>
      </c>
      <c r="D4645" t="s">
        <v>3779</v>
      </c>
      <c r="E4645" t="s">
        <v>947</v>
      </c>
      <c r="F4645" t="s">
        <v>948</v>
      </c>
      <c r="G4645">
        <v>28.3949</v>
      </c>
      <c r="H4645">
        <v>84.123999999999995</v>
      </c>
      <c r="I4645" t="s">
        <v>206</v>
      </c>
      <c r="J4645">
        <v>98484</v>
      </c>
      <c r="K4645" s="1">
        <v>44670</v>
      </c>
      <c r="L4645" t="s">
        <v>63</v>
      </c>
      <c r="M4645" t="s">
        <v>12998</v>
      </c>
      <c r="N4645">
        <v>4605642785</v>
      </c>
      <c r="O4645" t="s">
        <v>2602</v>
      </c>
      <c r="P4645" t="s">
        <v>2603</v>
      </c>
      <c r="Q4645" t="s">
        <v>1047</v>
      </c>
      <c r="R4645" t="s">
        <v>2604</v>
      </c>
      <c r="S4645" t="s">
        <v>85</v>
      </c>
      <c r="T4645" t="s">
        <v>2605</v>
      </c>
      <c r="U4645" t="s">
        <v>2606</v>
      </c>
      <c r="V4645" t="s">
        <v>765</v>
      </c>
      <c r="W4645" t="s">
        <v>766</v>
      </c>
    </row>
    <row r="4646" spans="1:23" x14ac:dyDescent="0.3">
      <c r="A4646">
        <v>340335115884880</v>
      </c>
      <c r="B4646" t="s">
        <v>23</v>
      </c>
      <c r="C4646" t="s">
        <v>273</v>
      </c>
      <c r="D4646" t="s">
        <v>1804</v>
      </c>
      <c r="E4646" t="s">
        <v>378</v>
      </c>
      <c r="F4646" t="s">
        <v>379</v>
      </c>
      <c r="G4646">
        <v>21.521799999999999</v>
      </c>
      <c r="H4646">
        <v>-77.781199999999998</v>
      </c>
      <c r="I4646" t="s">
        <v>28</v>
      </c>
      <c r="J4646">
        <v>50811</v>
      </c>
      <c r="K4646" s="1">
        <v>44955</v>
      </c>
      <c r="L4646" t="s">
        <v>29</v>
      </c>
      <c r="M4646" t="s">
        <v>12999</v>
      </c>
      <c r="N4646" t="s">
        <v>13000</v>
      </c>
      <c r="O4646" t="s">
        <v>424</v>
      </c>
      <c r="P4646" t="s">
        <v>2056</v>
      </c>
      <c r="Q4646" t="s">
        <v>67</v>
      </c>
      <c r="R4646" t="s">
        <v>2057</v>
      </c>
      <c r="S4646" t="s">
        <v>212</v>
      </c>
      <c r="T4646" t="s">
        <v>2058</v>
      </c>
      <c r="U4646" t="s">
        <v>2059</v>
      </c>
      <c r="V4646" t="s">
        <v>6580</v>
      </c>
      <c r="W4646" t="s">
        <v>6581</v>
      </c>
    </row>
    <row r="4647" spans="1:23" x14ac:dyDescent="0.3">
      <c r="A4647">
        <v>2592394514442670</v>
      </c>
      <c r="B4647" t="s">
        <v>973</v>
      </c>
      <c r="C4647" t="s">
        <v>42</v>
      </c>
      <c r="D4647" t="s">
        <v>2936</v>
      </c>
      <c r="E4647" t="s">
        <v>288</v>
      </c>
      <c r="F4647" t="s">
        <v>2442</v>
      </c>
      <c r="G4647">
        <v>35.907800000000002</v>
      </c>
      <c r="H4647">
        <v>127.76690000000001</v>
      </c>
      <c r="I4647" t="s">
        <v>78</v>
      </c>
      <c r="J4647">
        <v>34383</v>
      </c>
      <c r="K4647" s="1">
        <v>45001</v>
      </c>
      <c r="L4647" t="s">
        <v>123</v>
      </c>
      <c r="M4647" t="s">
        <v>13001</v>
      </c>
      <c r="N4647" t="s">
        <v>13002</v>
      </c>
      <c r="O4647" t="s">
        <v>81</v>
      </c>
      <c r="P4647" t="s">
        <v>224</v>
      </c>
      <c r="Q4647" t="s">
        <v>143</v>
      </c>
      <c r="R4647" t="s">
        <v>2259</v>
      </c>
      <c r="S4647" t="s">
        <v>241</v>
      </c>
      <c r="T4647" t="s">
        <v>2260</v>
      </c>
      <c r="U4647" t="s">
        <v>2261</v>
      </c>
      <c r="V4647" t="s">
        <v>405</v>
      </c>
      <c r="W4647" t="s">
        <v>406</v>
      </c>
    </row>
    <row r="4648" spans="1:23" x14ac:dyDescent="0.3">
      <c r="A4648">
        <v>2612455090506630</v>
      </c>
      <c r="B4648" t="s">
        <v>686</v>
      </c>
      <c r="C4648" t="s">
        <v>189</v>
      </c>
      <c r="D4648" t="s">
        <v>5752</v>
      </c>
      <c r="E4648" t="s">
        <v>275</v>
      </c>
      <c r="F4648" t="s">
        <v>276</v>
      </c>
      <c r="G4648">
        <v>-17.6797</v>
      </c>
      <c r="H4648">
        <v>-149.4068</v>
      </c>
      <c r="I4648" t="s">
        <v>206</v>
      </c>
      <c r="J4648">
        <v>33731</v>
      </c>
      <c r="K4648" s="1">
        <v>44657</v>
      </c>
      <c r="L4648" t="s">
        <v>29</v>
      </c>
      <c r="M4648" t="s">
        <v>13003</v>
      </c>
      <c r="N4648" t="s">
        <v>13004</v>
      </c>
      <c r="O4648" t="s">
        <v>1823</v>
      </c>
      <c r="P4648" t="s">
        <v>1915</v>
      </c>
      <c r="Q4648" t="s">
        <v>321</v>
      </c>
      <c r="R4648" t="s">
        <v>1916</v>
      </c>
      <c r="S4648" t="s">
        <v>241</v>
      </c>
      <c r="T4648" t="s">
        <v>1917</v>
      </c>
      <c r="U4648" t="s">
        <v>1918</v>
      </c>
      <c r="V4648" t="s">
        <v>6160</v>
      </c>
      <c r="W4648" t="s">
        <v>6161</v>
      </c>
    </row>
    <row r="4649" spans="1:23" x14ac:dyDescent="0.3">
      <c r="A4649">
        <v>1695797701601910</v>
      </c>
      <c r="B4649" t="s">
        <v>351</v>
      </c>
      <c r="C4649" t="s">
        <v>42</v>
      </c>
      <c r="D4649" t="s">
        <v>9980</v>
      </c>
      <c r="E4649" t="s">
        <v>1178</v>
      </c>
      <c r="F4649" t="s">
        <v>1179</v>
      </c>
      <c r="G4649">
        <v>19.856300000000001</v>
      </c>
      <c r="H4649">
        <v>102.49550000000001</v>
      </c>
      <c r="I4649" t="s">
        <v>138</v>
      </c>
      <c r="J4649">
        <v>45779</v>
      </c>
      <c r="K4649" s="1">
        <v>45155</v>
      </c>
      <c r="L4649" t="s">
        <v>123</v>
      </c>
      <c r="M4649" t="s">
        <v>8157</v>
      </c>
      <c r="N4649" t="s">
        <v>13005</v>
      </c>
      <c r="O4649" t="s">
        <v>3926</v>
      </c>
      <c r="P4649" t="s">
        <v>7628</v>
      </c>
      <c r="Q4649" t="s">
        <v>239</v>
      </c>
      <c r="R4649" t="s">
        <v>7629</v>
      </c>
      <c r="S4649" t="s">
        <v>198</v>
      </c>
      <c r="T4649" t="s">
        <v>7630</v>
      </c>
      <c r="U4649" t="s">
        <v>7631</v>
      </c>
      <c r="V4649" t="s">
        <v>7613</v>
      </c>
      <c r="W4649" t="s">
        <v>7614</v>
      </c>
    </row>
    <row r="4650" spans="1:23" x14ac:dyDescent="0.3">
      <c r="A4650">
        <v>1291356748269870</v>
      </c>
      <c r="B4650" t="s">
        <v>133</v>
      </c>
      <c r="C4650" t="s">
        <v>58</v>
      </c>
      <c r="D4650" t="s">
        <v>10871</v>
      </c>
      <c r="E4650" t="s">
        <v>5204</v>
      </c>
      <c r="F4650" t="s">
        <v>5205</v>
      </c>
      <c r="G4650">
        <v>41.153300000000002</v>
      </c>
      <c r="H4650">
        <v>20.168299999999999</v>
      </c>
      <c r="I4650" t="s">
        <v>62</v>
      </c>
      <c r="J4650">
        <v>88223</v>
      </c>
      <c r="K4650" s="1">
        <v>44902</v>
      </c>
      <c r="L4650" t="s">
        <v>123</v>
      </c>
      <c r="M4650" t="s">
        <v>13006</v>
      </c>
      <c r="N4650" t="s">
        <v>13007</v>
      </c>
      <c r="O4650" t="s">
        <v>319</v>
      </c>
      <c r="P4650" t="s">
        <v>3506</v>
      </c>
      <c r="Q4650" t="s">
        <v>143</v>
      </c>
      <c r="R4650" t="s">
        <v>3507</v>
      </c>
      <c r="S4650" t="s">
        <v>52</v>
      </c>
      <c r="T4650" t="s">
        <v>3508</v>
      </c>
      <c r="U4650" t="s">
        <v>3509</v>
      </c>
      <c r="V4650" t="s">
        <v>12209</v>
      </c>
      <c r="W4650" t="s">
        <v>12210</v>
      </c>
    </row>
    <row r="4651" spans="1:23" x14ac:dyDescent="0.3">
      <c r="A4651">
        <v>2668878925104830</v>
      </c>
      <c r="B4651" t="s">
        <v>119</v>
      </c>
      <c r="C4651" t="s">
        <v>189</v>
      </c>
      <c r="D4651" t="s">
        <v>5668</v>
      </c>
      <c r="E4651" t="s">
        <v>2409</v>
      </c>
      <c r="F4651" t="s">
        <v>2410</v>
      </c>
      <c r="G4651">
        <v>47.165999999999997</v>
      </c>
      <c r="H4651">
        <v>9.5554000000000006</v>
      </c>
      <c r="I4651" t="s">
        <v>78</v>
      </c>
      <c r="J4651">
        <v>51599</v>
      </c>
      <c r="K4651" s="1">
        <v>44540</v>
      </c>
      <c r="L4651" t="s">
        <v>63</v>
      </c>
      <c r="M4651" t="s">
        <v>13008</v>
      </c>
      <c r="N4651" t="s">
        <v>13009</v>
      </c>
      <c r="O4651" t="s">
        <v>693</v>
      </c>
      <c r="P4651" t="s">
        <v>2445</v>
      </c>
      <c r="Q4651" t="s">
        <v>143</v>
      </c>
      <c r="R4651" t="s">
        <v>2446</v>
      </c>
      <c r="S4651" t="s">
        <v>212</v>
      </c>
      <c r="T4651" t="s">
        <v>2447</v>
      </c>
      <c r="U4651" t="s">
        <v>2448</v>
      </c>
      <c r="V4651" t="s">
        <v>4566</v>
      </c>
      <c r="W4651" t="s">
        <v>4567</v>
      </c>
    </row>
    <row r="4652" spans="1:23" x14ac:dyDescent="0.3">
      <c r="A4652">
        <v>2007445201787480</v>
      </c>
      <c r="B4652" t="s">
        <v>467</v>
      </c>
      <c r="C4652" t="s">
        <v>151</v>
      </c>
      <c r="D4652" t="s">
        <v>793</v>
      </c>
      <c r="E4652" t="s">
        <v>288</v>
      </c>
      <c r="F4652" t="s">
        <v>2442</v>
      </c>
      <c r="G4652">
        <v>35.907800000000002</v>
      </c>
      <c r="H4652">
        <v>127.76690000000001</v>
      </c>
      <c r="I4652" t="s">
        <v>206</v>
      </c>
      <c r="J4652">
        <v>40704</v>
      </c>
      <c r="K4652" s="1">
        <v>45066</v>
      </c>
      <c r="L4652" t="s">
        <v>29</v>
      </c>
      <c r="M4652" t="s">
        <v>13010</v>
      </c>
      <c r="N4652" t="s">
        <v>13011</v>
      </c>
      <c r="O4652" t="s">
        <v>2174</v>
      </c>
      <c r="P4652" t="s">
        <v>2782</v>
      </c>
      <c r="Q4652" t="s">
        <v>967</v>
      </c>
      <c r="R4652" t="s">
        <v>2783</v>
      </c>
      <c r="S4652" t="s">
        <v>69</v>
      </c>
      <c r="T4652" t="s">
        <v>2784</v>
      </c>
      <c r="U4652" t="s">
        <v>2785</v>
      </c>
      <c r="V4652" t="s">
        <v>5714</v>
      </c>
      <c r="W4652" t="s">
        <v>5715</v>
      </c>
    </row>
    <row r="4653" spans="1:23" x14ac:dyDescent="0.3">
      <c r="A4653">
        <v>3081272892252660</v>
      </c>
      <c r="B4653" t="s">
        <v>364</v>
      </c>
      <c r="C4653" t="s">
        <v>91</v>
      </c>
      <c r="D4653" t="s">
        <v>7547</v>
      </c>
      <c r="E4653" t="s">
        <v>794</v>
      </c>
      <c r="F4653" t="s">
        <v>795</v>
      </c>
      <c r="G4653">
        <v>4.5353000000000003</v>
      </c>
      <c r="H4653">
        <v>114.7277</v>
      </c>
      <c r="I4653" t="s">
        <v>138</v>
      </c>
      <c r="J4653">
        <v>61613</v>
      </c>
      <c r="K4653" s="1">
        <v>45141</v>
      </c>
      <c r="L4653" t="s">
        <v>123</v>
      </c>
      <c r="M4653" t="s">
        <v>13012</v>
      </c>
      <c r="N4653" t="s">
        <v>13013</v>
      </c>
      <c r="O4653" t="s">
        <v>965</v>
      </c>
      <c r="P4653" t="s">
        <v>966</v>
      </c>
      <c r="Q4653" t="s">
        <v>67</v>
      </c>
      <c r="R4653" t="s">
        <v>968</v>
      </c>
      <c r="S4653" t="s">
        <v>255</v>
      </c>
      <c r="T4653" t="s">
        <v>969</v>
      </c>
      <c r="U4653" t="s">
        <v>970</v>
      </c>
      <c r="V4653" t="s">
        <v>7907</v>
      </c>
      <c r="W4653" t="s">
        <v>7908</v>
      </c>
    </row>
    <row r="4654" spans="1:23" x14ac:dyDescent="0.3">
      <c r="A4654">
        <v>2279082076156990</v>
      </c>
      <c r="B4654" t="s">
        <v>839</v>
      </c>
      <c r="C4654" t="s">
        <v>91</v>
      </c>
      <c r="D4654" t="s">
        <v>1423</v>
      </c>
      <c r="E4654" t="s">
        <v>569</v>
      </c>
      <c r="F4654" t="s">
        <v>570</v>
      </c>
      <c r="G4654">
        <v>18.335799999999999</v>
      </c>
      <c r="H4654">
        <v>-64.896299999999997</v>
      </c>
      <c r="I4654" t="s">
        <v>138</v>
      </c>
      <c r="J4654">
        <v>122856</v>
      </c>
      <c r="K4654" s="1">
        <v>45031</v>
      </c>
      <c r="L4654" t="s">
        <v>29</v>
      </c>
      <c r="M4654" t="s">
        <v>13014</v>
      </c>
      <c r="N4654">
        <f>1-795-752-7993</f>
        <v>-9539</v>
      </c>
      <c r="O4654" t="s">
        <v>597</v>
      </c>
      <c r="P4654" t="s">
        <v>5454</v>
      </c>
      <c r="Q4654" t="s">
        <v>294</v>
      </c>
      <c r="R4654" t="s">
        <v>5455</v>
      </c>
      <c r="S4654" t="s">
        <v>255</v>
      </c>
      <c r="T4654" t="s">
        <v>5456</v>
      </c>
      <c r="U4654" t="s">
        <v>5457</v>
      </c>
      <c r="V4654" t="s">
        <v>2197</v>
      </c>
      <c r="W4654" t="s">
        <v>2198</v>
      </c>
    </row>
    <row r="4655" spans="1:23" x14ac:dyDescent="0.3">
      <c r="A4655">
        <v>1402885345626190</v>
      </c>
      <c r="B4655" t="s">
        <v>686</v>
      </c>
      <c r="C4655" t="s">
        <v>151</v>
      </c>
      <c r="D4655" t="s">
        <v>2366</v>
      </c>
      <c r="E4655" t="s">
        <v>340</v>
      </c>
      <c r="F4655" t="s">
        <v>341</v>
      </c>
      <c r="G4655">
        <v>15.179399999999999</v>
      </c>
      <c r="H4655">
        <v>39.782299999999999</v>
      </c>
      <c r="I4655" t="s">
        <v>62</v>
      </c>
      <c r="J4655">
        <v>17837</v>
      </c>
      <c r="K4655" s="1">
        <v>44851</v>
      </c>
      <c r="L4655" t="s">
        <v>123</v>
      </c>
      <c r="M4655" t="s">
        <v>13015</v>
      </c>
      <c r="N4655">
        <v>9186653124</v>
      </c>
      <c r="O4655" t="s">
        <v>4167</v>
      </c>
      <c r="P4655" t="s">
        <v>4168</v>
      </c>
      <c r="Q4655" t="s">
        <v>294</v>
      </c>
      <c r="R4655" t="s">
        <v>4169</v>
      </c>
      <c r="S4655" t="s">
        <v>145</v>
      </c>
      <c r="T4655" t="s">
        <v>4170</v>
      </c>
      <c r="U4655" t="s">
        <v>4171</v>
      </c>
      <c r="V4655" t="s">
        <v>1919</v>
      </c>
      <c r="W4655" t="s">
        <v>1920</v>
      </c>
    </row>
    <row r="4656" spans="1:23" x14ac:dyDescent="0.3">
      <c r="A4656">
        <v>1050386456114290</v>
      </c>
      <c r="B4656" t="s">
        <v>973</v>
      </c>
      <c r="C4656" t="s">
        <v>91</v>
      </c>
      <c r="D4656" t="s">
        <v>2672</v>
      </c>
      <c r="E4656" t="s">
        <v>26</v>
      </c>
      <c r="F4656" t="s">
        <v>27</v>
      </c>
      <c r="G4656">
        <v>54.2361</v>
      </c>
      <c r="H4656">
        <v>-4.5480999999999998</v>
      </c>
      <c r="I4656" t="s">
        <v>62</v>
      </c>
      <c r="J4656">
        <v>133151</v>
      </c>
      <c r="K4656" s="1">
        <v>44680</v>
      </c>
      <c r="L4656" t="s">
        <v>123</v>
      </c>
      <c r="M4656" t="s">
        <v>13016</v>
      </c>
      <c r="N4656" t="s">
        <v>13017</v>
      </c>
      <c r="O4656" t="s">
        <v>1513</v>
      </c>
      <c r="P4656" t="s">
        <v>1373</v>
      </c>
      <c r="Q4656" t="s">
        <v>253</v>
      </c>
      <c r="R4656" t="s">
        <v>1514</v>
      </c>
      <c r="S4656" t="s">
        <v>212</v>
      </c>
      <c r="T4656" t="s">
        <v>1515</v>
      </c>
      <c r="U4656" t="s">
        <v>1516</v>
      </c>
      <c r="V4656" t="s">
        <v>3131</v>
      </c>
      <c r="W4656" t="s">
        <v>3132</v>
      </c>
    </row>
    <row r="4657" spans="1:23" x14ac:dyDescent="0.3">
      <c r="A4657">
        <v>2256271792514000</v>
      </c>
      <c r="B4657" t="s">
        <v>779</v>
      </c>
      <c r="C4657" t="s">
        <v>134</v>
      </c>
      <c r="D4657" t="s">
        <v>1175</v>
      </c>
      <c r="E4657" t="s">
        <v>3138</v>
      </c>
      <c r="F4657" t="s">
        <v>3139</v>
      </c>
      <c r="G4657">
        <v>33.886899999999997</v>
      </c>
      <c r="H4657">
        <v>9.5374999999999996</v>
      </c>
      <c r="I4657" t="s">
        <v>62</v>
      </c>
      <c r="J4657">
        <v>51529</v>
      </c>
      <c r="K4657" s="1">
        <v>44723</v>
      </c>
      <c r="L4657" t="s">
        <v>123</v>
      </c>
      <c r="M4657" t="s">
        <v>13018</v>
      </c>
      <c r="N4657" t="s">
        <v>13019</v>
      </c>
      <c r="O4657" t="s">
        <v>561</v>
      </c>
      <c r="P4657" t="s">
        <v>745</v>
      </c>
      <c r="Q4657" t="s">
        <v>67</v>
      </c>
      <c r="R4657" t="s">
        <v>746</v>
      </c>
      <c r="S4657" t="s">
        <v>212</v>
      </c>
      <c r="T4657" t="s">
        <v>747</v>
      </c>
      <c r="U4657" t="s">
        <v>748</v>
      </c>
      <c r="V4657" t="s">
        <v>229</v>
      </c>
      <c r="W4657" t="s">
        <v>230</v>
      </c>
    </row>
    <row r="4658" spans="1:23" x14ac:dyDescent="0.3">
      <c r="A4658">
        <v>2755749638445280</v>
      </c>
      <c r="B4658" t="s">
        <v>443</v>
      </c>
      <c r="C4658" t="s">
        <v>189</v>
      </c>
      <c r="D4658" t="s">
        <v>7076</v>
      </c>
      <c r="E4658" t="s">
        <v>4059</v>
      </c>
      <c r="F4658" t="s">
        <v>4060</v>
      </c>
      <c r="G4658">
        <v>44.016500000000001</v>
      </c>
      <c r="H4658">
        <v>21.0059</v>
      </c>
      <c r="I4658" t="s">
        <v>138</v>
      </c>
      <c r="J4658">
        <v>20235</v>
      </c>
      <c r="K4658" s="1">
        <v>44949</v>
      </c>
      <c r="L4658" t="s">
        <v>123</v>
      </c>
      <c r="M4658" t="s">
        <v>13020</v>
      </c>
      <c r="N4658" t="s">
        <v>13021</v>
      </c>
      <c r="O4658" t="s">
        <v>586</v>
      </c>
      <c r="P4658" t="s">
        <v>1106</v>
      </c>
      <c r="Q4658" t="s">
        <v>34</v>
      </c>
      <c r="R4658" t="s">
        <v>1107</v>
      </c>
      <c r="S4658" t="s">
        <v>212</v>
      </c>
      <c r="T4658" t="s">
        <v>1108</v>
      </c>
      <c r="U4658" t="s">
        <v>1109</v>
      </c>
      <c r="V4658" t="s">
        <v>1717</v>
      </c>
      <c r="W4658" t="s">
        <v>1718</v>
      </c>
    </row>
    <row r="4659" spans="1:23" x14ac:dyDescent="0.3">
      <c r="A4659">
        <v>1632482257929500</v>
      </c>
      <c r="B4659" t="s">
        <v>300</v>
      </c>
      <c r="C4659" t="s">
        <v>91</v>
      </c>
      <c r="D4659" t="s">
        <v>1641</v>
      </c>
      <c r="E4659" t="s">
        <v>1911</v>
      </c>
      <c r="F4659" t="s">
        <v>1912</v>
      </c>
      <c r="G4659">
        <v>7.5148999999999999</v>
      </c>
      <c r="H4659">
        <v>134.58250000000001</v>
      </c>
      <c r="I4659" t="s">
        <v>206</v>
      </c>
      <c r="J4659">
        <v>120571</v>
      </c>
      <c r="K4659" s="1">
        <v>44632</v>
      </c>
      <c r="L4659" t="s">
        <v>123</v>
      </c>
      <c r="M4659" t="s">
        <v>13022</v>
      </c>
      <c r="N4659" t="s">
        <v>13023</v>
      </c>
      <c r="O4659" t="s">
        <v>3723</v>
      </c>
      <c r="P4659" t="s">
        <v>3724</v>
      </c>
      <c r="Q4659" t="s">
        <v>294</v>
      </c>
      <c r="R4659" t="s">
        <v>3725</v>
      </c>
      <c r="S4659" t="s">
        <v>334</v>
      </c>
      <c r="T4659" t="s">
        <v>3726</v>
      </c>
      <c r="U4659" t="s">
        <v>3727</v>
      </c>
      <c r="V4659" t="s">
        <v>2032</v>
      </c>
      <c r="W4659" t="s">
        <v>2033</v>
      </c>
    </row>
    <row r="4660" spans="1:23" x14ac:dyDescent="0.3">
      <c r="A4660">
        <v>1609458660735950</v>
      </c>
      <c r="B4660" t="s">
        <v>678</v>
      </c>
      <c r="C4660" t="s">
        <v>58</v>
      </c>
      <c r="D4660" t="s">
        <v>1023</v>
      </c>
      <c r="E4660" t="s">
        <v>998</v>
      </c>
      <c r="F4660" t="s">
        <v>999</v>
      </c>
      <c r="G4660">
        <v>47.4116</v>
      </c>
      <c r="H4660">
        <v>28.369900000000001</v>
      </c>
      <c r="I4660" t="s">
        <v>62</v>
      </c>
      <c r="J4660">
        <v>100125</v>
      </c>
      <c r="K4660" s="1">
        <v>44753</v>
      </c>
      <c r="L4660" t="s">
        <v>63</v>
      </c>
      <c r="M4660" t="s">
        <v>13024</v>
      </c>
      <c r="N4660" t="s">
        <v>13025</v>
      </c>
      <c r="O4660" t="s">
        <v>1764</v>
      </c>
      <c r="P4660" t="s">
        <v>3270</v>
      </c>
      <c r="Q4660" t="s">
        <v>239</v>
      </c>
      <c r="R4660" t="s">
        <v>3271</v>
      </c>
      <c r="S4660" t="s">
        <v>145</v>
      </c>
      <c r="T4660" t="s">
        <v>3272</v>
      </c>
      <c r="U4660" t="s">
        <v>3273</v>
      </c>
      <c r="V4660" t="s">
        <v>3810</v>
      </c>
      <c r="W4660" t="s">
        <v>3811</v>
      </c>
    </row>
    <row r="4661" spans="1:23" x14ac:dyDescent="0.3">
      <c r="A4661">
        <v>1189321042470960</v>
      </c>
      <c r="B4661" t="s">
        <v>1249</v>
      </c>
      <c r="C4661" t="s">
        <v>189</v>
      </c>
      <c r="D4661" t="s">
        <v>1695</v>
      </c>
      <c r="E4661" t="s">
        <v>1414</v>
      </c>
      <c r="F4661" t="s">
        <v>1415</v>
      </c>
      <c r="G4661">
        <v>29.311699999999998</v>
      </c>
      <c r="H4661">
        <v>47.4818</v>
      </c>
      <c r="I4661" t="s">
        <v>28</v>
      </c>
      <c r="J4661">
        <v>64636</v>
      </c>
      <c r="K4661" s="1">
        <v>44904</v>
      </c>
      <c r="L4661" t="s">
        <v>29</v>
      </c>
      <c r="M4661" t="s">
        <v>13026</v>
      </c>
      <c r="N4661" t="s">
        <v>13027</v>
      </c>
      <c r="O4661" t="s">
        <v>560</v>
      </c>
      <c r="P4661" t="s">
        <v>585</v>
      </c>
      <c r="Q4661" t="s">
        <v>239</v>
      </c>
      <c r="R4661" t="s">
        <v>3125</v>
      </c>
      <c r="S4661" t="s">
        <v>198</v>
      </c>
      <c r="T4661" t="s">
        <v>3126</v>
      </c>
      <c r="U4661" t="s">
        <v>3127</v>
      </c>
      <c r="V4661" t="s">
        <v>6751</v>
      </c>
      <c r="W4661" t="s">
        <v>6752</v>
      </c>
    </row>
    <row r="4662" spans="1:23" x14ac:dyDescent="0.3">
      <c r="A4662">
        <v>635707964418186</v>
      </c>
      <c r="B4662" t="s">
        <v>467</v>
      </c>
      <c r="C4662" t="s">
        <v>134</v>
      </c>
      <c r="D4662" t="s">
        <v>1083</v>
      </c>
      <c r="E4662" t="s">
        <v>986</v>
      </c>
      <c r="F4662" t="s">
        <v>987</v>
      </c>
      <c r="G4662">
        <v>23.634499999999999</v>
      </c>
      <c r="H4662">
        <v>-102.5528</v>
      </c>
      <c r="I4662" t="s">
        <v>138</v>
      </c>
      <c r="J4662">
        <v>80338</v>
      </c>
      <c r="K4662" s="1">
        <v>44936</v>
      </c>
      <c r="L4662" t="s">
        <v>29</v>
      </c>
      <c r="M4662" t="s">
        <v>13028</v>
      </c>
      <c r="N4662" t="s">
        <v>13029</v>
      </c>
      <c r="O4662" t="s">
        <v>2575</v>
      </c>
      <c r="P4662" t="s">
        <v>3517</v>
      </c>
      <c r="Q4662" t="s">
        <v>169</v>
      </c>
      <c r="R4662" t="s">
        <v>3518</v>
      </c>
      <c r="S4662" t="s">
        <v>114</v>
      </c>
      <c r="T4662" t="s">
        <v>3519</v>
      </c>
      <c r="U4662" t="s">
        <v>3520</v>
      </c>
      <c r="V4662" t="s">
        <v>2246</v>
      </c>
      <c r="W4662" t="s">
        <v>2247</v>
      </c>
    </row>
    <row r="4663" spans="1:23" x14ac:dyDescent="0.3">
      <c r="A4663">
        <v>1676399162356800</v>
      </c>
      <c r="B4663" t="s">
        <v>555</v>
      </c>
      <c r="C4663" t="s">
        <v>91</v>
      </c>
      <c r="D4663" t="s">
        <v>2388</v>
      </c>
      <c r="E4663" t="s">
        <v>1160</v>
      </c>
      <c r="F4663" t="s">
        <v>1161</v>
      </c>
      <c r="G4663">
        <v>-1.9402999999999999</v>
      </c>
      <c r="H4663">
        <v>29.873899999999999</v>
      </c>
      <c r="I4663" t="s">
        <v>28</v>
      </c>
      <c r="J4663">
        <v>120013</v>
      </c>
      <c r="K4663" s="1">
        <v>44948</v>
      </c>
      <c r="L4663" t="s">
        <v>123</v>
      </c>
      <c r="M4663" t="s">
        <v>13030</v>
      </c>
      <c r="N4663" t="s">
        <v>13031</v>
      </c>
      <c r="O4663" t="s">
        <v>509</v>
      </c>
      <c r="P4663" t="s">
        <v>508</v>
      </c>
      <c r="Q4663" t="s">
        <v>83</v>
      </c>
      <c r="R4663" t="s">
        <v>5819</v>
      </c>
      <c r="S4663" t="s">
        <v>36</v>
      </c>
      <c r="T4663" t="s">
        <v>5820</v>
      </c>
      <c r="U4663" t="s">
        <v>5821</v>
      </c>
      <c r="V4663" t="s">
        <v>2607</v>
      </c>
      <c r="W4663" t="s">
        <v>2608</v>
      </c>
    </row>
    <row r="4664" spans="1:23" x14ac:dyDescent="0.3">
      <c r="A4664">
        <v>870792065934793</v>
      </c>
      <c r="B4664" t="s">
        <v>286</v>
      </c>
      <c r="C4664" t="s">
        <v>189</v>
      </c>
      <c r="D4664" t="s">
        <v>314</v>
      </c>
      <c r="E4664" t="s">
        <v>893</v>
      </c>
      <c r="F4664" t="s">
        <v>894</v>
      </c>
      <c r="G4664">
        <v>-30.5595</v>
      </c>
      <c r="H4664">
        <v>22.9375</v>
      </c>
      <c r="I4664" t="s">
        <v>206</v>
      </c>
      <c r="J4664">
        <v>58559</v>
      </c>
      <c r="K4664" s="1">
        <v>45158</v>
      </c>
      <c r="L4664" t="s">
        <v>63</v>
      </c>
      <c r="M4664" t="s">
        <v>13032</v>
      </c>
      <c r="N4664" t="s">
        <v>13033</v>
      </c>
      <c r="O4664" t="s">
        <v>561</v>
      </c>
      <c r="P4664" t="s">
        <v>3816</v>
      </c>
      <c r="Q4664" t="s">
        <v>332</v>
      </c>
      <c r="R4664" t="s">
        <v>3817</v>
      </c>
      <c r="S4664" t="s">
        <v>241</v>
      </c>
      <c r="T4664" t="s">
        <v>3818</v>
      </c>
      <c r="U4664" t="s">
        <v>3819</v>
      </c>
      <c r="V4664" t="s">
        <v>1214</v>
      </c>
      <c r="W4664" t="s">
        <v>1215</v>
      </c>
    </row>
    <row r="4665" spans="1:23" x14ac:dyDescent="0.3">
      <c r="A4665">
        <v>412398058125109</v>
      </c>
      <c r="B4665" t="s">
        <v>567</v>
      </c>
      <c r="C4665" t="s">
        <v>91</v>
      </c>
      <c r="D4665" t="s">
        <v>5065</v>
      </c>
      <c r="E4665" t="s">
        <v>4059</v>
      </c>
      <c r="F4665" t="s">
        <v>4060</v>
      </c>
      <c r="G4665">
        <v>44.016500000000001</v>
      </c>
      <c r="H4665">
        <v>21.0059</v>
      </c>
      <c r="I4665" t="s">
        <v>206</v>
      </c>
      <c r="J4665">
        <v>68984</v>
      </c>
      <c r="K4665" s="1">
        <v>44511</v>
      </c>
      <c r="L4665" t="s">
        <v>123</v>
      </c>
      <c r="M4665" t="s">
        <v>13034</v>
      </c>
      <c r="N4665" t="s">
        <v>13035</v>
      </c>
      <c r="O4665" t="s">
        <v>1069</v>
      </c>
      <c r="P4665" t="s">
        <v>1070</v>
      </c>
      <c r="Q4665" t="s">
        <v>332</v>
      </c>
      <c r="R4665" t="s">
        <v>1071</v>
      </c>
      <c r="S4665" t="s">
        <v>255</v>
      </c>
      <c r="T4665" t="s">
        <v>1072</v>
      </c>
      <c r="U4665" t="s">
        <v>1073</v>
      </c>
      <c r="V4665" t="s">
        <v>5925</v>
      </c>
      <c r="W4665" t="s">
        <v>5926</v>
      </c>
    </row>
    <row r="4666" spans="1:23" x14ac:dyDescent="0.3">
      <c r="A4666">
        <v>904172144374961</v>
      </c>
      <c r="B4666" t="s">
        <v>272</v>
      </c>
      <c r="C4666" t="s">
        <v>24</v>
      </c>
      <c r="D4666" t="s">
        <v>6171</v>
      </c>
      <c r="E4666" t="s">
        <v>614</v>
      </c>
      <c r="F4666" t="s">
        <v>615</v>
      </c>
      <c r="G4666">
        <v>17.189900000000002</v>
      </c>
      <c r="H4666">
        <v>-88.497600000000006</v>
      </c>
      <c r="I4666" t="s">
        <v>206</v>
      </c>
      <c r="J4666">
        <v>87260</v>
      </c>
      <c r="K4666" s="1">
        <v>44959</v>
      </c>
      <c r="L4666" t="s">
        <v>29</v>
      </c>
      <c r="M4666" t="s">
        <v>13036</v>
      </c>
      <c r="N4666" t="s">
        <v>13037</v>
      </c>
      <c r="O4666" t="s">
        <v>2417</v>
      </c>
      <c r="P4666" t="s">
        <v>2418</v>
      </c>
      <c r="Q4666" t="s">
        <v>169</v>
      </c>
      <c r="R4666" t="s">
        <v>2419</v>
      </c>
      <c r="S4666" t="s">
        <v>114</v>
      </c>
      <c r="T4666" t="s">
        <v>2420</v>
      </c>
      <c r="U4666" t="s">
        <v>2421</v>
      </c>
      <c r="V4666" t="s">
        <v>1488</v>
      </c>
      <c r="W4666" t="s">
        <v>1489</v>
      </c>
    </row>
    <row r="4667" spans="1:23" x14ac:dyDescent="0.3">
      <c r="A4667">
        <v>2592348834697300</v>
      </c>
      <c r="B4667" t="s">
        <v>686</v>
      </c>
      <c r="C4667" t="s">
        <v>58</v>
      </c>
      <c r="D4667" t="s">
        <v>2625</v>
      </c>
      <c r="E4667" t="s">
        <v>1217</v>
      </c>
      <c r="F4667" t="s">
        <v>1218</v>
      </c>
      <c r="G4667">
        <v>36.204799999999999</v>
      </c>
      <c r="H4667">
        <v>138.25290000000001</v>
      </c>
      <c r="I4667" t="s">
        <v>28</v>
      </c>
      <c r="J4667">
        <v>65381</v>
      </c>
      <c r="K4667" s="1">
        <v>45043</v>
      </c>
      <c r="L4667" t="s">
        <v>123</v>
      </c>
      <c r="M4667" t="s">
        <v>13038</v>
      </c>
      <c r="N4667" t="s">
        <v>13039</v>
      </c>
      <c r="O4667" t="s">
        <v>2883</v>
      </c>
      <c r="P4667" t="s">
        <v>2884</v>
      </c>
      <c r="Q4667" t="s">
        <v>67</v>
      </c>
      <c r="R4667" t="s">
        <v>2885</v>
      </c>
      <c r="S4667" t="s">
        <v>114</v>
      </c>
      <c r="T4667" t="s">
        <v>2886</v>
      </c>
      <c r="U4667" t="s">
        <v>2887</v>
      </c>
      <c r="V4667" t="s">
        <v>6410</v>
      </c>
      <c r="W4667" t="s">
        <v>6411</v>
      </c>
    </row>
    <row r="4668" spans="1:23" x14ac:dyDescent="0.3">
      <c r="A4668">
        <v>1514053444517940</v>
      </c>
      <c r="B4668" t="s">
        <v>1683</v>
      </c>
      <c r="C4668" t="s">
        <v>189</v>
      </c>
      <c r="D4668" t="s">
        <v>6374</v>
      </c>
      <c r="E4668" t="s">
        <v>191</v>
      </c>
      <c r="F4668" t="s">
        <v>192</v>
      </c>
      <c r="G4668">
        <v>32.3078</v>
      </c>
      <c r="H4668">
        <v>-64.750500000000002</v>
      </c>
      <c r="I4668" t="s">
        <v>62</v>
      </c>
      <c r="J4668">
        <v>82263</v>
      </c>
      <c r="K4668" s="1">
        <v>45065</v>
      </c>
      <c r="L4668" t="s">
        <v>63</v>
      </c>
      <c r="M4668" t="s">
        <v>13040</v>
      </c>
      <c r="N4668" t="s">
        <v>13041</v>
      </c>
      <c r="O4668" t="s">
        <v>1069</v>
      </c>
      <c r="P4668" t="s">
        <v>306</v>
      </c>
      <c r="Q4668" t="s">
        <v>358</v>
      </c>
      <c r="R4668" t="s">
        <v>6184</v>
      </c>
      <c r="S4668" t="s">
        <v>334</v>
      </c>
      <c r="T4668" t="s">
        <v>6185</v>
      </c>
      <c r="U4668" t="s">
        <v>6186</v>
      </c>
      <c r="V4668" t="s">
        <v>6751</v>
      </c>
      <c r="W4668" t="s">
        <v>6752</v>
      </c>
    </row>
    <row r="4669" spans="1:23" x14ac:dyDescent="0.3">
      <c r="A4669">
        <v>519491874064591</v>
      </c>
      <c r="B4669" t="s">
        <v>582</v>
      </c>
      <c r="C4669" t="s">
        <v>218</v>
      </c>
      <c r="D4669" t="s">
        <v>4072</v>
      </c>
      <c r="E4669" t="s">
        <v>482</v>
      </c>
      <c r="F4669" t="s">
        <v>483</v>
      </c>
      <c r="G4669">
        <v>-25.2744</v>
      </c>
      <c r="H4669">
        <v>133.77510000000001</v>
      </c>
      <c r="I4669" t="s">
        <v>206</v>
      </c>
      <c r="J4669">
        <v>100238</v>
      </c>
      <c r="K4669" s="1">
        <v>44547</v>
      </c>
      <c r="L4669" t="s">
        <v>29</v>
      </c>
      <c r="M4669" t="s">
        <v>13042</v>
      </c>
      <c r="N4669" t="s">
        <v>13043</v>
      </c>
      <c r="O4669" t="s">
        <v>3146</v>
      </c>
      <c r="P4669" t="s">
        <v>3147</v>
      </c>
      <c r="Q4669" t="s">
        <v>169</v>
      </c>
      <c r="R4669" t="s">
        <v>3148</v>
      </c>
      <c r="S4669" t="s">
        <v>212</v>
      </c>
      <c r="T4669" t="s">
        <v>3149</v>
      </c>
      <c r="U4669" t="s">
        <v>3150</v>
      </c>
      <c r="V4669" t="s">
        <v>4212</v>
      </c>
      <c r="W4669" t="s">
        <v>4213</v>
      </c>
    </row>
    <row r="4670" spans="1:23" x14ac:dyDescent="0.3">
      <c r="A4670">
        <v>331826279008209</v>
      </c>
      <c r="B4670" t="s">
        <v>1636</v>
      </c>
      <c r="C4670" t="s">
        <v>24</v>
      </c>
      <c r="D4670" t="s">
        <v>5125</v>
      </c>
      <c r="E4670" t="s">
        <v>3715</v>
      </c>
      <c r="F4670" t="s">
        <v>3716</v>
      </c>
      <c r="G4670">
        <v>-3.3704000000000001</v>
      </c>
      <c r="H4670">
        <v>-168.73400000000001</v>
      </c>
      <c r="I4670" t="s">
        <v>62</v>
      </c>
      <c r="J4670">
        <v>77651</v>
      </c>
      <c r="K4670" s="1">
        <v>44934</v>
      </c>
      <c r="L4670" t="s">
        <v>123</v>
      </c>
      <c r="M4670" t="s">
        <v>13044</v>
      </c>
      <c r="N4670" t="s">
        <v>13045</v>
      </c>
      <c r="O4670" t="s">
        <v>2111</v>
      </c>
      <c r="P4670" t="s">
        <v>2132</v>
      </c>
      <c r="Q4670" t="s">
        <v>169</v>
      </c>
      <c r="R4670" t="s">
        <v>2133</v>
      </c>
      <c r="S4670" t="s">
        <v>145</v>
      </c>
      <c r="T4670" t="s">
        <v>2134</v>
      </c>
      <c r="U4670" t="s">
        <v>2135</v>
      </c>
      <c r="V4670" t="s">
        <v>4456</v>
      </c>
      <c r="W4670" t="s">
        <v>4457</v>
      </c>
    </row>
    <row r="4671" spans="1:23" x14ac:dyDescent="0.3">
      <c r="A4671">
        <v>1024937407246760</v>
      </c>
      <c r="B4671" t="s">
        <v>417</v>
      </c>
      <c r="C4671" t="s">
        <v>218</v>
      </c>
      <c r="D4671" t="s">
        <v>1341</v>
      </c>
      <c r="E4671" t="s">
        <v>1935</v>
      </c>
      <c r="F4671" t="s">
        <v>1935</v>
      </c>
      <c r="G4671">
        <v>36.140799999999999</v>
      </c>
      <c r="H4671">
        <v>-5.3536000000000001</v>
      </c>
      <c r="I4671" t="s">
        <v>62</v>
      </c>
      <c r="J4671">
        <v>66375</v>
      </c>
      <c r="K4671" s="1">
        <v>44686</v>
      </c>
      <c r="L4671" t="s">
        <v>63</v>
      </c>
      <c r="M4671" t="s">
        <v>13046</v>
      </c>
      <c r="N4671" t="s">
        <v>13047</v>
      </c>
      <c r="O4671" t="s">
        <v>3146</v>
      </c>
      <c r="P4671" t="s">
        <v>3723</v>
      </c>
      <c r="Q4671" t="s">
        <v>239</v>
      </c>
      <c r="R4671" t="s">
        <v>7090</v>
      </c>
      <c r="S4671" t="s">
        <v>334</v>
      </c>
      <c r="T4671" t="s">
        <v>7091</v>
      </c>
      <c r="U4671" t="s">
        <v>7092</v>
      </c>
      <c r="V4671" t="s">
        <v>1433</v>
      </c>
      <c r="W4671" t="s">
        <v>1434</v>
      </c>
    </row>
    <row r="4672" spans="1:23" x14ac:dyDescent="0.3">
      <c r="A4672">
        <v>699099173028927</v>
      </c>
      <c r="B4672" t="s">
        <v>325</v>
      </c>
      <c r="C4672" t="s">
        <v>24</v>
      </c>
      <c r="D4672" t="s">
        <v>1742</v>
      </c>
      <c r="E4672" t="s">
        <v>861</v>
      </c>
      <c r="F4672" t="s">
        <v>862</v>
      </c>
      <c r="G4672">
        <v>46.862499999999997</v>
      </c>
      <c r="H4672">
        <v>103.8467</v>
      </c>
      <c r="I4672" t="s">
        <v>206</v>
      </c>
      <c r="J4672">
        <v>55438</v>
      </c>
      <c r="K4672" s="1">
        <v>44949</v>
      </c>
      <c r="L4672" t="s">
        <v>123</v>
      </c>
      <c r="M4672" t="s">
        <v>13048</v>
      </c>
      <c r="N4672" t="s">
        <v>13049</v>
      </c>
      <c r="O4672" t="s">
        <v>331</v>
      </c>
      <c r="P4672" t="s">
        <v>3026</v>
      </c>
      <c r="Q4672" t="s">
        <v>183</v>
      </c>
      <c r="R4672" t="s">
        <v>3027</v>
      </c>
      <c r="S4672" t="s">
        <v>36</v>
      </c>
      <c r="T4672" t="s">
        <v>3028</v>
      </c>
      <c r="U4672" t="s">
        <v>3029</v>
      </c>
      <c r="V4672" t="s">
        <v>8000</v>
      </c>
      <c r="W4672" t="s">
        <v>8001</v>
      </c>
    </row>
    <row r="4673" spans="1:23" x14ac:dyDescent="0.3">
      <c r="A4673">
        <v>2015997986461570</v>
      </c>
      <c r="B4673" t="s">
        <v>74</v>
      </c>
      <c r="C4673" t="s">
        <v>24</v>
      </c>
      <c r="D4673" t="s">
        <v>953</v>
      </c>
      <c r="E4673" t="s">
        <v>326</v>
      </c>
      <c r="F4673" t="s">
        <v>327</v>
      </c>
      <c r="G4673">
        <v>-7.1094999999999997</v>
      </c>
      <c r="H4673">
        <v>177.64930000000001</v>
      </c>
      <c r="I4673" t="s">
        <v>206</v>
      </c>
      <c r="J4673">
        <v>99968</v>
      </c>
      <c r="K4673" s="1">
        <v>44974</v>
      </c>
      <c r="L4673" t="s">
        <v>63</v>
      </c>
      <c r="M4673" t="s">
        <v>13050</v>
      </c>
      <c r="N4673" t="s">
        <v>13051</v>
      </c>
      <c r="O4673" t="s">
        <v>400</v>
      </c>
      <c r="P4673" t="s">
        <v>2566</v>
      </c>
      <c r="Q4673" t="s">
        <v>239</v>
      </c>
      <c r="R4673" t="s">
        <v>2567</v>
      </c>
      <c r="S4673" t="s">
        <v>36</v>
      </c>
      <c r="T4673" t="s">
        <v>2568</v>
      </c>
      <c r="U4673" t="s">
        <v>2569</v>
      </c>
      <c r="V4673" t="s">
        <v>2954</v>
      </c>
      <c r="W4673" t="s">
        <v>2955</v>
      </c>
    </row>
    <row r="4674" spans="1:23" x14ac:dyDescent="0.3">
      <c r="A4674">
        <v>3068246870061650</v>
      </c>
      <c r="B4674" t="s">
        <v>1683</v>
      </c>
      <c r="C4674" t="s">
        <v>105</v>
      </c>
      <c r="D4674" t="s">
        <v>4248</v>
      </c>
      <c r="E4674" t="s">
        <v>3300</v>
      </c>
      <c r="F4674" t="s">
        <v>3301</v>
      </c>
      <c r="G4674">
        <v>7.4256000000000002</v>
      </c>
      <c r="H4674">
        <v>150.55080000000001</v>
      </c>
      <c r="I4674" t="s">
        <v>78</v>
      </c>
      <c r="J4674">
        <v>54071</v>
      </c>
      <c r="K4674" s="1">
        <v>44866</v>
      </c>
      <c r="L4674" t="s">
        <v>123</v>
      </c>
      <c r="M4674" t="s">
        <v>13052</v>
      </c>
      <c r="N4674" t="s">
        <v>13053</v>
      </c>
      <c r="O4674" t="s">
        <v>448</v>
      </c>
      <c r="P4674" t="s">
        <v>447</v>
      </c>
      <c r="Q4674" t="s">
        <v>332</v>
      </c>
      <c r="R4674" t="s">
        <v>1331</v>
      </c>
      <c r="S4674" t="s">
        <v>36</v>
      </c>
      <c r="T4674" t="s">
        <v>1332</v>
      </c>
      <c r="U4674" t="s">
        <v>1333</v>
      </c>
      <c r="V4674" t="s">
        <v>5849</v>
      </c>
      <c r="W4674" t="s">
        <v>5850</v>
      </c>
    </row>
    <row r="4675" spans="1:23" x14ac:dyDescent="0.3">
      <c r="A4675">
        <v>375827394364521</v>
      </c>
      <c r="B4675" t="s">
        <v>364</v>
      </c>
      <c r="C4675" t="s">
        <v>151</v>
      </c>
      <c r="D4675" t="s">
        <v>8358</v>
      </c>
      <c r="E4675" t="s">
        <v>1986</v>
      </c>
      <c r="F4675" t="s">
        <v>1987</v>
      </c>
      <c r="G4675">
        <v>-1.2864</v>
      </c>
      <c r="H4675">
        <v>36.8172</v>
      </c>
      <c r="I4675" t="s">
        <v>78</v>
      </c>
      <c r="J4675">
        <v>61446</v>
      </c>
      <c r="K4675" s="1">
        <v>44978</v>
      </c>
      <c r="L4675" t="s">
        <v>63</v>
      </c>
      <c r="M4675" t="s">
        <v>13054</v>
      </c>
      <c r="N4675" t="s">
        <v>13055</v>
      </c>
      <c r="O4675" t="s">
        <v>2174</v>
      </c>
      <c r="P4675" t="s">
        <v>251</v>
      </c>
      <c r="Q4675" t="s">
        <v>143</v>
      </c>
      <c r="R4675" t="s">
        <v>2175</v>
      </c>
      <c r="S4675" t="s">
        <v>85</v>
      </c>
      <c r="T4675" t="s">
        <v>2176</v>
      </c>
      <c r="U4675" t="s">
        <v>2177</v>
      </c>
      <c r="V4675" t="s">
        <v>2386</v>
      </c>
      <c r="W4675" t="s">
        <v>2387</v>
      </c>
    </row>
    <row r="4676" spans="1:23" x14ac:dyDescent="0.3">
      <c r="A4676">
        <v>1752771854637480</v>
      </c>
      <c r="B4676" t="s">
        <v>779</v>
      </c>
      <c r="C4676" t="s">
        <v>151</v>
      </c>
      <c r="D4676" t="s">
        <v>3055</v>
      </c>
      <c r="E4676" t="s">
        <v>2045</v>
      </c>
      <c r="F4676" t="s">
        <v>2046</v>
      </c>
      <c r="G4676">
        <v>35.126399999999997</v>
      </c>
      <c r="H4676">
        <v>33.429900000000004</v>
      </c>
      <c r="I4676" t="s">
        <v>206</v>
      </c>
      <c r="J4676">
        <v>13416</v>
      </c>
      <c r="K4676" s="1">
        <v>45162</v>
      </c>
      <c r="L4676" t="s">
        <v>123</v>
      </c>
      <c r="M4676" t="s">
        <v>13056</v>
      </c>
      <c r="N4676">
        <v>4765754770</v>
      </c>
      <c r="O4676" t="s">
        <v>32</v>
      </c>
      <c r="P4676" t="s">
        <v>33</v>
      </c>
      <c r="Q4676" t="s">
        <v>321</v>
      </c>
      <c r="R4676" t="s">
        <v>35</v>
      </c>
      <c r="S4676" t="s">
        <v>85</v>
      </c>
      <c r="T4676" t="s">
        <v>37</v>
      </c>
      <c r="U4676" t="s">
        <v>38</v>
      </c>
      <c r="V4676" t="s">
        <v>4212</v>
      </c>
      <c r="W4676" t="s">
        <v>4213</v>
      </c>
    </row>
    <row r="4677" spans="1:23" x14ac:dyDescent="0.3">
      <c r="A4677">
        <v>2508040098003390</v>
      </c>
      <c r="B4677" t="s">
        <v>325</v>
      </c>
      <c r="C4677" t="s">
        <v>105</v>
      </c>
      <c r="D4677" t="s">
        <v>2625</v>
      </c>
      <c r="E4677" t="s">
        <v>3008</v>
      </c>
      <c r="F4677" t="s">
        <v>3009</v>
      </c>
      <c r="G4677">
        <v>42.733899999999998</v>
      </c>
      <c r="H4677">
        <v>25.485800000000001</v>
      </c>
      <c r="I4677" t="s">
        <v>138</v>
      </c>
      <c r="J4677">
        <v>58395</v>
      </c>
      <c r="K4677" s="1">
        <v>44681</v>
      </c>
      <c r="L4677" t="s">
        <v>123</v>
      </c>
      <c r="M4677" t="s">
        <v>13057</v>
      </c>
      <c r="N4677" t="s">
        <v>13058</v>
      </c>
      <c r="O4677" t="s">
        <v>400</v>
      </c>
      <c r="P4677" t="s">
        <v>401</v>
      </c>
      <c r="Q4677" t="s">
        <v>50</v>
      </c>
      <c r="R4677" t="s">
        <v>402</v>
      </c>
      <c r="S4677" t="s">
        <v>114</v>
      </c>
      <c r="T4677" t="s">
        <v>403</v>
      </c>
      <c r="U4677" t="s">
        <v>404</v>
      </c>
      <c r="V4677" t="s">
        <v>5833</v>
      </c>
      <c r="W4677" t="s">
        <v>5834</v>
      </c>
    </row>
    <row r="4678" spans="1:23" x14ac:dyDescent="0.3">
      <c r="A4678">
        <v>321025896414656</v>
      </c>
      <c r="B4678" t="s">
        <v>921</v>
      </c>
      <c r="C4678" t="s">
        <v>91</v>
      </c>
      <c r="D4678" t="s">
        <v>3034</v>
      </c>
      <c r="E4678" t="s">
        <v>688</v>
      </c>
      <c r="F4678" t="s">
        <v>689</v>
      </c>
      <c r="G4678">
        <v>12.5657</v>
      </c>
      <c r="H4678">
        <v>104.9909</v>
      </c>
      <c r="I4678" t="s">
        <v>138</v>
      </c>
      <c r="J4678">
        <v>134402</v>
      </c>
      <c r="K4678" s="1">
        <v>44965</v>
      </c>
      <c r="L4678" t="s">
        <v>123</v>
      </c>
      <c r="M4678" t="s">
        <v>13059</v>
      </c>
      <c r="N4678" t="s">
        <v>13060</v>
      </c>
      <c r="O4678" t="s">
        <v>509</v>
      </c>
      <c r="P4678" t="s">
        <v>1152</v>
      </c>
      <c r="Q4678" t="s">
        <v>34</v>
      </c>
      <c r="R4678" t="s">
        <v>5157</v>
      </c>
      <c r="S4678" t="s">
        <v>212</v>
      </c>
      <c r="T4678" t="s">
        <v>5158</v>
      </c>
      <c r="U4678" t="s">
        <v>5159</v>
      </c>
      <c r="V4678" t="s">
        <v>9450</v>
      </c>
      <c r="W4678" t="s">
        <v>9451</v>
      </c>
    </row>
    <row r="4679" spans="1:23" x14ac:dyDescent="0.3">
      <c r="A4679">
        <v>427858861296169</v>
      </c>
      <c r="B4679" t="s">
        <v>555</v>
      </c>
      <c r="C4679" t="s">
        <v>189</v>
      </c>
      <c r="D4679" t="s">
        <v>352</v>
      </c>
      <c r="E4679" t="s">
        <v>2691</v>
      </c>
      <c r="F4679" t="s">
        <v>2692</v>
      </c>
      <c r="G4679">
        <v>26.820599999999999</v>
      </c>
      <c r="H4679">
        <v>30.802499999999998</v>
      </c>
      <c r="I4679" t="s">
        <v>28</v>
      </c>
      <c r="J4679">
        <v>130434</v>
      </c>
      <c r="K4679" s="1">
        <v>44693</v>
      </c>
      <c r="L4679" t="s">
        <v>29</v>
      </c>
      <c r="M4679" t="s">
        <v>13061</v>
      </c>
      <c r="N4679" t="s">
        <v>13062</v>
      </c>
      <c r="O4679" t="s">
        <v>224</v>
      </c>
      <c r="P4679" t="s">
        <v>225</v>
      </c>
      <c r="Q4679" t="s">
        <v>67</v>
      </c>
      <c r="R4679" t="s">
        <v>226</v>
      </c>
      <c r="S4679" t="s">
        <v>36</v>
      </c>
      <c r="T4679" t="s">
        <v>227</v>
      </c>
      <c r="U4679" t="s">
        <v>228</v>
      </c>
      <c r="V4679" t="s">
        <v>8688</v>
      </c>
      <c r="W4679" t="s">
        <v>8689</v>
      </c>
    </row>
    <row r="4680" spans="1:23" x14ac:dyDescent="0.3">
      <c r="A4680">
        <v>1451180609692470</v>
      </c>
      <c r="B4680" t="s">
        <v>364</v>
      </c>
      <c r="C4680" t="s">
        <v>42</v>
      </c>
      <c r="D4680" t="s">
        <v>1985</v>
      </c>
      <c r="E4680" t="s">
        <v>724</v>
      </c>
      <c r="F4680" t="s">
        <v>725</v>
      </c>
      <c r="G4680">
        <v>13.4443</v>
      </c>
      <c r="H4680">
        <v>144.7937</v>
      </c>
      <c r="I4680" t="s">
        <v>206</v>
      </c>
      <c r="J4680">
        <v>83809</v>
      </c>
      <c r="K4680" s="1">
        <v>44812</v>
      </c>
      <c r="L4680" t="s">
        <v>63</v>
      </c>
      <c r="M4680" t="s">
        <v>13063</v>
      </c>
      <c r="N4680" t="s">
        <v>13064</v>
      </c>
      <c r="O4680" t="s">
        <v>2554</v>
      </c>
      <c r="P4680" t="s">
        <v>1100</v>
      </c>
      <c r="Q4680" t="s">
        <v>183</v>
      </c>
      <c r="R4680" t="s">
        <v>3338</v>
      </c>
      <c r="S4680" t="s">
        <v>241</v>
      </c>
      <c r="T4680" t="s">
        <v>3339</v>
      </c>
      <c r="U4680" t="s">
        <v>3340</v>
      </c>
      <c r="V4680" t="s">
        <v>5348</v>
      </c>
      <c r="W4680" t="s">
        <v>5349</v>
      </c>
    </row>
    <row r="4681" spans="1:23" x14ac:dyDescent="0.3">
      <c r="A4681">
        <v>447876487311735</v>
      </c>
      <c r="B4681" t="s">
        <v>161</v>
      </c>
      <c r="C4681" t="s">
        <v>151</v>
      </c>
      <c r="D4681" t="s">
        <v>3602</v>
      </c>
      <c r="E4681" t="s">
        <v>1534</v>
      </c>
      <c r="F4681" t="s">
        <v>1535</v>
      </c>
      <c r="G4681">
        <v>1.3733</v>
      </c>
      <c r="H4681">
        <v>32.290300000000002</v>
      </c>
      <c r="I4681" t="s">
        <v>78</v>
      </c>
      <c r="J4681">
        <v>38747</v>
      </c>
      <c r="K4681" s="1">
        <v>44680</v>
      </c>
      <c r="L4681" t="s">
        <v>123</v>
      </c>
      <c r="M4681" t="s">
        <v>13065</v>
      </c>
      <c r="N4681">
        <v>8642899571</v>
      </c>
      <c r="O4681" t="s">
        <v>650</v>
      </c>
      <c r="P4681" t="s">
        <v>1281</v>
      </c>
      <c r="Q4681" t="s">
        <v>239</v>
      </c>
      <c r="R4681" t="s">
        <v>1282</v>
      </c>
      <c r="S4681" t="s">
        <v>198</v>
      </c>
      <c r="T4681" t="s">
        <v>1283</v>
      </c>
      <c r="U4681" t="s">
        <v>1284</v>
      </c>
      <c r="V4681" t="s">
        <v>1190</v>
      </c>
      <c r="W4681" t="s">
        <v>1191</v>
      </c>
    </row>
    <row r="4682" spans="1:23" x14ac:dyDescent="0.3">
      <c r="A4682">
        <v>2798845294793300</v>
      </c>
      <c r="B4682" t="s">
        <v>582</v>
      </c>
      <c r="C4682" t="s">
        <v>189</v>
      </c>
      <c r="D4682" t="s">
        <v>4309</v>
      </c>
      <c r="E4682" t="s">
        <v>2644</v>
      </c>
      <c r="F4682" t="s">
        <v>2645</v>
      </c>
      <c r="G4682">
        <v>-19.0154</v>
      </c>
      <c r="H4682">
        <v>29.154900000000001</v>
      </c>
      <c r="I4682" t="s">
        <v>28</v>
      </c>
      <c r="J4682">
        <v>42830</v>
      </c>
      <c r="K4682" s="1">
        <v>44770</v>
      </c>
      <c r="L4682" t="s">
        <v>123</v>
      </c>
      <c r="M4682" t="s">
        <v>12893</v>
      </c>
      <c r="N4682">
        <v>6772323132</v>
      </c>
      <c r="O4682" t="s">
        <v>1884</v>
      </c>
      <c r="P4682" t="s">
        <v>2499</v>
      </c>
      <c r="Q4682" t="s">
        <v>183</v>
      </c>
      <c r="R4682" t="s">
        <v>2500</v>
      </c>
      <c r="S4682" t="s">
        <v>36</v>
      </c>
      <c r="T4682" t="s">
        <v>2501</v>
      </c>
      <c r="U4682" t="s">
        <v>2502</v>
      </c>
      <c r="V4682" t="s">
        <v>2895</v>
      </c>
      <c r="W4682" t="s">
        <v>2896</v>
      </c>
    </row>
    <row r="4683" spans="1:23" x14ac:dyDescent="0.3">
      <c r="A4683">
        <v>218722972562728</v>
      </c>
      <c r="B4683" t="s">
        <v>1803</v>
      </c>
      <c r="C4683" t="s">
        <v>273</v>
      </c>
      <c r="D4683" t="s">
        <v>176</v>
      </c>
      <c r="E4683" t="s">
        <v>1077</v>
      </c>
      <c r="F4683" t="s">
        <v>1078</v>
      </c>
      <c r="G4683">
        <v>3.9192999999999998</v>
      </c>
      <c r="H4683">
        <v>-56.027799999999999</v>
      </c>
      <c r="I4683" t="s">
        <v>78</v>
      </c>
      <c r="J4683">
        <v>118729</v>
      </c>
      <c r="K4683" s="1">
        <v>44666</v>
      </c>
      <c r="L4683" t="s">
        <v>29</v>
      </c>
      <c r="M4683" t="s">
        <v>13066</v>
      </c>
      <c r="N4683">
        <f>1-636-507-7603</f>
        <v>-8745</v>
      </c>
      <c r="O4683" t="s">
        <v>32</v>
      </c>
      <c r="P4683" t="s">
        <v>1169</v>
      </c>
      <c r="Q4683" t="s">
        <v>83</v>
      </c>
      <c r="R4683" t="s">
        <v>1170</v>
      </c>
      <c r="S4683" t="s">
        <v>334</v>
      </c>
      <c r="T4683" t="s">
        <v>1171</v>
      </c>
      <c r="U4683" t="s">
        <v>1172</v>
      </c>
      <c r="V4683" t="s">
        <v>8898</v>
      </c>
      <c r="W4683" t="s">
        <v>8899</v>
      </c>
    </row>
    <row r="4684" spans="1:23" x14ac:dyDescent="0.3">
      <c r="A4684">
        <v>826795926612836</v>
      </c>
      <c r="B4684" t="s">
        <v>710</v>
      </c>
      <c r="C4684" t="s">
        <v>42</v>
      </c>
      <c r="D4684" t="s">
        <v>5379</v>
      </c>
      <c r="E4684" t="s">
        <v>1685</v>
      </c>
      <c r="F4684" t="s">
        <v>1686</v>
      </c>
      <c r="G4684">
        <v>6.4280999999999997</v>
      </c>
      <c r="H4684">
        <v>-9.4295000000000009</v>
      </c>
      <c r="I4684" t="s">
        <v>78</v>
      </c>
      <c r="J4684">
        <v>64624</v>
      </c>
      <c r="K4684" s="1">
        <v>44663</v>
      </c>
      <c r="L4684" t="s">
        <v>29</v>
      </c>
      <c r="M4684" t="s">
        <v>13067</v>
      </c>
      <c r="N4684" t="s">
        <v>13068</v>
      </c>
      <c r="O4684" t="s">
        <v>112</v>
      </c>
      <c r="P4684" t="s">
        <v>1774</v>
      </c>
      <c r="Q4684" t="s">
        <v>253</v>
      </c>
      <c r="R4684" t="s">
        <v>1775</v>
      </c>
      <c r="S4684" t="s">
        <v>36</v>
      </c>
      <c r="T4684" t="s">
        <v>1776</v>
      </c>
      <c r="U4684" t="s">
        <v>1777</v>
      </c>
      <c r="V4684" t="s">
        <v>349</v>
      </c>
      <c r="W4684" t="s">
        <v>350</v>
      </c>
    </row>
    <row r="4685" spans="1:23" x14ac:dyDescent="0.3">
      <c r="A4685">
        <v>1126559411557340</v>
      </c>
      <c r="B4685" t="s">
        <v>686</v>
      </c>
      <c r="C4685" t="s">
        <v>218</v>
      </c>
      <c r="D4685" t="s">
        <v>3487</v>
      </c>
      <c r="E4685" t="s">
        <v>3331</v>
      </c>
      <c r="F4685" t="s">
        <v>3332</v>
      </c>
      <c r="G4685">
        <v>4.8604000000000003</v>
      </c>
      <c r="H4685">
        <v>-58.930199999999999</v>
      </c>
      <c r="I4685" t="s">
        <v>206</v>
      </c>
      <c r="J4685">
        <v>12878</v>
      </c>
      <c r="K4685" s="1">
        <v>44733</v>
      </c>
      <c r="L4685" t="s">
        <v>29</v>
      </c>
      <c r="M4685" t="s">
        <v>13069</v>
      </c>
      <c r="N4685" t="s">
        <v>13070</v>
      </c>
      <c r="O4685" t="s">
        <v>965</v>
      </c>
      <c r="P4685" t="s">
        <v>3901</v>
      </c>
      <c r="Q4685" t="s">
        <v>50</v>
      </c>
      <c r="R4685" t="s">
        <v>3902</v>
      </c>
      <c r="S4685" t="s">
        <v>198</v>
      </c>
      <c r="T4685" t="s">
        <v>3903</v>
      </c>
      <c r="U4685" t="s">
        <v>3904</v>
      </c>
      <c r="V4685" t="s">
        <v>4939</v>
      </c>
      <c r="W4685" t="s">
        <v>4940</v>
      </c>
    </row>
    <row r="4686" spans="1:23" x14ac:dyDescent="0.3">
      <c r="A4686">
        <v>1537339088989760</v>
      </c>
      <c r="B4686" t="s">
        <v>119</v>
      </c>
      <c r="C4686" t="s">
        <v>218</v>
      </c>
      <c r="D4686" t="s">
        <v>1435</v>
      </c>
      <c r="E4686" t="s">
        <v>2436</v>
      </c>
      <c r="F4686" t="s">
        <v>2437</v>
      </c>
      <c r="G4686">
        <v>46.818199999999997</v>
      </c>
      <c r="H4686">
        <v>8.2274999999999991</v>
      </c>
      <c r="I4686" t="s">
        <v>28</v>
      </c>
      <c r="J4686">
        <v>56669</v>
      </c>
      <c r="K4686" s="1">
        <v>44754</v>
      </c>
      <c r="L4686" t="s">
        <v>123</v>
      </c>
      <c r="M4686" t="s">
        <v>13071</v>
      </c>
      <c r="N4686" t="s">
        <v>13072</v>
      </c>
      <c r="O4686" t="s">
        <v>2983</v>
      </c>
      <c r="P4686" t="s">
        <v>7636</v>
      </c>
      <c r="Q4686" t="s">
        <v>67</v>
      </c>
      <c r="R4686" t="s">
        <v>7637</v>
      </c>
      <c r="S4686" t="s">
        <v>85</v>
      </c>
      <c r="T4686" t="s">
        <v>7638</v>
      </c>
      <c r="U4686" t="s">
        <v>7639</v>
      </c>
      <c r="V4686" t="s">
        <v>72</v>
      </c>
      <c r="W4686" t="s">
        <v>73</v>
      </c>
    </row>
    <row r="4687" spans="1:23" x14ac:dyDescent="0.3">
      <c r="A4687">
        <v>2086816320585690</v>
      </c>
      <c r="B4687" t="s">
        <v>467</v>
      </c>
      <c r="C4687" t="s">
        <v>105</v>
      </c>
      <c r="D4687" t="s">
        <v>687</v>
      </c>
      <c r="E4687" t="s">
        <v>905</v>
      </c>
      <c r="F4687" t="s">
        <v>906</v>
      </c>
      <c r="G4687">
        <v>-22.328499999999998</v>
      </c>
      <c r="H4687">
        <v>24.684899999999999</v>
      </c>
      <c r="I4687" t="s">
        <v>78</v>
      </c>
      <c r="J4687">
        <v>104929</v>
      </c>
      <c r="K4687" s="1">
        <v>44654</v>
      </c>
      <c r="L4687" t="s">
        <v>63</v>
      </c>
      <c r="M4687" t="s">
        <v>13073</v>
      </c>
      <c r="N4687" t="s">
        <v>13074</v>
      </c>
      <c r="O4687" t="s">
        <v>111</v>
      </c>
      <c r="P4687" t="s">
        <v>112</v>
      </c>
      <c r="Q4687" t="s">
        <v>34</v>
      </c>
      <c r="R4687" t="s">
        <v>113</v>
      </c>
      <c r="S4687" t="s">
        <v>36</v>
      </c>
      <c r="T4687" t="s">
        <v>115</v>
      </c>
      <c r="U4687" t="s">
        <v>116</v>
      </c>
      <c r="V4687" t="s">
        <v>2798</v>
      </c>
      <c r="W4687" t="s">
        <v>2799</v>
      </c>
    </row>
    <row r="4688" spans="1:23" x14ac:dyDescent="0.3">
      <c r="A4688">
        <v>200522634457039</v>
      </c>
      <c r="B4688" t="s">
        <v>217</v>
      </c>
      <c r="C4688" t="s">
        <v>24</v>
      </c>
      <c r="D4688" t="s">
        <v>4488</v>
      </c>
      <c r="E4688" t="s">
        <v>1065</v>
      </c>
      <c r="F4688" t="s">
        <v>1066</v>
      </c>
      <c r="G4688">
        <v>11.825100000000001</v>
      </c>
      <c r="H4688">
        <v>42.590299999999999</v>
      </c>
      <c r="I4688" t="s">
        <v>78</v>
      </c>
      <c r="J4688">
        <v>75290</v>
      </c>
      <c r="K4688" s="1">
        <v>44891</v>
      </c>
      <c r="L4688" t="s">
        <v>29</v>
      </c>
      <c r="M4688" t="s">
        <v>13075</v>
      </c>
      <c r="N4688" t="s">
        <v>13076</v>
      </c>
      <c r="O4688" t="s">
        <v>2574</v>
      </c>
      <c r="P4688" t="s">
        <v>4991</v>
      </c>
      <c r="Q4688" t="s">
        <v>50</v>
      </c>
      <c r="R4688" t="s">
        <v>4992</v>
      </c>
      <c r="S4688" t="s">
        <v>52</v>
      </c>
      <c r="T4688" t="s">
        <v>4993</v>
      </c>
      <c r="U4688" t="s">
        <v>4994</v>
      </c>
      <c r="V4688" t="s">
        <v>6992</v>
      </c>
      <c r="W4688" t="s">
        <v>6993</v>
      </c>
    </row>
    <row r="4689" spans="1:23" x14ac:dyDescent="0.3">
      <c r="A4689">
        <v>1587277939258360</v>
      </c>
      <c r="B4689" t="s">
        <v>272</v>
      </c>
      <c r="C4689" t="s">
        <v>273</v>
      </c>
      <c r="D4689" t="s">
        <v>5323</v>
      </c>
      <c r="E4689" t="s">
        <v>2094</v>
      </c>
      <c r="F4689" t="s">
        <v>2095</v>
      </c>
      <c r="G4689">
        <v>-14.271000000000001</v>
      </c>
      <c r="H4689">
        <v>-170.13220000000001</v>
      </c>
      <c r="I4689" t="s">
        <v>138</v>
      </c>
      <c r="J4689">
        <v>38201</v>
      </c>
      <c r="K4689" s="1">
        <v>44771</v>
      </c>
      <c r="L4689" t="s">
        <v>123</v>
      </c>
      <c r="M4689" t="s">
        <v>13077</v>
      </c>
      <c r="N4689" t="s">
        <v>13078</v>
      </c>
      <c r="O4689" t="s">
        <v>1513</v>
      </c>
      <c r="P4689" t="s">
        <v>1373</v>
      </c>
      <c r="Q4689" t="s">
        <v>294</v>
      </c>
      <c r="R4689" t="s">
        <v>1514</v>
      </c>
      <c r="S4689" t="s">
        <v>85</v>
      </c>
      <c r="T4689" t="s">
        <v>1515</v>
      </c>
      <c r="U4689" t="s">
        <v>1516</v>
      </c>
      <c r="V4689" t="s">
        <v>1655</v>
      </c>
      <c r="W4689" t="s">
        <v>1656</v>
      </c>
    </row>
    <row r="4690" spans="1:23" x14ac:dyDescent="0.3">
      <c r="A4690">
        <v>2529513598058440</v>
      </c>
      <c r="B4690" t="s">
        <v>23</v>
      </c>
      <c r="C4690" t="s">
        <v>58</v>
      </c>
      <c r="D4690" t="s">
        <v>1971</v>
      </c>
      <c r="E4690" t="s">
        <v>761</v>
      </c>
      <c r="F4690" t="s">
        <v>762</v>
      </c>
      <c r="G4690">
        <v>20.593699999999998</v>
      </c>
      <c r="H4690">
        <v>78.962900000000005</v>
      </c>
      <c r="I4690" t="s">
        <v>28</v>
      </c>
      <c r="J4690">
        <v>93119</v>
      </c>
      <c r="K4690" s="1">
        <v>44937</v>
      </c>
      <c r="L4690" t="s">
        <v>29</v>
      </c>
      <c r="M4690" t="s">
        <v>13079</v>
      </c>
      <c r="N4690" t="s">
        <v>13080</v>
      </c>
      <c r="O4690" t="s">
        <v>2111</v>
      </c>
      <c r="P4690" t="s">
        <v>2132</v>
      </c>
      <c r="Q4690" t="s">
        <v>50</v>
      </c>
      <c r="R4690" t="s">
        <v>2133</v>
      </c>
      <c r="S4690" t="s">
        <v>212</v>
      </c>
      <c r="T4690" t="s">
        <v>2134</v>
      </c>
      <c r="U4690" t="s">
        <v>2135</v>
      </c>
      <c r="V4690" t="s">
        <v>5445</v>
      </c>
      <c r="W4690" t="s">
        <v>5446</v>
      </c>
    </row>
    <row r="4691" spans="1:23" x14ac:dyDescent="0.3">
      <c r="A4691">
        <v>2389289820296470</v>
      </c>
      <c r="B4691" t="s">
        <v>300</v>
      </c>
      <c r="C4691" t="s">
        <v>189</v>
      </c>
      <c r="D4691" t="s">
        <v>407</v>
      </c>
      <c r="E4691" t="s">
        <v>2436</v>
      </c>
      <c r="F4691" t="s">
        <v>2437</v>
      </c>
      <c r="G4691">
        <v>46.818199999999997</v>
      </c>
      <c r="H4691">
        <v>8.2274999999999991</v>
      </c>
      <c r="I4691" t="s">
        <v>28</v>
      </c>
      <c r="J4691">
        <v>43624</v>
      </c>
      <c r="K4691" s="1">
        <v>44554</v>
      </c>
      <c r="L4691" t="s">
        <v>29</v>
      </c>
      <c r="M4691" t="s">
        <v>13081</v>
      </c>
      <c r="N4691" t="s">
        <v>13082</v>
      </c>
      <c r="O4691" t="s">
        <v>2602</v>
      </c>
      <c r="P4691" t="s">
        <v>2603</v>
      </c>
      <c r="Q4691" t="s">
        <v>34</v>
      </c>
      <c r="R4691" t="s">
        <v>2604</v>
      </c>
      <c r="S4691" t="s">
        <v>85</v>
      </c>
      <c r="T4691" t="s">
        <v>2605</v>
      </c>
      <c r="U4691" t="s">
        <v>2606</v>
      </c>
      <c r="V4691" t="s">
        <v>3985</v>
      </c>
      <c r="W4691" t="s">
        <v>3986</v>
      </c>
    </row>
    <row r="4692" spans="1:23" x14ac:dyDescent="0.3">
      <c r="A4692">
        <v>2281477496127090</v>
      </c>
      <c r="B4692" t="s">
        <v>686</v>
      </c>
      <c r="C4692" t="s">
        <v>189</v>
      </c>
      <c r="D4692" t="s">
        <v>1192</v>
      </c>
      <c r="E4692" t="s">
        <v>2098</v>
      </c>
      <c r="F4692" t="s">
        <v>2099</v>
      </c>
      <c r="G4692">
        <v>15.4542</v>
      </c>
      <c r="H4692">
        <v>18.732199999999999</v>
      </c>
      <c r="I4692" t="s">
        <v>28</v>
      </c>
      <c r="J4692">
        <v>16061</v>
      </c>
      <c r="K4692" s="1">
        <v>45118</v>
      </c>
      <c r="L4692" t="s">
        <v>29</v>
      </c>
      <c r="M4692" t="s">
        <v>13083</v>
      </c>
      <c r="N4692" t="s">
        <v>13084</v>
      </c>
      <c r="O4692" t="s">
        <v>1979</v>
      </c>
      <c r="P4692" t="s">
        <v>2111</v>
      </c>
      <c r="Q4692" t="s">
        <v>332</v>
      </c>
      <c r="R4692" t="s">
        <v>3837</v>
      </c>
      <c r="S4692" t="s">
        <v>85</v>
      </c>
      <c r="T4692" t="s">
        <v>3838</v>
      </c>
      <c r="U4692" t="s">
        <v>3839</v>
      </c>
      <c r="V4692" t="s">
        <v>55</v>
      </c>
      <c r="W4692" t="s">
        <v>56</v>
      </c>
    </row>
    <row r="4693" spans="1:23" x14ac:dyDescent="0.3">
      <c r="A4693">
        <v>2085230754446820</v>
      </c>
      <c r="B4693" t="s">
        <v>1140</v>
      </c>
      <c r="C4693" t="s">
        <v>58</v>
      </c>
      <c r="D4693" t="s">
        <v>5052</v>
      </c>
      <c r="E4693" t="s">
        <v>1911</v>
      </c>
      <c r="F4693" t="s">
        <v>1912</v>
      </c>
      <c r="G4693">
        <v>7.5148999999999999</v>
      </c>
      <c r="H4693">
        <v>134.58250000000001</v>
      </c>
      <c r="I4693" t="s">
        <v>206</v>
      </c>
      <c r="J4693">
        <v>127326</v>
      </c>
      <c r="K4693" s="1">
        <v>44895</v>
      </c>
      <c r="L4693" t="s">
        <v>29</v>
      </c>
      <c r="M4693" t="s">
        <v>13085</v>
      </c>
      <c r="N4693" t="s">
        <v>13086</v>
      </c>
      <c r="O4693" t="s">
        <v>703</v>
      </c>
      <c r="P4693" t="s">
        <v>704</v>
      </c>
      <c r="Q4693" t="s">
        <v>239</v>
      </c>
      <c r="R4693" t="s">
        <v>705</v>
      </c>
      <c r="S4693" t="s">
        <v>212</v>
      </c>
      <c r="T4693" t="s">
        <v>706</v>
      </c>
      <c r="U4693" t="s">
        <v>707</v>
      </c>
      <c r="V4693" t="s">
        <v>8282</v>
      </c>
      <c r="W4693" t="s">
        <v>8283</v>
      </c>
    </row>
    <row r="4694" spans="1:23" x14ac:dyDescent="0.3">
      <c r="A4694">
        <v>2648788347576160</v>
      </c>
      <c r="B4694" t="s">
        <v>1683</v>
      </c>
      <c r="C4694" t="s">
        <v>58</v>
      </c>
      <c r="D4694" t="s">
        <v>4019</v>
      </c>
      <c r="E4694" t="s">
        <v>861</v>
      </c>
      <c r="F4694" t="s">
        <v>862</v>
      </c>
      <c r="G4694">
        <v>46.862499999999997</v>
      </c>
      <c r="H4694">
        <v>103.8467</v>
      </c>
      <c r="I4694" t="s">
        <v>78</v>
      </c>
      <c r="J4694">
        <v>100105</v>
      </c>
      <c r="K4694" s="1">
        <v>44819</v>
      </c>
      <c r="L4694" t="s">
        <v>123</v>
      </c>
      <c r="M4694" t="s">
        <v>13087</v>
      </c>
      <c r="N4694" t="s">
        <v>13088</v>
      </c>
      <c r="O4694" t="s">
        <v>1373</v>
      </c>
      <c r="P4694" t="s">
        <v>1513</v>
      </c>
      <c r="Q4694" t="s">
        <v>239</v>
      </c>
      <c r="R4694" t="s">
        <v>4950</v>
      </c>
      <c r="S4694" t="s">
        <v>69</v>
      </c>
      <c r="T4694" t="s">
        <v>4951</v>
      </c>
      <c r="U4694" t="s">
        <v>4952</v>
      </c>
      <c r="V4694" t="s">
        <v>4111</v>
      </c>
      <c r="W4694" t="s">
        <v>4112</v>
      </c>
    </row>
    <row r="4695" spans="1:23" x14ac:dyDescent="0.3">
      <c r="A4695">
        <v>2930159041908790</v>
      </c>
      <c r="B4695" t="s">
        <v>779</v>
      </c>
      <c r="C4695" t="s">
        <v>189</v>
      </c>
      <c r="D4695" t="s">
        <v>4206</v>
      </c>
      <c r="E4695" t="s">
        <v>1032</v>
      </c>
      <c r="F4695" t="s">
        <v>1033</v>
      </c>
      <c r="G4695">
        <v>61.524000000000001</v>
      </c>
      <c r="H4695">
        <v>105.3188</v>
      </c>
      <c r="I4695" t="s">
        <v>138</v>
      </c>
      <c r="J4695">
        <v>93918</v>
      </c>
      <c r="K4695" s="1">
        <v>45132</v>
      </c>
      <c r="L4695" t="s">
        <v>63</v>
      </c>
      <c r="M4695" t="s">
        <v>13089</v>
      </c>
      <c r="N4695" t="s">
        <v>13090</v>
      </c>
      <c r="O4695" t="s">
        <v>292</v>
      </c>
      <c r="P4695" t="s">
        <v>3773</v>
      </c>
      <c r="Q4695" t="s">
        <v>50</v>
      </c>
      <c r="R4695" t="s">
        <v>3774</v>
      </c>
      <c r="S4695" t="s">
        <v>36</v>
      </c>
      <c r="T4695" t="s">
        <v>3775</v>
      </c>
      <c r="U4695" t="s">
        <v>3776</v>
      </c>
      <c r="V4695" t="s">
        <v>3589</v>
      </c>
      <c r="W4695" t="s">
        <v>3590</v>
      </c>
    </row>
    <row r="4696" spans="1:23" x14ac:dyDescent="0.3">
      <c r="A4696">
        <v>187722521177815</v>
      </c>
      <c r="B4696" t="s">
        <v>454</v>
      </c>
      <c r="C4696" t="s">
        <v>218</v>
      </c>
      <c r="D4696" t="s">
        <v>4640</v>
      </c>
      <c r="E4696" t="s">
        <v>700</v>
      </c>
      <c r="F4696" t="s">
        <v>700</v>
      </c>
      <c r="G4696">
        <v>43.738399999999999</v>
      </c>
      <c r="H4696">
        <v>7.4245999999999999</v>
      </c>
      <c r="I4696" t="s">
        <v>28</v>
      </c>
      <c r="J4696">
        <v>92298</v>
      </c>
      <c r="K4696" s="1">
        <v>44706</v>
      </c>
      <c r="L4696" t="s">
        <v>63</v>
      </c>
      <c r="M4696" t="s">
        <v>13091</v>
      </c>
      <c r="N4696" t="s">
        <v>13092</v>
      </c>
      <c r="O4696" t="s">
        <v>2290</v>
      </c>
      <c r="P4696" t="s">
        <v>4161</v>
      </c>
      <c r="Q4696" t="s">
        <v>67</v>
      </c>
      <c r="R4696" t="s">
        <v>4162</v>
      </c>
      <c r="S4696" t="s">
        <v>85</v>
      </c>
      <c r="T4696" t="s">
        <v>4163</v>
      </c>
      <c r="U4696" t="s">
        <v>4164</v>
      </c>
      <c r="V4696" t="s">
        <v>6979</v>
      </c>
      <c r="W4696" t="s">
        <v>6980</v>
      </c>
    </row>
    <row r="4697" spans="1:23" x14ac:dyDescent="0.3">
      <c r="A4697">
        <v>1479832296036570</v>
      </c>
      <c r="B4697" t="s">
        <v>260</v>
      </c>
      <c r="C4697" t="s">
        <v>91</v>
      </c>
      <c r="D4697" t="s">
        <v>3883</v>
      </c>
      <c r="E4697" t="s">
        <v>2309</v>
      </c>
      <c r="F4697" t="s">
        <v>2310</v>
      </c>
      <c r="G4697">
        <v>12.984299999999999</v>
      </c>
      <c r="H4697">
        <v>-61.287199999999999</v>
      </c>
      <c r="I4697" t="s">
        <v>206</v>
      </c>
      <c r="J4697">
        <v>46096</v>
      </c>
      <c r="K4697" s="1">
        <v>45051</v>
      </c>
      <c r="L4697" t="s">
        <v>63</v>
      </c>
      <c r="M4697" t="s">
        <v>13093</v>
      </c>
      <c r="N4697" t="s">
        <v>13094</v>
      </c>
      <c r="O4697" t="s">
        <v>811</v>
      </c>
      <c r="P4697" t="s">
        <v>812</v>
      </c>
      <c r="Q4697" t="s">
        <v>67</v>
      </c>
      <c r="R4697" t="s">
        <v>813</v>
      </c>
      <c r="S4697" t="s">
        <v>198</v>
      </c>
      <c r="T4697" t="s">
        <v>814</v>
      </c>
      <c r="U4697" t="s">
        <v>815</v>
      </c>
      <c r="V4697" t="s">
        <v>4945</v>
      </c>
      <c r="W4697" t="s">
        <v>4946</v>
      </c>
    </row>
    <row r="4698" spans="1:23" x14ac:dyDescent="0.3">
      <c r="A4698">
        <v>450645141108256</v>
      </c>
      <c r="B4698" t="s">
        <v>74</v>
      </c>
      <c r="C4698" t="s">
        <v>189</v>
      </c>
      <c r="D4698" t="s">
        <v>4848</v>
      </c>
      <c r="E4698" t="s">
        <v>522</v>
      </c>
      <c r="F4698" t="s">
        <v>523</v>
      </c>
      <c r="G4698">
        <v>-9.6456999999999997</v>
      </c>
      <c r="H4698">
        <v>160.15620000000001</v>
      </c>
      <c r="I4698" t="s">
        <v>206</v>
      </c>
      <c r="J4698">
        <v>76986</v>
      </c>
      <c r="K4698" s="1">
        <v>45119</v>
      </c>
      <c r="L4698" t="s">
        <v>123</v>
      </c>
      <c r="M4698" t="s">
        <v>13095</v>
      </c>
      <c r="N4698" t="s">
        <v>13096</v>
      </c>
      <c r="O4698" t="s">
        <v>1126</v>
      </c>
      <c r="P4698" t="s">
        <v>4298</v>
      </c>
      <c r="Q4698" t="s">
        <v>358</v>
      </c>
      <c r="R4698" t="s">
        <v>4299</v>
      </c>
      <c r="S4698" t="s">
        <v>85</v>
      </c>
      <c r="T4698" t="s">
        <v>4300</v>
      </c>
      <c r="U4698" t="s">
        <v>4301</v>
      </c>
      <c r="V4698" t="s">
        <v>1811</v>
      </c>
      <c r="W4698" t="s">
        <v>1812</v>
      </c>
    </row>
    <row r="4699" spans="1:23" x14ac:dyDescent="0.3">
      <c r="A4699">
        <v>2072194634114640</v>
      </c>
      <c r="B4699" t="s">
        <v>779</v>
      </c>
      <c r="C4699" t="s">
        <v>105</v>
      </c>
      <c r="D4699" t="s">
        <v>780</v>
      </c>
      <c r="E4699" t="s">
        <v>1342</v>
      </c>
      <c r="F4699" t="s">
        <v>1343</v>
      </c>
      <c r="G4699">
        <v>14.497400000000001</v>
      </c>
      <c r="H4699">
        <v>-14.452400000000001</v>
      </c>
      <c r="I4699" t="s">
        <v>28</v>
      </c>
      <c r="J4699">
        <v>14050</v>
      </c>
      <c r="K4699" s="1">
        <v>44663</v>
      </c>
      <c r="L4699" t="s">
        <v>123</v>
      </c>
      <c r="M4699" t="s">
        <v>13097</v>
      </c>
      <c r="N4699" t="s">
        <v>13098</v>
      </c>
      <c r="O4699" t="s">
        <v>141</v>
      </c>
      <c r="P4699" t="s">
        <v>142</v>
      </c>
      <c r="Q4699" t="s">
        <v>239</v>
      </c>
      <c r="R4699" t="s">
        <v>144</v>
      </c>
      <c r="S4699" t="s">
        <v>114</v>
      </c>
      <c r="T4699" t="s">
        <v>146</v>
      </c>
      <c r="U4699" t="s">
        <v>147</v>
      </c>
      <c r="V4699" t="s">
        <v>13099</v>
      </c>
      <c r="W4699" t="s">
        <v>13100</v>
      </c>
    </row>
    <row r="4700" spans="1:23" x14ac:dyDescent="0.3">
      <c r="A4700">
        <v>523401943785214</v>
      </c>
      <c r="B4700" t="s">
        <v>555</v>
      </c>
      <c r="C4700" t="s">
        <v>218</v>
      </c>
      <c r="D4700" t="s">
        <v>2514</v>
      </c>
      <c r="E4700" t="s">
        <v>905</v>
      </c>
      <c r="F4700" t="s">
        <v>906</v>
      </c>
      <c r="G4700">
        <v>-22.328499999999998</v>
      </c>
      <c r="H4700">
        <v>24.684899999999999</v>
      </c>
      <c r="I4700" t="s">
        <v>78</v>
      </c>
      <c r="J4700">
        <v>93666</v>
      </c>
      <c r="K4700" s="1">
        <v>45093</v>
      </c>
      <c r="L4700" t="s">
        <v>63</v>
      </c>
      <c r="M4700" t="s">
        <v>13101</v>
      </c>
      <c r="N4700" t="s">
        <v>13102</v>
      </c>
      <c r="O4700" t="s">
        <v>1260</v>
      </c>
      <c r="P4700" t="s">
        <v>1261</v>
      </c>
      <c r="Q4700" t="s">
        <v>674</v>
      </c>
      <c r="R4700" t="s">
        <v>1262</v>
      </c>
      <c r="S4700" t="s">
        <v>36</v>
      </c>
      <c r="T4700" t="s">
        <v>1263</v>
      </c>
      <c r="U4700" t="s">
        <v>1264</v>
      </c>
      <c r="V4700" t="s">
        <v>2549</v>
      </c>
      <c r="W4700" t="s">
        <v>2550</v>
      </c>
    </row>
    <row r="4701" spans="1:23" x14ac:dyDescent="0.3">
      <c r="A4701">
        <v>1135652717535030</v>
      </c>
      <c r="B4701" t="s">
        <v>1008</v>
      </c>
      <c r="C4701" t="s">
        <v>24</v>
      </c>
      <c r="D4701" t="s">
        <v>352</v>
      </c>
      <c r="E4701" t="s">
        <v>712</v>
      </c>
      <c r="F4701" t="s">
        <v>713</v>
      </c>
      <c r="G4701">
        <v>40.069099999999999</v>
      </c>
      <c r="H4701">
        <v>45.038200000000003</v>
      </c>
      <c r="I4701" t="s">
        <v>206</v>
      </c>
      <c r="J4701">
        <v>97540</v>
      </c>
      <c r="K4701" s="1">
        <v>44540</v>
      </c>
      <c r="L4701" t="s">
        <v>29</v>
      </c>
      <c r="M4701" t="s">
        <v>13103</v>
      </c>
      <c r="N4701" t="s">
        <v>13104</v>
      </c>
      <c r="O4701" t="s">
        <v>561</v>
      </c>
      <c r="P4701" t="s">
        <v>745</v>
      </c>
      <c r="Q4701" t="s">
        <v>67</v>
      </c>
      <c r="R4701" t="s">
        <v>746</v>
      </c>
      <c r="S4701" t="s">
        <v>241</v>
      </c>
      <c r="T4701" t="s">
        <v>747</v>
      </c>
      <c r="U4701" t="s">
        <v>748</v>
      </c>
      <c r="V4701" t="s">
        <v>2386</v>
      </c>
      <c r="W4701" t="s">
        <v>2387</v>
      </c>
    </row>
    <row r="4702" spans="1:23" x14ac:dyDescent="0.3">
      <c r="A4702">
        <v>1209369993604120</v>
      </c>
      <c r="B4702" t="s">
        <v>23</v>
      </c>
      <c r="C4702" t="s">
        <v>105</v>
      </c>
      <c r="D4702" t="s">
        <v>4753</v>
      </c>
      <c r="E4702" t="s">
        <v>3700</v>
      </c>
      <c r="F4702" t="s">
        <v>3701</v>
      </c>
      <c r="G4702">
        <v>58.595300000000002</v>
      </c>
      <c r="H4702">
        <v>25.0136</v>
      </c>
      <c r="I4702" t="s">
        <v>28</v>
      </c>
      <c r="J4702">
        <v>37831</v>
      </c>
      <c r="K4702" s="1">
        <v>44787</v>
      </c>
      <c r="L4702" t="s">
        <v>29</v>
      </c>
      <c r="M4702" t="s">
        <v>13105</v>
      </c>
      <c r="N4702" t="s">
        <v>13106</v>
      </c>
      <c r="O4702" t="s">
        <v>167</v>
      </c>
      <c r="P4702" t="s">
        <v>168</v>
      </c>
      <c r="Q4702" t="s">
        <v>143</v>
      </c>
      <c r="R4702" t="s">
        <v>170</v>
      </c>
      <c r="S4702" t="s">
        <v>212</v>
      </c>
      <c r="T4702" t="s">
        <v>171</v>
      </c>
      <c r="U4702" t="s">
        <v>172</v>
      </c>
      <c r="V4702" t="s">
        <v>2512</v>
      </c>
      <c r="W4702" t="s">
        <v>2513</v>
      </c>
    </row>
    <row r="4703" spans="1:23" x14ac:dyDescent="0.3">
      <c r="A4703">
        <v>2756342666117840</v>
      </c>
      <c r="B4703" t="s">
        <v>1249</v>
      </c>
      <c r="C4703" t="s">
        <v>42</v>
      </c>
      <c r="D4703" t="s">
        <v>1804</v>
      </c>
      <c r="E4703" t="s">
        <v>1849</v>
      </c>
      <c r="F4703" t="s">
        <v>1850</v>
      </c>
      <c r="G4703">
        <v>32.427900000000001</v>
      </c>
      <c r="H4703">
        <v>53.688000000000002</v>
      </c>
      <c r="I4703" t="s">
        <v>138</v>
      </c>
      <c r="J4703">
        <v>19652</v>
      </c>
      <c r="K4703" s="1">
        <v>44701</v>
      </c>
      <c r="L4703" t="s">
        <v>63</v>
      </c>
      <c r="M4703" t="s">
        <v>13107</v>
      </c>
      <c r="N4703">
        <v>2547745250</v>
      </c>
      <c r="O4703" t="s">
        <v>2242</v>
      </c>
      <c r="P4703" t="s">
        <v>8060</v>
      </c>
      <c r="Q4703" t="s">
        <v>1047</v>
      </c>
      <c r="R4703" t="s">
        <v>8061</v>
      </c>
      <c r="S4703" t="s">
        <v>241</v>
      </c>
      <c r="T4703" t="s">
        <v>8062</v>
      </c>
      <c r="U4703" t="s">
        <v>8063</v>
      </c>
      <c r="V4703" t="s">
        <v>4820</v>
      </c>
      <c r="W4703" t="s">
        <v>4821</v>
      </c>
    </row>
    <row r="4704" spans="1:23" x14ac:dyDescent="0.3">
      <c r="A4704">
        <v>2221247997448340</v>
      </c>
      <c r="B4704" t="s">
        <v>175</v>
      </c>
      <c r="C4704" t="s">
        <v>105</v>
      </c>
      <c r="D4704" t="s">
        <v>10871</v>
      </c>
      <c r="E4704" t="s">
        <v>556</v>
      </c>
      <c r="F4704" t="s">
        <v>557</v>
      </c>
      <c r="G4704">
        <v>-1.8311999999999999</v>
      </c>
      <c r="H4704">
        <v>-78.183400000000006</v>
      </c>
      <c r="I4704" t="s">
        <v>78</v>
      </c>
      <c r="J4704">
        <v>63686</v>
      </c>
      <c r="K4704" s="1">
        <v>45029</v>
      </c>
      <c r="L4704" t="s">
        <v>123</v>
      </c>
      <c r="M4704" t="s">
        <v>13108</v>
      </c>
      <c r="N4704" t="s">
        <v>13109</v>
      </c>
      <c r="O4704" t="s">
        <v>1966</v>
      </c>
      <c r="P4704" t="s">
        <v>6402</v>
      </c>
      <c r="Q4704" t="s">
        <v>34</v>
      </c>
      <c r="R4704" t="s">
        <v>6403</v>
      </c>
      <c r="S4704" t="s">
        <v>114</v>
      </c>
      <c r="T4704" t="s">
        <v>6404</v>
      </c>
      <c r="U4704" t="s">
        <v>6405</v>
      </c>
      <c r="V4704" t="s">
        <v>1006</v>
      </c>
      <c r="W4704" t="s">
        <v>1007</v>
      </c>
    </row>
    <row r="4705" spans="1:23" x14ac:dyDescent="0.3">
      <c r="A4705">
        <v>1433460155519560</v>
      </c>
      <c r="B4705" t="s">
        <v>286</v>
      </c>
      <c r="C4705" t="s">
        <v>273</v>
      </c>
      <c r="D4705" t="s">
        <v>3786</v>
      </c>
      <c r="E4705" t="s">
        <v>4315</v>
      </c>
      <c r="F4705" t="s">
        <v>4316</v>
      </c>
      <c r="G4705">
        <v>-0.52280000000000004</v>
      </c>
      <c r="H4705">
        <v>166.9315</v>
      </c>
      <c r="I4705" t="s">
        <v>28</v>
      </c>
      <c r="J4705">
        <v>22285</v>
      </c>
      <c r="K4705" s="1">
        <v>45038</v>
      </c>
      <c r="L4705" t="s">
        <v>63</v>
      </c>
      <c r="M4705" t="s">
        <v>13110</v>
      </c>
      <c r="N4705">
        <f>1-216-676-4676</f>
        <v>-5567</v>
      </c>
      <c r="O4705" t="s">
        <v>33</v>
      </c>
      <c r="P4705" t="s">
        <v>1558</v>
      </c>
      <c r="Q4705" t="s">
        <v>169</v>
      </c>
      <c r="R4705" t="s">
        <v>1559</v>
      </c>
      <c r="S4705" t="s">
        <v>212</v>
      </c>
      <c r="T4705" t="s">
        <v>1560</v>
      </c>
      <c r="U4705" t="s">
        <v>1561</v>
      </c>
      <c r="V4705" t="s">
        <v>7123</v>
      </c>
      <c r="W4705" t="s">
        <v>7124</v>
      </c>
    </row>
    <row r="4706" spans="1:23" x14ac:dyDescent="0.3">
      <c r="A4706">
        <v>166100998436375</v>
      </c>
      <c r="B4706" t="s">
        <v>260</v>
      </c>
      <c r="C4706" t="s">
        <v>218</v>
      </c>
      <c r="D4706" t="s">
        <v>4454</v>
      </c>
      <c r="E4706" t="s">
        <v>2342</v>
      </c>
      <c r="F4706" t="s">
        <v>2343</v>
      </c>
      <c r="G4706">
        <v>71.706900000000005</v>
      </c>
      <c r="H4706">
        <v>-42.604300000000002</v>
      </c>
      <c r="I4706" t="s">
        <v>78</v>
      </c>
      <c r="J4706">
        <v>55975</v>
      </c>
      <c r="K4706" s="1">
        <v>44942</v>
      </c>
      <c r="L4706" t="s">
        <v>29</v>
      </c>
      <c r="M4706" t="s">
        <v>13111</v>
      </c>
      <c r="N4706" t="s">
        <v>13112</v>
      </c>
      <c r="O4706" t="s">
        <v>112</v>
      </c>
      <c r="P4706" t="s">
        <v>1774</v>
      </c>
      <c r="Q4706" t="s">
        <v>143</v>
      </c>
      <c r="R4706" t="s">
        <v>1775</v>
      </c>
      <c r="S4706" t="s">
        <v>145</v>
      </c>
      <c r="T4706" t="s">
        <v>1776</v>
      </c>
      <c r="U4706" t="s">
        <v>1777</v>
      </c>
      <c r="V4706" t="s">
        <v>6574</v>
      </c>
      <c r="W4706" t="s">
        <v>6575</v>
      </c>
    </row>
    <row r="4707" spans="1:23" x14ac:dyDescent="0.3">
      <c r="A4707">
        <v>2542856480026080</v>
      </c>
      <c r="B4707" t="s">
        <v>133</v>
      </c>
      <c r="C4707" t="s">
        <v>105</v>
      </c>
      <c r="D4707" t="s">
        <v>3235</v>
      </c>
      <c r="E4707" t="s">
        <v>366</v>
      </c>
      <c r="F4707" t="s">
        <v>367</v>
      </c>
      <c r="G4707">
        <v>18.4207</v>
      </c>
      <c r="H4707">
        <v>-64.639899999999997</v>
      </c>
      <c r="I4707" t="s">
        <v>206</v>
      </c>
      <c r="J4707">
        <v>88433</v>
      </c>
      <c r="K4707" s="1">
        <v>44972</v>
      </c>
      <c r="L4707" t="s">
        <v>29</v>
      </c>
      <c r="M4707" t="s">
        <v>13113</v>
      </c>
      <c r="N4707" t="s">
        <v>13114</v>
      </c>
      <c r="O4707" t="s">
        <v>1373</v>
      </c>
      <c r="P4707" t="s">
        <v>1513</v>
      </c>
      <c r="Q4707" t="s">
        <v>67</v>
      </c>
      <c r="R4707" t="s">
        <v>4950</v>
      </c>
      <c r="S4707" t="s">
        <v>145</v>
      </c>
      <c r="T4707" t="s">
        <v>4951</v>
      </c>
      <c r="U4707" t="s">
        <v>4952</v>
      </c>
      <c r="V4707" t="s">
        <v>4187</v>
      </c>
      <c r="W4707" t="s">
        <v>4188</v>
      </c>
    </row>
    <row r="4708" spans="1:23" x14ac:dyDescent="0.3">
      <c r="A4708">
        <v>955347584378402</v>
      </c>
      <c r="B4708" t="s">
        <v>325</v>
      </c>
      <c r="C4708" t="s">
        <v>151</v>
      </c>
      <c r="D4708" t="s">
        <v>1855</v>
      </c>
      <c r="E4708" t="s">
        <v>1564</v>
      </c>
      <c r="F4708" t="s">
        <v>1565</v>
      </c>
      <c r="G4708">
        <v>6.6111000000000004</v>
      </c>
      <c r="H4708">
        <v>20.939399999999999</v>
      </c>
      <c r="I4708" t="s">
        <v>138</v>
      </c>
      <c r="J4708">
        <v>58706</v>
      </c>
      <c r="K4708" s="1">
        <v>44519</v>
      </c>
      <c r="L4708" t="s">
        <v>29</v>
      </c>
      <c r="M4708" t="s">
        <v>13115</v>
      </c>
      <c r="N4708" t="s">
        <v>13116</v>
      </c>
      <c r="O4708" t="s">
        <v>1979</v>
      </c>
      <c r="P4708" t="s">
        <v>4672</v>
      </c>
      <c r="Q4708" t="s">
        <v>67</v>
      </c>
      <c r="R4708" t="s">
        <v>4673</v>
      </c>
      <c r="S4708" t="s">
        <v>241</v>
      </c>
      <c r="T4708" t="s">
        <v>4674</v>
      </c>
      <c r="U4708" t="s">
        <v>4675</v>
      </c>
      <c r="V4708" t="s">
        <v>5057</v>
      </c>
      <c r="W4708" t="s">
        <v>5058</v>
      </c>
    </row>
    <row r="4709" spans="1:23" x14ac:dyDescent="0.3">
      <c r="A4709">
        <v>1206188079697810</v>
      </c>
      <c r="B4709" t="s">
        <v>217</v>
      </c>
      <c r="C4709" t="s">
        <v>218</v>
      </c>
      <c r="D4709" t="s">
        <v>5830</v>
      </c>
      <c r="E4709" t="s">
        <v>905</v>
      </c>
      <c r="F4709" t="s">
        <v>906</v>
      </c>
      <c r="G4709">
        <v>-22.328499999999998</v>
      </c>
      <c r="H4709">
        <v>24.684899999999999</v>
      </c>
      <c r="I4709" t="s">
        <v>206</v>
      </c>
      <c r="J4709">
        <v>92898</v>
      </c>
      <c r="K4709" s="1">
        <v>44844</v>
      </c>
      <c r="L4709" t="s">
        <v>29</v>
      </c>
      <c r="M4709" t="s">
        <v>13117</v>
      </c>
      <c r="N4709" t="s">
        <v>13118</v>
      </c>
      <c r="O4709" t="s">
        <v>1884</v>
      </c>
      <c r="P4709" t="s">
        <v>1885</v>
      </c>
      <c r="Q4709" t="s">
        <v>83</v>
      </c>
      <c r="R4709" t="s">
        <v>1886</v>
      </c>
      <c r="S4709" t="s">
        <v>36</v>
      </c>
      <c r="T4709" t="s">
        <v>1887</v>
      </c>
      <c r="U4709" t="s">
        <v>1888</v>
      </c>
      <c r="V4709" t="s">
        <v>2757</v>
      </c>
      <c r="W4709" t="s">
        <v>2758</v>
      </c>
    </row>
    <row r="4710" spans="1:23" x14ac:dyDescent="0.3">
      <c r="A4710">
        <v>800597761146660</v>
      </c>
      <c r="B4710" t="s">
        <v>792</v>
      </c>
      <c r="C4710" t="s">
        <v>105</v>
      </c>
      <c r="D4710" t="s">
        <v>10227</v>
      </c>
      <c r="E4710" t="s">
        <v>107</v>
      </c>
      <c r="F4710" t="s">
        <v>108</v>
      </c>
      <c r="G4710">
        <v>50.503900000000002</v>
      </c>
      <c r="H4710">
        <v>4.4699</v>
      </c>
      <c r="I4710" t="s">
        <v>206</v>
      </c>
      <c r="J4710">
        <v>79734</v>
      </c>
      <c r="K4710" s="1">
        <v>44474</v>
      </c>
      <c r="L4710" t="s">
        <v>63</v>
      </c>
      <c r="M4710" t="s">
        <v>13119</v>
      </c>
      <c r="N4710" t="s">
        <v>13120</v>
      </c>
      <c r="O4710" t="s">
        <v>448</v>
      </c>
      <c r="P4710" t="s">
        <v>447</v>
      </c>
      <c r="Q4710" t="s">
        <v>67</v>
      </c>
      <c r="R4710" t="s">
        <v>1331</v>
      </c>
      <c r="S4710" t="s">
        <v>241</v>
      </c>
      <c r="T4710" t="s">
        <v>1332</v>
      </c>
      <c r="U4710" t="s">
        <v>1333</v>
      </c>
      <c r="V4710" t="s">
        <v>1459</v>
      </c>
      <c r="W4710" t="s">
        <v>1460</v>
      </c>
    </row>
    <row r="4711" spans="1:23" x14ac:dyDescent="0.3">
      <c r="A4711">
        <v>3068160983063900</v>
      </c>
      <c r="B4711" t="s">
        <v>313</v>
      </c>
      <c r="C4711" t="s">
        <v>189</v>
      </c>
      <c r="D4711" t="s">
        <v>7377</v>
      </c>
      <c r="E4711" t="s">
        <v>44</v>
      </c>
      <c r="F4711" t="s">
        <v>45</v>
      </c>
      <c r="G4711">
        <v>38.969700000000003</v>
      </c>
      <c r="H4711">
        <v>59.5563</v>
      </c>
      <c r="I4711" t="s">
        <v>78</v>
      </c>
      <c r="J4711">
        <v>76396</v>
      </c>
      <c r="K4711" s="1">
        <v>45171</v>
      </c>
      <c r="L4711" t="s">
        <v>123</v>
      </c>
      <c r="M4711" t="s">
        <v>13121</v>
      </c>
      <c r="N4711" t="s">
        <v>13122</v>
      </c>
      <c r="O4711" t="s">
        <v>1373</v>
      </c>
      <c r="P4711" t="s">
        <v>4218</v>
      </c>
      <c r="Q4711" t="s">
        <v>83</v>
      </c>
      <c r="R4711" t="s">
        <v>4219</v>
      </c>
      <c r="S4711" t="s">
        <v>334</v>
      </c>
      <c r="T4711" t="s">
        <v>4220</v>
      </c>
      <c r="U4711" t="s">
        <v>4221</v>
      </c>
      <c r="V4711" t="s">
        <v>3677</v>
      </c>
      <c r="W4711" t="s">
        <v>3678</v>
      </c>
    </row>
    <row r="4712" spans="1:23" x14ac:dyDescent="0.3">
      <c r="A4712">
        <v>557934635205975</v>
      </c>
      <c r="B4712" t="s">
        <v>973</v>
      </c>
      <c r="C4712" t="s">
        <v>42</v>
      </c>
      <c r="D4712" t="s">
        <v>5716</v>
      </c>
      <c r="E4712" t="s">
        <v>1584</v>
      </c>
      <c r="F4712" t="s">
        <v>1585</v>
      </c>
      <c r="G4712">
        <v>37.090200000000003</v>
      </c>
      <c r="H4712">
        <v>-95.712900000000005</v>
      </c>
      <c r="I4712" t="s">
        <v>206</v>
      </c>
      <c r="J4712">
        <v>106454</v>
      </c>
      <c r="K4712" s="1">
        <v>44945</v>
      </c>
      <c r="L4712" t="s">
        <v>123</v>
      </c>
      <c r="M4712" t="s">
        <v>13123</v>
      </c>
      <c r="N4712">
        <v>2588643431</v>
      </c>
      <c r="O4712" t="s">
        <v>237</v>
      </c>
      <c r="P4712" t="s">
        <v>238</v>
      </c>
      <c r="Q4712" t="s">
        <v>674</v>
      </c>
      <c r="R4712" t="s">
        <v>240</v>
      </c>
      <c r="S4712" t="s">
        <v>334</v>
      </c>
      <c r="T4712" t="s">
        <v>242</v>
      </c>
      <c r="U4712" t="s">
        <v>243</v>
      </c>
      <c r="V4712" t="s">
        <v>6871</v>
      </c>
      <c r="W4712" t="s">
        <v>3447</v>
      </c>
    </row>
    <row r="4713" spans="1:23" x14ac:dyDescent="0.3">
      <c r="A4713">
        <v>1798623375719090</v>
      </c>
      <c r="B4713" t="s">
        <v>467</v>
      </c>
      <c r="C4713" t="s">
        <v>58</v>
      </c>
      <c r="D4713" t="s">
        <v>3853</v>
      </c>
      <c r="E4713" t="s">
        <v>5061</v>
      </c>
      <c r="F4713" t="s">
        <v>5062</v>
      </c>
      <c r="G4713">
        <v>48.379399999999997</v>
      </c>
      <c r="H4713">
        <v>31.165600000000001</v>
      </c>
      <c r="I4713" t="s">
        <v>138</v>
      </c>
      <c r="J4713">
        <v>96678</v>
      </c>
      <c r="K4713" s="1">
        <v>45083</v>
      </c>
      <c r="L4713" t="s">
        <v>63</v>
      </c>
      <c r="M4713" t="s">
        <v>13124</v>
      </c>
      <c r="N4713" t="s">
        <v>13125</v>
      </c>
      <c r="O4713" t="s">
        <v>447</v>
      </c>
      <c r="P4713" t="s">
        <v>5008</v>
      </c>
      <c r="Q4713" t="s">
        <v>239</v>
      </c>
      <c r="R4713" t="s">
        <v>5009</v>
      </c>
      <c r="S4713" t="s">
        <v>212</v>
      </c>
      <c r="T4713" t="s">
        <v>5010</v>
      </c>
      <c r="U4713" t="s">
        <v>5011</v>
      </c>
      <c r="V4713" t="s">
        <v>3940</v>
      </c>
      <c r="W4713" t="s">
        <v>3941</v>
      </c>
    </row>
    <row r="4714" spans="1:23" x14ac:dyDescent="0.3">
      <c r="A4714">
        <v>3098893184251910</v>
      </c>
      <c r="B4714" t="s">
        <v>454</v>
      </c>
      <c r="C4714" t="s">
        <v>273</v>
      </c>
      <c r="D4714" t="s">
        <v>7663</v>
      </c>
      <c r="E4714" t="s">
        <v>3607</v>
      </c>
      <c r="F4714" t="s">
        <v>3608</v>
      </c>
      <c r="G4714">
        <v>39.074199999999998</v>
      </c>
      <c r="H4714">
        <v>21.824300000000001</v>
      </c>
      <c r="I4714" t="s">
        <v>28</v>
      </c>
      <c r="J4714">
        <v>57726</v>
      </c>
      <c r="K4714" s="1">
        <v>44676</v>
      </c>
      <c r="L4714" t="s">
        <v>63</v>
      </c>
      <c r="M4714" t="s">
        <v>10632</v>
      </c>
      <c r="N4714" t="s">
        <v>13126</v>
      </c>
      <c r="O4714" t="s">
        <v>1591</v>
      </c>
      <c r="P4714" t="s">
        <v>2790</v>
      </c>
      <c r="Q4714" t="s">
        <v>321</v>
      </c>
      <c r="R4714" t="s">
        <v>2791</v>
      </c>
      <c r="S4714" t="s">
        <v>85</v>
      </c>
      <c r="T4714" t="s">
        <v>2792</v>
      </c>
      <c r="U4714" t="s">
        <v>2793</v>
      </c>
      <c r="V4714" t="s">
        <v>3197</v>
      </c>
      <c r="W4714" t="s">
        <v>3198</v>
      </c>
    </row>
    <row r="4715" spans="1:23" x14ac:dyDescent="0.3">
      <c r="A4715">
        <v>2138016050001460</v>
      </c>
      <c r="B4715" t="s">
        <v>533</v>
      </c>
      <c r="C4715" t="s">
        <v>42</v>
      </c>
      <c r="D4715" t="s">
        <v>1621</v>
      </c>
      <c r="E4715" t="s">
        <v>5030</v>
      </c>
      <c r="F4715" t="s">
        <v>5031</v>
      </c>
      <c r="G4715">
        <v>60.1282</v>
      </c>
      <c r="H4715">
        <v>18.6435</v>
      </c>
      <c r="I4715" t="s">
        <v>138</v>
      </c>
      <c r="J4715">
        <v>88355</v>
      </c>
      <c r="K4715" s="1">
        <v>44823</v>
      </c>
      <c r="L4715" t="s">
        <v>123</v>
      </c>
      <c r="M4715" t="s">
        <v>13127</v>
      </c>
      <c r="N4715" t="s">
        <v>13128</v>
      </c>
      <c r="O4715" t="s">
        <v>195</v>
      </c>
      <c r="P4715" t="s">
        <v>196</v>
      </c>
      <c r="Q4715" t="s">
        <v>143</v>
      </c>
      <c r="R4715" t="s">
        <v>197</v>
      </c>
      <c r="S4715" t="s">
        <v>85</v>
      </c>
      <c r="T4715" t="s">
        <v>199</v>
      </c>
      <c r="U4715" t="s">
        <v>200</v>
      </c>
      <c r="V4715" t="s">
        <v>3931</v>
      </c>
      <c r="W4715" t="s">
        <v>3932</v>
      </c>
    </row>
    <row r="4716" spans="1:23" x14ac:dyDescent="0.3">
      <c r="A4716">
        <v>1090377259111640</v>
      </c>
      <c r="B4716" t="s">
        <v>667</v>
      </c>
      <c r="C4716" t="s">
        <v>58</v>
      </c>
      <c r="D4716" t="s">
        <v>2970</v>
      </c>
      <c r="E4716" t="s">
        <v>3707</v>
      </c>
      <c r="F4716" t="s">
        <v>3708</v>
      </c>
      <c r="G4716">
        <v>12.1165</v>
      </c>
      <c r="H4716">
        <v>-61.679000000000002</v>
      </c>
      <c r="I4716" t="s">
        <v>206</v>
      </c>
      <c r="J4716">
        <v>131682</v>
      </c>
      <c r="K4716" s="1">
        <v>44622</v>
      </c>
      <c r="L4716" t="s">
        <v>123</v>
      </c>
      <c r="M4716" t="s">
        <v>13129</v>
      </c>
      <c r="N4716" t="s">
        <v>13130</v>
      </c>
      <c r="O4716" t="s">
        <v>909</v>
      </c>
      <c r="P4716" t="s">
        <v>910</v>
      </c>
      <c r="Q4716" t="s">
        <v>34</v>
      </c>
      <c r="R4716" t="s">
        <v>911</v>
      </c>
      <c r="S4716" t="s">
        <v>198</v>
      </c>
      <c r="T4716" t="s">
        <v>912</v>
      </c>
      <c r="U4716" t="s">
        <v>913</v>
      </c>
      <c r="V4716" t="s">
        <v>6076</v>
      </c>
      <c r="W4716" t="s">
        <v>6077</v>
      </c>
    </row>
    <row r="4717" spans="1:23" x14ac:dyDescent="0.3">
      <c r="A4717">
        <v>2716370065335710</v>
      </c>
      <c r="B4717" t="s">
        <v>23</v>
      </c>
      <c r="C4717" t="s">
        <v>42</v>
      </c>
      <c r="D4717" t="s">
        <v>5668</v>
      </c>
      <c r="E4717" t="s">
        <v>1997</v>
      </c>
      <c r="F4717" t="s">
        <v>1998</v>
      </c>
      <c r="G4717">
        <v>45.943199999999997</v>
      </c>
      <c r="H4717">
        <v>24.966799999999999</v>
      </c>
      <c r="I4717" t="s">
        <v>78</v>
      </c>
      <c r="J4717">
        <v>23600</v>
      </c>
      <c r="K4717" s="1">
        <v>44842</v>
      </c>
      <c r="L4717" t="s">
        <v>29</v>
      </c>
      <c r="M4717" t="s">
        <v>13131</v>
      </c>
      <c r="N4717" t="s">
        <v>13132</v>
      </c>
      <c r="O4717" t="s">
        <v>845</v>
      </c>
      <c r="P4717" t="s">
        <v>1290</v>
      </c>
      <c r="Q4717" t="s">
        <v>294</v>
      </c>
      <c r="R4717" t="s">
        <v>1291</v>
      </c>
      <c r="S4717" t="s">
        <v>212</v>
      </c>
      <c r="T4717" t="s">
        <v>1292</v>
      </c>
      <c r="U4717" t="s">
        <v>1293</v>
      </c>
      <c r="V4717" t="s">
        <v>4279</v>
      </c>
      <c r="W4717" t="s">
        <v>4280</v>
      </c>
    </row>
    <row r="4718" spans="1:23" x14ac:dyDescent="0.3">
      <c r="A4718">
        <v>793545751373418</v>
      </c>
      <c r="B4718" t="s">
        <v>57</v>
      </c>
      <c r="C4718" t="s">
        <v>58</v>
      </c>
      <c r="D4718" t="s">
        <v>2272</v>
      </c>
      <c r="E4718" t="s">
        <v>1342</v>
      </c>
      <c r="F4718" t="s">
        <v>1343</v>
      </c>
      <c r="G4718">
        <v>14.497400000000001</v>
      </c>
      <c r="H4718">
        <v>-14.452400000000001</v>
      </c>
      <c r="I4718" t="s">
        <v>28</v>
      </c>
      <c r="J4718">
        <v>26922</v>
      </c>
      <c r="K4718" s="1">
        <v>44835</v>
      </c>
      <c r="L4718" t="s">
        <v>123</v>
      </c>
      <c r="M4718" t="s">
        <v>13133</v>
      </c>
      <c r="N4718" t="s">
        <v>13134</v>
      </c>
      <c r="O4718" t="s">
        <v>319</v>
      </c>
      <c r="P4718" t="s">
        <v>320</v>
      </c>
      <c r="Q4718" t="s">
        <v>83</v>
      </c>
      <c r="R4718" t="s">
        <v>322</v>
      </c>
      <c r="S4718" t="s">
        <v>69</v>
      </c>
      <c r="T4718" t="s">
        <v>323</v>
      </c>
      <c r="U4718" t="s">
        <v>324</v>
      </c>
      <c r="V4718" t="s">
        <v>4945</v>
      </c>
      <c r="W4718" t="s">
        <v>4946</v>
      </c>
    </row>
    <row r="4719" spans="1:23" x14ac:dyDescent="0.3">
      <c r="A4719">
        <v>733725305445272</v>
      </c>
      <c r="B4719" t="s">
        <v>779</v>
      </c>
      <c r="C4719" t="s">
        <v>273</v>
      </c>
      <c r="D4719" t="s">
        <v>7073</v>
      </c>
      <c r="E4719" t="s">
        <v>326</v>
      </c>
      <c r="F4719" t="s">
        <v>327</v>
      </c>
      <c r="G4719">
        <v>-7.1094999999999997</v>
      </c>
      <c r="H4719">
        <v>177.64930000000001</v>
      </c>
      <c r="I4719" t="s">
        <v>62</v>
      </c>
      <c r="J4719">
        <v>26286</v>
      </c>
      <c r="K4719" s="1">
        <v>44961</v>
      </c>
      <c r="L4719" t="s">
        <v>63</v>
      </c>
      <c r="M4719" t="s">
        <v>4430</v>
      </c>
      <c r="N4719" t="s">
        <v>13135</v>
      </c>
      <c r="O4719" t="s">
        <v>320</v>
      </c>
      <c r="P4719" t="s">
        <v>7405</v>
      </c>
      <c r="Q4719" t="s">
        <v>294</v>
      </c>
      <c r="R4719" t="s">
        <v>7406</v>
      </c>
      <c r="S4719" t="s">
        <v>212</v>
      </c>
      <c r="T4719" t="s">
        <v>7407</v>
      </c>
      <c r="U4719" t="s">
        <v>7408</v>
      </c>
      <c r="V4719" t="s">
        <v>2091</v>
      </c>
      <c r="W4719" t="s">
        <v>2092</v>
      </c>
    </row>
    <row r="4720" spans="1:23" x14ac:dyDescent="0.3">
      <c r="A4720">
        <v>1921966986165060</v>
      </c>
      <c r="B4720" t="s">
        <v>217</v>
      </c>
      <c r="C4720" t="s">
        <v>24</v>
      </c>
      <c r="D4720" t="s">
        <v>5353</v>
      </c>
      <c r="E4720" t="s">
        <v>2094</v>
      </c>
      <c r="F4720" t="s">
        <v>2733</v>
      </c>
      <c r="G4720">
        <v>-13.759</v>
      </c>
      <c r="H4720">
        <v>-172.1046</v>
      </c>
      <c r="I4720" t="s">
        <v>62</v>
      </c>
      <c r="J4720">
        <v>38944</v>
      </c>
      <c r="K4720" s="1">
        <v>44613</v>
      </c>
      <c r="L4720" t="s">
        <v>63</v>
      </c>
      <c r="M4720" t="s">
        <v>13136</v>
      </c>
      <c r="N4720" t="s">
        <v>13137</v>
      </c>
      <c r="O4720" t="s">
        <v>496</v>
      </c>
      <c r="P4720" t="s">
        <v>497</v>
      </c>
      <c r="Q4720" t="s">
        <v>1047</v>
      </c>
      <c r="R4720" t="s">
        <v>498</v>
      </c>
      <c r="S4720" t="s">
        <v>69</v>
      </c>
      <c r="T4720" t="s">
        <v>499</v>
      </c>
      <c r="U4720" t="s">
        <v>500</v>
      </c>
      <c r="V4720" t="s">
        <v>6855</v>
      </c>
      <c r="W4720" t="s">
        <v>6856</v>
      </c>
    </row>
    <row r="4721" spans="1:23" x14ac:dyDescent="0.3">
      <c r="A4721">
        <v>1725766660276910</v>
      </c>
      <c r="B4721" t="s">
        <v>23</v>
      </c>
      <c r="C4721" t="s">
        <v>58</v>
      </c>
      <c r="D4721" t="s">
        <v>5909</v>
      </c>
      <c r="E4721" t="s">
        <v>2255</v>
      </c>
      <c r="F4721" t="s">
        <v>2256</v>
      </c>
      <c r="G4721">
        <v>41.377499999999998</v>
      </c>
      <c r="H4721">
        <v>64.585300000000004</v>
      </c>
      <c r="I4721" t="s">
        <v>138</v>
      </c>
      <c r="J4721">
        <v>73943</v>
      </c>
      <c r="K4721" s="1">
        <v>45051</v>
      </c>
      <c r="L4721" t="s">
        <v>123</v>
      </c>
      <c r="M4721" t="s">
        <v>13138</v>
      </c>
      <c r="N4721" t="s">
        <v>13139</v>
      </c>
      <c r="O4721" t="s">
        <v>141</v>
      </c>
      <c r="P4721" t="s">
        <v>3092</v>
      </c>
      <c r="Q4721" t="s">
        <v>83</v>
      </c>
      <c r="R4721" t="s">
        <v>3093</v>
      </c>
      <c r="S4721" t="s">
        <v>85</v>
      </c>
      <c r="T4721" t="s">
        <v>3094</v>
      </c>
      <c r="U4721" t="s">
        <v>3095</v>
      </c>
      <c r="V4721" t="s">
        <v>4326</v>
      </c>
      <c r="W4721" t="s">
        <v>4327</v>
      </c>
    </row>
    <row r="4722" spans="1:23" x14ac:dyDescent="0.3">
      <c r="A4722">
        <v>462937224601078</v>
      </c>
      <c r="B4722" t="s">
        <v>792</v>
      </c>
      <c r="C4722" t="s">
        <v>273</v>
      </c>
      <c r="D4722" t="s">
        <v>2609</v>
      </c>
      <c r="E4722" t="s">
        <v>986</v>
      </c>
      <c r="F4722" t="s">
        <v>987</v>
      </c>
      <c r="G4722">
        <v>23.634499999999999</v>
      </c>
      <c r="H4722">
        <v>-102.5528</v>
      </c>
      <c r="I4722" t="s">
        <v>206</v>
      </c>
      <c r="J4722">
        <v>46809</v>
      </c>
      <c r="K4722" s="1">
        <v>44615</v>
      </c>
      <c r="L4722" t="s">
        <v>63</v>
      </c>
      <c r="M4722" t="s">
        <v>13140</v>
      </c>
      <c r="N4722">
        <v>5078681403</v>
      </c>
      <c r="O4722" t="s">
        <v>1260</v>
      </c>
      <c r="P4722" t="s">
        <v>6313</v>
      </c>
      <c r="Q4722" t="s">
        <v>967</v>
      </c>
      <c r="R4722" t="s">
        <v>6314</v>
      </c>
      <c r="S4722" t="s">
        <v>334</v>
      </c>
      <c r="T4722" t="s">
        <v>6315</v>
      </c>
      <c r="U4722" t="s">
        <v>6316</v>
      </c>
      <c r="V4722" t="s">
        <v>2902</v>
      </c>
      <c r="W4722" t="s">
        <v>2903</v>
      </c>
    </row>
    <row r="4723" spans="1:23" x14ac:dyDescent="0.3">
      <c r="A4723">
        <v>2991409638247740</v>
      </c>
      <c r="B4723" t="s">
        <v>325</v>
      </c>
      <c r="C4723" t="s">
        <v>151</v>
      </c>
      <c r="D4723" t="s">
        <v>6503</v>
      </c>
      <c r="E4723" t="s">
        <v>1141</v>
      </c>
      <c r="F4723" t="s">
        <v>1142</v>
      </c>
      <c r="G4723">
        <v>-17.7134</v>
      </c>
      <c r="H4723">
        <v>178.065</v>
      </c>
      <c r="I4723" t="s">
        <v>62</v>
      </c>
      <c r="J4723">
        <v>65233</v>
      </c>
      <c r="K4723" s="1">
        <v>45165</v>
      </c>
      <c r="L4723" t="s">
        <v>123</v>
      </c>
      <c r="M4723" t="s">
        <v>13141</v>
      </c>
      <c r="N4723" t="s">
        <v>13142</v>
      </c>
      <c r="O4723" t="s">
        <v>736</v>
      </c>
      <c r="P4723" t="s">
        <v>4262</v>
      </c>
      <c r="Q4723" t="s">
        <v>1047</v>
      </c>
      <c r="R4723" t="s">
        <v>4263</v>
      </c>
      <c r="S4723" t="s">
        <v>212</v>
      </c>
      <c r="T4723" t="s">
        <v>4264</v>
      </c>
      <c r="U4723" t="s">
        <v>4265</v>
      </c>
      <c r="V4723" t="s">
        <v>1110</v>
      </c>
      <c r="W4723" t="s">
        <v>1111</v>
      </c>
    </row>
    <row r="4724" spans="1:23" x14ac:dyDescent="0.3">
      <c r="A4724">
        <v>2148899134100150</v>
      </c>
      <c r="B4724" t="s">
        <v>710</v>
      </c>
      <c r="C4724" t="s">
        <v>58</v>
      </c>
      <c r="D4724" t="s">
        <v>793</v>
      </c>
      <c r="E4724" t="s">
        <v>2436</v>
      </c>
      <c r="F4724" t="s">
        <v>2437</v>
      </c>
      <c r="G4724">
        <v>46.818199999999997</v>
      </c>
      <c r="H4724">
        <v>8.2274999999999991</v>
      </c>
      <c r="I4724" t="s">
        <v>28</v>
      </c>
      <c r="J4724">
        <v>57573</v>
      </c>
      <c r="K4724" s="1">
        <v>44780</v>
      </c>
      <c r="L4724" t="s">
        <v>29</v>
      </c>
      <c r="M4724" t="s">
        <v>13143</v>
      </c>
      <c r="N4724" t="s">
        <v>13144</v>
      </c>
      <c r="O4724" t="s">
        <v>1364</v>
      </c>
      <c r="P4724" t="s">
        <v>1365</v>
      </c>
      <c r="Q4724" t="s">
        <v>34</v>
      </c>
      <c r="R4724" t="s">
        <v>1366</v>
      </c>
      <c r="S4724" t="s">
        <v>212</v>
      </c>
      <c r="T4724" t="s">
        <v>1367</v>
      </c>
      <c r="U4724" t="s">
        <v>1368</v>
      </c>
      <c r="V4724" t="s">
        <v>1904</v>
      </c>
      <c r="W4724" t="s">
        <v>1905</v>
      </c>
    </row>
    <row r="4725" spans="1:23" x14ac:dyDescent="0.3">
      <c r="A4725">
        <v>1733499816142910</v>
      </c>
      <c r="B4725" t="s">
        <v>325</v>
      </c>
      <c r="C4725" t="s">
        <v>91</v>
      </c>
      <c r="D4725" t="s">
        <v>5830</v>
      </c>
      <c r="E4725" t="s">
        <v>2094</v>
      </c>
      <c r="F4725" t="s">
        <v>2733</v>
      </c>
      <c r="G4725">
        <v>-13.759</v>
      </c>
      <c r="H4725">
        <v>-172.1046</v>
      </c>
      <c r="I4725" t="s">
        <v>138</v>
      </c>
      <c r="J4725">
        <v>89332</v>
      </c>
      <c r="K4725" s="1">
        <v>44937</v>
      </c>
      <c r="L4725" t="s">
        <v>29</v>
      </c>
      <c r="M4725" t="s">
        <v>13145</v>
      </c>
      <c r="N4725" t="s">
        <v>13146</v>
      </c>
      <c r="O4725" t="s">
        <v>209</v>
      </c>
      <c r="P4725" t="s">
        <v>210</v>
      </c>
      <c r="Q4725" t="s">
        <v>294</v>
      </c>
      <c r="R4725" t="s">
        <v>211</v>
      </c>
      <c r="S4725" t="s">
        <v>36</v>
      </c>
      <c r="T4725" t="s">
        <v>213</v>
      </c>
      <c r="U4725" t="s">
        <v>214</v>
      </c>
      <c r="V4725" t="s">
        <v>1199</v>
      </c>
    </row>
    <row r="4726" spans="1:23" x14ac:dyDescent="0.3">
      <c r="A4726">
        <v>1384064863383070</v>
      </c>
      <c r="B4726" t="s">
        <v>454</v>
      </c>
      <c r="C4726" t="s">
        <v>151</v>
      </c>
      <c r="D4726" t="s">
        <v>7138</v>
      </c>
      <c r="E4726" t="s">
        <v>893</v>
      </c>
      <c r="F4726" t="s">
        <v>894</v>
      </c>
      <c r="G4726">
        <v>-30.5595</v>
      </c>
      <c r="H4726">
        <v>22.9375</v>
      </c>
      <c r="I4726" t="s">
        <v>62</v>
      </c>
      <c r="J4726">
        <v>131053</v>
      </c>
      <c r="K4726" s="1">
        <v>44595</v>
      </c>
      <c r="L4726" t="s">
        <v>29</v>
      </c>
      <c r="M4726" t="s">
        <v>13147</v>
      </c>
      <c r="N4726" t="s">
        <v>13148</v>
      </c>
      <c r="O4726" t="s">
        <v>111</v>
      </c>
      <c r="P4726" t="s">
        <v>112</v>
      </c>
      <c r="Q4726" t="s">
        <v>332</v>
      </c>
      <c r="R4726" t="s">
        <v>113</v>
      </c>
      <c r="S4726" t="s">
        <v>85</v>
      </c>
      <c r="T4726" t="s">
        <v>115</v>
      </c>
      <c r="U4726" t="s">
        <v>116</v>
      </c>
      <c r="V4726" t="s">
        <v>6351</v>
      </c>
      <c r="W4726" t="s">
        <v>6352</v>
      </c>
    </row>
    <row r="4727" spans="1:23" x14ac:dyDescent="0.3">
      <c r="A4727">
        <v>1597884331374640</v>
      </c>
      <c r="B4727" t="s">
        <v>454</v>
      </c>
      <c r="C4727" t="s">
        <v>42</v>
      </c>
      <c r="D4727" t="s">
        <v>4750</v>
      </c>
      <c r="E4727" t="s">
        <v>385</v>
      </c>
      <c r="F4727" t="s">
        <v>386</v>
      </c>
      <c r="G4727">
        <v>47.162500000000001</v>
      </c>
      <c r="H4727">
        <v>19.503299999999999</v>
      </c>
      <c r="I4727" t="s">
        <v>138</v>
      </c>
      <c r="J4727">
        <v>128153</v>
      </c>
      <c r="K4727" s="1">
        <v>45070</v>
      </c>
      <c r="L4727" t="s">
        <v>63</v>
      </c>
      <c r="M4727" t="s">
        <v>7329</v>
      </c>
      <c r="N4727" t="s">
        <v>13149</v>
      </c>
      <c r="O4727" t="s">
        <v>1629</v>
      </c>
      <c r="P4727" t="s">
        <v>3886</v>
      </c>
      <c r="Q4727" t="s">
        <v>294</v>
      </c>
      <c r="R4727" t="s">
        <v>3887</v>
      </c>
      <c r="S4727" t="s">
        <v>85</v>
      </c>
      <c r="T4727" t="s">
        <v>3888</v>
      </c>
      <c r="U4727" t="s">
        <v>3889</v>
      </c>
      <c r="V4727" t="s">
        <v>7175</v>
      </c>
      <c r="W4727" t="s">
        <v>7176</v>
      </c>
    </row>
    <row r="4728" spans="1:23" x14ac:dyDescent="0.3">
      <c r="A4728">
        <v>584347075797183</v>
      </c>
      <c r="B4728" t="s">
        <v>74</v>
      </c>
      <c r="C4728" t="s">
        <v>151</v>
      </c>
      <c r="D4728" t="s">
        <v>1371</v>
      </c>
      <c r="E4728" t="s">
        <v>516</v>
      </c>
      <c r="F4728" t="s">
        <v>517</v>
      </c>
      <c r="G4728">
        <v>31.952200000000001</v>
      </c>
      <c r="H4728">
        <v>35.233199999999997</v>
      </c>
      <c r="I4728" t="s">
        <v>138</v>
      </c>
      <c r="J4728">
        <v>133480</v>
      </c>
      <c r="K4728" s="1">
        <v>44478</v>
      </c>
      <c r="L4728" t="s">
        <v>29</v>
      </c>
      <c r="M4728" t="s">
        <v>13150</v>
      </c>
      <c r="N4728" t="s">
        <v>13151</v>
      </c>
      <c r="O4728" t="s">
        <v>803</v>
      </c>
      <c r="P4728" t="s">
        <v>804</v>
      </c>
      <c r="Q4728" t="s">
        <v>169</v>
      </c>
      <c r="R4728" t="s">
        <v>805</v>
      </c>
      <c r="S4728" t="s">
        <v>114</v>
      </c>
      <c r="T4728" t="s">
        <v>806</v>
      </c>
      <c r="U4728" t="s">
        <v>807</v>
      </c>
      <c r="V4728" t="s">
        <v>2721</v>
      </c>
      <c r="W4728" t="s">
        <v>2722</v>
      </c>
    </row>
    <row r="4729" spans="1:23" x14ac:dyDescent="0.3">
      <c r="A4729">
        <v>963809570582570</v>
      </c>
      <c r="B4729" t="s">
        <v>417</v>
      </c>
      <c r="C4729" t="s">
        <v>218</v>
      </c>
      <c r="D4729" t="s">
        <v>6143</v>
      </c>
      <c r="E4729" t="s">
        <v>680</v>
      </c>
      <c r="F4729" t="s">
        <v>681</v>
      </c>
      <c r="G4729">
        <v>21.693999999999999</v>
      </c>
      <c r="H4729">
        <v>-71.797899999999998</v>
      </c>
      <c r="I4729" t="s">
        <v>78</v>
      </c>
      <c r="J4729">
        <v>76839</v>
      </c>
      <c r="K4729" s="1">
        <v>45169</v>
      </c>
      <c r="L4729" t="s">
        <v>29</v>
      </c>
      <c r="M4729" t="s">
        <v>13152</v>
      </c>
      <c r="N4729" t="s">
        <v>13153</v>
      </c>
      <c r="O4729" t="s">
        <v>990</v>
      </c>
      <c r="P4729" t="s">
        <v>991</v>
      </c>
      <c r="Q4729" t="s">
        <v>253</v>
      </c>
      <c r="R4729" t="s">
        <v>992</v>
      </c>
      <c r="S4729" t="s">
        <v>334</v>
      </c>
      <c r="T4729" t="s">
        <v>993</v>
      </c>
      <c r="U4729" t="s">
        <v>994</v>
      </c>
      <c r="V4729" t="s">
        <v>3346</v>
      </c>
      <c r="W4729" t="s">
        <v>3347</v>
      </c>
    </row>
    <row r="4730" spans="1:23" x14ac:dyDescent="0.3">
      <c r="A4730">
        <v>642100688494399</v>
      </c>
      <c r="B4730" t="s">
        <v>710</v>
      </c>
      <c r="C4730" t="s">
        <v>273</v>
      </c>
      <c r="D4730" t="s">
        <v>5379</v>
      </c>
      <c r="E4730" t="s">
        <v>3596</v>
      </c>
      <c r="F4730" t="s">
        <v>3597</v>
      </c>
      <c r="G4730">
        <v>17.607800000000001</v>
      </c>
      <c r="H4730">
        <v>8.0816999999999997</v>
      </c>
      <c r="I4730" t="s">
        <v>62</v>
      </c>
      <c r="J4730">
        <v>133348</v>
      </c>
      <c r="K4730" s="1">
        <v>45021</v>
      </c>
      <c r="L4730" t="s">
        <v>63</v>
      </c>
      <c r="M4730" t="s">
        <v>3097</v>
      </c>
      <c r="N4730" t="s">
        <v>13154</v>
      </c>
      <c r="O4730" t="s">
        <v>448</v>
      </c>
      <c r="P4730" t="s">
        <v>6370</v>
      </c>
      <c r="Q4730" t="s">
        <v>183</v>
      </c>
      <c r="R4730" t="s">
        <v>6371</v>
      </c>
      <c r="S4730" t="s">
        <v>198</v>
      </c>
      <c r="T4730" t="s">
        <v>6372</v>
      </c>
      <c r="U4730" t="s">
        <v>6373</v>
      </c>
      <c r="V4730" t="s">
        <v>6580</v>
      </c>
      <c r="W4730" t="s">
        <v>6581</v>
      </c>
    </row>
    <row r="4731" spans="1:23" x14ac:dyDescent="0.3">
      <c r="A4731">
        <v>2316583395008460</v>
      </c>
      <c r="B4731" t="s">
        <v>41</v>
      </c>
      <c r="C4731" t="s">
        <v>134</v>
      </c>
      <c r="D4731" t="s">
        <v>2662</v>
      </c>
      <c r="E4731" t="s">
        <v>1210</v>
      </c>
      <c r="F4731" t="s">
        <v>1211</v>
      </c>
      <c r="G4731">
        <v>18.220800000000001</v>
      </c>
      <c r="H4731">
        <v>-66.590100000000007</v>
      </c>
      <c r="I4731" t="s">
        <v>206</v>
      </c>
      <c r="J4731">
        <v>91810</v>
      </c>
      <c r="K4731" s="1">
        <v>44610</v>
      </c>
      <c r="L4731" t="s">
        <v>29</v>
      </c>
      <c r="M4731" t="s">
        <v>13155</v>
      </c>
      <c r="N4731" t="s">
        <v>13156</v>
      </c>
      <c r="O4731" t="s">
        <v>370</v>
      </c>
      <c r="P4731" t="s">
        <v>1115</v>
      </c>
      <c r="Q4731" t="s">
        <v>253</v>
      </c>
      <c r="R4731" t="s">
        <v>3230</v>
      </c>
      <c r="S4731" t="s">
        <v>255</v>
      </c>
      <c r="T4731" t="s">
        <v>3231</v>
      </c>
      <c r="U4731" t="s">
        <v>3232</v>
      </c>
      <c r="V4731" t="s">
        <v>6338</v>
      </c>
      <c r="W4731" t="s">
        <v>6339</v>
      </c>
    </row>
    <row r="4732" spans="1:23" x14ac:dyDescent="0.3">
      <c r="A4732">
        <v>1474786903638940</v>
      </c>
      <c r="B4732" t="s">
        <v>260</v>
      </c>
      <c r="C4732" t="s">
        <v>91</v>
      </c>
      <c r="D4732" t="s">
        <v>4626</v>
      </c>
      <c r="E4732" t="s">
        <v>1881</v>
      </c>
      <c r="F4732" t="s">
        <v>1881</v>
      </c>
      <c r="G4732">
        <v>1.3521000000000001</v>
      </c>
      <c r="H4732">
        <v>103.8198</v>
      </c>
      <c r="I4732" t="s">
        <v>28</v>
      </c>
      <c r="J4732">
        <v>89604</v>
      </c>
      <c r="K4732" s="1">
        <v>45064</v>
      </c>
      <c r="L4732" t="s">
        <v>29</v>
      </c>
      <c r="M4732" t="s">
        <v>13157</v>
      </c>
      <c r="N4732" t="s">
        <v>13158</v>
      </c>
      <c r="O4732" t="s">
        <v>2332</v>
      </c>
      <c r="P4732" t="s">
        <v>496</v>
      </c>
      <c r="Q4732" t="s">
        <v>294</v>
      </c>
      <c r="R4732" t="s">
        <v>2333</v>
      </c>
      <c r="S4732" t="s">
        <v>85</v>
      </c>
      <c r="T4732" t="s">
        <v>2334</v>
      </c>
      <c r="U4732" t="s">
        <v>2335</v>
      </c>
      <c r="V4732" t="s">
        <v>8795</v>
      </c>
      <c r="W4732" t="s">
        <v>8796</v>
      </c>
    </row>
    <row r="4733" spans="1:23" x14ac:dyDescent="0.3">
      <c r="A4733">
        <v>3090981711230170</v>
      </c>
      <c r="B4733" t="s">
        <v>104</v>
      </c>
      <c r="C4733" t="s">
        <v>42</v>
      </c>
      <c r="D4733" t="s">
        <v>2272</v>
      </c>
      <c r="E4733" t="s">
        <v>3138</v>
      </c>
      <c r="F4733" t="s">
        <v>3139</v>
      </c>
      <c r="G4733">
        <v>33.886899999999997</v>
      </c>
      <c r="H4733">
        <v>9.5374999999999996</v>
      </c>
      <c r="I4733" t="s">
        <v>206</v>
      </c>
      <c r="J4733">
        <v>117323</v>
      </c>
      <c r="K4733" s="1">
        <v>44695</v>
      </c>
      <c r="L4733" t="s">
        <v>123</v>
      </c>
      <c r="M4733" t="s">
        <v>13159</v>
      </c>
      <c r="N4733" t="s">
        <v>13160</v>
      </c>
      <c r="O4733" t="s">
        <v>1832</v>
      </c>
      <c r="P4733" t="s">
        <v>2595</v>
      </c>
      <c r="Q4733" t="s">
        <v>183</v>
      </c>
      <c r="R4733" t="s">
        <v>2596</v>
      </c>
      <c r="S4733" t="s">
        <v>198</v>
      </c>
      <c r="T4733" t="s">
        <v>2597</v>
      </c>
      <c r="U4733" t="s">
        <v>2598</v>
      </c>
      <c r="V4733" t="s">
        <v>2391</v>
      </c>
      <c r="W4733" t="s">
        <v>2392</v>
      </c>
    </row>
    <row r="4734" spans="1:23" x14ac:dyDescent="0.3">
      <c r="A4734">
        <v>667262460138941</v>
      </c>
      <c r="B4734" t="s">
        <v>686</v>
      </c>
      <c r="C4734" t="s">
        <v>24</v>
      </c>
      <c r="D4734" t="s">
        <v>4063</v>
      </c>
      <c r="E4734" t="s">
        <v>2249</v>
      </c>
      <c r="F4734" t="s">
        <v>2250</v>
      </c>
      <c r="G4734">
        <v>15.87</v>
      </c>
      <c r="H4734">
        <v>100.99250000000001</v>
      </c>
      <c r="I4734" t="s">
        <v>28</v>
      </c>
      <c r="J4734">
        <v>17358</v>
      </c>
      <c r="K4734" s="1">
        <v>44716</v>
      </c>
      <c r="L4734" t="s">
        <v>123</v>
      </c>
      <c r="M4734" t="s">
        <v>9505</v>
      </c>
      <c r="N4734" t="s">
        <v>13161</v>
      </c>
      <c r="O4734" t="s">
        <v>141</v>
      </c>
      <c r="P4734" t="s">
        <v>155</v>
      </c>
      <c r="Q4734" t="s">
        <v>294</v>
      </c>
      <c r="R4734" t="s">
        <v>156</v>
      </c>
      <c r="S4734" t="s">
        <v>36</v>
      </c>
      <c r="T4734" t="s">
        <v>157</v>
      </c>
      <c r="U4734" t="s">
        <v>158</v>
      </c>
      <c r="V4734" t="s">
        <v>3287</v>
      </c>
      <c r="W4734" t="s">
        <v>3288</v>
      </c>
    </row>
    <row r="4735" spans="1:23" x14ac:dyDescent="0.3">
      <c r="A4735">
        <v>842678384896501</v>
      </c>
      <c r="B4735" t="s">
        <v>57</v>
      </c>
      <c r="C4735" t="s">
        <v>189</v>
      </c>
      <c r="D4735" t="s">
        <v>4366</v>
      </c>
      <c r="E4735" t="s">
        <v>1342</v>
      </c>
      <c r="F4735" t="s">
        <v>1343</v>
      </c>
      <c r="G4735">
        <v>14.497400000000001</v>
      </c>
      <c r="H4735">
        <v>-14.452400000000001</v>
      </c>
      <c r="I4735" t="s">
        <v>28</v>
      </c>
      <c r="J4735">
        <v>82677</v>
      </c>
      <c r="K4735" s="1">
        <v>44785</v>
      </c>
      <c r="L4735" t="s">
        <v>63</v>
      </c>
      <c r="M4735" t="s">
        <v>13162</v>
      </c>
      <c r="N4735" t="s">
        <v>13163</v>
      </c>
      <c r="O4735" t="s">
        <v>460</v>
      </c>
      <c r="P4735" t="s">
        <v>1046</v>
      </c>
      <c r="Q4735" t="s">
        <v>332</v>
      </c>
      <c r="R4735" t="s">
        <v>1048</v>
      </c>
      <c r="S4735" t="s">
        <v>198</v>
      </c>
      <c r="T4735" t="s">
        <v>1049</v>
      </c>
      <c r="U4735" t="s">
        <v>1050</v>
      </c>
      <c r="V4735" t="s">
        <v>4093</v>
      </c>
      <c r="W4735" t="s">
        <v>4094</v>
      </c>
    </row>
    <row r="4736" spans="1:23" x14ac:dyDescent="0.3">
      <c r="A4736">
        <v>1908415995320740</v>
      </c>
      <c r="B4736" t="s">
        <v>1636</v>
      </c>
      <c r="C4736" t="s">
        <v>42</v>
      </c>
      <c r="D4736" t="s">
        <v>1719</v>
      </c>
      <c r="E4736" t="s">
        <v>5023</v>
      </c>
      <c r="F4736" t="s">
        <v>5024</v>
      </c>
      <c r="G4736">
        <v>25.034300000000002</v>
      </c>
      <c r="H4736">
        <v>-77.396299999999997</v>
      </c>
      <c r="I4736" t="s">
        <v>78</v>
      </c>
      <c r="J4736">
        <v>80670</v>
      </c>
      <c r="K4736" s="1">
        <v>44771</v>
      </c>
      <c r="L4736" t="s">
        <v>29</v>
      </c>
      <c r="M4736" t="s">
        <v>6457</v>
      </c>
      <c r="N4736" t="s">
        <v>13164</v>
      </c>
      <c r="O4736" t="s">
        <v>1764</v>
      </c>
      <c r="P4736" t="s">
        <v>3270</v>
      </c>
      <c r="Q4736" t="s">
        <v>253</v>
      </c>
      <c r="R4736" t="s">
        <v>3271</v>
      </c>
      <c r="S4736" t="s">
        <v>52</v>
      </c>
      <c r="T4736" t="s">
        <v>3272</v>
      </c>
      <c r="U4736" t="s">
        <v>3273</v>
      </c>
      <c r="V4736" t="s">
        <v>6520</v>
      </c>
      <c r="W4736" t="s">
        <v>6521</v>
      </c>
    </row>
    <row r="4737" spans="1:23" x14ac:dyDescent="0.3">
      <c r="A4737">
        <v>1988309314804320</v>
      </c>
      <c r="B4737" t="s">
        <v>1140</v>
      </c>
      <c r="C4737" t="s">
        <v>24</v>
      </c>
      <c r="D4737" t="s">
        <v>1626</v>
      </c>
      <c r="E4737" t="s">
        <v>961</v>
      </c>
      <c r="F4737" t="s">
        <v>962</v>
      </c>
      <c r="G4737">
        <v>41.2044</v>
      </c>
      <c r="H4737">
        <v>74.766099999999994</v>
      </c>
      <c r="I4737" t="s">
        <v>206</v>
      </c>
      <c r="J4737">
        <v>128956</v>
      </c>
      <c r="K4737" s="1">
        <v>44916</v>
      </c>
      <c r="L4737" t="s">
        <v>29</v>
      </c>
      <c r="M4737" t="s">
        <v>13165</v>
      </c>
      <c r="N4737" t="s">
        <v>13166</v>
      </c>
      <c r="O4737" t="s">
        <v>2883</v>
      </c>
      <c r="P4737" t="s">
        <v>2884</v>
      </c>
      <c r="Q4737" t="s">
        <v>34</v>
      </c>
      <c r="R4737" t="s">
        <v>2885</v>
      </c>
      <c r="S4737" t="s">
        <v>255</v>
      </c>
      <c r="T4737" t="s">
        <v>2886</v>
      </c>
      <c r="U4737" t="s">
        <v>2887</v>
      </c>
      <c r="V4737" t="s">
        <v>2931</v>
      </c>
      <c r="W4737" t="s">
        <v>2932</v>
      </c>
    </row>
    <row r="4738" spans="1:23" x14ac:dyDescent="0.3">
      <c r="A4738">
        <v>2229434025005920</v>
      </c>
      <c r="B4738" t="s">
        <v>1803</v>
      </c>
      <c r="C4738" t="s">
        <v>105</v>
      </c>
      <c r="D4738" t="s">
        <v>1550</v>
      </c>
      <c r="E4738" t="s">
        <v>247</v>
      </c>
      <c r="F4738" t="s">
        <v>248</v>
      </c>
      <c r="G4738">
        <v>15.5527</v>
      </c>
      <c r="H4738">
        <v>48.516399999999997</v>
      </c>
      <c r="I4738" t="s">
        <v>28</v>
      </c>
      <c r="J4738">
        <v>45314</v>
      </c>
      <c r="K4738" s="1">
        <v>45161</v>
      </c>
      <c r="L4738" t="s">
        <v>63</v>
      </c>
      <c r="M4738" t="s">
        <v>13167</v>
      </c>
      <c r="N4738" t="s">
        <v>13168</v>
      </c>
      <c r="O4738" t="s">
        <v>2111</v>
      </c>
      <c r="P4738" t="s">
        <v>1832</v>
      </c>
      <c r="Q4738" t="s">
        <v>169</v>
      </c>
      <c r="R4738" t="s">
        <v>2112</v>
      </c>
      <c r="S4738" t="s">
        <v>145</v>
      </c>
      <c r="T4738" t="s">
        <v>2113</v>
      </c>
      <c r="U4738" t="s">
        <v>2114</v>
      </c>
      <c r="V4738" t="s">
        <v>4495</v>
      </c>
      <c r="W4738" t="s">
        <v>4496</v>
      </c>
    </row>
    <row r="4739" spans="1:23" x14ac:dyDescent="0.3">
      <c r="A4739">
        <v>1532678319352830</v>
      </c>
      <c r="B4739" t="s">
        <v>351</v>
      </c>
      <c r="C4739" t="s">
        <v>91</v>
      </c>
      <c r="D4739" t="s">
        <v>3369</v>
      </c>
      <c r="E4739" t="s">
        <v>1096</v>
      </c>
      <c r="F4739" t="s">
        <v>1097</v>
      </c>
      <c r="G4739">
        <v>17.570699999999999</v>
      </c>
      <c r="H4739">
        <v>-3.9962</v>
      </c>
      <c r="I4739" t="s">
        <v>138</v>
      </c>
      <c r="J4739">
        <v>64555</v>
      </c>
      <c r="K4739" s="1">
        <v>45107</v>
      </c>
      <c r="L4739" t="s">
        <v>63</v>
      </c>
      <c r="M4739" t="s">
        <v>13169</v>
      </c>
      <c r="N4739" t="s">
        <v>13170</v>
      </c>
      <c r="O4739" t="s">
        <v>990</v>
      </c>
      <c r="P4739" t="s">
        <v>3670</v>
      </c>
      <c r="Q4739" t="s">
        <v>83</v>
      </c>
      <c r="R4739" t="s">
        <v>3671</v>
      </c>
      <c r="S4739" t="s">
        <v>241</v>
      </c>
      <c r="T4739" t="s">
        <v>3672</v>
      </c>
      <c r="U4739" t="s">
        <v>3673</v>
      </c>
      <c r="V4739" t="s">
        <v>5901</v>
      </c>
      <c r="W4739" t="s">
        <v>5902</v>
      </c>
    </row>
    <row r="4740" spans="1:23" x14ac:dyDescent="0.3">
      <c r="A4740">
        <v>2064485098362660</v>
      </c>
      <c r="B4740" t="s">
        <v>686</v>
      </c>
      <c r="C4740" t="s">
        <v>189</v>
      </c>
      <c r="D4740" t="s">
        <v>1540</v>
      </c>
      <c r="E4740" t="s">
        <v>1134</v>
      </c>
      <c r="F4740" t="s">
        <v>1135</v>
      </c>
      <c r="G4740">
        <v>-0.7893</v>
      </c>
      <c r="H4740">
        <v>113.9213</v>
      </c>
      <c r="I4740" t="s">
        <v>138</v>
      </c>
      <c r="J4740">
        <v>36523</v>
      </c>
      <c r="K4740" s="1">
        <v>44509</v>
      </c>
      <c r="L4740" t="s">
        <v>29</v>
      </c>
      <c r="M4740" t="s">
        <v>13171</v>
      </c>
      <c r="N4740" t="s">
        <v>13172</v>
      </c>
      <c r="O4740" t="s">
        <v>3636</v>
      </c>
      <c r="P4740" t="s">
        <v>3637</v>
      </c>
      <c r="Q4740" t="s">
        <v>358</v>
      </c>
      <c r="R4740" t="s">
        <v>3638</v>
      </c>
      <c r="S4740" t="s">
        <v>198</v>
      </c>
      <c r="T4740" t="s">
        <v>3639</v>
      </c>
      <c r="U4740" t="s">
        <v>3640</v>
      </c>
      <c r="V4740" t="s">
        <v>8545</v>
      </c>
      <c r="W4740" t="s">
        <v>8546</v>
      </c>
    </row>
    <row r="4741" spans="1:23" x14ac:dyDescent="0.3">
      <c r="A4741">
        <v>2258239922845440</v>
      </c>
      <c r="B4741" t="s">
        <v>1636</v>
      </c>
      <c r="C4741" t="s">
        <v>24</v>
      </c>
      <c r="D4741" t="s">
        <v>4381</v>
      </c>
      <c r="E4741" t="s">
        <v>2873</v>
      </c>
      <c r="F4741" t="s">
        <v>2874</v>
      </c>
      <c r="G4741">
        <v>8.6195000000000004</v>
      </c>
      <c r="H4741">
        <v>0.82479999999999998</v>
      </c>
      <c r="I4741" t="s">
        <v>138</v>
      </c>
      <c r="J4741">
        <v>128912</v>
      </c>
      <c r="K4741" s="1">
        <v>44836</v>
      </c>
      <c r="L4741" t="s">
        <v>63</v>
      </c>
      <c r="M4741" t="s">
        <v>13173</v>
      </c>
      <c r="N4741">
        <v>8252450625</v>
      </c>
      <c r="O4741" t="s">
        <v>1373</v>
      </c>
      <c r="P4741" t="s">
        <v>1513</v>
      </c>
      <c r="Q4741" t="s">
        <v>169</v>
      </c>
      <c r="R4741" t="s">
        <v>4950</v>
      </c>
      <c r="S4741" t="s">
        <v>241</v>
      </c>
      <c r="T4741" t="s">
        <v>4951</v>
      </c>
      <c r="U4741" t="s">
        <v>4952</v>
      </c>
      <c r="V4741" t="s">
        <v>4075</v>
      </c>
      <c r="W4741" t="s">
        <v>4076</v>
      </c>
    </row>
    <row r="4742" spans="1:23" x14ac:dyDescent="0.3">
      <c r="A4742">
        <v>909224644622116</v>
      </c>
      <c r="B4742" t="s">
        <v>74</v>
      </c>
      <c r="C4742" t="s">
        <v>151</v>
      </c>
      <c r="D4742" t="s">
        <v>1443</v>
      </c>
      <c r="E4742" t="s">
        <v>2610</v>
      </c>
      <c r="F4742" t="s">
        <v>2611</v>
      </c>
      <c r="G4742">
        <v>27.514199999999999</v>
      </c>
      <c r="H4742">
        <v>90.433599999999998</v>
      </c>
      <c r="I4742" t="s">
        <v>78</v>
      </c>
      <c r="J4742">
        <v>125634</v>
      </c>
      <c r="K4742" s="1">
        <v>44811</v>
      </c>
      <c r="L4742" t="s">
        <v>63</v>
      </c>
      <c r="M4742" t="s">
        <v>13174</v>
      </c>
      <c r="N4742" t="s">
        <v>13175</v>
      </c>
      <c r="O4742" t="s">
        <v>509</v>
      </c>
      <c r="P4742" t="s">
        <v>1227</v>
      </c>
      <c r="Q4742" t="s">
        <v>321</v>
      </c>
      <c r="R4742" t="s">
        <v>1228</v>
      </c>
      <c r="S4742" t="s">
        <v>69</v>
      </c>
      <c r="T4742" t="s">
        <v>1229</v>
      </c>
      <c r="U4742" t="s">
        <v>1230</v>
      </c>
      <c r="V4742" t="s">
        <v>7823</v>
      </c>
      <c r="W4742" t="s">
        <v>7824</v>
      </c>
    </row>
    <row r="4743" spans="1:23" x14ac:dyDescent="0.3">
      <c r="A4743">
        <v>1993210712863450</v>
      </c>
      <c r="B4743" t="s">
        <v>364</v>
      </c>
      <c r="C4743" t="s">
        <v>24</v>
      </c>
      <c r="D4743" t="s">
        <v>2904</v>
      </c>
      <c r="E4743" t="s">
        <v>1564</v>
      </c>
      <c r="F4743" t="s">
        <v>1565</v>
      </c>
      <c r="G4743">
        <v>6.6111000000000004</v>
      </c>
      <c r="H4743">
        <v>20.939399999999999</v>
      </c>
      <c r="I4743" t="s">
        <v>28</v>
      </c>
      <c r="J4743">
        <v>112704</v>
      </c>
      <c r="K4743" s="1">
        <v>44609</v>
      </c>
      <c r="L4743" t="s">
        <v>63</v>
      </c>
      <c r="M4743" t="s">
        <v>9615</v>
      </c>
      <c r="N4743" t="s">
        <v>13176</v>
      </c>
      <c r="O4743" t="s">
        <v>692</v>
      </c>
      <c r="P4743" t="s">
        <v>5491</v>
      </c>
      <c r="Q4743" t="s">
        <v>34</v>
      </c>
      <c r="R4743" t="s">
        <v>5492</v>
      </c>
      <c r="S4743" t="s">
        <v>255</v>
      </c>
      <c r="T4743" t="s">
        <v>5493</v>
      </c>
      <c r="U4743" t="s">
        <v>5494</v>
      </c>
      <c r="V4743" t="s">
        <v>9417</v>
      </c>
      <c r="W4743" t="s">
        <v>9418</v>
      </c>
    </row>
    <row r="4744" spans="1:23" x14ac:dyDescent="0.3">
      <c r="A4744">
        <v>1198075643097510</v>
      </c>
      <c r="B4744" t="s">
        <v>104</v>
      </c>
      <c r="C4744" t="s">
        <v>105</v>
      </c>
      <c r="D4744" t="s">
        <v>5757</v>
      </c>
      <c r="E4744" t="s">
        <v>3641</v>
      </c>
      <c r="F4744" t="s">
        <v>3642</v>
      </c>
      <c r="G4744">
        <v>12.521100000000001</v>
      </c>
      <c r="H4744">
        <v>-69.968299999999999</v>
      </c>
      <c r="I4744" t="s">
        <v>138</v>
      </c>
      <c r="J4744">
        <v>69464</v>
      </c>
      <c r="K4744" s="1">
        <v>44503</v>
      </c>
      <c r="L4744" t="s">
        <v>63</v>
      </c>
      <c r="M4744" t="s">
        <v>13177</v>
      </c>
      <c r="N4744" t="s">
        <v>13178</v>
      </c>
      <c r="O4744" t="s">
        <v>660</v>
      </c>
      <c r="P4744" t="s">
        <v>703</v>
      </c>
      <c r="Q4744" t="s">
        <v>239</v>
      </c>
      <c r="R4744" t="s">
        <v>2049</v>
      </c>
      <c r="S4744" t="s">
        <v>241</v>
      </c>
      <c r="T4744" t="s">
        <v>2050</v>
      </c>
      <c r="U4744" t="s">
        <v>2051</v>
      </c>
      <c r="V4744" t="s">
        <v>4742</v>
      </c>
      <c r="W4744" t="s">
        <v>4743</v>
      </c>
    </row>
    <row r="4745" spans="1:23" x14ac:dyDescent="0.3">
      <c r="A4745">
        <v>2254689938695280</v>
      </c>
      <c r="B4745" t="s">
        <v>286</v>
      </c>
      <c r="C4745" t="s">
        <v>24</v>
      </c>
      <c r="D4745" t="s">
        <v>2514</v>
      </c>
      <c r="E4745" t="s">
        <v>2915</v>
      </c>
      <c r="F4745" t="s">
        <v>2916</v>
      </c>
      <c r="G4745">
        <v>-0.80369999999999997</v>
      </c>
      <c r="H4745">
        <v>11.609400000000001</v>
      </c>
      <c r="I4745" t="s">
        <v>62</v>
      </c>
      <c r="J4745">
        <v>57505</v>
      </c>
      <c r="K4745" s="1">
        <v>44997</v>
      </c>
      <c r="L4745" t="s">
        <v>63</v>
      </c>
      <c r="M4745" t="s">
        <v>13179</v>
      </c>
      <c r="N4745" t="s">
        <v>13180</v>
      </c>
      <c r="O4745" t="s">
        <v>1726</v>
      </c>
      <c r="P4745" t="s">
        <v>4500</v>
      </c>
      <c r="Q4745" t="s">
        <v>67</v>
      </c>
      <c r="R4745" t="s">
        <v>4501</v>
      </c>
      <c r="S4745" t="s">
        <v>114</v>
      </c>
      <c r="T4745" t="s">
        <v>4502</v>
      </c>
      <c r="U4745" t="s">
        <v>4503</v>
      </c>
      <c r="V4745" t="s">
        <v>3931</v>
      </c>
      <c r="W4745" t="s">
        <v>3932</v>
      </c>
    </row>
    <row r="4746" spans="1:23" x14ac:dyDescent="0.3">
      <c r="A4746">
        <v>2336554611693070</v>
      </c>
      <c r="B4746" t="s">
        <v>286</v>
      </c>
      <c r="C4746" t="s">
        <v>58</v>
      </c>
      <c r="D4746" t="s">
        <v>647</v>
      </c>
      <c r="E4746" t="s">
        <v>700</v>
      </c>
      <c r="F4746" t="s">
        <v>700</v>
      </c>
      <c r="G4746">
        <v>43.738399999999999</v>
      </c>
      <c r="H4746">
        <v>7.4245999999999999</v>
      </c>
      <c r="I4746" t="s">
        <v>206</v>
      </c>
      <c r="J4746">
        <v>80115</v>
      </c>
      <c r="K4746" s="1">
        <v>44763</v>
      </c>
      <c r="L4746" t="s">
        <v>29</v>
      </c>
      <c r="M4746" t="s">
        <v>13181</v>
      </c>
      <c r="N4746" t="s">
        <v>13182</v>
      </c>
      <c r="O4746" t="s">
        <v>1726</v>
      </c>
      <c r="P4746" t="s">
        <v>4102</v>
      </c>
      <c r="Q4746" t="s">
        <v>50</v>
      </c>
      <c r="R4746" t="s">
        <v>4103</v>
      </c>
      <c r="S4746" t="s">
        <v>52</v>
      </c>
      <c r="T4746" t="s">
        <v>4104</v>
      </c>
      <c r="U4746" t="s">
        <v>4105</v>
      </c>
      <c r="V4746" t="s">
        <v>7206</v>
      </c>
      <c r="W4746" t="s">
        <v>7207</v>
      </c>
    </row>
    <row r="4747" spans="1:23" x14ac:dyDescent="0.3">
      <c r="A4747">
        <v>1322681399333720</v>
      </c>
      <c r="B4747" t="s">
        <v>231</v>
      </c>
      <c r="C4747" t="s">
        <v>151</v>
      </c>
      <c r="D4747" t="s">
        <v>1341</v>
      </c>
      <c r="E4747" t="s">
        <v>1053</v>
      </c>
      <c r="F4747" t="s">
        <v>1054</v>
      </c>
      <c r="G4747">
        <v>51.165700000000001</v>
      </c>
      <c r="H4747">
        <v>10.451499999999999</v>
      </c>
      <c r="I4747" t="s">
        <v>206</v>
      </c>
      <c r="J4747">
        <v>109016</v>
      </c>
      <c r="K4747" s="1">
        <v>45104</v>
      </c>
      <c r="L4747" t="s">
        <v>63</v>
      </c>
      <c r="M4747" t="s">
        <v>13183</v>
      </c>
      <c r="N4747" t="s">
        <v>13184</v>
      </c>
      <c r="O4747" t="s">
        <v>1373</v>
      </c>
      <c r="P4747" t="s">
        <v>1513</v>
      </c>
      <c r="Q4747" t="s">
        <v>50</v>
      </c>
      <c r="R4747" t="s">
        <v>4950</v>
      </c>
      <c r="S4747" t="s">
        <v>114</v>
      </c>
      <c r="T4747" t="s">
        <v>4951</v>
      </c>
      <c r="U4747" t="s">
        <v>4952</v>
      </c>
      <c r="V4747" t="s">
        <v>7389</v>
      </c>
      <c r="W4747" t="s">
        <v>7390</v>
      </c>
    </row>
    <row r="4748" spans="1:23" x14ac:dyDescent="0.3">
      <c r="A4748">
        <v>51723806049824</v>
      </c>
      <c r="B4748" t="s">
        <v>161</v>
      </c>
      <c r="C4748" t="s">
        <v>91</v>
      </c>
      <c r="D4748" t="s">
        <v>4963</v>
      </c>
      <c r="E4748" t="s">
        <v>3700</v>
      </c>
      <c r="F4748" t="s">
        <v>3701</v>
      </c>
      <c r="G4748">
        <v>58.595300000000002</v>
      </c>
      <c r="H4748">
        <v>25.0136</v>
      </c>
      <c r="I4748" t="s">
        <v>28</v>
      </c>
      <c r="J4748">
        <v>128833</v>
      </c>
      <c r="K4748" s="1">
        <v>45038</v>
      </c>
      <c r="L4748" t="s">
        <v>63</v>
      </c>
      <c r="M4748" t="s">
        <v>13185</v>
      </c>
      <c r="N4748" t="s">
        <v>13186</v>
      </c>
      <c r="O4748" t="s">
        <v>1513</v>
      </c>
      <c r="P4748" t="s">
        <v>1373</v>
      </c>
      <c r="Q4748" t="s">
        <v>169</v>
      </c>
      <c r="R4748" t="s">
        <v>1514</v>
      </c>
      <c r="S4748" t="s">
        <v>69</v>
      </c>
      <c r="T4748" t="s">
        <v>1515</v>
      </c>
      <c r="U4748" t="s">
        <v>1516</v>
      </c>
      <c r="V4748" t="s">
        <v>5650</v>
      </c>
      <c r="W4748" t="s">
        <v>5651</v>
      </c>
    </row>
    <row r="4749" spans="1:23" x14ac:dyDescent="0.3">
      <c r="A4749">
        <v>1061462023749180</v>
      </c>
      <c r="B4749" t="s">
        <v>973</v>
      </c>
      <c r="C4749" t="s">
        <v>134</v>
      </c>
      <c r="D4749" t="s">
        <v>3170</v>
      </c>
      <c r="E4749" t="s">
        <v>883</v>
      </c>
      <c r="F4749" t="s">
        <v>884</v>
      </c>
      <c r="G4749">
        <v>31.791699999999999</v>
      </c>
      <c r="H4749">
        <v>-7.0926</v>
      </c>
      <c r="I4749" t="s">
        <v>28</v>
      </c>
      <c r="J4749">
        <v>125616</v>
      </c>
      <c r="K4749" s="1">
        <v>45094</v>
      </c>
      <c r="L4749" t="s">
        <v>63</v>
      </c>
      <c r="M4749" t="s">
        <v>13187</v>
      </c>
      <c r="N4749" t="s">
        <v>13188</v>
      </c>
      <c r="O4749" t="s">
        <v>2290</v>
      </c>
      <c r="P4749" t="s">
        <v>5187</v>
      </c>
      <c r="Q4749" t="s">
        <v>294</v>
      </c>
      <c r="R4749" t="s">
        <v>5188</v>
      </c>
      <c r="S4749" t="s">
        <v>212</v>
      </c>
      <c r="T4749" t="s">
        <v>5189</v>
      </c>
      <c r="U4749" t="s">
        <v>5190</v>
      </c>
      <c r="V4749" t="s">
        <v>4703</v>
      </c>
      <c r="W4749" t="s">
        <v>4704</v>
      </c>
    </row>
    <row r="4750" spans="1:23" x14ac:dyDescent="0.3">
      <c r="A4750">
        <v>1966968761088950</v>
      </c>
      <c r="B4750" t="s">
        <v>133</v>
      </c>
      <c r="C4750" t="s">
        <v>42</v>
      </c>
      <c r="D4750" t="s">
        <v>5353</v>
      </c>
      <c r="E4750" t="s">
        <v>1509</v>
      </c>
      <c r="F4750" t="s">
        <v>1510</v>
      </c>
      <c r="G4750">
        <v>10.691800000000001</v>
      </c>
      <c r="H4750">
        <v>-61.222499999999997</v>
      </c>
      <c r="I4750" t="s">
        <v>62</v>
      </c>
      <c r="J4750">
        <v>34024</v>
      </c>
      <c r="K4750" s="1">
        <v>44707</v>
      </c>
      <c r="L4750" t="s">
        <v>29</v>
      </c>
      <c r="M4750" t="s">
        <v>13189</v>
      </c>
      <c r="N4750" t="s">
        <v>13190</v>
      </c>
      <c r="O4750" t="s">
        <v>224</v>
      </c>
      <c r="P4750" t="s">
        <v>81</v>
      </c>
      <c r="Q4750" t="s">
        <v>183</v>
      </c>
      <c r="R4750" t="s">
        <v>3756</v>
      </c>
      <c r="S4750" t="s">
        <v>69</v>
      </c>
      <c r="T4750" t="s">
        <v>3757</v>
      </c>
      <c r="U4750" t="s">
        <v>3758</v>
      </c>
      <c r="V4750" t="s">
        <v>9100</v>
      </c>
      <c r="W4750" t="s">
        <v>9101</v>
      </c>
    </row>
    <row r="4751" spans="1:23" x14ac:dyDescent="0.3">
      <c r="A4751">
        <v>567113472369386</v>
      </c>
      <c r="B4751" t="s">
        <v>133</v>
      </c>
      <c r="C4751" t="s">
        <v>91</v>
      </c>
      <c r="D4751" t="s">
        <v>5358</v>
      </c>
      <c r="E4751" t="s">
        <v>2210</v>
      </c>
      <c r="F4751" t="s">
        <v>2211</v>
      </c>
      <c r="G4751">
        <v>4.5709</v>
      </c>
      <c r="H4751">
        <v>-74.297300000000007</v>
      </c>
      <c r="I4751" t="s">
        <v>28</v>
      </c>
      <c r="J4751">
        <v>32150</v>
      </c>
      <c r="K4751" s="1">
        <v>45074</v>
      </c>
      <c r="L4751" t="s">
        <v>63</v>
      </c>
      <c r="M4751" t="s">
        <v>13191</v>
      </c>
      <c r="N4751" t="s">
        <v>13192</v>
      </c>
      <c r="O4751" t="s">
        <v>2072</v>
      </c>
      <c r="P4751" t="s">
        <v>597</v>
      </c>
      <c r="Q4751" t="s">
        <v>67</v>
      </c>
      <c r="R4751" t="s">
        <v>3303</v>
      </c>
      <c r="S4751" t="s">
        <v>36</v>
      </c>
      <c r="T4751" t="s">
        <v>3304</v>
      </c>
      <c r="U4751" t="s">
        <v>3305</v>
      </c>
      <c r="V4751" t="s">
        <v>2494</v>
      </c>
      <c r="W4751" t="s">
        <v>2495</v>
      </c>
    </row>
    <row r="4752" spans="1:23" x14ac:dyDescent="0.3">
      <c r="A4752">
        <v>104676025474639</v>
      </c>
      <c r="B4752" t="s">
        <v>351</v>
      </c>
      <c r="C4752" t="s">
        <v>273</v>
      </c>
      <c r="D4752" t="s">
        <v>2186</v>
      </c>
      <c r="E4752" t="s">
        <v>1165</v>
      </c>
      <c r="F4752" t="s">
        <v>1166</v>
      </c>
      <c r="G4752">
        <v>6.8769999999999998</v>
      </c>
      <c r="H4752">
        <v>31.306999999999999</v>
      </c>
      <c r="I4752" t="s">
        <v>206</v>
      </c>
      <c r="J4752">
        <v>14870</v>
      </c>
      <c r="K4752" s="1">
        <v>44674</v>
      </c>
      <c r="L4752" t="s">
        <v>29</v>
      </c>
      <c r="M4752" t="s">
        <v>13193</v>
      </c>
      <c r="N4752" t="s">
        <v>13194</v>
      </c>
      <c r="O4752" t="s">
        <v>2554</v>
      </c>
      <c r="P4752" t="s">
        <v>1100</v>
      </c>
      <c r="Q4752" t="s">
        <v>332</v>
      </c>
      <c r="R4752" t="s">
        <v>3338</v>
      </c>
      <c r="S4752" t="s">
        <v>198</v>
      </c>
      <c r="T4752" t="s">
        <v>3339</v>
      </c>
      <c r="U4752" t="s">
        <v>3340</v>
      </c>
      <c r="V4752" t="s">
        <v>5117</v>
      </c>
      <c r="W4752" t="s">
        <v>5118</v>
      </c>
    </row>
    <row r="4753" spans="1:23" x14ac:dyDescent="0.3">
      <c r="A4753">
        <v>2012312934643180</v>
      </c>
      <c r="B4753" t="s">
        <v>582</v>
      </c>
      <c r="C4753" t="s">
        <v>58</v>
      </c>
      <c r="D4753" t="s">
        <v>543</v>
      </c>
      <c r="E4753" t="s">
        <v>177</v>
      </c>
      <c r="F4753" t="s">
        <v>178</v>
      </c>
      <c r="G4753">
        <v>26.066700000000001</v>
      </c>
      <c r="H4753">
        <v>50.557699999999997</v>
      </c>
      <c r="I4753" t="s">
        <v>78</v>
      </c>
      <c r="J4753">
        <v>70810</v>
      </c>
      <c r="K4753" s="1">
        <v>44608</v>
      </c>
      <c r="L4753" t="s">
        <v>63</v>
      </c>
      <c r="M4753" t="s">
        <v>13195</v>
      </c>
      <c r="N4753" t="s">
        <v>13196</v>
      </c>
      <c r="O4753" t="s">
        <v>111</v>
      </c>
      <c r="P4753" t="s">
        <v>112</v>
      </c>
      <c r="Q4753" t="s">
        <v>239</v>
      </c>
      <c r="R4753" t="s">
        <v>113</v>
      </c>
      <c r="S4753" t="s">
        <v>241</v>
      </c>
      <c r="T4753" t="s">
        <v>115</v>
      </c>
      <c r="U4753" t="s">
        <v>116</v>
      </c>
      <c r="V4753" t="s">
        <v>7901</v>
      </c>
      <c r="W4753" t="s">
        <v>7902</v>
      </c>
    </row>
    <row r="4754" spans="1:23" x14ac:dyDescent="0.3">
      <c r="A4754">
        <v>128821538455532</v>
      </c>
      <c r="B4754" t="s">
        <v>104</v>
      </c>
      <c r="C4754" t="s">
        <v>134</v>
      </c>
      <c r="D4754" t="s">
        <v>3960</v>
      </c>
      <c r="E4754" t="s">
        <v>1053</v>
      </c>
      <c r="F4754" t="s">
        <v>1054</v>
      </c>
      <c r="G4754">
        <v>51.165700000000001</v>
      </c>
      <c r="H4754">
        <v>10.451499999999999</v>
      </c>
      <c r="I4754" t="s">
        <v>78</v>
      </c>
      <c r="J4754">
        <v>113432</v>
      </c>
      <c r="K4754" s="1">
        <v>44672</v>
      </c>
      <c r="L4754" t="s">
        <v>29</v>
      </c>
      <c r="M4754" t="s">
        <v>13197</v>
      </c>
      <c r="N4754" t="s">
        <v>13198</v>
      </c>
      <c r="O4754" t="s">
        <v>423</v>
      </c>
      <c r="P4754" t="s">
        <v>141</v>
      </c>
      <c r="Q4754" t="s">
        <v>143</v>
      </c>
      <c r="R4754" t="s">
        <v>3058</v>
      </c>
      <c r="S4754" t="s">
        <v>198</v>
      </c>
      <c r="T4754" t="s">
        <v>3059</v>
      </c>
      <c r="U4754" t="s">
        <v>3060</v>
      </c>
      <c r="V4754" t="s">
        <v>8476</v>
      </c>
      <c r="W4754" t="s">
        <v>8477</v>
      </c>
    </row>
    <row r="4755" spans="1:23" x14ac:dyDescent="0.3">
      <c r="A4755">
        <v>187113831738306</v>
      </c>
      <c r="B4755" t="s">
        <v>150</v>
      </c>
      <c r="C4755" t="s">
        <v>273</v>
      </c>
      <c r="D4755" t="s">
        <v>4753</v>
      </c>
      <c r="E4755" t="s">
        <v>986</v>
      </c>
      <c r="F4755" t="s">
        <v>987</v>
      </c>
      <c r="G4755">
        <v>23.634499999999999</v>
      </c>
      <c r="H4755">
        <v>-102.5528</v>
      </c>
      <c r="I4755" t="s">
        <v>206</v>
      </c>
      <c r="J4755">
        <v>62725</v>
      </c>
      <c r="K4755" s="1">
        <v>44923</v>
      </c>
      <c r="L4755" t="s">
        <v>63</v>
      </c>
      <c r="M4755" t="s">
        <v>13199</v>
      </c>
      <c r="N4755" t="s">
        <v>13200</v>
      </c>
      <c r="O4755" t="s">
        <v>509</v>
      </c>
      <c r="P4755" t="s">
        <v>1227</v>
      </c>
      <c r="Q4755" t="s">
        <v>50</v>
      </c>
      <c r="R4755" t="s">
        <v>1228</v>
      </c>
      <c r="S4755" t="s">
        <v>145</v>
      </c>
      <c r="T4755" t="s">
        <v>1229</v>
      </c>
      <c r="U4755" t="s">
        <v>1230</v>
      </c>
      <c r="V4755" t="s">
        <v>2841</v>
      </c>
      <c r="W4755" t="s">
        <v>2842</v>
      </c>
    </row>
    <row r="4756" spans="1:23" x14ac:dyDescent="0.3">
      <c r="A4756">
        <v>3025800037616820</v>
      </c>
      <c r="B4756" t="s">
        <v>859</v>
      </c>
      <c r="C4756" t="s">
        <v>218</v>
      </c>
      <c r="D4756" t="s">
        <v>6259</v>
      </c>
      <c r="E4756" t="s">
        <v>3331</v>
      </c>
      <c r="F4756" t="s">
        <v>3332</v>
      </c>
      <c r="G4756">
        <v>4.8604000000000003</v>
      </c>
      <c r="H4756">
        <v>-58.930199999999999</v>
      </c>
      <c r="I4756" t="s">
        <v>62</v>
      </c>
      <c r="J4756">
        <v>54022</v>
      </c>
      <c r="K4756" s="1">
        <v>45123</v>
      </c>
      <c r="L4756" t="s">
        <v>123</v>
      </c>
      <c r="M4756" t="s">
        <v>13201</v>
      </c>
      <c r="N4756">
        <f>1-241-732-9859</f>
        <v>-10831</v>
      </c>
      <c r="O4756" t="s">
        <v>209</v>
      </c>
      <c r="P4756" t="s">
        <v>4426</v>
      </c>
      <c r="Q4756" t="s">
        <v>34</v>
      </c>
      <c r="R4756" t="s">
        <v>4427</v>
      </c>
      <c r="S4756" t="s">
        <v>198</v>
      </c>
      <c r="T4756" t="s">
        <v>4428</v>
      </c>
      <c r="U4756" t="s">
        <v>4429</v>
      </c>
      <c r="V4756" t="s">
        <v>7488</v>
      </c>
      <c r="W4756" t="s">
        <v>7489</v>
      </c>
    </row>
    <row r="4757" spans="1:23" x14ac:dyDescent="0.3">
      <c r="A4757">
        <v>1692641371250800</v>
      </c>
      <c r="B4757" t="s">
        <v>325</v>
      </c>
      <c r="C4757" t="s">
        <v>189</v>
      </c>
      <c r="D4757" t="s">
        <v>6862</v>
      </c>
      <c r="E4757" t="s">
        <v>4849</v>
      </c>
      <c r="F4757" t="s">
        <v>4850</v>
      </c>
      <c r="G4757">
        <v>28.033899999999999</v>
      </c>
      <c r="H4757">
        <v>1.6596</v>
      </c>
      <c r="I4757" t="s">
        <v>78</v>
      </c>
      <c r="J4757">
        <v>26599</v>
      </c>
      <c r="K4757" s="1">
        <v>44715</v>
      </c>
      <c r="L4757" t="s">
        <v>123</v>
      </c>
      <c r="M4757" t="s">
        <v>13202</v>
      </c>
      <c r="N4757" t="s">
        <v>13203</v>
      </c>
      <c r="O4757" t="s">
        <v>370</v>
      </c>
      <c r="P4757" t="s">
        <v>929</v>
      </c>
      <c r="Q4757" t="s">
        <v>183</v>
      </c>
      <c r="R4757" t="s">
        <v>930</v>
      </c>
      <c r="S4757" t="s">
        <v>145</v>
      </c>
      <c r="T4757" t="s">
        <v>931</v>
      </c>
      <c r="U4757" t="s">
        <v>932</v>
      </c>
      <c r="V4757" t="s">
        <v>5808</v>
      </c>
      <c r="W4757" t="s">
        <v>5809</v>
      </c>
    </row>
    <row r="4758" spans="1:23" x14ac:dyDescent="0.3">
      <c r="A4758">
        <v>1874012801725640</v>
      </c>
      <c r="B4758" t="s">
        <v>792</v>
      </c>
      <c r="C4758" t="s">
        <v>134</v>
      </c>
      <c r="D4758" t="s">
        <v>5094</v>
      </c>
      <c r="E4758" t="s">
        <v>2083</v>
      </c>
      <c r="F4758" t="s">
        <v>2084</v>
      </c>
      <c r="G4758">
        <v>-8.8742000000000001</v>
      </c>
      <c r="H4758">
        <v>125.72750000000001</v>
      </c>
      <c r="I4758" t="s">
        <v>206</v>
      </c>
      <c r="J4758">
        <v>75604</v>
      </c>
      <c r="K4758" s="1">
        <v>45046</v>
      </c>
      <c r="L4758" t="s">
        <v>63</v>
      </c>
      <c r="M4758" t="s">
        <v>13204</v>
      </c>
      <c r="N4758" t="s">
        <v>13205</v>
      </c>
      <c r="O4758" t="s">
        <v>265</v>
      </c>
      <c r="P4758" t="s">
        <v>266</v>
      </c>
      <c r="Q4758" t="s">
        <v>253</v>
      </c>
      <c r="R4758" t="s">
        <v>267</v>
      </c>
      <c r="S4758" t="s">
        <v>334</v>
      </c>
      <c r="T4758" t="s">
        <v>268</v>
      </c>
      <c r="U4758" t="s">
        <v>269</v>
      </c>
      <c r="V4758" t="s">
        <v>5989</v>
      </c>
      <c r="W4758" t="s">
        <v>5990</v>
      </c>
    </row>
    <row r="4759" spans="1:23" x14ac:dyDescent="0.3">
      <c r="A4759">
        <v>1970288028411650</v>
      </c>
      <c r="B4759" t="s">
        <v>351</v>
      </c>
      <c r="C4759" t="s">
        <v>218</v>
      </c>
      <c r="D4759" t="s">
        <v>4072</v>
      </c>
      <c r="E4759" t="s">
        <v>2094</v>
      </c>
      <c r="F4759" t="s">
        <v>2095</v>
      </c>
      <c r="G4759">
        <v>-14.271000000000001</v>
      </c>
      <c r="H4759">
        <v>-170.13220000000001</v>
      </c>
      <c r="I4759" t="s">
        <v>78</v>
      </c>
      <c r="J4759">
        <v>13408</v>
      </c>
      <c r="K4759" s="1">
        <v>45145</v>
      </c>
      <c r="L4759" t="s">
        <v>29</v>
      </c>
      <c r="M4759" t="s">
        <v>13206</v>
      </c>
      <c r="N4759" t="s">
        <v>13207</v>
      </c>
      <c r="O4759" t="s">
        <v>424</v>
      </c>
      <c r="P4759" t="s">
        <v>2056</v>
      </c>
      <c r="Q4759" t="s">
        <v>169</v>
      </c>
      <c r="R4759" t="s">
        <v>2057</v>
      </c>
      <c r="S4759" t="s">
        <v>241</v>
      </c>
      <c r="T4759" t="s">
        <v>2058</v>
      </c>
      <c r="U4759" t="s">
        <v>2059</v>
      </c>
      <c r="V4759" t="s">
        <v>7254</v>
      </c>
      <c r="W4759" t="s">
        <v>7255</v>
      </c>
    </row>
    <row r="4760" spans="1:23" x14ac:dyDescent="0.3">
      <c r="A4760">
        <v>2748366369367270</v>
      </c>
      <c r="B4760" t="s">
        <v>1803</v>
      </c>
      <c r="C4760" t="s">
        <v>42</v>
      </c>
      <c r="D4760" t="s">
        <v>2388</v>
      </c>
      <c r="E4760" t="s">
        <v>2691</v>
      </c>
      <c r="F4760" t="s">
        <v>2692</v>
      </c>
      <c r="G4760">
        <v>26.820599999999999</v>
      </c>
      <c r="H4760">
        <v>30.802499999999998</v>
      </c>
      <c r="I4760" t="s">
        <v>28</v>
      </c>
      <c r="J4760">
        <v>67539</v>
      </c>
      <c r="K4760" s="1">
        <v>44737</v>
      </c>
      <c r="L4760" t="s">
        <v>123</v>
      </c>
      <c r="M4760" t="s">
        <v>13208</v>
      </c>
      <c r="N4760" t="s">
        <v>13209</v>
      </c>
      <c r="O4760" t="s">
        <v>307</v>
      </c>
      <c r="P4760" t="s">
        <v>1235</v>
      </c>
      <c r="Q4760" t="s">
        <v>358</v>
      </c>
      <c r="R4760" t="s">
        <v>1236</v>
      </c>
      <c r="S4760" t="s">
        <v>114</v>
      </c>
      <c r="T4760" t="s">
        <v>1237</v>
      </c>
      <c r="U4760" t="s">
        <v>1238</v>
      </c>
      <c r="V4760" t="s">
        <v>4917</v>
      </c>
      <c r="W4760" t="s">
        <v>4918</v>
      </c>
    </row>
    <row r="4761" spans="1:23" x14ac:dyDescent="0.3">
      <c r="A4761">
        <v>2536366707215360</v>
      </c>
      <c r="B4761" t="s">
        <v>417</v>
      </c>
      <c r="C4761" t="s">
        <v>134</v>
      </c>
      <c r="D4761" t="s">
        <v>397</v>
      </c>
      <c r="E4761" t="s">
        <v>4406</v>
      </c>
      <c r="F4761" t="s">
        <v>4407</v>
      </c>
      <c r="G4761">
        <v>42.7087</v>
      </c>
      <c r="H4761">
        <v>19.374400000000001</v>
      </c>
      <c r="I4761" t="s">
        <v>206</v>
      </c>
      <c r="J4761">
        <v>25200</v>
      </c>
      <c r="K4761" s="1">
        <v>44541</v>
      </c>
      <c r="L4761" t="s">
        <v>123</v>
      </c>
      <c r="M4761" t="s">
        <v>13210</v>
      </c>
      <c r="N4761" t="s">
        <v>13211</v>
      </c>
      <c r="O4761" t="s">
        <v>736</v>
      </c>
      <c r="P4761" t="s">
        <v>436</v>
      </c>
      <c r="Q4761" t="s">
        <v>83</v>
      </c>
      <c r="R4761" t="s">
        <v>2284</v>
      </c>
      <c r="S4761" t="s">
        <v>241</v>
      </c>
      <c r="T4761" t="s">
        <v>2285</v>
      </c>
      <c r="U4761" t="s">
        <v>2286</v>
      </c>
      <c r="V4761" t="s">
        <v>7481</v>
      </c>
      <c r="W4761" t="s">
        <v>7482</v>
      </c>
    </row>
    <row r="4762" spans="1:23" x14ac:dyDescent="0.3">
      <c r="A4762">
        <v>322455765876405</v>
      </c>
      <c r="B4762" t="s">
        <v>443</v>
      </c>
      <c r="C4762" t="s">
        <v>189</v>
      </c>
      <c r="D4762" t="s">
        <v>1771</v>
      </c>
      <c r="E4762" t="s">
        <v>4059</v>
      </c>
      <c r="F4762" t="s">
        <v>4060</v>
      </c>
      <c r="G4762">
        <v>44.016500000000001</v>
      </c>
      <c r="H4762">
        <v>21.0059</v>
      </c>
      <c r="I4762" t="s">
        <v>206</v>
      </c>
      <c r="J4762">
        <v>31117</v>
      </c>
      <c r="K4762" s="1">
        <v>44992</v>
      </c>
      <c r="L4762" t="s">
        <v>29</v>
      </c>
      <c r="M4762" t="s">
        <v>13212</v>
      </c>
      <c r="N4762">
        <f>1-216-663-2299</f>
        <v>-3177</v>
      </c>
      <c r="O4762" t="s">
        <v>473</v>
      </c>
      <c r="P4762" t="s">
        <v>4476</v>
      </c>
      <c r="Q4762" t="s">
        <v>321</v>
      </c>
      <c r="R4762" t="s">
        <v>4477</v>
      </c>
      <c r="S4762" t="s">
        <v>334</v>
      </c>
      <c r="T4762" t="s">
        <v>4478</v>
      </c>
      <c r="U4762" t="s">
        <v>4479</v>
      </c>
      <c r="V4762" t="s">
        <v>1894</v>
      </c>
      <c r="W4762" t="s">
        <v>1895</v>
      </c>
    </row>
    <row r="4763" spans="1:23" x14ac:dyDescent="0.3">
      <c r="A4763">
        <v>1026777917453620</v>
      </c>
      <c r="B4763" t="s">
        <v>710</v>
      </c>
      <c r="C4763" t="s">
        <v>42</v>
      </c>
      <c r="D4763" t="s">
        <v>8043</v>
      </c>
      <c r="E4763" t="s">
        <v>378</v>
      </c>
      <c r="F4763" t="s">
        <v>379</v>
      </c>
      <c r="G4763">
        <v>21.521799999999999</v>
      </c>
      <c r="H4763">
        <v>-77.781199999999998</v>
      </c>
      <c r="I4763" t="s">
        <v>28</v>
      </c>
      <c r="J4763">
        <v>124928</v>
      </c>
      <c r="K4763" s="1">
        <v>44877</v>
      </c>
      <c r="L4763" t="s">
        <v>29</v>
      </c>
      <c r="M4763" t="s">
        <v>13213</v>
      </c>
      <c r="N4763" t="s">
        <v>13214</v>
      </c>
      <c r="O4763" t="s">
        <v>526</v>
      </c>
      <c r="P4763" t="s">
        <v>629</v>
      </c>
      <c r="Q4763" t="s">
        <v>358</v>
      </c>
      <c r="R4763" t="s">
        <v>630</v>
      </c>
      <c r="S4763" t="s">
        <v>69</v>
      </c>
      <c r="T4763" t="s">
        <v>631</v>
      </c>
      <c r="U4763" t="s">
        <v>632</v>
      </c>
      <c r="V4763" t="s">
        <v>3765</v>
      </c>
      <c r="W4763" t="s">
        <v>3766</v>
      </c>
    </row>
    <row r="4764" spans="1:23" x14ac:dyDescent="0.3">
      <c r="A4764">
        <v>792977131187385</v>
      </c>
      <c r="B4764" t="s">
        <v>1803</v>
      </c>
      <c r="C4764" t="s">
        <v>273</v>
      </c>
      <c r="D4764" t="s">
        <v>1597</v>
      </c>
      <c r="E4764" t="s">
        <v>1896</v>
      </c>
      <c r="F4764" t="s">
        <v>1897</v>
      </c>
      <c r="G4764">
        <v>9.9456000000000007</v>
      </c>
      <c r="H4764">
        <v>-9.6966000000000001</v>
      </c>
      <c r="I4764" t="s">
        <v>28</v>
      </c>
      <c r="J4764">
        <v>76719</v>
      </c>
      <c r="K4764" s="1">
        <v>44835</v>
      </c>
      <c r="L4764" t="s">
        <v>29</v>
      </c>
      <c r="M4764" t="s">
        <v>13215</v>
      </c>
      <c r="N4764" t="s">
        <v>13216</v>
      </c>
      <c r="O4764" t="s">
        <v>736</v>
      </c>
      <c r="P4764" t="s">
        <v>4262</v>
      </c>
      <c r="Q4764" t="s">
        <v>321</v>
      </c>
      <c r="R4764" t="s">
        <v>4263</v>
      </c>
      <c r="S4764" t="s">
        <v>85</v>
      </c>
      <c r="T4764" t="s">
        <v>4264</v>
      </c>
      <c r="U4764" t="s">
        <v>4265</v>
      </c>
      <c r="V4764" t="s">
        <v>4730</v>
      </c>
      <c r="W4764" t="s">
        <v>4731</v>
      </c>
    </row>
    <row r="4765" spans="1:23" x14ac:dyDescent="0.3">
      <c r="A4765">
        <v>37539011945941</v>
      </c>
      <c r="B4765" t="s">
        <v>567</v>
      </c>
      <c r="C4765" t="s">
        <v>134</v>
      </c>
      <c r="D4765" t="s">
        <v>882</v>
      </c>
      <c r="E4765" t="s">
        <v>593</v>
      </c>
      <c r="F4765" t="s">
        <v>594</v>
      </c>
      <c r="G4765">
        <v>-11.6455</v>
      </c>
      <c r="H4765">
        <v>43.333300000000001</v>
      </c>
      <c r="I4765" t="s">
        <v>62</v>
      </c>
      <c r="J4765">
        <v>58116</v>
      </c>
      <c r="K4765" s="1">
        <v>44914</v>
      </c>
      <c r="L4765" t="s">
        <v>29</v>
      </c>
      <c r="M4765" t="s">
        <v>13217</v>
      </c>
      <c r="N4765" t="s">
        <v>13218</v>
      </c>
      <c r="O4765" t="s">
        <v>2583</v>
      </c>
      <c r="P4765" t="s">
        <v>5143</v>
      </c>
      <c r="Q4765" t="s">
        <v>83</v>
      </c>
      <c r="R4765" t="s">
        <v>5144</v>
      </c>
      <c r="S4765" t="s">
        <v>36</v>
      </c>
      <c r="T4765" t="s">
        <v>5145</v>
      </c>
      <c r="U4765" t="s">
        <v>5146</v>
      </c>
      <c r="V4765" t="s">
        <v>9417</v>
      </c>
      <c r="W4765" t="s">
        <v>9418</v>
      </c>
    </row>
    <row r="4766" spans="1:23" x14ac:dyDescent="0.3">
      <c r="A4766">
        <v>42470202303101</v>
      </c>
      <c r="B4766" t="s">
        <v>23</v>
      </c>
      <c r="C4766" t="s">
        <v>24</v>
      </c>
      <c r="D4766" t="s">
        <v>2429</v>
      </c>
      <c r="E4766" t="s">
        <v>556</v>
      </c>
      <c r="F4766" t="s">
        <v>557</v>
      </c>
      <c r="G4766">
        <v>-1.8311999999999999</v>
      </c>
      <c r="H4766">
        <v>-78.183400000000006</v>
      </c>
      <c r="I4766" t="s">
        <v>62</v>
      </c>
      <c r="J4766">
        <v>12705</v>
      </c>
      <c r="K4766" s="1">
        <v>44762</v>
      </c>
      <c r="L4766" t="s">
        <v>63</v>
      </c>
      <c r="M4766" t="s">
        <v>13219</v>
      </c>
      <c r="N4766" t="s">
        <v>13220</v>
      </c>
      <c r="O4766" t="s">
        <v>195</v>
      </c>
      <c r="P4766" t="s">
        <v>196</v>
      </c>
      <c r="Q4766" t="s">
        <v>294</v>
      </c>
      <c r="R4766" t="s">
        <v>197</v>
      </c>
      <c r="S4766" t="s">
        <v>145</v>
      </c>
      <c r="T4766" t="s">
        <v>199</v>
      </c>
      <c r="U4766" t="s">
        <v>200</v>
      </c>
      <c r="V4766" t="s">
        <v>6045</v>
      </c>
      <c r="W4766" t="s">
        <v>6046</v>
      </c>
    </row>
    <row r="4767" spans="1:23" x14ac:dyDescent="0.3">
      <c r="A4767">
        <v>2057843922554610</v>
      </c>
      <c r="B4767" t="s">
        <v>286</v>
      </c>
      <c r="C4767" t="s">
        <v>134</v>
      </c>
      <c r="D4767" t="s">
        <v>4750</v>
      </c>
      <c r="E4767" t="s">
        <v>5030</v>
      </c>
      <c r="F4767" t="s">
        <v>5031</v>
      </c>
      <c r="G4767">
        <v>60.1282</v>
      </c>
      <c r="H4767">
        <v>18.6435</v>
      </c>
      <c r="I4767" t="s">
        <v>62</v>
      </c>
      <c r="J4767">
        <v>95092</v>
      </c>
      <c r="K4767" s="1">
        <v>44996</v>
      </c>
      <c r="L4767" t="s">
        <v>123</v>
      </c>
      <c r="M4767" t="s">
        <v>11817</v>
      </c>
      <c r="N4767" t="s">
        <v>13221</v>
      </c>
      <c r="O4767" t="s">
        <v>692</v>
      </c>
      <c r="P4767" t="s">
        <v>693</v>
      </c>
      <c r="Q4767" t="s">
        <v>34</v>
      </c>
      <c r="R4767" t="s">
        <v>694</v>
      </c>
      <c r="S4767" t="s">
        <v>52</v>
      </c>
      <c r="T4767" t="s">
        <v>695</v>
      </c>
      <c r="U4767" t="s">
        <v>696</v>
      </c>
      <c r="V4767" t="s">
        <v>8016</v>
      </c>
      <c r="W4767" t="s">
        <v>8017</v>
      </c>
    </row>
    <row r="4768" spans="1:23" x14ac:dyDescent="0.3">
      <c r="A4768">
        <v>105273840690649</v>
      </c>
      <c r="B4768" t="s">
        <v>133</v>
      </c>
      <c r="C4768" t="s">
        <v>189</v>
      </c>
      <c r="D4768" t="s">
        <v>4942</v>
      </c>
      <c r="E4768" t="s">
        <v>3008</v>
      </c>
      <c r="F4768" t="s">
        <v>3009</v>
      </c>
      <c r="G4768">
        <v>42.733899999999998</v>
      </c>
      <c r="H4768">
        <v>25.485800000000001</v>
      </c>
      <c r="I4768" t="s">
        <v>78</v>
      </c>
      <c r="J4768">
        <v>126828</v>
      </c>
      <c r="K4768" s="1">
        <v>44626</v>
      </c>
      <c r="L4768" t="s">
        <v>29</v>
      </c>
      <c r="M4768" t="s">
        <v>10549</v>
      </c>
      <c r="N4768" t="s">
        <v>13222</v>
      </c>
      <c r="O4768" t="s">
        <v>2072</v>
      </c>
      <c r="P4768" t="s">
        <v>597</v>
      </c>
      <c r="Q4768" t="s">
        <v>143</v>
      </c>
      <c r="R4768" t="s">
        <v>3303</v>
      </c>
      <c r="S4768" t="s">
        <v>114</v>
      </c>
      <c r="T4768" t="s">
        <v>3304</v>
      </c>
      <c r="U4768" t="s">
        <v>3305</v>
      </c>
      <c r="V4768" t="s">
        <v>4495</v>
      </c>
      <c r="W4768" t="s">
        <v>4496</v>
      </c>
    </row>
    <row r="4769" spans="1:23" x14ac:dyDescent="0.3">
      <c r="A4769">
        <v>2698808939980700</v>
      </c>
      <c r="B4769" t="s">
        <v>272</v>
      </c>
      <c r="C4769" t="s">
        <v>24</v>
      </c>
      <c r="D4769" t="s">
        <v>3086</v>
      </c>
      <c r="E4769" t="s">
        <v>1534</v>
      </c>
      <c r="F4769" t="s">
        <v>1535</v>
      </c>
      <c r="G4769">
        <v>1.3733</v>
      </c>
      <c r="H4769">
        <v>32.290300000000002</v>
      </c>
      <c r="I4769" t="s">
        <v>206</v>
      </c>
      <c r="J4769">
        <v>33584</v>
      </c>
      <c r="K4769" s="1">
        <v>45171</v>
      </c>
      <c r="L4769" t="s">
        <v>123</v>
      </c>
      <c r="M4769" t="s">
        <v>13223</v>
      </c>
      <c r="N4769" t="s">
        <v>13224</v>
      </c>
      <c r="O4769" t="s">
        <v>692</v>
      </c>
      <c r="P4769" t="s">
        <v>5491</v>
      </c>
      <c r="Q4769" t="s">
        <v>253</v>
      </c>
      <c r="R4769" t="s">
        <v>5492</v>
      </c>
      <c r="S4769" t="s">
        <v>334</v>
      </c>
      <c r="T4769" t="s">
        <v>5493</v>
      </c>
      <c r="U4769" t="s">
        <v>5494</v>
      </c>
      <c r="V4769" t="s">
        <v>6241</v>
      </c>
      <c r="W4769" t="s">
        <v>6242</v>
      </c>
    </row>
    <row r="4770" spans="1:23" x14ac:dyDescent="0.3">
      <c r="A4770">
        <v>1071408730369600</v>
      </c>
      <c r="B4770" t="s">
        <v>1803</v>
      </c>
      <c r="C4770" t="s">
        <v>58</v>
      </c>
      <c r="D4770" t="s">
        <v>2152</v>
      </c>
      <c r="E4770" t="s">
        <v>121</v>
      </c>
      <c r="F4770" t="s">
        <v>122</v>
      </c>
      <c r="G4770">
        <v>19.313300000000002</v>
      </c>
      <c r="H4770">
        <v>-81.254599999999996</v>
      </c>
      <c r="I4770" t="s">
        <v>206</v>
      </c>
      <c r="J4770">
        <v>81058</v>
      </c>
      <c r="K4770" s="1">
        <v>45032</v>
      </c>
      <c r="L4770" t="s">
        <v>29</v>
      </c>
      <c r="M4770" t="s">
        <v>13225</v>
      </c>
      <c r="N4770" t="s">
        <v>13226</v>
      </c>
      <c r="O4770" t="s">
        <v>1884</v>
      </c>
      <c r="P4770" t="s">
        <v>1885</v>
      </c>
      <c r="Q4770" t="s">
        <v>34</v>
      </c>
      <c r="R4770" t="s">
        <v>1886</v>
      </c>
      <c r="S4770" t="s">
        <v>69</v>
      </c>
      <c r="T4770" t="s">
        <v>1887</v>
      </c>
      <c r="U4770" t="s">
        <v>1888</v>
      </c>
      <c r="V4770" t="s">
        <v>6441</v>
      </c>
      <c r="W4770" t="s">
        <v>6442</v>
      </c>
    </row>
    <row r="4771" spans="1:23" x14ac:dyDescent="0.3">
      <c r="A4771">
        <v>3089976187214710</v>
      </c>
      <c r="B4771" t="s">
        <v>104</v>
      </c>
      <c r="C4771" t="s">
        <v>189</v>
      </c>
      <c r="D4771" t="s">
        <v>1695</v>
      </c>
      <c r="E4771" t="s">
        <v>2068</v>
      </c>
      <c r="F4771" t="s">
        <v>2069</v>
      </c>
      <c r="G4771">
        <v>52.132599999999996</v>
      </c>
      <c r="H4771">
        <v>5.2912999999999997</v>
      </c>
      <c r="I4771" t="s">
        <v>62</v>
      </c>
      <c r="J4771">
        <v>66213</v>
      </c>
      <c r="K4771" s="1">
        <v>45007</v>
      </c>
      <c r="L4771" t="s">
        <v>29</v>
      </c>
      <c r="M4771" t="s">
        <v>13227</v>
      </c>
      <c r="N4771" t="s">
        <v>13228</v>
      </c>
      <c r="O4771" t="s">
        <v>2583</v>
      </c>
      <c r="P4771" t="s">
        <v>5143</v>
      </c>
      <c r="Q4771" t="s">
        <v>239</v>
      </c>
      <c r="R4771" t="s">
        <v>5144</v>
      </c>
      <c r="S4771" t="s">
        <v>241</v>
      </c>
      <c r="T4771" t="s">
        <v>5145</v>
      </c>
      <c r="U4771" t="s">
        <v>5146</v>
      </c>
      <c r="V4771" t="s">
        <v>1619</v>
      </c>
      <c r="W4771" t="s">
        <v>1620</v>
      </c>
    </row>
    <row r="4772" spans="1:23" x14ac:dyDescent="0.3">
      <c r="A4772">
        <v>1124747867542590</v>
      </c>
      <c r="B4772" t="s">
        <v>260</v>
      </c>
      <c r="C4772" t="s">
        <v>218</v>
      </c>
      <c r="D4772" t="s">
        <v>468</v>
      </c>
      <c r="E4772" t="s">
        <v>107</v>
      </c>
      <c r="F4772" t="s">
        <v>108</v>
      </c>
      <c r="G4772">
        <v>50.503900000000002</v>
      </c>
      <c r="H4772">
        <v>4.4699</v>
      </c>
      <c r="I4772" t="s">
        <v>62</v>
      </c>
      <c r="J4772">
        <v>43515</v>
      </c>
      <c r="K4772" s="1">
        <v>45042</v>
      </c>
      <c r="L4772" t="s">
        <v>123</v>
      </c>
      <c r="M4772" t="s">
        <v>13229</v>
      </c>
      <c r="N4772" t="s">
        <v>13230</v>
      </c>
      <c r="O4772" t="s">
        <v>2675</v>
      </c>
      <c r="P4772" t="s">
        <v>3977</v>
      </c>
      <c r="Q4772" t="s">
        <v>253</v>
      </c>
      <c r="R4772" t="s">
        <v>3978</v>
      </c>
      <c r="S4772" t="s">
        <v>114</v>
      </c>
      <c r="T4772" t="s">
        <v>3979</v>
      </c>
      <c r="U4772" t="s">
        <v>3980</v>
      </c>
      <c r="V4772" t="s">
        <v>1040</v>
      </c>
      <c r="W4772" t="s">
        <v>1041</v>
      </c>
    </row>
    <row r="4773" spans="1:23" x14ac:dyDescent="0.3">
      <c r="A4773">
        <v>246825617124306</v>
      </c>
      <c r="B4773" t="s">
        <v>555</v>
      </c>
      <c r="C4773" t="s">
        <v>134</v>
      </c>
      <c r="D4773" t="s">
        <v>1597</v>
      </c>
      <c r="E4773" t="s">
        <v>3707</v>
      </c>
      <c r="F4773" t="s">
        <v>3708</v>
      </c>
      <c r="G4773">
        <v>12.1165</v>
      </c>
      <c r="H4773">
        <v>-61.679000000000002</v>
      </c>
      <c r="I4773" t="s">
        <v>28</v>
      </c>
      <c r="J4773">
        <v>121890</v>
      </c>
      <c r="K4773" s="1">
        <v>44846</v>
      </c>
      <c r="L4773" t="s">
        <v>123</v>
      </c>
      <c r="M4773" t="s">
        <v>13231</v>
      </c>
      <c r="N4773" t="s">
        <v>13232</v>
      </c>
      <c r="O4773" t="s">
        <v>81</v>
      </c>
      <c r="P4773" t="s">
        <v>224</v>
      </c>
      <c r="Q4773" t="s">
        <v>169</v>
      </c>
      <c r="R4773" t="s">
        <v>2259</v>
      </c>
      <c r="S4773" t="s">
        <v>255</v>
      </c>
      <c r="T4773" t="s">
        <v>2260</v>
      </c>
      <c r="U4773" t="s">
        <v>2261</v>
      </c>
      <c r="V4773" t="s">
        <v>1624</v>
      </c>
      <c r="W4773" t="s">
        <v>1625</v>
      </c>
    </row>
    <row r="4774" spans="1:23" x14ac:dyDescent="0.3">
      <c r="A4774">
        <v>2608159426086380</v>
      </c>
      <c r="B4774" t="s">
        <v>325</v>
      </c>
      <c r="C4774" t="s">
        <v>42</v>
      </c>
      <c r="D4774" t="s">
        <v>3110</v>
      </c>
      <c r="E4774" t="s">
        <v>2068</v>
      </c>
      <c r="F4774" t="s">
        <v>2069</v>
      </c>
      <c r="G4774">
        <v>52.132599999999996</v>
      </c>
      <c r="H4774">
        <v>5.2912999999999997</v>
      </c>
      <c r="I4774" t="s">
        <v>206</v>
      </c>
      <c r="J4774">
        <v>38468</v>
      </c>
      <c r="K4774" s="1">
        <v>44653</v>
      </c>
      <c r="L4774" t="s">
        <v>123</v>
      </c>
      <c r="M4774" t="s">
        <v>13233</v>
      </c>
      <c r="N4774" t="s">
        <v>13234</v>
      </c>
      <c r="O4774" t="s">
        <v>447</v>
      </c>
      <c r="P4774" t="s">
        <v>448</v>
      </c>
      <c r="Q4774" t="s">
        <v>358</v>
      </c>
      <c r="R4774" t="s">
        <v>449</v>
      </c>
      <c r="S4774" t="s">
        <v>241</v>
      </c>
      <c r="T4774" t="s">
        <v>450</v>
      </c>
      <c r="U4774" t="s">
        <v>451</v>
      </c>
      <c r="V4774" t="s">
        <v>1974</v>
      </c>
      <c r="W4774" t="s">
        <v>1975</v>
      </c>
    </row>
    <row r="4775" spans="1:23" x14ac:dyDescent="0.3">
      <c r="A4775">
        <v>536935605556961</v>
      </c>
      <c r="B4775" t="s">
        <v>567</v>
      </c>
      <c r="C4775" t="s">
        <v>91</v>
      </c>
      <c r="D4775" t="s">
        <v>3401</v>
      </c>
      <c r="E4775" t="s">
        <v>275</v>
      </c>
      <c r="F4775" t="s">
        <v>276</v>
      </c>
      <c r="G4775">
        <v>-17.6797</v>
      </c>
      <c r="H4775">
        <v>-149.4068</v>
      </c>
      <c r="I4775" t="s">
        <v>206</v>
      </c>
      <c r="J4775">
        <v>88036</v>
      </c>
      <c r="K4775" s="1">
        <v>44611</v>
      </c>
      <c r="L4775" t="s">
        <v>29</v>
      </c>
      <c r="M4775" t="s">
        <v>13235</v>
      </c>
      <c r="N4775">
        <v>7635847774</v>
      </c>
      <c r="O4775" t="s">
        <v>356</v>
      </c>
      <c r="P4775" t="s">
        <v>357</v>
      </c>
      <c r="Q4775" t="s">
        <v>239</v>
      </c>
      <c r="R4775" t="s">
        <v>359</v>
      </c>
      <c r="S4775" t="s">
        <v>114</v>
      </c>
      <c r="T4775" t="s">
        <v>360</v>
      </c>
      <c r="U4775" t="s">
        <v>361</v>
      </c>
      <c r="V4775" t="s">
        <v>6909</v>
      </c>
      <c r="W4775" t="s">
        <v>6910</v>
      </c>
    </row>
    <row r="4776" spans="1:23" x14ac:dyDescent="0.3">
      <c r="A4776">
        <v>608963828482615</v>
      </c>
      <c r="B4776" t="s">
        <v>1140</v>
      </c>
      <c r="C4776" t="s">
        <v>273</v>
      </c>
      <c r="D4776" t="s">
        <v>521</v>
      </c>
      <c r="E4776" t="s">
        <v>636</v>
      </c>
      <c r="F4776" t="s">
        <v>637</v>
      </c>
      <c r="G4776">
        <v>8.5379000000000005</v>
      </c>
      <c r="H4776">
        <v>-80.7821</v>
      </c>
      <c r="I4776" t="s">
        <v>138</v>
      </c>
      <c r="J4776">
        <v>63350</v>
      </c>
      <c r="K4776" s="1">
        <v>45111</v>
      </c>
      <c r="L4776" t="s">
        <v>29</v>
      </c>
      <c r="M4776" t="s">
        <v>13236</v>
      </c>
      <c r="N4776" t="s">
        <v>13237</v>
      </c>
      <c r="O4776" t="s">
        <v>811</v>
      </c>
      <c r="P4776" t="s">
        <v>812</v>
      </c>
      <c r="Q4776" t="s">
        <v>239</v>
      </c>
      <c r="R4776" t="s">
        <v>813</v>
      </c>
      <c r="S4776" t="s">
        <v>36</v>
      </c>
      <c r="T4776" t="s">
        <v>814</v>
      </c>
      <c r="U4776" t="s">
        <v>815</v>
      </c>
      <c r="V4776" t="s">
        <v>5123</v>
      </c>
      <c r="W4776" t="s">
        <v>5124</v>
      </c>
    </row>
    <row r="4777" spans="1:23" x14ac:dyDescent="0.3">
      <c r="A4777">
        <v>923303425234383</v>
      </c>
      <c r="B4777" t="s">
        <v>533</v>
      </c>
      <c r="C4777" t="s">
        <v>58</v>
      </c>
      <c r="D4777" t="s">
        <v>568</v>
      </c>
      <c r="E4777" t="s">
        <v>1316</v>
      </c>
      <c r="F4777" t="s">
        <v>1317</v>
      </c>
      <c r="G4777">
        <v>16.538799999999998</v>
      </c>
      <c r="H4777">
        <v>-23.041799999999999</v>
      </c>
      <c r="I4777" t="s">
        <v>206</v>
      </c>
      <c r="J4777">
        <v>59278</v>
      </c>
      <c r="K4777" s="1">
        <v>44725</v>
      </c>
      <c r="L4777" t="s">
        <v>29</v>
      </c>
      <c r="M4777" t="s">
        <v>13238</v>
      </c>
      <c r="N4777" t="s">
        <v>13239</v>
      </c>
      <c r="O4777" t="s">
        <v>1629</v>
      </c>
      <c r="P4777" t="s">
        <v>1630</v>
      </c>
      <c r="Q4777" t="s">
        <v>674</v>
      </c>
      <c r="R4777" t="s">
        <v>1631</v>
      </c>
      <c r="S4777" t="s">
        <v>85</v>
      </c>
      <c r="T4777" t="s">
        <v>1632</v>
      </c>
      <c r="U4777" t="s">
        <v>1633</v>
      </c>
      <c r="V4777" t="s">
        <v>1324</v>
      </c>
      <c r="W4777" t="s">
        <v>1325</v>
      </c>
    </row>
    <row r="4778" spans="1:23" x14ac:dyDescent="0.3">
      <c r="A4778">
        <v>2983470151461410</v>
      </c>
      <c r="B4778" t="s">
        <v>1803</v>
      </c>
      <c r="C4778" t="s">
        <v>151</v>
      </c>
      <c r="D4778" t="s">
        <v>1996</v>
      </c>
      <c r="E4778" t="s">
        <v>1462</v>
      </c>
      <c r="F4778" t="s">
        <v>1463</v>
      </c>
      <c r="G4778">
        <v>-13.133900000000001</v>
      </c>
      <c r="H4778">
        <v>27.849299999999999</v>
      </c>
      <c r="I4778" t="s">
        <v>206</v>
      </c>
      <c r="J4778">
        <v>117798</v>
      </c>
      <c r="K4778" s="1">
        <v>44934</v>
      </c>
      <c r="L4778" t="s">
        <v>63</v>
      </c>
      <c r="M4778" t="s">
        <v>13240</v>
      </c>
      <c r="N4778" t="s">
        <v>13241</v>
      </c>
      <c r="O4778" t="s">
        <v>606</v>
      </c>
      <c r="P4778" t="s">
        <v>607</v>
      </c>
      <c r="Q4778" t="s">
        <v>332</v>
      </c>
      <c r="R4778" t="s">
        <v>608</v>
      </c>
      <c r="S4778" t="s">
        <v>114</v>
      </c>
      <c r="T4778" t="s">
        <v>609</v>
      </c>
      <c r="U4778" t="s">
        <v>610</v>
      </c>
      <c r="V4778" t="s">
        <v>4403</v>
      </c>
      <c r="W4778" t="s">
        <v>4404</v>
      </c>
    </row>
    <row r="4779" spans="1:23" x14ac:dyDescent="0.3">
      <c r="A4779">
        <v>2901192776127750</v>
      </c>
      <c r="B4779" t="s">
        <v>467</v>
      </c>
      <c r="C4779" t="s">
        <v>58</v>
      </c>
      <c r="D4779" t="s">
        <v>2620</v>
      </c>
      <c r="E4779" t="s">
        <v>1890</v>
      </c>
      <c r="F4779" t="s">
        <v>1891</v>
      </c>
      <c r="G4779">
        <v>-9.1899669999999993</v>
      </c>
      <c r="H4779">
        <v>-75.015152</v>
      </c>
      <c r="I4779" t="s">
        <v>78</v>
      </c>
      <c r="J4779">
        <v>128344</v>
      </c>
      <c r="K4779" s="1">
        <v>44607</v>
      </c>
      <c r="L4779" t="s">
        <v>123</v>
      </c>
      <c r="M4779" t="s">
        <v>13242</v>
      </c>
      <c r="N4779" t="s">
        <v>13243</v>
      </c>
      <c r="O4779" t="s">
        <v>2700</v>
      </c>
      <c r="P4779" t="s">
        <v>2701</v>
      </c>
      <c r="Q4779" t="s">
        <v>253</v>
      </c>
      <c r="R4779" t="s">
        <v>2702</v>
      </c>
      <c r="S4779" t="s">
        <v>241</v>
      </c>
      <c r="T4779" t="s">
        <v>2703</v>
      </c>
      <c r="U4779" t="s">
        <v>2704</v>
      </c>
      <c r="V4779" t="s">
        <v>7123</v>
      </c>
      <c r="W4779" t="s">
        <v>7124</v>
      </c>
    </row>
    <row r="4780" spans="1:23" x14ac:dyDescent="0.3">
      <c r="A4780">
        <v>2866877196427910</v>
      </c>
      <c r="B4780" t="s">
        <v>480</v>
      </c>
      <c r="C4780" t="s">
        <v>273</v>
      </c>
      <c r="D4780" t="s">
        <v>492</v>
      </c>
      <c r="E4780" t="s">
        <v>1911</v>
      </c>
      <c r="F4780" t="s">
        <v>1912</v>
      </c>
      <c r="G4780">
        <v>7.5148999999999999</v>
      </c>
      <c r="H4780">
        <v>134.58250000000001</v>
      </c>
      <c r="I4780" t="s">
        <v>28</v>
      </c>
      <c r="J4780">
        <v>88738</v>
      </c>
      <c r="K4780" s="1">
        <v>44630</v>
      </c>
      <c r="L4780" t="s">
        <v>123</v>
      </c>
      <c r="M4780" t="s">
        <v>13244</v>
      </c>
      <c r="N4780" t="s">
        <v>13245</v>
      </c>
      <c r="O4780" t="s">
        <v>209</v>
      </c>
      <c r="P4780" t="s">
        <v>210</v>
      </c>
      <c r="Q4780" t="s">
        <v>294</v>
      </c>
      <c r="R4780" t="s">
        <v>211</v>
      </c>
      <c r="S4780" t="s">
        <v>36</v>
      </c>
      <c r="T4780" t="s">
        <v>213</v>
      </c>
      <c r="U4780" t="s">
        <v>214</v>
      </c>
      <c r="V4780" t="s">
        <v>1595</v>
      </c>
      <c r="W4780" t="s">
        <v>1596</v>
      </c>
    </row>
    <row r="4781" spans="1:23" x14ac:dyDescent="0.3">
      <c r="A4781">
        <v>1208463522061700</v>
      </c>
      <c r="B4781" t="s">
        <v>1803</v>
      </c>
      <c r="C4781" t="s">
        <v>105</v>
      </c>
      <c r="D4781" t="s">
        <v>407</v>
      </c>
      <c r="E4781" t="s">
        <v>3961</v>
      </c>
      <c r="F4781" t="s">
        <v>3962</v>
      </c>
      <c r="G4781">
        <v>-18.665700000000001</v>
      </c>
      <c r="H4781">
        <v>35.529600000000002</v>
      </c>
      <c r="I4781" t="s">
        <v>78</v>
      </c>
      <c r="J4781">
        <v>64314</v>
      </c>
      <c r="K4781" s="1">
        <v>45178</v>
      </c>
      <c r="L4781" t="s">
        <v>63</v>
      </c>
      <c r="M4781" t="s">
        <v>5359</v>
      </c>
      <c r="N4781" t="s">
        <v>13246</v>
      </c>
      <c r="O4781" t="s">
        <v>1100</v>
      </c>
      <c r="P4781" t="s">
        <v>1101</v>
      </c>
      <c r="Q4781" t="s">
        <v>253</v>
      </c>
      <c r="R4781" t="s">
        <v>1102</v>
      </c>
      <c r="S4781" t="s">
        <v>85</v>
      </c>
      <c r="T4781" t="s">
        <v>1103</v>
      </c>
      <c r="U4781" t="s">
        <v>1104</v>
      </c>
      <c r="V4781" t="s">
        <v>3151</v>
      </c>
      <c r="W4781" t="s">
        <v>3152</v>
      </c>
    </row>
    <row r="4782" spans="1:23" x14ac:dyDescent="0.3">
      <c r="A4782">
        <v>282200308895544</v>
      </c>
      <c r="B4782" t="s">
        <v>443</v>
      </c>
      <c r="C4782" t="s">
        <v>24</v>
      </c>
      <c r="D4782" t="s">
        <v>1641</v>
      </c>
      <c r="E4782" t="s">
        <v>2466</v>
      </c>
      <c r="F4782" t="s">
        <v>2467</v>
      </c>
      <c r="G4782">
        <v>-38.4161</v>
      </c>
      <c r="H4782">
        <v>-63.616700000000002</v>
      </c>
      <c r="I4782" t="s">
        <v>62</v>
      </c>
      <c r="J4782">
        <v>26294</v>
      </c>
      <c r="K4782" s="1">
        <v>44782</v>
      </c>
      <c r="L4782" t="s">
        <v>123</v>
      </c>
      <c r="M4782" t="s">
        <v>13247</v>
      </c>
      <c r="N4782" t="s">
        <v>13248</v>
      </c>
      <c r="O4782" t="s">
        <v>1057</v>
      </c>
      <c r="P4782" t="s">
        <v>2891</v>
      </c>
      <c r="Q4782" t="s">
        <v>321</v>
      </c>
      <c r="R4782" t="s">
        <v>2892</v>
      </c>
      <c r="S4782" t="s">
        <v>52</v>
      </c>
      <c r="T4782" t="s">
        <v>2893</v>
      </c>
      <c r="U4782" t="s">
        <v>2894</v>
      </c>
      <c r="V4782" t="s">
        <v>5764</v>
      </c>
      <c r="W4782" t="s">
        <v>5765</v>
      </c>
    </row>
    <row r="4783" spans="1:23" x14ac:dyDescent="0.3">
      <c r="A4783">
        <v>1117446543783430</v>
      </c>
      <c r="B4783" t="s">
        <v>779</v>
      </c>
      <c r="C4783" t="s">
        <v>189</v>
      </c>
      <c r="D4783" t="s">
        <v>219</v>
      </c>
      <c r="E4783" t="s">
        <v>3780</v>
      </c>
      <c r="F4783" t="s">
        <v>3781</v>
      </c>
      <c r="G4783">
        <v>53.709800000000001</v>
      </c>
      <c r="H4783">
        <v>27.953399999999998</v>
      </c>
      <c r="I4783" t="s">
        <v>28</v>
      </c>
      <c r="J4783">
        <v>41672</v>
      </c>
      <c r="K4783" s="1">
        <v>44887</v>
      </c>
      <c r="L4783" t="s">
        <v>29</v>
      </c>
      <c r="M4783" t="s">
        <v>13249</v>
      </c>
      <c r="N4783" t="s">
        <v>13250</v>
      </c>
      <c r="O4783" t="s">
        <v>1966</v>
      </c>
      <c r="P4783" t="s">
        <v>1967</v>
      </c>
      <c r="Q4783" t="s">
        <v>253</v>
      </c>
      <c r="R4783" t="s">
        <v>1968</v>
      </c>
      <c r="S4783" t="s">
        <v>198</v>
      </c>
      <c r="T4783" t="s">
        <v>1969</v>
      </c>
      <c r="U4783" t="s">
        <v>1970</v>
      </c>
      <c r="V4783" t="s">
        <v>1672</v>
      </c>
      <c r="W4783" t="s">
        <v>1673</v>
      </c>
    </row>
    <row r="4784" spans="1:23" x14ac:dyDescent="0.3">
      <c r="A4784">
        <v>34760395586544</v>
      </c>
      <c r="B4784" t="s">
        <v>104</v>
      </c>
      <c r="C4784" t="s">
        <v>91</v>
      </c>
      <c r="D4784" t="s">
        <v>1648</v>
      </c>
      <c r="E4784" t="s">
        <v>2342</v>
      </c>
      <c r="F4784" t="s">
        <v>2343</v>
      </c>
      <c r="G4784">
        <v>71.706900000000005</v>
      </c>
      <c r="H4784">
        <v>-42.604300000000002</v>
      </c>
      <c r="I4784" t="s">
        <v>206</v>
      </c>
      <c r="J4784">
        <v>60334</v>
      </c>
      <c r="K4784" s="1">
        <v>44518</v>
      </c>
      <c r="L4784" t="s">
        <v>29</v>
      </c>
      <c r="M4784" t="s">
        <v>13251</v>
      </c>
      <c r="N4784" t="s">
        <v>13252</v>
      </c>
      <c r="O4784" t="s">
        <v>735</v>
      </c>
      <c r="P4784" t="s">
        <v>736</v>
      </c>
      <c r="Q4784" t="s">
        <v>83</v>
      </c>
      <c r="R4784" t="s">
        <v>737</v>
      </c>
      <c r="S4784" t="s">
        <v>212</v>
      </c>
      <c r="T4784" t="s">
        <v>738</v>
      </c>
      <c r="U4784" t="s">
        <v>739</v>
      </c>
      <c r="V4784" t="s">
        <v>2422</v>
      </c>
      <c r="W4784" t="s">
        <v>2423</v>
      </c>
    </row>
    <row r="4785" spans="1:23" x14ac:dyDescent="0.3">
      <c r="A4785">
        <v>2124417058359620</v>
      </c>
      <c r="B4785" t="s">
        <v>1249</v>
      </c>
      <c r="C4785" t="s">
        <v>58</v>
      </c>
      <c r="D4785" t="s">
        <v>1804</v>
      </c>
      <c r="E4785" t="s">
        <v>915</v>
      </c>
      <c r="F4785" t="s">
        <v>916</v>
      </c>
      <c r="G4785">
        <v>18.070799999999998</v>
      </c>
      <c r="H4785">
        <v>-63.0501</v>
      </c>
      <c r="I4785" t="s">
        <v>62</v>
      </c>
      <c r="J4785">
        <v>22943</v>
      </c>
      <c r="K4785" s="1">
        <v>45001</v>
      </c>
      <c r="L4785" t="s">
        <v>123</v>
      </c>
      <c r="M4785" t="s">
        <v>13253</v>
      </c>
      <c r="N4785" t="s">
        <v>13254</v>
      </c>
      <c r="O4785" t="s">
        <v>1576</v>
      </c>
      <c r="P4785" t="s">
        <v>3532</v>
      </c>
      <c r="Q4785" t="s">
        <v>67</v>
      </c>
      <c r="R4785" t="s">
        <v>3533</v>
      </c>
      <c r="S4785" t="s">
        <v>334</v>
      </c>
      <c r="T4785" t="s">
        <v>3534</v>
      </c>
      <c r="U4785" t="s">
        <v>3535</v>
      </c>
      <c r="V4785" t="s">
        <v>6146</v>
      </c>
      <c r="W4785" t="s">
        <v>6147</v>
      </c>
    </row>
    <row r="4786" spans="1:23" x14ac:dyDescent="0.3">
      <c r="A4786">
        <v>1256905780270270</v>
      </c>
      <c r="B4786" t="s">
        <v>555</v>
      </c>
      <c r="C4786" t="s">
        <v>58</v>
      </c>
      <c r="D4786" t="s">
        <v>4750</v>
      </c>
      <c r="E4786" t="s">
        <v>2342</v>
      </c>
      <c r="F4786" t="s">
        <v>2343</v>
      </c>
      <c r="G4786">
        <v>71.706900000000005</v>
      </c>
      <c r="H4786">
        <v>-42.604300000000002</v>
      </c>
      <c r="I4786" t="s">
        <v>206</v>
      </c>
      <c r="J4786">
        <v>123149</v>
      </c>
      <c r="K4786" s="1">
        <v>45122</v>
      </c>
      <c r="L4786" t="s">
        <v>123</v>
      </c>
      <c r="M4786" t="s">
        <v>13255</v>
      </c>
      <c r="N4786" t="s">
        <v>13256</v>
      </c>
      <c r="O4786" t="s">
        <v>692</v>
      </c>
      <c r="P4786" t="s">
        <v>1522</v>
      </c>
      <c r="Q4786" t="s">
        <v>239</v>
      </c>
      <c r="R4786" t="s">
        <v>1523</v>
      </c>
      <c r="S4786" t="s">
        <v>85</v>
      </c>
      <c r="T4786" t="s">
        <v>1524</v>
      </c>
      <c r="U4786" t="s">
        <v>1525</v>
      </c>
      <c r="V4786" t="s">
        <v>4904</v>
      </c>
      <c r="W4786" t="s">
        <v>4905</v>
      </c>
    </row>
    <row r="4787" spans="1:23" x14ac:dyDescent="0.3">
      <c r="A4787">
        <v>1614065255921860</v>
      </c>
      <c r="B4787" t="s">
        <v>443</v>
      </c>
      <c r="C4787" t="s">
        <v>134</v>
      </c>
      <c r="D4787" t="s">
        <v>3128</v>
      </c>
      <c r="E4787" t="s">
        <v>819</v>
      </c>
      <c r="F4787" t="s">
        <v>820</v>
      </c>
      <c r="G4787">
        <v>15.414899999999999</v>
      </c>
      <c r="H4787">
        <v>-61.3705</v>
      </c>
      <c r="I4787" t="s">
        <v>78</v>
      </c>
      <c r="J4787">
        <v>93455</v>
      </c>
      <c r="K4787" s="1">
        <v>44689</v>
      </c>
      <c r="L4787" t="s">
        <v>29</v>
      </c>
      <c r="M4787" t="s">
        <v>13257</v>
      </c>
      <c r="N4787" t="s">
        <v>13258</v>
      </c>
      <c r="O4787" t="s">
        <v>474</v>
      </c>
      <c r="P4787" t="s">
        <v>979</v>
      </c>
      <c r="Q4787" t="s">
        <v>50</v>
      </c>
      <c r="R4787" t="s">
        <v>980</v>
      </c>
      <c r="S4787" t="s">
        <v>334</v>
      </c>
      <c r="T4787" t="s">
        <v>981</v>
      </c>
      <c r="U4787" t="s">
        <v>982</v>
      </c>
      <c r="V4787" t="s">
        <v>187</v>
      </c>
      <c r="W4787" t="s">
        <v>188</v>
      </c>
    </row>
    <row r="4788" spans="1:23" x14ac:dyDescent="0.3">
      <c r="A4788">
        <v>2565954507404590</v>
      </c>
      <c r="B4788" t="s">
        <v>300</v>
      </c>
      <c r="C4788" t="s">
        <v>189</v>
      </c>
      <c r="D4788" t="s">
        <v>867</v>
      </c>
      <c r="E4788" t="s">
        <v>1963</v>
      </c>
      <c r="F4788" t="s">
        <v>1964</v>
      </c>
      <c r="G4788">
        <v>33.223199999999999</v>
      </c>
      <c r="H4788">
        <v>43.679299999999998</v>
      </c>
      <c r="I4788" t="s">
        <v>138</v>
      </c>
      <c r="J4788">
        <v>21419</v>
      </c>
      <c r="K4788" s="1">
        <v>44951</v>
      </c>
      <c r="L4788" t="s">
        <v>63</v>
      </c>
      <c r="M4788" t="s">
        <v>13259</v>
      </c>
      <c r="N4788" t="s">
        <v>13260</v>
      </c>
      <c r="O4788" t="s">
        <v>111</v>
      </c>
      <c r="P4788" t="s">
        <v>112</v>
      </c>
      <c r="Q4788" t="s">
        <v>67</v>
      </c>
      <c r="R4788" t="s">
        <v>113</v>
      </c>
      <c r="S4788" t="s">
        <v>334</v>
      </c>
      <c r="T4788" t="s">
        <v>115</v>
      </c>
      <c r="U4788" t="s">
        <v>116</v>
      </c>
      <c r="V4788" t="s">
        <v>5608</v>
      </c>
      <c r="W4788" t="s">
        <v>5609</v>
      </c>
    </row>
    <row r="4789" spans="1:23" x14ac:dyDescent="0.3">
      <c r="A4789">
        <v>2949962336228390</v>
      </c>
      <c r="B4789" t="s">
        <v>57</v>
      </c>
      <c r="C4789" t="s">
        <v>91</v>
      </c>
      <c r="D4789" t="s">
        <v>2609</v>
      </c>
      <c r="E4789" t="s">
        <v>1584</v>
      </c>
      <c r="F4789" t="s">
        <v>1585</v>
      </c>
      <c r="G4789">
        <v>37.090200000000003</v>
      </c>
      <c r="H4789">
        <v>-95.712900000000005</v>
      </c>
      <c r="I4789" t="s">
        <v>78</v>
      </c>
      <c r="J4789">
        <v>34275</v>
      </c>
      <c r="K4789" s="1">
        <v>44666</v>
      </c>
      <c r="L4789" t="s">
        <v>29</v>
      </c>
      <c r="M4789" t="s">
        <v>13261</v>
      </c>
      <c r="N4789" t="s">
        <v>13262</v>
      </c>
      <c r="O4789" t="s">
        <v>237</v>
      </c>
      <c r="P4789" t="s">
        <v>238</v>
      </c>
      <c r="Q4789" t="s">
        <v>169</v>
      </c>
      <c r="R4789" t="s">
        <v>240</v>
      </c>
      <c r="S4789" t="s">
        <v>241</v>
      </c>
      <c r="T4789" t="s">
        <v>242</v>
      </c>
      <c r="U4789" t="s">
        <v>243</v>
      </c>
      <c r="V4789" t="s">
        <v>2794</v>
      </c>
      <c r="W4789" t="s">
        <v>2795</v>
      </c>
    </row>
    <row r="4790" spans="1:23" x14ac:dyDescent="0.3">
      <c r="A4790">
        <v>3025524755456230</v>
      </c>
      <c r="B4790" t="s">
        <v>175</v>
      </c>
      <c r="C4790" t="s">
        <v>58</v>
      </c>
      <c r="D4790" t="s">
        <v>4848</v>
      </c>
      <c r="E4790" t="s">
        <v>2436</v>
      </c>
      <c r="F4790" t="s">
        <v>2437</v>
      </c>
      <c r="G4790">
        <v>46.818199999999997</v>
      </c>
      <c r="H4790">
        <v>8.2274999999999991</v>
      </c>
      <c r="I4790" t="s">
        <v>138</v>
      </c>
      <c r="J4790">
        <v>115497</v>
      </c>
      <c r="K4790" s="1">
        <v>45034</v>
      </c>
      <c r="L4790" t="s">
        <v>123</v>
      </c>
      <c r="M4790" t="s">
        <v>13263</v>
      </c>
      <c r="N4790">
        <v>6886926083</v>
      </c>
      <c r="O4790" t="s">
        <v>356</v>
      </c>
      <c r="P4790" t="s">
        <v>2829</v>
      </c>
      <c r="Q4790" t="s">
        <v>34</v>
      </c>
      <c r="R4790" t="s">
        <v>2830</v>
      </c>
      <c r="S4790" t="s">
        <v>145</v>
      </c>
      <c r="T4790" t="s">
        <v>2831</v>
      </c>
      <c r="U4790" t="s">
        <v>2832</v>
      </c>
      <c r="V4790" t="s">
        <v>7327</v>
      </c>
      <c r="W4790" t="s">
        <v>7328</v>
      </c>
    </row>
    <row r="4791" spans="1:23" x14ac:dyDescent="0.3">
      <c r="A4791">
        <v>1349347813015090</v>
      </c>
      <c r="B4791" t="s">
        <v>443</v>
      </c>
      <c r="C4791" t="s">
        <v>218</v>
      </c>
      <c r="D4791" t="s">
        <v>3753</v>
      </c>
      <c r="E4791" t="s">
        <v>4849</v>
      </c>
      <c r="F4791" t="s">
        <v>4850</v>
      </c>
      <c r="G4791">
        <v>28.033899999999999</v>
      </c>
      <c r="H4791">
        <v>1.6596</v>
      </c>
      <c r="I4791" t="s">
        <v>138</v>
      </c>
      <c r="J4791">
        <v>80073</v>
      </c>
      <c r="K4791" s="1">
        <v>44516</v>
      </c>
      <c r="L4791" t="s">
        <v>123</v>
      </c>
      <c r="M4791" t="s">
        <v>8614</v>
      </c>
      <c r="N4791" t="s">
        <v>13264</v>
      </c>
      <c r="O4791" t="s">
        <v>1429</v>
      </c>
      <c r="P4791" t="s">
        <v>2102</v>
      </c>
      <c r="Q4791" t="s">
        <v>253</v>
      </c>
      <c r="R4791" t="s">
        <v>2103</v>
      </c>
      <c r="S4791" t="s">
        <v>114</v>
      </c>
      <c r="T4791" t="s">
        <v>2104</v>
      </c>
      <c r="U4791" t="s">
        <v>2105</v>
      </c>
      <c r="V4791" t="s">
        <v>3016</v>
      </c>
      <c r="W4791" t="s">
        <v>3017</v>
      </c>
    </row>
    <row r="4792" spans="1:23" x14ac:dyDescent="0.3">
      <c r="A4792">
        <v>2487012427897640</v>
      </c>
      <c r="B4792" t="s">
        <v>364</v>
      </c>
      <c r="C4792" t="s">
        <v>91</v>
      </c>
      <c r="D4792" t="s">
        <v>3110</v>
      </c>
      <c r="E4792" t="s">
        <v>954</v>
      </c>
      <c r="F4792" t="s">
        <v>955</v>
      </c>
      <c r="G4792">
        <v>4.2104999999999997</v>
      </c>
      <c r="H4792">
        <v>101.97580000000001</v>
      </c>
      <c r="I4792" t="s">
        <v>28</v>
      </c>
      <c r="J4792">
        <v>24157</v>
      </c>
      <c r="K4792" s="1">
        <v>44699</v>
      </c>
      <c r="L4792" t="s">
        <v>123</v>
      </c>
      <c r="M4792" t="s">
        <v>13265</v>
      </c>
      <c r="N4792">
        <v>5197249712</v>
      </c>
      <c r="O4792" t="s">
        <v>803</v>
      </c>
      <c r="P4792" t="s">
        <v>4115</v>
      </c>
      <c r="Q4792" t="s">
        <v>67</v>
      </c>
      <c r="R4792" t="s">
        <v>4116</v>
      </c>
      <c r="S4792" t="s">
        <v>85</v>
      </c>
      <c r="T4792" t="s">
        <v>4117</v>
      </c>
      <c r="U4792" t="s">
        <v>4118</v>
      </c>
      <c r="V4792" t="s">
        <v>3789</v>
      </c>
      <c r="W4792" t="s">
        <v>3790</v>
      </c>
    </row>
    <row r="4793" spans="1:23" x14ac:dyDescent="0.3">
      <c r="A4793">
        <v>2004806589037230</v>
      </c>
      <c r="B4793" t="s">
        <v>921</v>
      </c>
      <c r="C4793" t="s">
        <v>91</v>
      </c>
      <c r="D4793" t="s">
        <v>1267</v>
      </c>
      <c r="E4793" t="s">
        <v>1949</v>
      </c>
      <c r="F4793" t="s">
        <v>1950</v>
      </c>
      <c r="G4793">
        <v>-4.6795999999999998</v>
      </c>
      <c r="H4793">
        <v>55.491999999999997</v>
      </c>
      <c r="I4793" t="s">
        <v>78</v>
      </c>
      <c r="J4793">
        <v>16994</v>
      </c>
      <c r="K4793" s="1">
        <v>44946</v>
      </c>
      <c r="L4793" t="s">
        <v>63</v>
      </c>
      <c r="M4793" t="s">
        <v>13266</v>
      </c>
      <c r="N4793" t="s">
        <v>13267</v>
      </c>
      <c r="O4793" t="s">
        <v>736</v>
      </c>
      <c r="P4793" t="s">
        <v>436</v>
      </c>
      <c r="Q4793" t="s">
        <v>358</v>
      </c>
      <c r="R4793" t="s">
        <v>2284</v>
      </c>
      <c r="S4793" t="s">
        <v>114</v>
      </c>
      <c r="T4793" t="s">
        <v>2285</v>
      </c>
      <c r="U4793" t="s">
        <v>2286</v>
      </c>
      <c r="V4793" t="s">
        <v>4357</v>
      </c>
      <c r="W4793" t="s">
        <v>4358</v>
      </c>
    </row>
    <row r="4794" spans="1:23" x14ac:dyDescent="0.3">
      <c r="A4794">
        <v>1782489340154030</v>
      </c>
      <c r="B4794" t="s">
        <v>430</v>
      </c>
      <c r="C4794" t="s">
        <v>24</v>
      </c>
      <c r="D4794" t="s">
        <v>1519</v>
      </c>
      <c r="E4794" t="s">
        <v>975</v>
      </c>
      <c r="F4794" t="s">
        <v>976</v>
      </c>
      <c r="G4794">
        <v>7.8731</v>
      </c>
      <c r="H4794">
        <v>80.771799999999999</v>
      </c>
      <c r="I4794" t="s">
        <v>138</v>
      </c>
      <c r="J4794">
        <v>85248</v>
      </c>
      <c r="K4794" s="1">
        <v>45051</v>
      </c>
      <c r="L4794" t="s">
        <v>123</v>
      </c>
      <c r="M4794" t="s">
        <v>13268</v>
      </c>
      <c r="N4794">
        <v>2736323714</v>
      </c>
      <c r="O4794" t="s">
        <v>735</v>
      </c>
      <c r="P4794" t="s">
        <v>2717</v>
      </c>
      <c r="Q4794" t="s">
        <v>83</v>
      </c>
      <c r="R4794" t="s">
        <v>2718</v>
      </c>
      <c r="S4794" t="s">
        <v>255</v>
      </c>
      <c r="T4794" t="s">
        <v>2719</v>
      </c>
      <c r="U4794" t="s">
        <v>2720</v>
      </c>
      <c r="V4794" t="s">
        <v>2939</v>
      </c>
      <c r="W4794" t="s">
        <v>2940</v>
      </c>
    </row>
    <row r="4795" spans="1:23" x14ac:dyDescent="0.3">
      <c r="A4795">
        <v>640695260602352</v>
      </c>
      <c r="B4795" t="s">
        <v>1683</v>
      </c>
      <c r="C4795" t="s">
        <v>189</v>
      </c>
      <c r="D4795" t="s">
        <v>7225</v>
      </c>
      <c r="E4795" t="s">
        <v>3442</v>
      </c>
      <c r="F4795" t="s">
        <v>3443</v>
      </c>
      <c r="G4795">
        <v>61.924100000000003</v>
      </c>
      <c r="H4795">
        <v>25.748200000000001</v>
      </c>
      <c r="I4795" t="s">
        <v>138</v>
      </c>
      <c r="J4795">
        <v>82100</v>
      </c>
      <c r="K4795" s="1">
        <v>44951</v>
      </c>
      <c r="L4795" t="s">
        <v>29</v>
      </c>
      <c r="M4795" t="s">
        <v>13269</v>
      </c>
      <c r="N4795" t="s">
        <v>13270</v>
      </c>
      <c r="O4795" t="s">
        <v>2174</v>
      </c>
      <c r="P4795" t="s">
        <v>251</v>
      </c>
      <c r="Q4795" t="s">
        <v>332</v>
      </c>
      <c r="R4795" t="s">
        <v>2175</v>
      </c>
      <c r="S4795" t="s">
        <v>198</v>
      </c>
      <c r="T4795" t="s">
        <v>2176</v>
      </c>
      <c r="U4795" t="s">
        <v>2177</v>
      </c>
      <c r="V4795" t="s">
        <v>7568</v>
      </c>
      <c r="W4795" t="s">
        <v>7569</v>
      </c>
    </row>
    <row r="4796" spans="1:23" x14ac:dyDescent="0.3">
      <c r="A4796">
        <v>860442155413394</v>
      </c>
      <c r="B4796" t="s">
        <v>161</v>
      </c>
      <c r="C4796" t="s">
        <v>105</v>
      </c>
      <c r="D4796" t="s">
        <v>3411</v>
      </c>
      <c r="E4796" t="s">
        <v>2476</v>
      </c>
      <c r="F4796" t="s">
        <v>2477</v>
      </c>
      <c r="G4796">
        <v>26.522500000000001</v>
      </c>
      <c r="H4796">
        <v>31.465900000000001</v>
      </c>
      <c r="I4796" t="s">
        <v>62</v>
      </c>
      <c r="J4796">
        <v>33898</v>
      </c>
      <c r="K4796" s="1">
        <v>44525</v>
      </c>
      <c r="L4796" t="s">
        <v>63</v>
      </c>
      <c r="M4796" t="s">
        <v>13271</v>
      </c>
      <c r="N4796" t="s">
        <v>13272</v>
      </c>
      <c r="O4796" t="s">
        <v>909</v>
      </c>
      <c r="P4796" t="s">
        <v>548</v>
      </c>
      <c r="Q4796" t="s">
        <v>321</v>
      </c>
      <c r="R4796" t="s">
        <v>1187</v>
      </c>
      <c r="S4796" t="s">
        <v>36</v>
      </c>
      <c r="T4796" t="s">
        <v>1188</v>
      </c>
      <c r="U4796" t="s">
        <v>1189</v>
      </c>
      <c r="V4796" t="s">
        <v>6580</v>
      </c>
      <c r="W4796" t="s">
        <v>6581</v>
      </c>
    </row>
    <row r="4797" spans="1:23" x14ac:dyDescent="0.3">
      <c r="A4797">
        <v>2686509745872370</v>
      </c>
      <c r="B4797" t="s">
        <v>430</v>
      </c>
      <c r="C4797" t="s">
        <v>218</v>
      </c>
      <c r="D4797" t="s">
        <v>4381</v>
      </c>
      <c r="E4797" t="s">
        <v>326</v>
      </c>
      <c r="F4797" t="s">
        <v>327</v>
      </c>
      <c r="G4797">
        <v>-7.1094999999999997</v>
      </c>
      <c r="H4797">
        <v>177.64930000000001</v>
      </c>
      <c r="I4797" t="s">
        <v>62</v>
      </c>
      <c r="J4797">
        <v>96013</v>
      </c>
      <c r="K4797" s="1">
        <v>45067</v>
      </c>
      <c r="L4797" t="s">
        <v>29</v>
      </c>
      <c r="M4797" t="s">
        <v>13273</v>
      </c>
      <c r="N4797" t="s">
        <v>13274</v>
      </c>
      <c r="O4797" t="s">
        <v>735</v>
      </c>
      <c r="P4797" t="s">
        <v>736</v>
      </c>
      <c r="Q4797" t="s">
        <v>294</v>
      </c>
      <c r="R4797" t="s">
        <v>737</v>
      </c>
      <c r="S4797" t="s">
        <v>241</v>
      </c>
      <c r="T4797" t="s">
        <v>738</v>
      </c>
      <c r="U4797" t="s">
        <v>739</v>
      </c>
      <c r="V4797" t="s">
        <v>1919</v>
      </c>
      <c r="W4797" t="s">
        <v>1920</v>
      </c>
    </row>
    <row r="4798" spans="1:23" x14ac:dyDescent="0.3">
      <c r="A4798">
        <v>518437659530761</v>
      </c>
      <c r="B4798" t="s">
        <v>417</v>
      </c>
      <c r="C4798" t="s">
        <v>134</v>
      </c>
      <c r="D4798" t="s">
        <v>4182</v>
      </c>
      <c r="E4798" t="s">
        <v>2367</v>
      </c>
      <c r="F4798" t="s">
        <v>2368</v>
      </c>
      <c r="G4798">
        <v>43.915900000000001</v>
      </c>
      <c r="H4798">
        <v>17.679099999999998</v>
      </c>
      <c r="I4798" t="s">
        <v>78</v>
      </c>
      <c r="J4798">
        <v>92823</v>
      </c>
      <c r="K4798" s="1">
        <v>44840</v>
      </c>
      <c r="L4798" t="s">
        <v>29</v>
      </c>
      <c r="M4798" t="s">
        <v>13275</v>
      </c>
      <c r="N4798" t="s">
        <v>13276</v>
      </c>
      <c r="O4798" t="s">
        <v>2554</v>
      </c>
      <c r="P4798" t="s">
        <v>3166</v>
      </c>
      <c r="Q4798" t="s">
        <v>34</v>
      </c>
      <c r="R4798" t="s">
        <v>3167</v>
      </c>
      <c r="S4798" t="s">
        <v>69</v>
      </c>
      <c r="T4798" t="s">
        <v>3168</v>
      </c>
      <c r="U4798" t="s">
        <v>3169</v>
      </c>
      <c r="V4798" t="s">
        <v>4775</v>
      </c>
      <c r="W4798" t="s">
        <v>4776</v>
      </c>
    </row>
    <row r="4799" spans="1:23" x14ac:dyDescent="0.3">
      <c r="A4799">
        <v>90463177668070</v>
      </c>
      <c r="B4799" t="s">
        <v>792</v>
      </c>
      <c r="C4799" t="s">
        <v>91</v>
      </c>
      <c r="D4799" t="s">
        <v>4663</v>
      </c>
      <c r="E4799" t="s">
        <v>3138</v>
      </c>
      <c r="F4799" t="s">
        <v>3139</v>
      </c>
      <c r="G4799">
        <v>33.886899999999997</v>
      </c>
      <c r="H4799">
        <v>9.5374999999999996</v>
      </c>
      <c r="I4799" t="s">
        <v>138</v>
      </c>
      <c r="J4799">
        <v>131517</v>
      </c>
      <c r="K4799" s="1">
        <v>44535</v>
      </c>
      <c r="L4799" t="s">
        <v>123</v>
      </c>
      <c r="M4799" t="s">
        <v>13277</v>
      </c>
      <c r="N4799">
        <f>1-365-823-1025</f>
        <v>-2212</v>
      </c>
      <c r="O4799" t="s">
        <v>65</v>
      </c>
      <c r="P4799" t="s">
        <v>2036</v>
      </c>
      <c r="Q4799" t="s">
        <v>169</v>
      </c>
      <c r="R4799" t="s">
        <v>2037</v>
      </c>
      <c r="S4799" t="s">
        <v>241</v>
      </c>
      <c r="T4799" t="s">
        <v>2038</v>
      </c>
      <c r="U4799" t="s">
        <v>2039</v>
      </c>
      <c r="V4799" t="s">
        <v>3186</v>
      </c>
      <c r="W4799" t="s">
        <v>3187</v>
      </c>
    </row>
    <row r="4800" spans="1:23" x14ac:dyDescent="0.3">
      <c r="A4800">
        <v>2397815768104190</v>
      </c>
      <c r="B4800" t="s">
        <v>74</v>
      </c>
      <c r="C4800" t="s">
        <v>91</v>
      </c>
      <c r="D4800" t="s">
        <v>1241</v>
      </c>
      <c r="E4800" t="s">
        <v>3948</v>
      </c>
      <c r="F4800" t="s">
        <v>3949</v>
      </c>
      <c r="G4800">
        <v>45.1</v>
      </c>
      <c r="H4800">
        <v>15.2</v>
      </c>
      <c r="I4800" t="s">
        <v>138</v>
      </c>
      <c r="J4800">
        <v>88875</v>
      </c>
      <c r="K4800" s="1">
        <v>44775</v>
      </c>
      <c r="L4800" t="s">
        <v>29</v>
      </c>
      <c r="M4800" t="s">
        <v>13278</v>
      </c>
      <c r="N4800" t="s">
        <v>13279</v>
      </c>
      <c r="O4800" t="s">
        <v>811</v>
      </c>
      <c r="P4800" t="s">
        <v>812</v>
      </c>
      <c r="Q4800" t="s">
        <v>239</v>
      </c>
      <c r="R4800" t="s">
        <v>813</v>
      </c>
      <c r="S4800" t="s">
        <v>52</v>
      </c>
      <c r="T4800" t="s">
        <v>814</v>
      </c>
      <c r="U4800" t="s">
        <v>815</v>
      </c>
      <c r="V4800" t="s">
        <v>6738</v>
      </c>
      <c r="W4800" t="s">
        <v>6739</v>
      </c>
    </row>
    <row r="4801" spans="1:23" x14ac:dyDescent="0.3">
      <c r="A4801">
        <v>2171006010175670</v>
      </c>
      <c r="B4801" t="s">
        <v>779</v>
      </c>
      <c r="C4801" t="s">
        <v>273</v>
      </c>
      <c r="D4801" t="s">
        <v>5918</v>
      </c>
      <c r="E4801" t="s">
        <v>3715</v>
      </c>
      <c r="F4801" t="s">
        <v>3716</v>
      </c>
      <c r="G4801">
        <v>-3.3704000000000001</v>
      </c>
      <c r="H4801">
        <v>-168.73400000000001</v>
      </c>
      <c r="I4801" t="s">
        <v>78</v>
      </c>
      <c r="J4801">
        <v>60200</v>
      </c>
      <c r="K4801" s="1">
        <v>45027</v>
      </c>
      <c r="L4801" t="s">
        <v>63</v>
      </c>
      <c r="M4801" t="s">
        <v>13280</v>
      </c>
      <c r="N4801" t="s">
        <v>13281</v>
      </c>
      <c r="O4801" t="s">
        <v>3431</v>
      </c>
      <c r="P4801" t="s">
        <v>3432</v>
      </c>
      <c r="Q4801" t="s">
        <v>967</v>
      </c>
      <c r="R4801" t="s">
        <v>3433</v>
      </c>
      <c r="S4801" t="s">
        <v>36</v>
      </c>
      <c r="T4801" t="s">
        <v>3434</v>
      </c>
      <c r="U4801" t="s">
        <v>3435</v>
      </c>
      <c r="V4801" t="s">
        <v>4566</v>
      </c>
      <c r="W4801" t="s">
        <v>4567</v>
      </c>
    </row>
    <row r="4802" spans="1:23" x14ac:dyDescent="0.3">
      <c r="A4802">
        <v>792335878522865</v>
      </c>
      <c r="B4802" t="s">
        <v>480</v>
      </c>
      <c r="C4802" t="s">
        <v>58</v>
      </c>
      <c r="D4802" t="s">
        <v>3389</v>
      </c>
      <c r="E4802" t="s">
        <v>2296</v>
      </c>
      <c r="F4802" t="s">
        <v>2297</v>
      </c>
      <c r="G4802">
        <v>21.9162</v>
      </c>
      <c r="H4802">
        <v>95.956000000000003</v>
      </c>
      <c r="I4802" t="s">
        <v>138</v>
      </c>
      <c r="J4802">
        <v>38187</v>
      </c>
      <c r="K4802" s="1">
        <v>44984</v>
      </c>
      <c r="L4802" t="s">
        <v>29</v>
      </c>
      <c r="M4802" t="s">
        <v>13282</v>
      </c>
      <c r="N4802" t="s">
        <v>13283</v>
      </c>
      <c r="O4802" t="s">
        <v>2027</v>
      </c>
      <c r="P4802" t="s">
        <v>4342</v>
      </c>
      <c r="Q4802" t="s">
        <v>358</v>
      </c>
      <c r="R4802" t="s">
        <v>4343</v>
      </c>
      <c r="S4802" t="s">
        <v>334</v>
      </c>
      <c r="T4802" t="s">
        <v>4344</v>
      </c>
      <c r="U4802" t="s">
        <v>4345</v>
      </c>
      <c r="V4802" t="s">
        <v>4736</v>
      </c>
      <c r="W4802" t="s">
        <v>4737</v>
      </c>
    </row>
    <row r="4803" spans="1:23" x14ac:dyDescent="0.3">
      <c r="A4803">
        <v>793201924885195</v>
      </c>
      <c r="B4803" t="s">
        <v>364</v>
      </c>
      <c r="C4803" t="s">
        <v>24</v>
      </c>
      <c r="D4803" t="s">
        <v>5091</v>
      </c>
      <c r="E4803" t="s">
        <v>315</v>
      </c>
      <c r="F4803" t="s">
        <v>316</v>
      </c>
      <c r="G4803">
        <v>40.143099999999997</v>
      </c>
      <c r="H4803">
        <v>47.576900000000002</v>
      </c>
      <c r="I4803" t="s">
        <v>206</v>
      </c>
      <c r="J4803">
        <v>33616</v>
      </c>
      <c r="K4803" s="1">
        <v>44489</v>
      </c>
      <c r="L4803" t="s">
        <v>123</v>
      </c>
      <c r="M4803" t="s">
        <v>10200</v>
      </c>
      <c r="N4803" t="s">
        <v>13284</v>
      </c>
      <c r="O4803" t="s">
        <v>307</v>
      </c>
      <c r="P4803" t="s">
        <v>1235</v>
      </c>
      <c r="Q4803" t="s">
        <v>253</v>
      </c>
      <c r="R4803" t="s">
        <v>1236</v>
      </c>
      <c r="S4803" t="s">
        <v>114</v>
      </c>
      <c r="T4803" t="s">
        <v>1237</v>
      </c>
      <c r="U4803" t="s">
        <v>1238</v>
      </c>
      <c r="V4803" t="s">
        <v>6291</v>
      </c>
      <c r="W4803" t="s">
        <v>6292</v>
      </c>
    </row>
    <row r="4804" spans="1:23" x14ac:dyDescent="0.3">
      <c r="A4804">
        <v>1747985890750260</v>
      </c>
      <c r="B4804" t="s">
        <v>175</v>
      </c>
      <c r="C4804" t="s">
        <v>151</v>
      </c>
      <c r="D4804" t="s">
        <v>5830</v>
      </c>
      <c r="E4804" t="s">
        <v>1870</v>
      </c>
      <c r="F4804" t="s">
        <v>1871</v>
      </c>
      <c r="G4804">
        <v>18.735700000000001</v>
      </c>
      <c r="H4804">
        <v>-70.162700000000001</v>
      </c>
      <c r="I4804" t="s">
        <v>28</v>
      </c>
      <c r="J4804">
        <v>108087</v>
      </c>
      <c r="K4804" s="1">
        <v>44501</v>
      </c>
      <c r="L4804" t="s">
        <v>123</v>
      </c>
      <c r="M4804" t="s">
        <v>13285</v>
      </c>
      <c r="N4804" t="s">
        <v>13286</v>
      </c>
      <c r="O4804" t="s">
        <v>1884</v>
      </c>
      <c r="P4804" t="s">
        <v>1885</v>
      </c>
      <c r="Q4804" t="s">
        <v>239</v>
      </c>
      <c r="R4804" t="s">
        <v>1886</v>
      </c>
      <c r="S4804" t="s">
        <v>145</v>
      </c>
      <c r="T4804" t="s">
        <v>1887</v>
      </c>
      <c r="U4804" t="s">
        <v>1888</v>
      </c>
      <c r="V4804" t="s">
        <v>6130</v>
      </c>
      <c r="W4804" t="s">
        <v>6131</v>
      </c>
    </row>
    <row r="4805" spans="1:23" x14ac:dyDescent="0.3">
      <c r="A4805">
        <v>714226552759450</v>
      </c>
      <c r="B4805" t="s">
        <v>364</v>
      </c>
      <c r="C4805" t="s">
        <v>273</v>
      </c>
      <c r="D4805" t="s">
        <v>5918</v>
      </c>
      <c r="E4805" t="s">
        <v>340</v>
      </c>
      <c r="F4805" t="s">
        <v>341</v>
      </c>
      <c r="G4805">
        <v>15.179399999999999</v>
      </c>
      <c r="H4805">
        <v>39.782299999999999</v>
      </c>
      <c r="I4805" t="s">
        <v>62</v>
      </c>
      <c r="J4805">
        <v>103744</v>
      </c>
      <c r="K4805" s="1">
        <v>44607</v>
      </c>
      <c r="L4805" t="s">
        <v>63</v>
      </c>
      <c r="M4805" t="s">
        <v>13287</v>
      </c>
      <c r="N4805" t="s">
        <v>13288</v>
      </c>
      <c r="O4805" t="s">
        <v>1152</v>
      </c>
      <c r="P4805" t="s">
        <v>6685</v>
      </c>
      <c r="Q4805" t="s">
        <v>253</v>
      </c>
      <c r="R4805" t="s">
        <v>6686</v>
      </c>
      <c r="S4805" t="s">
        <v>114</v>
      </c>
      <c r="T4805" t="s">
        <v>6687</v>
      </c>
      <c r="U4805" t="s">
        <v>6688</v>
      </c>
      <c r="V4805" t="s">
        <v>2117</v>
      </c>
      <c r="W4805" t="s">
        <v>2118</v>
      </c>
    </row>
    <row r="4806" spans="1:23" x14ac:dyDescent="0.3">
      <c r="A4806">
        <v>2602452677831430</v>
      </c>
      <c r="B4806" t="s">
        <v>678</v>
      </c>
      <c r="C4806" t="s">
        <v>24</v>
      </c>
      <c r="D4806" t="s">
        <v>699</v>
      </c>
      <c r="E4806" t="s">
        <v>1377</v>
      </c>
      <c r="F4806" t="s">
        <v>1378</v>
      </c>
      <c r="G4806">
        <v>-29.6099</v>
      </c>
      <c r="H4806">
        <v>28.233599999999999</v>
      </c>
      <c r="I4806" t="s">
        <v>138</v>
      </c>
      <c r="J4806">
        <v>76164</v>
      </c>
      <c r="K4806" s="1">
        <v>44541</v>
      </c>
      <c r="L4806" t="s">
        <v>123</v>
      </c>
      <c r="M4806" t="s">
        <v>13289</v>
      </c>
      <c r="N4806" t="s">
        <v>13290</v>
      </c>
      <c r="O4806" t="s">
        <v>2883</v>
      </c>
      <c r="P4806" t="s">
        <v>4657</v>
      </c>
      <c r="Q4806" t="s">
        <v>321</v>
      </c>
      <c r="R4806" t="s">
        <v>4658</v>
      </c>
      <c r="S4806" t="s">
        <v>114</v>
      </c>
      <c r="T4806" t="s">
        <v>4659</v>
      </c>
      <c r="U4806" t="s">
        <v>4660</v>
      </c>
      <c r="V4806" t="s">
        <v>2351</v>
      </c>
      <c r="W4806" t="s">
        <v>2352</v>
      </c>
    </row>
    <row r="4807" spans="1:23" x14ac:dyDescent="0.3">
      <c r="A4807">
        <v>505327451226883</v>
      </c>
      <c r="B4807" t="s">
        <v>231</v>
      </c>
      <c r="C4807" t="s">
        <v>91</v>
      </c>
      <c r="D4807" t="s">
        <v>3188</v>
      </c>
      <c r="E4807" t="s">
        <v>1642</v>
      </c>
      <c r="F4807" t="s">
        <v>1643</v>
      </c>
      <c r="G4807">
        <v>41.608600000000003</v>
      </c>
      <c r="H4807">
        <v>21.7453</v>
      </c>
      <c r="I4807" t="s">
        <v>78</v>
      </c>
      <c r="J4807">
        <v>66260</v>
      </c>
      <c r="K4807" s="1">
        <v>44487</v>
      </c>
      <c r="L4807" t="s">
        <v>63</v>
      </c>
      <c r="M4807" t="s">
        <v>5837</v>
      </c>
      <c r="N4807" t="s">
        <v>13291</v>
      </c>
      <c r="O4807" t="s">
        <v>909</v>
      </c>
      <c r="P4807" t="s">
        <v>548</v>
      </c>
      <c r="Q4807" t="s">
        <v>239</v>
      </c>
      <c r="R4807" t="s">
        <v>1187</v>
      </c>
      <c r="S4807" t="s">
        <v>85</v>
      </c>
      <c r="T4807" t="s">
        <v>1188</v>
      </c>
      <c r="U4807" t="s">
        <v>1189</v>
      </c>
      <c r="V4807" t="s">
        <v>5849</v>
      </c>
      <c r="W4807" t="s">
        <v>5850</v>
      </c>
    </row>
    <row r="4808" spans="1:23" x14ac:dyDescent="0.3">
      <c r="A4808">
        <v>2776942744909130</v>
      </c>
      <c r="B4808" t="s">
        <v>839</v>
      </c>
      <c r="C4808" t="s">
        <v>58</v>
      </c>
      <c r="D4808" t="s">
        <v>1583</v>
      </c>
      <c r="E4808" t="s">
        <v>5539</v>
      </c>
      <c r="F4808" t="s">
        <v>5540</v>
      </c>
      <c r="G4808">
        <v>14.058299999999999</v>
      </c>
      <c r="H4808">
        <v>108.27719999999999</v>
      </c>
      <c r="I4808" t="s">
        <v>78</v>
      </c>
      <c r="J4808">
        <v>104261</v>
      </c>
      <c r="K4808" s="1">
        <v>45136</v>
      </c>
      <c r="L4808" t="s">
        <v>63</v>
      </c>
      <c r="M4808" t="s">
        <v>13292</v>
      </c>
      <c r="N4808" t="s">
        <v>13293</v>
      </c>
      <c r="O4808" t="s">
        <v>560</v>
      </c>
      <c r="P4808" t="s">
        <v>561</v>
      </c>
      <c r="Q4808" t="s">
        <v>169</v>
      </c>
      <c r="R4808" t="s">
        <v>562</v>
      </c>
      <c r="S4808" t="s">
        <v>198</v>
      </c>
      <c r="T4808" t="s">
        <v>563</v>
      </c>
      <c r="U4808" t="s">
        <v>564</v>
      </c>
      <c r="V4808" t="s">
        <v>2545</v>
      </c>
      <c r="W4808" t="s">
        <v>2546</v>
      </c>
    </row>
    <row r="4809" spans="1:23" x14ac:dyDescent="0.3">
      <c r="A4809">
        <v>1496538699167050</v>
      </c>
      <c r="B4809" t="s">
        <v>231</v>
      </c>
      <c r="C4809" t="s">
        <v>42</v>
      </c>
      <c r="D4809" t="s">
        <v>5524</v>
      </c>
      <c r="E4809" t="s">
        <v>768</v>
      </c>
      <c r="F4809" t="s">
        <v>769</v>
      </c>
      <c r="G4809">
        <v>5.1520999999999999</v>
      </c>
      <c r="H4809">
        <v>46.199599999999997</v>
      </c>
      <c r="I4809" t="s">
        <v>138</v>
      </c>
      <c r="J4809">
        <v>107662</v>
      </c>
      <c r="K4809" s="1">
        <v>44755</v>
      </c>
      <c r="L4809" t="s">
        <v>123</v>
      </c>
      <c r="M4809" t="s">
        <v>13294</v>
      </c>
      <c r="N4809" t="s">
        <v>13295</v>
      </c>
      <c r="O4809" t="s">
        <v>1629</v>
      </c>
      <c r="P4809" t="s">
        <v>1630</v>
      </c>
      <c r="Q4809" t="s">
        <v>50</v>
      </c>
      <c r="R4809" t="s">
        <v>1631</v>
      </c>
      <c r="S4809" t="s">
        <v>36</v>
      </c>
      <c r="T4809" t="s">
        <v>1632</v>
      </c>
      <c r="U4809" t="s">
        <v>1633</v>
      </c>
      <c r="V4809" t="s">
        <v>3421</v>
      </c>
      <c r="W4809" t="s">
        <v>3422</v>
      </c>
    </row>
    <row r="4810" spans="1:23" x14ac:dyDescent="0.3">
      <c r="A4810">
        <v>2270364971398580</v>
      </c>
      <c r="B4810" t="s">
        <v>454</v>
      </c>
      <c r="C4810" t="s">
        <v>58</v>
      </c>
      <c r="D4810" t="s">
        <v>7642</v>
      </c>
      <c r="E4810" t="s">
        <v>636</v>
      </c>
      <c r="F4810" t="s">
        <v>637</v>
      </c>
      <c r="G4810">
        <v>8.5379000000000005</v>
      </c>
      <c r="H4810">
        <v>-80.7821</v>
      </c>
      <c r="I4810" t="s">
        <v>138</v>
      </c>
      <c r="J4810">
        <v>101449</v>
      </c>
      <c r="K4810" s="1">
        <v>45091</v>
      </c>
      <c r="L4810" t="s">
        <v>123</v>
      </c>
      <c r="M4810" t="s">
        <v>13296</v>
      </c>
      <c r="N4810" t="s">
        <v>13297</v>
      </c>
      <c r="O4810" t="s">
        <v>2675</v>
      </c>
      <c r="P4810" t="s">
        <v>6117</v>
      </c>
      <c r="Q4810" t="s">
        <v>169</v>
      </c>
      <c r="R4810" t="s">
        <v>6118</v>
      </c>
      <c r="S4810" t="s">
        <v>145</v>
      </c>
      <c r="T4810" t="s">
        <v>6119</v>
      </c>
      <c r="U4810" t="s">
        <v>6120</v>
      </c>
      <c r="V4810" t="s">
        <v>13298</v>
      </c>
      <c r="W4810" t="s">
        <v>13299</v>
      </c>
    </row>
    <row r="4811" spans="1:23" x14ac:dyDescent="0.3">
      <c r="A4811">
        <v>1210786760940690</v>
      </c>
      <c r="B4811" t="s">
        <v>217</v>
      </c>
      <c r="C4811" t="s">
        <v>189</v>
      </c>
      <c r="D4811" t="s">
        <v>935</v>
      </c>
      <c r="E4811" t="s">
        <v>2532</v>
      </c>
      <c r="F4811" t="s">
        <v>2533</v>
      </c>
      <c r="G4811">
        <v>-6.3689999999999998</v>
      </c>
      <c r="H4811">
        <v>34.888800000000003</v>
      </c>
      <c r="I4811" t="s">
        <v>62</v>
      </c>
      <c r="J4811">
        <v>90652</v>
      </c>
      <c r="K4811" s="1">
        <v>44907</v>
      </c>
      <c r="L4811" t="s">
        <v>29</v>
      </c>
      <c r="M4811" t="s">
        <v>13300</v>
      </c>
      <c r="N4811" t="s">
        <v>13301</v>
      </c>
      <c r="O4811" t="s">
        <v>2983</v>
      </c>
      <c r="P4811" t="s">
        <v>7636</v>
      </c>
      <c r="Q4811" t="s">
        <v>34</v>
      </c>
      <c r="R4811" t="s">
        <v>7637</v>
      </c>
      <c r="S4811" t="s">
        <v>241</v>
      </c>
      <c r="T4811" t="s">
        <v>7638</v>
      </c>
      <c r="U4811" t="s">
        <v>7639</v>
      </c>
      <c r="V4811" t="s">
        <v>3825</v>
      </c>
      <c r="W4811" t="s">
        <v>3826</v>
      </c>
    </row>
    <row r="4812" spans="1:23" x14ac:dyDescent="0.3">
      <c r="A4812">
        <v>1157552556884530</v>
      </c>
      <c r="B4812" t="s">
        <v>325</v>
      </c>
      <c r="C4812" t="s">
        <v>58</v>
      </c>
      <c r="D4812" t="s">
        <v>1133</v>
      </c>
      <c r="E4812" t="s">
        <v>315</v>
      </c>
      <c r="F4812" t="s">
        <v>316</v>
      </c>
      <c r="G4812">
        <v>40.143099999999997</v>
      </c>
      <c r="H4812">
        <v>47.576900000000002</v>
      </c>
      <c r="I4812" t="s">
        <v>206</v>
      </c>
      <c r="J4812">
        <v>97364</v>
      </c>
      <c r="K4812" s="1">
        <v>44468</v>
      </c>
      <c r="L4812" t="s">
        <v>29</v>
      </c>
      <c r="M4812" t="s">
        <v>13302</v>
      </c>
      <c r="N4812" t="s">
        <v>13303</v>
      </c>
      <c r="O4812" t="s">
        <v>2883</v>
      </c>
      <c r="P4812" t="s">
        <v>4657</v>
      </c>
      <c r="Q4812" t="s">
        <v>358</v>
      </c>
      <c r="R4812" t="s">
        <v>4658</v>
      </c>
      <c r="S4812" t="s">
        <v>212</v>
      </c>
      <c r="T4812" t="s">
        <v>4659</v>
      </c>
      <c r="U4812" t="s">
        <v>4660</v>
      </c>
      <c r="V4812" t="s">
        <v>362</v>
      </c>
      <c r="W4812" t="s">
        <v>363</v>
      </c>
    </row>
    <row r="4813" spans="1:23" x14ac:dyDescent="0.3">
      <c r="A4813">
        <v>2387918785874950</v>
      </c>
      <c r="B4813" t="s">
        <v>351</v>
      </c>
      <c r="C4813" t="s">
        <v>134</v>
      </c>
      <c r="D4813" t="s">
        <v>5299</v>
      </c>
      <c r="E4813" t="s">
        <v>5030</v>
      </c>
      <c r="F4813" t="s">
        <v>5031</v>
      </c>
      <c r="G4813">
        <v>60.1282</v>
      </c>
      <c r="H4813">
        <v>18.6435</v>
      </c>
      <c r="I4813" t="s">
        <v>78</v>
      </c>
      <c r="J4813">
        <v>120013</v>
      </c>
      <c r="K4813" s="1">
        <v>44905</v>
      </c>
      <c r="L4813" t="s">
        <v>123</v>
      </c>
      <c r="M4813" t="s">
        <v>13304</v>
      </c>
      <c r="N4813" t="s">
        <v>13305</v>
      </c>
      <c r="O4813" t="s">
        <v>1152</v>
      </c>
      <c r="P4813" t="s">
        <v>6685</v>
      </c>
      <c r="Q4813" t="s">
        <v>34</v>
      </c>
      <c r="R4813" t="s">
        <v>6686</v>
      </c>
      <c r="S4813" t="s">
        <v>52</v>
      </c>
      <c r="T4813" t="s">
        <v>6687</v>
      </c>
      <c r="U4813" t="s">
        <v>6688</v>
      </c>
      <c r="V4813" t="s">
        <v>645</v>
      </c>
      <c r="W4813" t="s">
        <v>646</v>
      </c>
    </row>
    <row r="4814" spans="1:23" x14ac:dyDescent="0.3">
      <c r="A4814">
        <v>380350124006388</v>
      </c>
      <c r="B4814" t="s">
        <v>454</v>
      </c>
      <c r="C4814" t="s">
        <v>189</v>
      </c>
      <c r="D4814" t="s">
        <v>219</v>
      </c>
      <c r="E4814" t="s">
        <v>614</v>
      </c>
      <c r="F4814" t="s">
        <v>615</v>
      </c>
      <c r="G4814">
        <v>17.189900000000002</v>
      </c>
      <c r="H4814">
        <v>-88.497600000000006</v>
      </c>
      <c r="I4814" t="s">
        <v>138</v>
      </c>
      <c r="J4814">
        <v>102673</v>
      </c>
      <c r="K4814" s="1">
        <v>44676</v>
      </c>
      <c r="L4814" t="s">
        <v>123</v>
      </c>
      <c r="M4814" t="s">
        <v>13306</v>
      </c>
      <c r="N4814">
        <v>9544975436</v>
      </c>
      <c r="O4814" t="s">
        <v>560</v>
      </c>
      <c r="P4814" t="s">
        <v>561</v>
      </c>
      <c r="Q4814" t="s">
        <v>143</v>
      </c>
      <c r="R4814" t="s">
        <v>562</v>
      </c>
      <c r="S4814" t="s">
        <v>85</v>
      </c>
      <c r="T4814" t="s">
        <v>563</v>
      </c>
      <c r="U4814" t="s">
        <v>564</v>
      </c>
      <c r="V4814" t="s">
        <v>7914</v>
      </c>
      <c r="W4814" t="s">
        <v>7915</v>
      </c>
    </row>
    <row r="4815" spans="1:23" x14ac:dyDescent="0.3">
      <c r="A4815">
        <v>388402445318995</v>
      </c>
      <c r="B4815" t="s">
        <v>1803</v>
      </c>
      <c r="C4815" t="s">
        <v>218</v>
      </c>
      <c r="D4815" t="s">
        <v>365</v>
      </c>
      <c r="E4815" t="s">
        <v>3116</v>
      </c>
      <c r="F4815" t="s">
        <v>3117</v>
      </c>
      <c r="G4815">
        <v>25.354800000000001</v>
      </c>
      <c r="H4815">
        <v>51.183900000000001</v>
      </c>
      <c r="I4815" t="s">
        <v>206</v>
      </c>
      <c r="J4815">
        <v>55504</v>
      </c>
      <c r="K4815" s="1">
        <v>44927</v>
      </c>
      <c r="L4815" t="s">
        <v>63</v>
      </c>
      <c r="M4815" t="s">
        <v>13307</v>
      </c>
      <c r="N4815" t="s">
        <v>13308</v>
      </c>
      <c r="O4815" t="s">
        <v>1373</v>
      </c>
      <c r="P4815" t="s">
        <v>4218</v>
      </c>
      <c r="Q4815" t="s">
        <v>358</v>
      </c>
      <c r="R4815" t="s">
        <v>4219</v>
      </c>
      <c r="S4815" t="s">
        <v>69</v>
      </c>
      <c r="T4815" t="s">
        <v>4220</v>
      </c>
      <c r="U4815" t="s">
        <v>4221</v>
      </c>
      <c r="V4815" t="s">
        <v>10766</v>
      </c>
      <c r="W4815" t="s">
        <v>10767</v>
      </c>
    </row>
    <row r="4816" spans="1:23" x14ac:dyDescent="0.3">
      <c r="A4816">
        <v>116022995532569</v>
      </c>
      <c r="B4816" t="s">
        <v>480</v>
      </c>
      <c r="C4816" t="s">
        <v>189</v>
      </c>
      <c r="D4816" t="s">
        <v>1076</v>
      </c>
      <c r="E4816" t="s">
        <v>275</v>
      </c>
      <c r="F4816" t="s">
        <v>276</v>
      </c>
      <c r="G4816">
        <v>-17.6797</v>
      </c>
      <c r="H4816">
        <v>-149.4068</v>
      </c>
      <c r="I4816" t="s">
        <v>138</v>
      </c>
      <c r="J4816">
        <v>71081</v>
      </c>
      <c r="K4816" s="1">
        <v>44469</v>
      </c>
      <c r="L4816" t="s">
        <v>63</v>
      </c>
      <c r="M4816" t="s">
        <v>13309</v>
      </c>
      <c r="N4816" t="s">
        <v>13310</v>
      </c>
      <c r="O4816" t="s">
        <v>2332</v>
      </c>
      <c r="P4816" t="s">
        <v>496</v>
      </c>
      <c r="Q4816" t="s">
        <v>169</v>
      </c>
      <c r="R4816" t="s">
        <v>2333</v>
      </c>
      <c r="S4816" t="s">
        <v>212</v>
      </c>
      <c r="T4816" t="s">
        <v>2334</v>
      </c>
      <c r="U4816" t="s">
        <v>2335</v>
      </c>
      <c r="V4816" t="s">
        <v>580</v>
      </c>
      <c r="W4816" t="s">
        <v>581</v>
      </c>
    </row>
    <row r="4817" spans="1:23" x14ac:dyDescent="0.3">
      <c r="A4817">
        <v>2750335503208890</v>
      </c>
      <c r="B4817" t="s">
        <v>41</v>
      </c>
      <c r="C4817" t="s">
        <v>91</v>
      </c>
      <c r="D4817" t="s">
        <v>6838</v>
      </c>
      <c r="E4817" t="s">
        <v>1268</v>
      </c>
      <c r="F4817" t="s">
        <v>1269</v>
      </c>
      <c r="G4817">
        <v>12.879721</v>
      </c>
      <c r="H4817">
        <v>121.774017</v>
      </c>
      <c r="I4817" t="s">
        <v>78</v>
      </c>
      <c r="J4817">
        <v>30708</v>
      </c>
      <c r="K4817" s="1">
        <v>45095</v>
      </c>
      <c r="L4817" t="s">
        <v>63</v>
      </c>
      <c r="M4817" t="s">
        <v>13311</v>
      </c>
      <c r="N4817" t="s">
        <v>13312</v>
      </c>
      <c r="O4817" t="s">
        <v>111</v>
      </c>
      <c r="P4817" t="s">
        <v>112</v>
      </c>
      <c r="Q4817" t="s">
        <v>169</v>
      </c>
      <c r="R4817" t="s">
        <v>113</v>
      </c>
      <c r="S4817" t="s">
        <v>334</v>
      </c>
      <c r="T4817" t="s">
        <v>115</v>
      </c>
      <c r="U4817" t="s">
        <v>116</v>
      </c>
      <c r="V4817" t="s">
        <v>1199</v>
      </c>
    </row>
    <row r="4818" spans="1:23" x14ac:dyDescent="0.3">
      <c r="A4818">
        <v>8060355920935</v>
      </c>
      <c r="B4818" t="s">
        <v>1008</v>
      </c>
      <c r="C4818" t="s">
        <v>105</v>
      </c>
      <c r="D4818" t="s">
        <v>1200</v>
      </c>
      <c r="E4818" t="s">
        <v>3715</v>
      </c>
      <c r="F4818" t="s">
        <v>3716</v>
      </c>
      <c r="G4818">
        <v>-3.3704000000000001</v>
      </c>
      <c r="H4818">
        <v>-168.73400000000001</v>
      </c>
      <c r="I4818" t="s">
        <v>78</v>
      </c>
      <c r="J4818">
        <v>111824</v>
      </c>
      <c r="K4818" s="1">
        <v>44598</v>
      </c>
      <c r="L4818" t="s">
        <v>29</v>
      </c>
      <c r="M4818" t="s">
        <v>13313</v>
      </c>
      <c r="N4818" t="s">
        <v>13314</v>
      </c>
      <c r="O4818" t="s">
        <v>2453</v>
      </c>
      <c r="P4818" t="s">
        <v>2454</v>
      </c>
      <c r="Q4818" t="s">
        <v>83</v>
      </c>
      <c r="R4818" t="s">
        <v>2455</v>
      </c>
      <c r="S4818" t="s">
        <v>198</v>
      </c>
      <c r="T4818" t="s">
        <v>2456</v>
      </c>
      <c r="U4818" t="s">
        <v>2457</v>
      </c>
      <c r="V4818" t="s">
        <v>3367</v>
      </c>
      <c r="W4818" t="s">
        <v>3368</v>
      </c>
    </row>
    <row r="4819" spans="1:23" x14ac:dyDescent="0.3">
      <c r="A4819">
        <v>598651340427736</v>
      </c>
      <c r="B4819" t="s">
        <v>133</v>
      </c>
      <c r="C4819" t="s">
        <v>91</v>
      </c>
      <c r="D4819" t="s">
        <v>4694</v>
      </c>
      <c r="E4819" t="s">
        <v>4315</v>
      </c>
      <c r="F4819" t="s">
        <v>4316</v>
      </c>
      <c r="G4819">
        <v>-0.52280000000000004</v>
      </c>
      <c r="H4819">
        <v>166.9315</v>
      </c>
      <c r="I4819" t="s">
        <v>28</v>
      </c>
      <c r="J4819">
        <v>109809</v>
      </c>
      <c r="K4819" s="1">
        <v>44876</v>
      </c>
      <c r="L4819" t="s">
        <v>63</v>
      </c>
      <c r="M4819" t="s">
        <v>13315</v>
      </c>
      <c r="N4819" t="s">
        <v>13316</v>
      </c>
      <c r="O4819" t="s">
        <v>2072</v>
      </c>
      <c r="P4819" t="s">
        <v>597</v>
      </c>
      <c r="Q4819" t="s">
        <v>83</v>
      </c>
      <c r="R4819" t="s">
        <v>3303</v>
      </c>
      <c r="S4819" t="s">
        <v>145</v>
      </c>
      <c r="T4819" t="s">
        <v>3304</v>
      </c>
      <c r="U4819" t="s">
        <v>3305</v>
      </c>
      <c r="V4819" t="s">
        <v>5953</v>
      </c>
      <c r="W4819" t="s">
        <v>5954</v>
      </c>
    </row>
    <row r="4820" spans="1:23" x14ac:dyDescent="0.3">
      <c r="A4820">
        <v>890667246139947</v>
      </c>
      <c r="B4820" t="s">
        <v>1803</v>
      </c>
      <c r="C4820" t="s">
        <v>105</v>
      </c>
      <c r="D4820" t="s">
        <v>3845</v>
      </c>
      <c r="E4820" t="s">
        <v>504</v>
      </c>
      <c r="F4820" t="s">
        <v>505</v>
      </c>
      <c r="G4820">
        <v>21.473500000000001</v>
      </c>
      <c r="H4820">
        <v>55.9754</v>
      </c>
      <c r="I4820" t="s">
        <v>28</v>
      </c>
      <c r="J4820">
        <v>17796</v>
      </c>
      <c r="K4820" s="1">
        <v>45040</v>
      </c>
      <c r="L4820" t="s">
        <v>63</v>
      </c>
      <c r="M4820" t="s">
        <v>13317</v>
      </c>
      <c r="N4820" t="s">
        <v>13318</v>
      </c>
      <c r="O4820" t="s">
        <v>1115</v>
      </c>
      <c r="P4820" t="s">
        <v>811</v>
      </c>
      <c r="Q4820" t="s">
        <v>83</v>
      </c>
      <c r="R4820" t="s">
        <v>1116</v>
      </c>
      <c r="S4820" t="s">
        <v>334</v>
      </c>
      <c r="T4820" t="s">
        <v>1117</v>
      </c>
      <c r="U4820" t="s">
        <v>1118</v>
      </c>
      <c r="V4820" t="s">
        <v>1369</v>
      </c>
      <c r="W4820" t="s">
        <v>1370</v>
      </c>
    </row>
    <row r="4821" spans="1:23" x14ac:dyDescent="0.3">
      <c r="A4821">
        <v>2290829610767190</v>
      </c>
      <c r="B4821" t="s">
        <v>921</v>
      </c>
      <c r="C4821" t="s">
        <v>273</v>
      </c>
      <c r="D4821" t="s">
        <v>3523</v>
      </c>
      <c r="E4821" t="s">
        <v>1685</v>
      </c>
      <c r="F4821" t="s">
        <v>1686</v>
      </c>
      <c r="G4821">
        <v>6.4280999999999997</v>
      </c>
      <c r="H4821">
        <v>-9.4295000000000009</v>
      </c>
      <c r="I4821" t="s">
        <v>28</v>
      </c>
      <c r="J4821">
        <v>89564</v>
      </c>
      <c r="K4821" s="1">
        <v>45043</v>
      </c>
      <c r="L4821" t="s">
        <v>123</v>
      </c>
      <c r="M4821" t="s">
        <v>13319</v>
      </c>
      <c r="N4821" t="s">
        <v>13320</v>
      </c>
      <c r="O4821" t="s">
        <v>597</v>
      </c>
      <c r="P4821" t="s">
        <v>598</v>
      </c>
      <c r="Q4821" t="s">
        <v>169</v>
      </c>
      <c r="R4821" t="s">
        <v>599</v>
      </c>
      <c r="S4821" t="s">
        <v>36</v>
      </c>
      <c r="T4821" t="s">
        <v>600</v>
      </c>
      <c r="U4821" t="s">
        <v>601</v>
      </c>
      <c r="V4821" t="s">
        <v>6179</v>
      </c>
      <c r="W4821" t="s">
        <v>6180</v>
      </c>
    </row>
    <row r="4822" spans="1:23" x14ac:dyDescent="0.3">
      <c r="A4822">
        <v>1369777203535590</v>
      </c>
      <c r="B4822" t="s">
        <v>41</v>
      </c>
      <c r="C4822" t="s">
        <v>91</v>
      </c>
      <c r="D4822" t="s">
        <v>10871</v>
      </c>
      <c r="E4822" t="s">
        <v>768</v>
      </c>
      <c r="F4822" t="s">
        <v>769</v>
      </c>
      <c r="G4822">
        <v>5.1520999999999999</v>
      </c>
      <c r="H4822">
        <v>46.199599999999997</v>
      </c>
      <c r="I4822" t="s">
        <v>78</v>
      </c>
      <c r="J4822">
        <v>131251</v>
      </c>
      <c r="K4822" s="1">
        <v>45168</v>
      </c>
      <c r="L4822" t="s">
        <v>123</v>
      </c>
      <c r="M4822" t="s">
        <v>13321</v>
      </c>
      <c r="N4822" t="s">
        <v>13322</v>
      </c>
      <c r="O4822" t="s">
        <v>586</v>
      </c>
      <c r="P4822" t="s">
        <v>1106</v>
      </c>
      <c r="Q4822" t="s">
        <v>67</v>
      </c>
      <c r="R4822" t="s">
        <v>1107</v>
      </c>
      <c r="S4822" t="s">
        <v>145</v>
      </c>
      <c r="T4822" t="s">
        <v>1108</v>
      </c>
      <c r="U4822" t="s">
        <v>1109</v>
      </c>
      <c r="V4822" t="s">
        <v>12039</v>
      </c>
      <c r="W4822" t="s">
        <v>12040</v>
      </c>
    </row>
    <row r="4823" spans="1:23" x14ac:dyDescent="0.3">
      <c r="A4823">
        <v>836034004863593</v>
      </c>
      <c r="B4823" t="s">
        <v>90</v>
      </c>
      <c r="C4823" t="s">
        <v>218</v>
      </c>
      <c r="D4823" t="s">
        <v>5358</v>
      </c>
      <c r="E4823" t="s">
        <v>2148</v>
      </c>
      <c r="F4823" t="s">
        <v>2149</v>
      </c>
      <c r="G4823">
        <v>53.142400000000002</v>
      </c>
      <c r="H4823">
        <v>-7.6920999999999999</v>
      </c>
      <c r="I4823" t="s">
        <v>78</v>
      </c>
      <c r="J4823">
        <v>98992</v>
      </c>
      <c r="K4823" s="1">
        <v>44534</v>
      </c>
      <c r="L4823" t="s">
        <v>63</v>
      </c>
      <c r="M4823" t="s">
        <v>11352</v>
      </c>
      <c r="N4823" t="s">
        <v>13323</v>
      </c>
      <c r="O4823" t="s">
        <v>141</v>
      </c>
      <c r="P4823" t="s">
        <v>3092</v>
      </c>
      <c r="Q4823" t="s">
        <v>183</v>
      </c>
      <c r="R4823" t="s">
        <v>3093</v>
      </c>
      <c r="S4823" t="s">
        <v>212</v>
      </c>
      <c r="T4823" t="s">
        <v>3094</v>
      </c>
      <c r="U4823" t="s">
        <v>3095</v>
      </c>
      <c r="V4823" t="s">
        <v>3186</v>
      </c>
      <c r="W4823" t="s">
        <v>3187</v>
      </c>
    </row>
    <row r="4824" spans="1:23" x14ac:dyDescent="0.3">
      <c r="A4824">
        <v>2061838766318150</v>
      </c>
      <c r="B4824" t="s">
        <v>396</v>
      </c>
      <c r="C4824" t="s">
        <v>151</v>
      </c>
      <c r="D4824" t="s">
        <v>1985</v>
      </c>
      <c r="E4824" t="s">
        <v>4849</v>
      </c>
      <c r="F4824" t="s">
        <v>4850</v>
      </c>
      <c r="G4824">
        <v>28.033899999999999</v>
      </c>
      <c r="H4824">
        <v>1.6596</v>
      </c>
      <c r="I4824" t="s">
        <v>28</v>
      </c>
      <c r="J4824">
        <v>70224</v>
      </c>
      <c r="K4824" s="1">
        <v>44764</v>
      </c>
      <c r="L4824" t="s">
        <v>29</v>
      </c>
      <c r="M4824" t="s">
        <v>13324</v>
      </c>
      <c r="N4824" t="s">
        <v>13325</v>
      </c>
      <c r="O4824" t="s">
        <v>2883</v>
      </c>
      <c r="P4824" t="s">
        <v>2275</v>
      </c>
      <c r="Q4824" t="s">
        <v>253</v>
      </c>
      <c r="R4824" t="s">
        <v>3654</v>
      </c>
      <c r="S4824" t="s">
        <v>85</v>
      </c>
      <c r="T4824" t="s">
        <v>3655</v>
      </c>
      <c r="U4824" t="s">
        <v>3656</v>
      </c>
      <c r="V4824" t="s">
        <v>1568</v>
      </c>
      <c r="W4824" t="s">
        <v>1569</v>
      </c>
    </row>
    <row r="4825" spans="1:23" x14ac:dyDescent="0.3">
      <c r="A4825">
        <v>632168107311073</v>
      </c>
      <c r="B4825" t="s">
        <v>286</v>
      </c>
      <c r="C4825" t="s">
        <v>273</v>
      </c>
      <c r="D4825" t="s">
        <v>3188</v>
      </c>
      <c r="E4825" t="s">
        <v>1414</v>
      </c>
      <c r="F4825" t="s">
        <v>1415</v>
      </c>
      <c r="G4825">
        <v>29.311699999999998</v>
      </c>
      <c r="H4825">
        <v>47.4818</v>
      </c>
      <c r="I4825" t="s">
        <v>78</v>
      </c>
      <c r="J4825">
        <v>128544</v>
      </c>
      <c r="K4825" s="1">
        <v>45149</v>
      </c>
      <c r="L4825" t="s">
        <v>29</v>
      </c>
      <c r="M4825" t="s">
        <v>13326</v>
      </c>
      <c r="N4825" t="s">
        <v>13327</v>
      </c>
      <c r="O4825" t="s">
        <v>561</v>
      </c>
      <c r="P4825" t="s">
        <v>745</v>
      </c>
      <c r="Q4825" t="s">
        <v>253</v>
      </c>
      <c r="R4825" t="s">
        <v>746</v>
      </c>
      <c r="S4825" t="s">
        <v>36</v>
      </c>
      <c r="T4825" t="s">
        <v>747</v>
      </c>
      <c r="U4825" t="s">
        <v>748</v>
      </c>
      <c r="V4825" t="s">
        <v>1538</v>
      </c>
      <c r="W4825" t="s">
        <v>1539</v>
      </c>
    </row>
    <row r="4826" spans="1:23" x14ac:dyDescent="0.3">
      <c r="A4826">
        <v>2883387224942720</v>
      </c>
      <c r="B4826" t="s">
        <v>286</v>
      </c>
      <c r="C4826" t="s">
        <v>134</v>
      </c>
      <c r="D4826" t="s">
        <v>3289</v>
      </c>
      <c r="E4826" t="s">
        <v>4406</v>
      </c>
      <c r="F4826" t="s">
        <v>4407</v>
      </c>
      <c r="G4826">
        <v>42.7087</v>
      </c>
      <c r="H4826">
        <v>19.374400000000001</v>
      </c>
      <c r="I4826" t="s">
        <v>78</v>
      </c>
      <c r="J4826">
        <v>89048</v>
      </c>
      <c r="K4826" s="1">
        <v>44716</v>
      </c>
      <c r="L4826" t="s">
        <v>63</v>
      </c>
      <c r="M4826" t="s">
        <v>13328</v>
      </c>
      <c r="N4826" t="s">
        <v>13329</v>
      </c>
      <c r="O4826" t="s">
        <v>2470</v>
      </c>
      <c r="P4826" t="s">
        <v>2471</v>
      </c>
      <c r="Q4826" t="s">
        <v>321</v>
      </c>
      <c r="R4826" t="s">
        <v>2472</v>
      </c>
      <c r="S4826" t="s">
        <v>255</v>
      </c>
      <c r="T4826" t="s">
        <v>2473</v>
      </c>
      <c r="U4826" t="s">
        <v>2474</v>
      </c>
      <c r="V4826" t="s">
        <v>1450</v>
      </c>
      <c r="W4826" t="s">
        <v>1451</v>
      </c>
    </row>
    <row r="4827" spans="1:23" x14ac:dyDescent="0.3">
      <c r="A4827">
        <v>2373404485201390</v>
      </c>
      <c r="B4827" t="s">
        <v>272</v>
      </c>
      <c r="C4827" t="s">
        <v>24</v>
      </c>
      <c r="D4827" t="s">
        <v>3379</v>
      </c>
      <c r="E4827" t="s">
        <v>1160</v>
      </c>
      <c r="F4827" t="s">
        <v>1161</v>
      </c>
      <c r="G4827">
        <v>-1.9402999999999999</v>
      </c>
      <c r="H4827">
        <v>29.873899999999999</v>
      </c>
      <c r="I4827" t="s">
        <v>28</v>
      </c>
      <c r="J4827">
        <v>82191</v>
      </c>
      <c r="K4827" s="1">
        <v>44628</v>
      </c>
      <c r="L4827" t="s">
        <v>123</v>
      </c>
      <c r="M4827" t="s">
        <v>8728</v>
      </c>
      <c r="N4827" t="s">
        <v>13330</v>
      </c>
      <c r="O4827" t="s">
        <v>1884</v>
      </c>
      <c r="P4827" t="s">
        <v>2499</v>
      </c>
      <c r="Q4827" t="s">
        <v>83</v>
      </c>
      <c r="R4827" t="s">
        <v>2500</v>
      </c>
      <c r="S4827" t="s">
        <v>36</v>
      </c>
      <c r="T4827" t="s">
        <v>2501</v>
      </c>
      <c r="U4827" t="s">
        <v>2502</v>
      </c>
      <c r="V4827" t="s">
        <v>8153</v>
      </c>
      <c r="W4827" t="s">
        <v>8154</v>
      </c>
    </row>
    <row r="4828" spans="1:23" x14ac:dyDescent="0.3">
      <c r="A4828">
        <v>990305315940201</v>
      </c>
      <c r="B4828" t="s">
        <v>1140</v>
      </c>
      <c r="C4828" t="s">
        <v>151</v>
      </c>
      <c r="D4828" t="s">
        <v>7547</v>
      </c>
      <c r="E4828" t="s">
        <v>2691</v>
      </c>
      <c r="F4828" t="s">
        <v>2692</v>
      </c>
      <c r="G4828">
        <v>26.820599999999999</v>
      </c>
      <c r="H4828">
        <v>30.802499999999998</v>
      </c>
      <c r="I4828" t="s">
        <v>78</v>
      </c>
      <c r="J4828">
        <v>39918</v>
      </c>
      <c r="K4828" s="1">
        <v>44746</v>
      </c>
      <c r="L4828" t="s">
        <v>29</v>
      </c>
      <c r="M4828" t="s">
        <v>13331</v>
      </c>
      <c r="N4828" t="s">
        <v>13332</v>
      </c>
      <c r="O4828" t="s">
        <v>2417</v>
      </c>
      <c r="P4828" t="s">
        <v>5569</v>
      </c>
      <c r="Q4828" t="s">
        <v>83</v>
      </c>
      <c r="R4828" t="s">
        <v>5570</v>
      </c>
      <c r="S4828" t="s">
        <v>145</v>
      </c>
      <c r="T4828" t="s">
        <v>5571</v>
      </c>
      <c r="U4828" t="s">
        <v>5572</v>
      </c>
      <c r="V4828" t="s">
        <v>4908</v>
      </c>
      <c r="W4828" t="s">
        <v>4909</v>
      </c>
    </row>
    <row r="4829" spans="1:23" x14ac:dyDescent="0.3">
      <c r="A4829">
        <v>2308799874919190</v>
      </c>
      <c r="B4829" t="s">
        <v>313</v>
      </c>
      <c r="C4829" t="s">
        <v>105</v>
      </c>
      <c r="D4829" t="s">
        <v>3276</v>
      </c>
      <c r="E4829" t="s">
        <v>2328</v>
      </c>
      <c r="F4829" t="s">
        <v>2329</v>
      </c>
      <c r="G4829">
        <v>12.238300000000001</v>
      </c>
      <c r="H4829">
        <v>-1.5616000000000001</v>
      </c>
      <c r="I4829" t="s">
        <v>28</v>
      </c>
      <c r="J4829">
        <v>27364</v>
      </c>
      <c r="K4829" s="1">
        <v>44997</v>
      </c>
      <c r="L4829" t="s">
        <v>123</v>
      </c>
      <c r="M4829" t="s">
        <v>13333</v>
      </c>
      <c r="N4829" t="s">
        <v>13334</v>
      </c>
      <c r="O4829" t="s">
        <v>4167</v>
      </c>
      <c r="P4829" t="s">
        <v>4168</v>
      </c>
      <c r="Q4829" t="s">
        <v>143</v>
      </c>
      <c r="R4829" t="s">
        <v>4169</v>
      </c>
      <c r="S4829" t="s">
        <v>145</v>
      </c>
      <c r="T4829" t="s">
        <v>4170</v>
      </c>
      <c r="U4829" t="s">
        <v>4171</v>
      </c>
      <c r="V4829" t="s">
        <v>3759</v>
      </c>
      <c r="W4829" t="s">
        <v>3760</v>
      </c>
    </row>
    <row r="4830" spans="1:23" x14ac:dyDescent="0.3">
      <c r="A4830">
        <v>31897832046414</v>
      </c>
      <c r="B4830" t="s">
        <v>41</v>
      </c>
      <c r="C4830" t="s">
        <v>151</v>
      </c>
      <c r="D4830" t="s">
        <v>3335</v>
      </c>
      <c r="E4830" t="s">
        <v>5539</v>
      </c>
      <c r="F4830" t="s">
        <v>5540</v>
      </c>
      <c r="G4830">
        <v>14.058299999999999</v>
      </c>
      <c r="H4830">
        <v>108.27719999999999</v>
      </c>
      <c r="I4830" t="s">
        <v>62</v>
      </c>
      <c r="J4830">
        <v>105572</v>
      </c>
      <c r="K4830" s="1">
        <v>44720</v>
      </c>
      <c r="L4830" t="s">
        <v>63</v>
      </c>
      <c r="M4830" t="s">
        <v>13335</v>
      </c>
      <c r="N4830" t="s">
        <v>13336</v>
      </c>
      <c r="O4830" t="s">
        <v>508</v>
      </c>
      <c r="P4830" t="s">
        <v>886</v>
      </c>
      <c r="Q4830" t="s">
        <v>143</v>
      </c>
      <c r="R4830" t="s">
        <v>887</v>
      </c>
      <c r="S4830" t="s">
        <v>334</v>
      </c>
      <c r="T4830" t="s">
        <v>888</v>
      </c>
      <c r="U4830" t="s">
        <v>889</v>
      </c>
      <c r="V4830" t="s">
        <v>7980</v>
      </c>
      <c r="W4830" t="s">
        <v>7981</v>
      </c>
    </row>
    <row r="4831" spans="1:23" x14ac:dyDescent="0.3">
      <c r="A4831">
        <v>1217382195493680</v>
      </c>
      <c r="B4831" t="s">
        <v>582</v>
      </c>
      <c r="C4831" t="s">
        <v>58</v>
      </c>
      <c r="D4831" t="s">
        <v>135</v>
      </c>
      <c r="E4831" t="s">
        <v>1890</v>
      </c>
      <c r="F4831" t="s">
        <v>1891</v>
      </c>
      <c r="G4831">
        <v>-9.1899669999999993</v>
      </c>
      <c r="H4831">
        <v>-75.015152</v>
      </c>
      <c r="I4831" t="s">
        <v>206</v>
      </c>
      <c r="J4831">
        <v>131129</v>
      </c>
      <c r="K4831" s="1">
        <v>45066</v>
      </c>
      <c r="L4831" t="s">
        <v>29</v>
      </c>
      <c r="M4831" t="s">
        <v>13337</v>
      </c>
      <c r="N4831" t="s">
        <v>13338</v>
      </c>
      <c r="O4831" t="s">
        <v>2290</v>
      </c>
      <c r="P4831" t="s">
        <v>4161</v>
      </c>
      <c r="Q4831" t="s">
        <v>332</v>
      </c>
      <c r="R4831" t="s">
        <v>4162</v>
      </c>
      <c r="S4831" t="s">
        <v>334</v>
      </c>
      <c r="T4831" t="s">
        <v>4163</v>
      </c>
      <c r="U4831" t="s">
        <v>4164</v>
      </c>
      <c r="V4831" t="s">
        <v>7340</v>
      </c>
      <c r="W4831" t="s">
        <v>7341</v>
      </c>
    </row>
    <row r="4832" spans="1:23" x14ac:dyDescent="0.3">
      <c r="A4832">
        <v>979981965008797</v>
      </c>
      <c r="B4832" t="s">
        <v>1636</v>
      </c>
      <c r="C4832" t="s">
        <v>42</v>
      </c>
      <c r="D4832" t="s">
        <v>3299</v>
      </c>
      <c r="E4832" t="s">
        <v>1165</v>
      </c>
      <c r="F4832" t="s">
        <v>1166</v>
      </c>
      <c r="G4832">
        <v>6.8769999999999998</v>
      </c>
      <c r="H4832">
        <v>31.306999999999999</v>
      </c>
      <c r="I4832" t="s">
        <v>138</v>
      </c>
      <c r="J4832">
        <v>78303</v>
      </c>
      <c r="K4832" s="1">
        <v>44934</v>
      </c>
      <c r="L4832" t="s">
        <v>123</v>
      </c>
      <c r="M4832" t="s">
        <v>13339</v>
      </c>
      <c r="N4832">
        <v>8385736482</v>
      </c>
      <c r="O4832" t="s">
        <v>2583</v>
      </c>
      <c r="P4832" t="s">
        <v>5553</v>
      </c>
      <c r="Q4832" t="s">
        <v>50</v>
      </c>
      <c r="R4832" t="s">
        <v>5554</v>
      </c>
      <c r="S4832" t="s">
        <v>145</v>
      </c>
      <c r="T4832" t="s">
        <v>5555</v>
      </c>
      <c r="U4832" t="s">
        <v>5556</v>
      </c>
      <c r="V4832" t="s">
        <v>1339</v>
      </c>
      <c r="W4832" t="s">
        <v>1340</v>
      </c>
    </row>
    <row r="4833" spans="1:23" x14ac:dyDescent="0.3">
      <c r="A4833">
        <v>2817359991958370</v>
      </c>
      <c r="B4833" t="s">
        <v>921</v>
      </c>
      <c r="C4833" t="s">
        <v>134</v>
      </c>
      <c r="D4833" t="s">
        <v>232</v>
      </c>
      <c r="E4833" t="s">
        <v>1377</v>
      </c>
      <c r="F4833" t="s">
        <v>1378</v>
      </c>
      <c r="G4833">
        <v>-29.6099</v>
      </c>
      <c r="H4833">
        <v>28.233599999999999</v>
      </c>
      <c r="I4833" t="s">
        <v>206</v>
      </c>
      <c r="J4833">
        <v>117214</v>
      </c>
      <c r="K4833" s="1">
        <v>45086</v>
      </c>
      <c r="L4833" t="s">
        <v>63</v>
      </c>
      <c r="M4833" t="s">
        <v>13340</v>
      </c>
      <c r="N4833">
        <v>7706255676</v>
      </c>
      <c r="O4833" t="s">
        <v>606</v>
      </c>
      <c r="P4833" t="s">
        <v>607</v>
      </c>
      <c r="Q4833" t="s">
        <v>50</v>
      </c>
      <c r="R4833" t="s">
        <v>608</v>
      </c>
      <c r="S4833" t="s">
        <v>334</v>
      </c>
      <c r="T4833" t="s">
        <v>609</v>
      </c>
      <c r="U4833" t="s">
        <v>610</v>
      </c>
      <c r="V4833" t="s">
        <v>1568</v>
      </c>
      <c r="W4833" t="s">
        <v>1569</v>
      </c>
    </row>
    <row r="4834" spans="1:23" x14ac:dyDescent="0.3">
      <c r="A4834">
        <v>55151752608288</v>
      </c>
      <c r="B4834" t="s">
        <v>104</v>
      </c>
      <c r="C4834" t="s">
        <v>273</v>
      </c>
      <c r="D4834" t="s">
        <v>3843</v>
      </c>
      <c r="E4834" t="s">
        <v>2083</v>
      </c>
      <c r="F4834" t="s">
        <v>2084</v>
      </c>
      <c r="G4834">
        <v>-8.8742000000000001</v>
      </c>
      <c r="H4834">
        <v>125.72750000000001</v>
      </c>
      <c r="I4834" t="s">
        <v>28</v>
      </c>
      <c r="J4834">
        <v>16803</v>
      </c>
      <c r="K4834" s="1">
        <v>44860</v>
      </c>
      <c r="L4834" t="s">
        <v>123</v>
      </c>
      <c r="M4834" t="s">
        <v>13341</v>
      </c>
      <c r="N4834" t="s">
        <v>13342</v>
      </c>
      <c r="O4834" t="s">
        <v>331</v>
      </c>
      <c r="P4834" t="s">
        <v>5680</v>
      </c>
      <c r="Q4834" t="s">
        <v>83</v>
      </c>
      <c r="R4834" t="s">
        <v>5681</v>
      </c>
      <c r="S4834" t="s">
        <v>241</v>
      </c>
      <c r="T4834" t="s">
        <v>5682</v>
      </c>
      <c r="U4834" t="s">
        <v>5683</v>
      </c>
      <c r="V4834" t="s">
        <v>3363</v>
      </c>
      <c r="W4834" t="s">
        <v>3364</v>
      </c>
    </row>
    <row r="4835" spans="1:23" x14ac:dyDescent="0.3">
      <c r="A4835">
        <v>1053217595674460</v>
      </c>
      <c r="B4835" t="s">
        <v>1636</v>
      </c>
      <c r="C4835" t="s">
        <v>273</v>
      </c>
      <c r="D4835" t="s">
        <v>5470</v>
      </c>
      <c r="E4835" t="s">
        <v>5614</v>
      </c>
      <c r="F4835" t="s">
        <v>5615</v>
      </c>
      <c r="G4835">
        <v>38.963700000000003</v>
      </c>
      <c r="H4835">
        <v>35.243299999999998</v>
      </c>
      <c r="I4835" t="s">
        <v>78</v>
      </c>
      <c r="J4835">
        <v>62370</v>
      </c>
      <c r="K4835" s="1">
        <v>44627</v>
      </c>
      <c r="L4835" t="s">
        <v>123</v>
      </c>
      <c r="M4835" t="s">
        <v>13343</v>
      </c>
      <c r="N4835" t="s">
        <v>13344</v>
      </c>
      <c r="O4835" t="s">
        <v>400</v>
      </c>
      <c r="P4835" t="s">
        <v>4005</v>
      </c>
      <c r="Q4835" t="s">
        <v>67</v>
      </c>
      <c r="R4835" t="s">
        <v>4006</v>
      </c>
      <c r="S4835" t="s">
        <v>145</v>
      </c>
      <c r="T4835" t="s">
        <v>4007</v>
      </c>
      <c r="U4835" t="s">
        <v>4008</v>
      </c>
      <c r="V4835" t="s">
        <v>4547</v>
      </c>
      <c r="W4835" t="s">
        <v>4548</v>
      </c>
    </row>
    <row r="4836" spans="1:23" x14ac:dyDescent="0.3">
      <c r="A4836">
        <v>737252835385936</v>
      </c>
      <c r="B4836" t="s">
        <v>133</v>
      </c>
      <c r="C4836" t="s">
        <v>24</v>
      </c>
      <c r="D4836" t="s">
        <v>4248</v>
      </c>
      <c r="E4836" t="s">
        <v>1615</v>
      </c>
      <c r="F4836" t="s">
        <v>1616</v>
      </c>
      <c r="G4836">
        <v>-18.879200000000001</v>
      </c>
      <c r="H4836">
        <v>46.845100000000002</v>
      </c>
      <c r="I4836" t="s">
        <v>78</v>
      </c>
      <c r="J4836">
        <v>108487</v>
      </c>
      <c r="K4836" s="1">
        <v>44593</v>
      </c>
      <c r="L4836" t="s">
        <v>63</v>
      </c>
      <c r="M4836" t="s">
        <v>13345</v>
      </c>
      <c r="N4836" t="s">
        <v>13346</v>
      </c>
      <c r="O4836" t="s">
        <v>845</v>
      </c>
      <c r="P4836" t="s">
        <v>1290</v>
      </c>
      <c r="Q4836" t="s">
        <v>34</v>
      </c>
      <c r="R4836" t="s">
        <v>1291</v>
      </c>
      <c r="S4836" t="s">
        <v>198</v>
      </c>
      <c r="T4836" t="s">
        <v>1292</v>
      </c>
      <c r="U4836" t="s">
        <v>1293</v>
      </c>
      <c r="V4836" t="s">
        <v>728</v>
      </c>
      <c r="W4836" t="s">
        <v>729</v>
      </c>
    </row>
    <row r="4837" spans="1:23" x14ac:dyDescent="0.3">
      <c r="A4837">
        <v>1441833140120130</v>
      </c>
      <c r="B4837" t="s">
        <v>555</v>
      </c>
      <c r="C4837" t="s">
        <v>273</v>
      </c>
      <c r="D4837" t="s">
        <v>1889</v>
      </c>
      <c r="E4837" t="s">
        <v>1949</v>
      </c>
      <c r="F4837" t="s">
        <v>1950</v>
      </c>
      <c r="G4837">
        <v>-4.6795999999999998</v>
      </c>
      <c r="H4837">
        <v>55.491999999999997</v>
      </c>
      <c r="I4837" t="s">
        <v>78</v>
      </c>
      <c r="J4837">
        <v>39422</v>
      </c>
      <c r="K4837" s="1">
        <v>44782</v>
      </c>
      <c r="L4837" t="s">
        <v>29</v>
      </c>
      <c r="M4837" t="s">
        <v>13347</v>
      </c>
      <c r="N4837" t="s">
        <v>13348</v>
      </c>
      <c r="O4837" t="s">
        <v>126</v>
      </c>
      <c r="P4837" t="s">
        <v>7438</v>
      </c>
      <c r="Q4837" t="s">
        <v>50</v>
      </c>
      <c r="R4837" t="s">
        <v>7439</v>
      </c>
      <c r="S4837" t="s">
        <v>241</v>
      </c>
      <c r="T4837" t="s">
        <v>7440</v>
      </c>
      <c r="U4837" t="s">
        <v>7441</v>
      </c>
      <c r="V4837" t="s">
        <v>4212</v>
      </c>
      <c r="W4837" t="s">
        <v>4213</v>
      </c>
    </row>
    <row r="4838" spans="1:23" x14ac:dyDescent="0.3">
      <c r="A4838">
        <v>3022785465917440</v>
      </c>
      <c r="B4838" t="s">
        <v>417</v>
      </c>
      <c r="C4838" t="s">
        <v>42</v>
      </c>
      <c r="D4838" t="s">
        <v>6730</v>
      </c>
      <c r="E4838" t="s">
        <v>4315</v>
      </c>
      <c r="F4838" t="s">
        <v>4316</v>
      </c>
      <c r="G4838">
        <v>-0.52280000000000004</v>
      </c>
      <c r="H4838">
        <v>166.9315</v>
      </c>
      <c r="I4838" t="s">
        <v>62</v>
      </c>
      <c r="J4838">
        <v>104259</v>
      </c>
      <c r="K4838" s="1">
        <v>45136</v>
      </c>
      <c r="L4838" t="s">
        <v>29</v>
      </c>
      <c r="M4838" t="s">
        <v>13349</v>
      </c>
      <c r="N4838" t="s">
        <v>13350</v>
      </c>
      <c r="O4838" t="s">
        <v>496</v>
      </c>
      <c r="P4838" t="s">
        <v>497</v>
      </c>
      <c r="Q4838" t="s">
        <v>67</v>
      </c>
      <c r="R4838" t="s">
        <v>498</v>
      </c>
      <c r="S4838" t="s">
        <v>69</v>
      </c>
      <c r="T4838" t="s">
        <v>499</v>
      </c>
      <c r="U4838" t="s">
        <v>500</v>
      </c>
      <c r="V4838" t="s">
        <v>4707</v>
      </c>
      <c r="W4838" t="s">
        <v>4708</v>
      </c>
    </row>
    <row r="4839" spans="1:23" x14ac:dyDescent="0.3">
      <c r="A4839">
        <v>1487903538559070</v>
      </c>
      <c r="B4839" t="s">
        <v>286</v>
      </c>
      <c r="C4839" t="s">
        <v>105</v>
      </c>
      <c r="D4839" t="s">
        <v>190</v>
      </c>
      <c r="E4839" t="s">
        <v>1870</v>
      </c>
      <c r="F4839" t="s">
        <v>1871</v>
      </c>
      <c r="G4839">
        <v>18.735700000000001</v>
      </c>
      <c r="H4839">
        <v>-70.162700000000001</v>
      </c>
      <c r="I4839" t="s">
        <v>206</v>
      </c>
      <c r="J4839">
        <v>50957</v>
      </c>
      <c r="K4839" s="1">
        <v>44559</v>
      </c>
      <c r="L4839" t="s">
        <v>29</v>
      </c>
      <c r="M4839" t="s">
        <v>13351</v>
      </c>
      <c r="N4839" t="s">
        <v>13352</v>
      </c>
      <c r="O4839" t="s">
        <v>424</v>
      </c>
      <c r="P4839" t="s">
        <v>3160</v>
      </c>
      <c r="Q4839" t="s">
        <v>674</v>
      </c>
      <c r="R4839" t="s">
        <v>3161</v>
      </c>
      <c r="S4839" t="s">
        <v>85</v>
      </c>
      <c r="T4839" t="s">
        <v>3162</v>
      </c>
      <c r="U4839" t="s">
        <v>3163</v>
      </c>
      <c r="V4839" t="s">
        <v>2346</v>
      </c>
      <c r="W4839" t="s">
        <v>2347</v>
      </c>
    </row>
    <row r="4840" spans="1:23" x14ac:dyDescent="0.3">
      <c r="A4840">
        <v>987091558809854</v>
      </c>
      <c r="B4840" t="s">
        <v>396</v>
      </c>
      <c r="C4840" t="s">
        <v>24</v>
      </c>
      <c r="D4840" t="s">
        <v>1009</v>
      </c>
      <c r="E4840" t="s">
        <v>761</v>
      </c>
      <c r="F4840" t="s">
        <v>762</v>
      </c>
      <c r="G4840">
        <v>20.593699999999998</v>
      </c>
      <c r="H4840">
        <v>78.962900000000005</v>
      </c>
      <c r="I4840" t="s">
        <v>206</v>
      </c>
      <c r="J4840">
        <v>80750</v>
      </c>
      <c r="K4840" s="1">
        <v>45071</v>
      </c>
      <c r="L4840" t="s">
        <v>63</v>
      </c>
      <c r="M4840" t="s">
        <v>13353</v>
      </c>
      <c r="N4840" t="s">
        <v>13354</v>
      </c>
      <c r="O4840" t="s">
        <v>692</v>
      </c>
      <c r="P4840" t="s">
        <v>5491</v>
      </c>
      <c r="Q4840" t="s">
        <v>239</v>
      </c>
      <c r="R4840" t="s">
        <v>5492</v>
      </c>
      <c r="S4840" t="s">
        <v>69</v>
      </c>
      <c r="T4840" t="s">
        <v>5493</v>
      </c>
      <c r="U4840" t="s">
        <v>5494</v>
      </c>
      <c r="V4840" t="s">
        <v>8518</v>
      </c>
      <c r="W4840" t="s">
        <v>8519</v>
      </c>
    </row>
    <row r="4841" spans="1:23" x14ac:dyDescent="0.3">
      <c r="A4841">
        <v>1057271479559310</v>
      </c>
      <c r="B4841" t="s">
        <v>272</v>
      </c>
      <c r="C4841" t="s">
        <v>42</v>
      </c>
      <c r="D4841" t="s">
        <v>4663</v>
      </c>
      <c r="E4841" t="s">
        <v>353</v>
      </c>
      <c r="F4841" t="s">
        <v>354</v>
      </c>
      <c r="G4841">
        <v>15.199</v>
      </c>
      <c r="H4841">
        <v>-86.241900000000001</v>
      </c>
      <c r="I4841" t="s">
        <v>62</v>
      </c>
      <c r="J4841">
        <v>125047</v>
      </c>
      <c r="K4841" s="1">
        <v>44569</v>
      </c>
      <c r="L4841" t="s">
        <v>123</v>
      </c>
      <c r="M4841" t="s">
        <v>13355</v>
      </c>
      <c r="N4841" t="s">
        <v>13356</v>
      </c>
      <c r="O4841" t="s">
        <v>1152</v>
      </c>
      <c r="P4841" t="s">
        <v>1153</v>
      </c>
      <c r="Q4841" t="s">
        <v>674</v>
      </c>
      <c r="R4841" t="s">
        <v>1154</v>
      </c>
      <c r="S4841" t="s">
        <v>145</v>
      </c>
      <c r="T4841" t="s">
        <v>1155</v>
      </c>
      <c r="U4841" t="s">
        <v>1156</v>
      </c>
      <c r="V4841" t="s">
        <v>3274</v>
      </c>
      <c r="W4841" t="s">
        <v>3275</v>
      </c>
    </row>
    <row r="4842" spans="1:23" x14ac:dyDescent="0.3">
      <c r="A4842">
        <v>1206685201481310</v>
      </c>
      <c r="B4842" t="s">
        <v>175</v>
      </c>
      <c r="C4842" t="s">
        <v>105</v>
      </c>
      <c r="D4842" t="s">
        <v>4670</v>
      </c>
      <c r="E4842" t="s">
        <v>3641</v>
      </c>
      <c r="F4842" t="s">
        <v>3642</v>
      </c>
      <c r="G4842">
        <v>12.521100000000001</v>
      </c>
      <c r="H4842">
        <v>-69.968299999999999</v>
      </c>
      <c r="I4842" t="s">
        <v>206</v>
      </c>
      <c r="J4842">
        <v>87328</v>
      </c>
      <c r="K4842" s="1">
        <v>44747</v>
      </c>
      <c r="L4842" t="s">
        <v>29</v>
      </c>
      <c r="M4842" t="s">
        <v>13357</v>
      </c>
      <c r="N4842" t="s">
        <v>13358</v>
      </c>
      <c r="O4842" t="s">
        <v>3431</v>
      </c>
      <c r="P4842" t="s">
        <v>7005</v>
      </c>
      <c r="Q4842" t="s">
        <v>183</v>
      </c>
      <c r="R4842" t="s">
        <v>7006</v>
      </c>
      <c r="S4842" t="s">
        <v>334</v>
      </c>
      <c r="T4842" t="s">
        <v>7007</v>
      </c>
      <c r="U4842" t="s">
        <v>7008</v>
      </c>
      <c r="V4842" t="s">
        <v>55</v>
      </c>
      <c r="W4842" t="s">
        <v>56</v>
      </c>
    </row>
    <row r="4843" spans="1:23" x14ac:dyDescent="0.3">
      <c r="A4843">
        <v>304892567817061</v>
      </c>
      <c r="B4843" t="s">
        <v>23</v>
      </c>
      <c r="C4843" t="s">
        <v>134</v>
      </c>
      <c r="D4843" t="s">
        <v>5323</v>
      </c>
      <c r="E4843" t="s">
        <v>1935</v>
      </c>
      <c r="F4843" t="s">
        <v>1935</v>
      </c>
      <c r="G4843">
        <v>36.140799999999999</v>
      </c>
      <c r="H4843">
        <v>-5.3536000000000001</v>
      </c>
      <c r="I4843" t="s">
        <v>78</v>
      </c>
      <c r="J4843">
        <v>109668</v>
      </c>
      <c r="K4843" s="1">
        <v>44608</v>
      </c>
      <c r="L4843" t="s">
        <v>63</v>
      </c>
      <c r="M4843" t="s">
        <v>13359</v>
      </c>
      <c r="N4843" t="s">
        <v>13360</v>
      </c>
      <c r="O4843" t="s">
        <v>3431</v>
      </c>
      <c r="P4843" t="s">
        <v>7005</v>
      </c>
      <c r="Q4843" t="s">
        <v>143</v>
      </c>
      <c r="R4843" t="s">
        <v>7006</v>
      </c>
      <c r="S4843" t="s">
        <v>85</v>
      </c>
      <c r="T4843" t="s">
        <v>7007</v>
      </c>
      <c r="U4843" t="s">
        <v>7008</v>
      </c>
      <c r="V4843" t="s">
        <v>3215</v>
      </c>
      <c r="W4843" t="s">
        <v>3216</v>
      </c>
    </row>
    <row r="4844" spans="1:23" x14ac:dyDescent="0.3">
      <c r="A4844">
        <v>3031907133037300</v>
      </c>
      <c r="B4844" t="s">
        <v>260</v>
      </c>
      <c r="C4844" t="s">
        <v>218</v>
      </c>
      <c r="D4844" t="s">
        <v>6483</v>
      </c>
      <c r="E4844" t="s">
        <v>136</v>
      </c>
      <c r="F4844" t="s">
        <v>137</v>
      </c>
      <c r="G4844">
        <v>0.18640000000000001</v>
      </c>
      <c r="H4844">
        <v>6.6131000000000002</v>
      </c>
      <c r="I4844" t="s">
        <v>138</v>
      </c>
      <c r="J4844">
        <v>62721</v>
      </c>
      <c r="K4844" s="1">
        <v>44496</v>
      </c>
      <c r="L4844" t="s">
        <v>123</v>
      </c>
      <c r="M4844" t="s">
        <v>13361</v>
      </c>
      <c r="N4844" t="s">
        <v>13362</v>
      </c>
      <c r="O4844" t="s">
        <v>811</v>
      </c>
      <c r="P4844" t="s">
        <v>812</v>
      </c>
      <c r="Q4844" t="s">
        <v>183</v>
      </c>
      <c r="R4844" t="s">
        <v>813</v>
      </c>
      <c r="S4844" t="s">
        <v>36</v>
      </c>
      <c r="T4844" t="s">
        <v>814</v>
      </c>
      <c r="U4844" t="s">
        <v>815</v>
      </c>
      <c r="V4844" t="s">
        <v>3981</v>
      </c>
      <c r="W4844" t="s">
        <v>3982</v>
      </c>
    </row>
    <row r="4845" spans="1:23" x14ac:dyDescent="0.3">
      <c r="A4845">
        <v>2450430779804350</v>
      </c>
      <c r="B4845" t="s">
        <v>119</v>
      </c>
      <c r="C4845" t="s">
        <v>151</v>
      </c>
      <c r="D4845" t="s">
        <v>5140</v>
      </c>
      <c r="E4845" t="s">
        <v>315</v>
      </c>
      <c r="F4845" t="s">
        <v>316</v>
      </c>
      <c r="G4845">
        <v>40.143099999999997</v>
      </c>
      <c r="H4845">
        <v>47.576900000000002</v>
      </c>
      <c r="I4845" t="s">
        <v>78</v>
      </c>
      <c r="J4845">
        <v>65169</v>
      </c>
      <c r="K4845" s="1">
        <v>45150</v>
      </c>
      <c r="L4845" t="s">
        <v>63</v>
      </c>
      <c r="M4845" t="s">
        <v>13363</v>
      </c>
      <c r="N4845" t="s">
        <v>13364</v>
      </c>
      <c r="O4845" t="s">
        <v>811</v>
      </c>
      <c r="P4845" t="s">
        <v>812</v>
      </c>
      <c r="Q4845" t="s">
        <v>34</v>
      </c>
      <c r="R4845" t="s">
        <v>813</v>
      </c>
      <c r="S4845" t="s">
        <v>69</v>
      </c>
      <c r="T4845" t="s">
        <v>814</v>
      </c>
      <c r="U4845" t="s">
        <v>815</v>
      </c>
      <c r="V4845" t="s">
        <v>311</v>
      </c>
      <c r="W4845" t="s">
        <v>312</v>
      </c>
    </row>
    <row r="4846" spans="1:23" x14ac:dyDescent="0.3">
      <c r="A4846">
        <v>247683068324774</v>
      </c>
      <c r="B4846" t="s">
        <v>325</v>
      </c>
      <c r="C4846" t="s">
        <v>24</v>
      </c>
      <c r="D4846" t="s">
        <v>1350</v>
      </c>
      <c r="E4846" t="s">
        <v>680</v>
      </c>
      <c r="F4846" t="s">
        <v>681</v>
      </c>
      <c r="G4846">
        <v>21.693999999999999</v>
      </c>
      <c r="H4846">
        <v>-71.797899999999998</v>
      </c>
      <c r="I4846" t="s">
        <v>62</v>
      </c>
      <c r="J4846">
        <v>72956</v>
      </c>
      <c r="K4846" s="1">
        <v>44679</v>
      </c>
      <c r="L4846" t="s">
        <v>123</v>
      </c>
      <c r="M4846" t="s">
        <v>13365</v>
      </c>
      <c r="N4846" t="s">
        <v>13366</v>
      </c>
      <c r="O4846" t="s">
        <v>237</v>
      </c>
      <c r="P4846" t="s">
        <v>1797</v>
      </c>
      <c r="Q4846" t="s">
        <v>50</v>
      </c>
      <c r="R4846" t="s">
        <v>1798</v>
      </c>
      <c r="S4846" t="s">
        <v>85</v>
      </c>
      <c r="T4846" t="s">
        <v>1799</v>
      </c>
      <c r="U4846" t="s">
        <v>1800</v>
      </c>
      <c r="V4846" t="s">
        <v>2169</v>
      </c>
      <c r="W4846" t="s">
        <v>2170</v>
      </c>
    </row>
    <row r="4847" spans="1:23" x14ac:dyDescent="0.3">
      <c r="A4847">
        <v>2548427404117230</v>
      </c>
      <c r="B4847" t="s">
        <v>555</v>
      </c>
      <c r="C4847" t="s">
        <v>273</v>
      </c>
      <c r="D4847" t="s">
        <v>1443</v>
      </c>
      <c r="E4847" t="s">
        <v>385</v>
      </c>
      <c r="F4847" t="s">
        <v>386</v>
      </c>
      <c r="G4847">
        <v>47.162500000000001</v>
      </c>
      <c r="H4847">
        <v>19.503299999999999</v>
      </c>
      <c r="I4847" t="s">
        <v>28</v>
      </c>
      <c r="J4847">
        <v>62806</v>
      </c>
      <c r="K4847" s="1">
        <v>44751</v>
      </c>
      <c r="L4847" t="s">
        <v>29</v>
      </c>
      <c r="M4847" t="s">
        <v>13367</v>
      </c>
      <c r="N4847" t="s">
        <v>13368</v>
      </c>
      <c r="O4847" t="s">
        <v>1543</v>
      </c>
      <c r="P4847" t="s">
        <v>1544</v>
      </c>
      <c r="Q4847" t="s">
        <v>239</v>
      </c>
      <c r="R4847" t="s">
        <v>1545</v>
      </c>
      <c r="S4847" t="s">
        <v>334</v>
      </c>
      <c r="T4847" t="s">
        <v>1546</v>
      </c>
      <c r="U4847" t="s">
        <v>1547</v>
      </c>
      <c r="V4847" t="s">
        <v>1983</v>
      </c>
      <c r="W4847" t="s">
        <v>1984</v>
      </c>
    </row>
    <row r="4848" spans="1:23" x14ac:dyDescent="0.3">
      <c r="A4848">
        <v>1447632967192330</v>
      </c>
      <c r="B4848" t="s">
        <v>150</v>
      </c>
      <c r="C4848" t="s">
        <v>151</v>
      </c>
      <c r="D4848" t="s">
        <v>1944</v>
      </c>
      <c r="E4848" t="s">
        <v>1342</v>
      </c>
      <c r="F4848" t="s">
        <v>1343</v>
      </c>
      <c r="G4848">
        <v>14.497400000000001</v>
      </c>
      <c r="H4848">
        <v>-14.452400000000001</v>
      </c>
      <c r="I4848" t="s">
        <v>206</v>
      </c>
      <c r="J4848">
        <v>17468</v>
      </c>
      <c r="K4848" s="1">
        <v>45166</v>
      </c>
      <c r="L4848" t="s">
        <v>63</v>
      </c>
      <c r="M4848" t="s">
        <v>13369</v>
      </c>
      <c r="N4848" t="s">
        <v>13370</v>
      </c>
      <c r="O4848" t="s">
        <v>447</v>
      </c>
      <c r="P4848" t="s">
        <v>448</v>
      </c>
      <c r="Q4848" t="s">
        <v>321</v>
      </c>
      <c r="R4848" t="s">
        <v>449</v>
      </c>
      <c r="S4848" t="s">
        <v>145</v>
      </c>
      <c r="T4848" t="s">
        <v>450</v>
      </c>
      <c r="U4848" t="s">
        <v>451</v>
      </c>
      <c r="V4848" t="s">
        <v>2934</v>
      </c>
      <c r="W4848" t="s">
        <v>2935</v>
      </c>
    </row>
    <row r="4849" spans="1:23" x14ac:dyDescent="0.3">
      <c r="A4849">
        <v>2044089759064880</v>
      </c>
      <c r="B4849" t="s">
        <v>710</v>
      </c>
      <c r="C4849" t="s">
        <v>91</v>
      </c>
      <c r="D4849" t="s">
        <v>3558</v>
      </c>
      <c r="E4849" t="s">
        <v>2809</v>
      </c>
      <c r="F4849" t="s">
        <v>2810</v>
      </c>
      <c r="G4849">
        <v>56.130400000000002</v>
      </c>
      <c r="H4849">
        <v>-106.3468</v>
      </c>
      <c r="I4849" t="s">
        <v>78</v>
      </c>
      <c r="J4849">
        <v>100775</v>
      </c>
      <c r="K4849" s="1">
        <v>44848</v>
      </c>
      <c r="L4849" t="s">
        <v>123</v>
      </c>
      <c r="M4849" t="s">
        <v>9269</v>
      </c>
      <c r="N4849" t="s">
        <v>13371</v>
      </c>
      <c r="O4849" t="s">
        <v>1364</v>
      </c>
      <c r="P4849" t="s">
        <v>1365</v>
      </c>
      <c r="Q4849" t="s">
        <v>83</v>
      </c>
      <c r="R4849" t="s">
        <v>1366</v>
      </c>
      <c r="S4849" t="s">
        <v>85</v>
      </c>
      <c r="T4849" t="s">
        <v>1367</v>
      </c>
      <c r="U4849" t="s">
        <v>1368</v>
      </c>
      <c r="V4849" t="s">
        <v>798</v>
      </c>
      <c r="W4849" t="s">
        <v>799</v>
      </c>
    </row>
    <row r="4850" spans="1:23" x14ac:dyDescent="0.3">
      <c r="A4850">
        <v>682864074791049</v>
      </c>
      <c r="B4850" t="s">
        <v>839</v>
      </c>
      <c r="C4850" t="s">
        <v>58</v>
      </c>
      <c r="D4850" t="s">
        <v>7011</v>
      </c>
      <c r="E4850" t="s">
        <v>1598</v>
      </c>
      <c r="F4850" t="s">
        <v>1599</v>
      </c>
      <c r="G4850">
        <v>-32.522799999999997</v>
      </c>
      <c r="H4850">
        <v>-55.765799999999999</v>
      </c>
      <c r="I4850" t="s">
        <v>78</v>
      </c>
      <c r="J4850">
        <v>121585</v>
      </c>
      <c r="K4850" s="1">
        <v>44964</v>
      </c>
      <c r="L4850" t="s">
        <v>123</v>
      </c>
      <c r="M4850" t="s">
        <v>13372</v>
      </c>
      <c r="N4850">
        <f>1-217-339-7733</f>
        <v>-8288</v>
      </c>
      <c r="O4850" t="s">
        <v>265</v>
      </c>
      <c r="P4850" t="s">
        <v>2528</v>
      </c>
      <c r="Q4850" t="s">
        <v>294</v>
      </c>
      <c r="R4850" t="s">
        <v>2529</v>
      </c>
      <c r="S4850" t="s">
        <v>52</v>
      </c>
      <c r="T4850" t="s">
        <v>2530</v>
      </c>
      <c r="U4850" t="s">
        <v>2531</v>
      </c>
      <c r="V4850" t="s">
        <v>7692</v>
      </c>
      <c r="W4850" t="s">
        <v>7693</v>
      </c>
    </row>
    <row r="4851" spans="1:23" x14ac:dyDescent="0.3">
      <c r="A4851">
        <v>2677605408258500</v>
      </c>
      <c r="B4851" t="s">
        <v>161</v>
      </c>
      <c r="C4851" t="s">
        <v>42</v>
      </c>
      <c r="D4851" t="s">
        <v>455</v>
      </c>
      <c r="E4851" t="s">
        <v>3859</v>
      </c>
      <c r="F4851" t="s">
        <v>3860</v>
      </c>
      <c r="G4851">
        <v>33.854700000000001</v>
      </c>
      <c r="H4851">
        <v>35.862299999999998</v>
      </c>
      <c r="I4851" t="s">
        <v>206</v>
      </c>
      <c r="J4851">
        <v>94210</v>
      </c>
      <c r="K4851" s="1">
        <v>45111</v>
      </c>
      <c r="L4851" t="s">
        <v>123</v>
      </c>
      <c r="M4851" t="s">
        <v>13373</v>
      </c>
      <c r="N4851" t="s">
        <v>13374</v>
      </c>
      <c r="O4851" t="s">
        <v>474</v>
      </c>
      <c r="P4851" t="s">
        <v>979</v>
      </c>
      <c r="Q4851" t="s">
        <v>143</v>
      </c>
      <c r="R4851" t="s">
        <v>980</v>
      </c>
      <c r="S4851" t="s">
        <v>36</v>
      </c>
      <c r="T4851" t="s">
        <v>981</v>
      </c>
      <c r="U4851" t="s">
        <v>982</v>
      </c>
      <c r="V4851" t="s">
        <v>2117</v>
      </c>
      <c r="W4851" t="s">
        <v>2118</v>
      </c>
    </row>
    <row r="4852" spans="1:23" x14ac:dyDescent="0.3">
      <c r="A4852">
        <v>2976726759631930</v>
      </c>
      <c r="B4852" t="s">
        <v>973</v>
      </c>
      <c r="C4852" t="s">
        <v>91</v>
      </c>
      <c r="D4852" t="s">
        <v>521</v>
      </c>
      <c r="E4852" t="s">
        <v>1231</v>
      </c>
      <c r="F4852" t="s">
        <v>1232</v>
      </c>
      <c r="G4852">
        <v>-16.290199999999999</v>
      </c>
      <c r="H4852">
        <v>-63.588700000000003</v>
      </c>
      <c r="I4852" t="s">
        <v>28</v>
      </c>
      <c r="J4852">
        <v>108702</v>
      </c>
      <c r="K4852" s="1">
        <v>45181</v>
      </c>
      <c r="L4852" t="s">
        <v>123</v>
      </c>
      <c r="M4852" t="s">
        <v>13375</v>
      </c>
      <c r="N4852">
        <v>7844448303</v>
      </c>
      <c r="O4852" t="s">
        <v>320</v>
      </c>
      <c r="P4852" t="s">
        <v>319</v>
      </c>
      <c r="Q4852" t="s">
        <v>253</v>
      </c>
      <c r="R4852" t="s">
        <v>6101</v>
      </c>
      <c r="S4852" t="s">
        <v>198</v>
      </c>
      <c r="T4852" t="s">
        <v>6102</v>
      </c>
      <c r="U4852" t="s">
        <v>6103</v>
      </c>
      <c r="V4852" t="s">
        <v>837</v>
      </c>
      <c r="W4852" t="s">
        <v>838</v>
      </c>
    </row>
    <row r="4853" spans="1:23" x14ac:dyDescent="0.3">
      <c r="A4853">
        <v>3024046734933910</v>
      </c>
      <c r="B4853" t="s">
        <v>119</v>
      </c>
      <c r="C4853" t="s">
        <v>218</v>
      </c>
      <c r="D4853" t="s">
        <v>4768</v>
      </c>
      <c r="E4853" t="s">
        <v>626</v>
      </c>
      <c r="F4853" t="s">
        <v>627</v>
      </c>
      <c r="G4853">
        <v>35.9375</v>
      </c>
      <c r="H4853">
        <v>14.375400000000001</v>
      </c>
      <c r="I4853" t="s">
        <v>28</v>
      </c>
      <c r="J4853">
        <v>56971</v>
      </c>
      <c r="K4853" s="1">
        <v>45007</v>
      </c>
      <c r="L4853" t="s">
        <v>29</v>
      </c>
      <c r="M4853" t="s">
        <v>13376</v>
      </c>
      <c r="N4853" t="s">
        <v>13377</v>
      </c>
      <c r="O4853" t="s">
        <v>548</v>
      </c>
      <c r="P4853" t="s">
        <v>549</v>
      </c>
      <c r="Q4853" t="s">
        <v>294</v>
      </c>
      <c r="R4853" t="s">
        <v>550</v>
      </c>
      <c r="S4853" t="s">
        <v>212</v>
      </c>
      <c r="T4853" t="s">
        <v>551</v>
      </c>
      <c r="U4853" t="s">
        <v>552</v>
      </c>
      <c r="V4853" t="s">
        <v>1339</v>
      </c>
      <c r="W4853" t="s">
        <v>1340</v>
      </c>
    </row>
    <row r="4854" spans="1:23" x14ac:dyDescent="0.3">
      <c r="A4854">
        <v>3078760515678220</v>
      </c>
      <c r="B4854" t="s">
        <v>480</v>
      </c>
      <c r="C4854" t="s">
        <v>105</v>
      </c>
      <c r="D4854" t="s">
        <v>2964</v>
      </c>
      <c r="E4854" t="s">
        <v>233</v>
      </c>
      <c r="F4854" t="s">
        <v>234</v>
      </c>
      <c r="G4854">
        <v>34.802100000000003</v>
      </c>
      <c r="H4854">
        <v>38.9968</v>
      </c>
      <c r="I4854" t="s">
        <v>62</v>
      </c>
      <c r="J4854">
        <v>101783</v>
      </c>
      <c r="K4854" s="1">
        <v>45089</v>
      </c>
      <c r="L4854" t="s">
        <v>29</v>
      </c>
      <c r="M4854" t="s">
        <v>13378</v>
      </c>
      <c r="N4854">
        <v>2459703846</v>
      </c>
      <c r="O4854" t="s">
        <v>370</v>
      </c>
      <c r="P4854" t="s">
        <v>371</v>
      </c>
      <c r="Q4854" t="s">
        <v>143</v>
      </c>
      <c r="R4854" t="s">
        <v>372</v>
      </c>
      <c r="S4854" t="s">
        <v>145</v>
      </c>
      <c r="T4854" t="s">
        <v>373</v>
      </c>
      <c r="U4854" t="s">
        <v>374</v>
      </c>
      <c r="V4854" t="s">
        <v>2731</v>
      </c>
      <c r="W4854" t="s">
        <v>2732</v>
      </c>
    </row>
    <row r="4855" spans="1:23" x14ac:dyDescent="0.3">
      <c r="A4855">
        <v>1560714645657040</v>
      </c>
      <c r="B4855" t="s">
        <v>779</v>
      </c>
      <c r="C4855" t="s">
        <v>42</v>
      </c>
      <c r="D4855" t="s">
        <v>5757</v>
      </c>
      <c r="E4855" t="s">
        <v>936</v>
      </c>
      <c r="F4855" t="s">
        <v>937</v>
      </c>
      <c r="G4855">
        <v>23.684999999999999</v>
      </c>
      <c r="H4855">
        <v>90.356300000000005</v>
      </c>
      <c r="I4855" t="s">
        <v>78</v>
      </c>
      <c r="J4855">
        <v>30152</v>
      </c>
      <c r="K4855" s="1">
        <v>44594</v>
      </c>
      <c r="L4855" t="s">
        <v>123</v>
      </c>
      <c r="M4855" t="s">
        <v>13379</v>
      </c>
      <c r="N4855" t="s">
        <v>13380</v>
      </c>
      <c r="O4855" t="s">
        <v>237</v>
      </c>
      <c r="P4855" t="s">
        <v>1797</v>
      </c>
      <c r="Q4855" t="s">
        <v>169</v>
      </c>
      <c r="R4855" t="s">
        <v>1798</v>
      </c>
      <c r="S4855" t="s">
        <v>145</v>
      </c>
      <c r="T4855" t="s">
        <v>1799</v>
      </c>
      <c r="U4855" t="s">
        <v>1800</v>
      </c>
      <c r="V4855" t="s">
        <v>3525</v>
      </c>
      <c r="W4855" t="s">
        <v>3526</v>
      </c>
    </row>
    <row r="4856" spans="1:23" x14ac:dyDescent="0.3">
      <c r="A4856">
        <v>1673391898759900</v>
      </c>
      <c r="B4856" t="s">
        <v>161</v>
      </c>
      <c r="C4856" t="s">
        <v>24</v>
      </c>
      <c r="D4856" t="s">
        <v>2424</v>
      </c>
      <c r="E4856" t="s">
        <v>680</v>
      </c>
      <c r="F4856" t="s">
        <v>681</v>
      </c>
      <c r="G4856">
        <v>21.693999999999999</v>
      </c>
      <c r="H4856">
        <v>-71.797899999999998</v>
      </c>
      <c r="I4856" t="s">
        <v>62</v>
      </c>
      <c r="J4856">
        <v>103004</v>
      </c>
      <c r="K4856" s="1">
        <v>44770</v>
      </c>
      <c r="L4856" t="s">
        <v>123</v>
      </c>
      <c r="M4856" t="s">
        <v>13381</v>
      </c>
      <c r="N4856" t="s">
        <v>13382</v>
      </c>
      <c r="O4856" t="s">
        <v>2470</v>
      </c>
      <c r="P4856" t="s">
        <v>4399</v>
      </c>
      <c r="Q4856" t="s">
        <v>143</v>
      </c>
      <c r="R4856" t="s">
        <v>4400</v>
      </c>
      <c r="S4856" t="s">
        <v>212</v>
      </c>
      <c r="T4856" t="s">
        <v>4401</v>
      </c>
      <c r="U4856" t="s">
        <v>4402</v>
      </c>
      <c r="V4856" t="s">
        <v>117</v>
      </c>
      <c r="W4856" t="s">
        <v>118</v>
      </c>
    </row>
    <row r="4857" spans="1:23" x14ac:dyDescent="0.3">
      <c r="A4857">
        <v>1336475472387800</v>
      </c>
      <c r="B4857" t="s">
        <v>150</v>
      </c>
      <c r="C4857" t="s">
        <v>273</v>
      </c>
      <c r="D4857" t="s">
        <v>135</v>
      </c>
      <c r="E4857" t="s">
        <v>353</v>
      </c>
      <c r="F4857" t="s">
        <v>354</v>
      </c>
      <c r="G4857">
        <v>15.199</v>
      </c>
      <c r="H4857">
        <v>-86.241900000000001</v>
      </c>
      <c r="I4857" t="s">
        <v>62</v>
      </c>
      <c r="J4857">
        <v>63044</v>
      </c>
      <c r="K4857" s="1">
        <v>44460</v>
      </c>
      <c r="L4857" t="s">
        <v>29</v>
      </c>
      <c r="M4857" t="s">
        <v>13383</v>
      </c>
      <c r="N4857" t="s">
        <v>13384</v>
      </c>
      <c r="O4857" t="s">
        <v>111</v>
      </c>
      <c r="P4857" t="s">
        <v>112</v>
      </c>
      <c r="Q4857" t="s">
        <v>83</v>
      </c>
      <c r="R4857" t="s">
        <v>113</v>
      </c>
      <c r="S4857" t="s">
        <v>198</v>
      </c>
      <c r="T4857" t="s">
        <v>115</v>
      </c>
      <c r="U4857" t="s">
        <v>116</v>
      </c>
      <c r="V4857" t="s">
        <v>790</v>
      </c>
      <c r="W4857" t="s">
        <v>791</v>
      </c>
    </row>
    <row r="4858" spans="1:23" x14ac:dyDescent="0.3">
      <c r="A4858">
        <v>2498868766440630</v>
      </c>
      <c r="B4858" t="s">
        <v>567</v>
      </c>
      <c r="C4858" t="s">
        <v>189</v>
      </c>
      <c r="D4858" t="s">
        <v>6248</v>
      </c>
      <c r="E4858" t="s">
        <v>1615</v>
      </c>
      <c r="F4858" t="s">
        <v>1616</v>
      </c>
      <c r="G4858">
        <v>-18.879200000000001</v>
      </c>
      <c r="H4858">
        <v>46.845100000000002</v>
      </c>
      <c r="I4858" t="s">
        <v>78</v>
      </c>
      <c r="J4858">
        <v>73943</v>
      </c>
      <c r="K4858" s="1">
        <v>44604</v>
      </c>
      <c r="L4858" t="s">
        <v>29</v>
      </c>
      <c r="M4858" t="s">
        <v>13385</v>
      </c>
      <c r="N4858" t="s">
        <v>13386</v>
      </c>
      <c r="O4858" t="s">
        <v>754</v>
      </c>
      <c r="P4858" t="s">
        <v>755</v>
      </c>
      <c r="Q4858" t="s">
        <v>83</v>
      </c>
      <c r="R4858" t="s">
        <v>756</v>
      </c>
      <c r="S4858" t="s">
        <v>85</v>
      </c>
      <c r="T4858" t="s">
        <v>757</v>
      </c>
      <c r="U4858" t="s">
        <v>758</v>
      </c>
      <c r="V4858" t="s">
        <v>1265</v>
      </c>
      <c r="W4858" t="s">
        <v>1266</v>
      </c>
    </row>
    <row r="4859" spans="1:23" x14ac:dyDescent="0.3">
      <c r="A4859">
        <v>2539745580941290</v>
      </c>
      <c r="B4859" t="s">
        <v>1636</v>
      </c>
      <c r="C4859" t="s">
        <v>218</v>
      </c>
      <c r="D4859" t="s">
        <v>3360</v>
      </c>
      <c r="E4859" t="s">
        <v>712</v>
      </c>
      <c r="F4859" t="s">
        <v>713</v>
      </c>
      <c r="G4859">
        <v>40.069099999999999</v>
      </c>
      <c r="H4859">
        <v>45.038200000000003</v>
      </c>
      <c r="I4859" t="s">
        <v>78</v>
      </c>
      <c r="J4859">
        <v>107042</v>
      </c>
      <c r="K4859" s="1">
        <v>45033</v>
      </c>
      <c r="L4859" t="s">
        <v>63</v>
      </c>
      <c r="M4859" t="s">
        <v>4884</v>
      </c>
      <c r="N4859" t="s">
        <v>13387</v>
      </c>
      <c r="O4859" t="s">
        <v>1746</v>
      </c>
      <c r="P4859" t="s">
        <v>4781</v>
      </c>
      <c r="Q4859" t="s">
        <v>321</v>
      </c>
      <c r="R4859" t="s">
        <v>4782</v>
      </c>
      <c r="S4859" t="s">
        <v>241</v>
      </c>
      <c r="T4859" t="s">
        <v>4783</v>
      </c>
      <c r="U4859" t="s">
        <v>4784</v>
      </c>
      <c r="V4859" t="s">
        <v>6207</v>
      </c>
      <c r="W4859" t="s">
        <v>6208</v>
      </c>
    </row>
    <row r="4860" spans="1:23" x14ac:dyDescent="0.3">
      <c r="A4860">
        <v>680152827992028</v>
      </c>
      <c r="B4860" t="s">
        <v>582</v>
      </c>
      <c r="C4860" t="s">
        <v>42</v>
      </c>
      <c r="D4860" t="s">
        <v>2662</v>
      </c>
      <c r="E4860" t="s">
        <v>1316</v>
      </c>
      <c r="F4860" t="s">
        <v>1317</v>
      </c>
      <c r="G4860">
        <v>16.538799999999998</v>
      </c>
      <c r="H4860">
        <v>-23.041799999999999</v>
      </c>
      <c r="I4860" t="s">
        <v>138</v>
      </c>
      <c r="J4860">
        <v>73376</v>
      </c>
      <c r="K4860" s="1">
        <v>44642</v>
      </c>
      <c r="L4860" t="s">
        <v>29</v>
      </c>
      <c r="M4860" t="s">
        <v>13388</v>
      </c>
      <c r="N4860" t="s">
        <v>13389</v>
      </c>
      <c r="O4860" t="s">
        <v>618</v>
      </c>
      <c r="P4860" t="s">
        <v>1607</v>
      </c>
      <c r="Q4860" t="s">
        <v>34</v>
      </c>
      <c r="R4860" t="s">
        <v>1608</v>
      </c>
      <c r="S4860" t="s">
        <v>241</v>
      </c>
      <c r="T4860" t="s">
        <v>1609</v>
      </c>
      <c r="U4860" t="s">
        <v>1610</v>
      </c>
      <c r="V4860" t="s">
        <v>2262</v>
      </c>
      <c r="W4860" t="s">
        <v>2263</v>
      </c>
    </row>
    <row r="4861" spans="1:23" x14ac:dyDescent="0.3">
      <c r="A4861">
        <v>2043352825807470</v>
      </c>
      <c r="B4861" t="s">
        <v>443</v>
      </c>
      <c r="C4861" t="s">
        <v>42</v>
      </c>
      <c r="D4861" t="s">
        <v>5792</v>
      </c>
      <c r="E4861" t="s">
        <v>3022</v>
      </c>
      <c r="F4861" t="s">
        <v>3023</v>
      </c>
      <c r="G4861">
        <v>64.963099999999997</v>
      </c>
      <c r="H4861">
        <v>-19.020800000000001</v>
      </c>
      <c r="I4861" t="s">
        <v>206</v>
      </c>
      <c r="J4861">
        <v>30259</v>
      </c>
      <c r="K4861" s="1">
        <v>44942</v>
      </c>
      <c r="L4861" t="s">
        <v>123</v>
      </c>
      <c r="M4861" t="s">
        <v>13390</v>
      </c>
      <c r="N4861" t="s">
        <v>13391</v>
      </c>
      <c r="O4861" t="s">
        <v>224</v>
      </c>
      <c r="P4861" t="s">
        <v>225</v>
      </c>
      <c r="Q4861" t="s">
        <v>358</v>
      </c>
      <c r="R4861" t="s">
        <v>226</v>
      </c>
      <c r="S4861" t="s">
        <v>85</v>
      </c>
      <c r="T4861" t="s">
        <v>227</v>
      </c>
      <c r="U4861" t="s">
        <v>228</v>
      </c>
      <c r="V4861" t="s">
        <v>623</v>
      </c>
      <c r="W4861" t="s">
        <v>624</v>
      </c>
    </row>
    <row r="4862" spans="1:23" x14ac:dyDescent="0.3">
      <c r="A4862">
        <v>3026085301254720</v>
      </c>
      <c r="B4862" t="s">
        <v>23</v>
      </c>
      <c r="C4862" t="s">
        <v>42</v>
      </c>
      <c r="D4862" t="s">
        <v>4306</v>
      </c>
      <c r="E4862" t="s">
        <v>1642</v>
      </c>
      <c r="F4862" t="s">
        <v>1643</v>
      </c>
      <c r="G4862">
        <v>41.608600000000003</v>
      </c>
      <c r="H4862">
        <v>21.7453</v>
      </c>
      <c r="I4862" t="s">
        <v>62</v>
      </c>
      <c r="J4862">
        <v>99908</v>
      </c>
      <c r="K4862" s="1">
        <v>45184</v>
      </c>
      <c r="L4862" t="s">
        <v>123</v>
      </c>
      <c r="M4862" t="s">
        <v>13392</v>
      </c>
      <c r="N4862" t="s">
        <v>13393</v>
      </c>
      <c r="O4862" t="s">
        <v>909</v>
      </c>
      <c r="P4862" t="s">
        <v>910</v>
      </c>
      <c r="Q4862" t="s">
        <v>253</v>
      </c>
      <c r="R4862" t="s">
        <v>911</v>
      </c>
      <c r="S4862" t="s">
        <v>85</v>
      </c>
      <c r="T4862" t="s">
        <v>912</v>
      </c>
      <c r="U4862" t="s">
        <v>913</v>
      </c>
      <c r="V4862" t="s">
        <v>790</v>
      </c>
      <c r="W4862" t="s">
        <v>791</v>
      </c>
    </row>
    <row r="4863" spans="1:23" x14ac:dyDescent="0.3">
      <c r="A4863">
        <v>3014579841982830</v>
      </c>
      <c r="B4863" t="s">
        <v>480</v>
      </c>
      <c r="C4863" t="s">
        <v>42</v>
      </c>
      <c r="D4863" t="s">
        <v>5665</v>
      </c>
      <c r="E4863" t="s">
        <v>1642</v>
      </c>
      <c r="F4863" t="s">
        <v>1643</v>
      </c>
      <c r="G4863">
        <v>41.608600000000003</v>
      </c>
      <c r="H4863">
        <v>21.7453</v>
      </c>
      <c r="I4863" t="s">
        <v>62</v>
      </c>
      <c r="J4863">
        <v>29000</v>
      </c>
      <c r="K4863" s="1">
        <v>44496</v>
      </c>
      <c r="L4863" t="s">
        <v>123</v>
      </c>
      <c r="M4863" t="s">
        <v>13394</v>
      </c>
      <c r="N4863">
        <f>1-784-895-1103</f>
        <v>-2781</v>
      </c>
      <c r="O4863" t="s">
        <v>1698</v>
      </c>
      <c r="P4863" t="s">
        <v>6711</v>
      </c>
      <c r="Q4863" t="s">
        <v>332</v>
      </c>
      <c r="R4863" t="s">
        <v>6712</v>
      </c>
      <c r="S4863" t="s">
        <v>114</v>
      </c>
      <c r="T4863" t="s">
        <v>6713</v>
      </c>
      <c r="U4863" t="s">
        <v>6714</v>
      </c>
      <c r="V4863" t="s">
        <v>1402</v>
      </c>
      <c r="W4863" t="s">
        <v>1403</v>
      </c>
    </row>
    <row r="4864" spans="1:23" x14ac:dyDescent="0.3">
      <c r="A4864">
        <v>747288559084614</v>
      </c>
      <c r="B4864" t="s">
        <v>678</v>
      </c>
      <c r="C4864" t="s">
        <v>134</v>
      </c>
      <c r="D4864" t="s">
        <v>751</v>
      </c>
      <c r="E4864" t="s">
        <v>3412</v>
      </c>
      <c r="F4864" t="s">
        <v>3413</v>
      </c>
      <c r="G4864">
        <v>18.0425</v>
      </c>
      <c r="H4864">
        <v>-63.0548</v>
      </c>
      <c r="I4864" t="s">
        <v>78</v>
      </c>
      <c r="J4864">
        <v>111718</v>
      </c>
      <c r="K4864" s="1">
        <v>44578</v>
      </c>
      <c r="L4864" t="s">
        <v>29</v>
      </c>
      <c r="M4864" t="s">
        <v>13395</v>
      </c>
      <c r="N4864" t="s">
        <v>13396</v>
      </c>
      <c r="O4864" t="s">
        <v>167</v>
      </c>
      <c r="P4864" t="s">
        <v>1320</v>
      </c>
      <c r="Q4864" t="s">
        <v>253</v>
      </c>
      <c r="R4864" t="s">
        <v>1321</v>
      </c>
      <c r="S4864" t="s">
        <v>334</v>
      </c>
      <c r="T4864" t="s">
        <v>1322</v>
      </c>
      <c r="U4864" t="s">
        <v>1323</v>
      </c>
      <c r="V4864" t="s">
        <v>4688</v>
      </c>
      <c r="W4864" t="s">
        <v>4689</v>
      </c>
    </row>
    <row r="4865" spans="1:23" x14ac:dyDescent="0.3">
      <c r="A4865">
        <v>2299310811146600</v>
      </c>
      <c r="B4865" t="s">
        <v>1683</v>
      </c>
      <c r="C4865" t="s">
        <v>151</v>
      </c>
      <c r="D4865" t="s">
        <v>3933</v>
      </c>
      <c r="E4865" t="s">
        <v>3300</v>
      </c>
      <c r="F4865" t="s">
        <v>3301</v>
      </c>
      <c r="G4865">
        <v>7.4256000000000002</v>
      </c>
      <c r="H4865">
        <v>150.55080000000001</v>
      </c>
      <c r="I4865" t="s">
        <v>28</v>
      </c>
      <c r="J4865">
        <v>36512</v>
      </c>
      <c r="K4865" s="1">
        <v>44773</v>
      </c>
      <c r="L4865" t="s">
        <v>123</v>
      </c>
      <c r="M4865" t="s">
        <v>13397</v>
      </c>
      <c r="N4865" t="s">
        <v>13398</v>
      </c>
      <c r="O4865" t="s">
        <v>692</v>
      </c>
      <c r="P4865" t="s">
        <v>693</v>
      </c>
      <c r="Q4865" t="s">
        <v>294</v>
      </c>
      <c r="R4865" t="s">
        <v>694</v>
      </c>
      <c r="S4865" t="s">
        <v>145</v>
      </c>
      <c r="T4865" t="s">
        <v>695</v>
      </c>
      <c r="U4865" t="s">
        <v>696</v>
      </c>
      <c r="V4865" t="s">
        <v>10792</v>
      </c>
      <c r="W4865" t="s">
        <v>10793</v>
      </c>
    </row>
    <row r="4866" spans="1:23" x14ac:dyDescent="0.3">
      <c r="A4866">
        <v>2522067621934860</v>
      </c>
      <c r="B4866" t="s">
        <v>150</v>
      </c>
      <c r="C4866" t="s">
        <v>42</v>
      </c>
      <c r="D4866" t="s">
        <v>3122</v>
      </c>
      <c r="E4866" t="s">
        <v>1278</v>
      </c>
      <c r="F4866" t="s">
        <v>1278</v>
      </c>
      <c r="G4866">
        <v>49.815300000000001</v>
      </c>
      <c r="H4866">
        <v>6.1295999999999999</v>
      </c>
      <c r="I4866" t="s">
        <v>138</v>
      </c>
      <c r="J4866">
        <v>108859</v>
      </c>
      <c r="K4866" s="1">
        <v>44890</v>
      </c>
      <c r="L4866" t="s">
        <v>123</v>
      </c>
      <c r="M4866" t="s">
        <v>13399</v>
      </c>
      <c r="N4866">
        <f>1-390-268-8153</f>
        <v>-8810</v>
      </c>
      <c r="O4866" t="s">
        <v>496</v>
      </c>
      <c r="P4866" t="s">
        <v>1591</v>
      </c>
      <c r="Q4866" t="s">
        <v>294</v>
      </c>
      <c r="R4866" t="s">
        <v>1592</v>
      </c>
      <c r="S4866" t="s">
        <v>85</v>
      </c>
      <c r="T4866" t="s">
        <v>1593</v>
      </c>
      <c r="U4866" t="s">
        <v>1594</v>
      </c>
      <c r="V4866" t="s">
        <v>2307</v>
      </c>
      <c r="W4866" t="s">
        <v>2308</v>
      </c>
    </row>
    <row r="4867" spans="1:23" x14ac:dyDescent="0.3">
      <c r="A4867">
        <v>1017272139571440</v>
      </c>
      <c r="B4867" t="s">
        <v>286</v>
      </c>
      <c r="C4867" t="s">
        <v>189</v>
      </c>
      <c r="D4867" t="s">
        <v>3779</v>
      </c>
      <c r="E4867" t="s">
        <v>1642</v>
      </c>
      <c r="F4867" t="s">
        <v>1643</v>
      </c>
      <c r="G4867">
        <v>41.608600000000003</v>
      </c>
      <c r="H4867">
        <v>21.7453</v>
      </c>
      <c r="I4867" t="s">
        <v>138</v>
      </c>
      <c r="J4867">
        <v>133066</v>
      </c>
      <c r="K4867" s="1">
        <v>44989</v>
      </c>
      <c r="L4867" t="s">
        <v>63</v>
      </c>
      <c r="M4867" t="s">
        <v>13400</v>
      </c>
      <c r="N4867" t="s">
        <v>13401</v>
      </c>
      <c r="O4867" t="s">
        <v>692</v>
      </c>
      <c r="P4867" t="s">
        <v>5491</v>
      </c>
      <c r="Q4867" t="s">
        <v>253</v>
      </c>
      <c r="R4867" t="s">
        <v>5492</v>
      </c>
      <c r="S4867" t="s">
        <v>85</v>
      </c>
      <c r="T4867" t="s">
        <v>5493</v>
      </c>
      <c r="U4867" t="s">
        <v>5494</v>
      </c>
      <c r="V4867" t="s">
        <v>3375</v>
      </c>
      <c r="W4867" t="s">
        <v>3376</v>
      </c>
    </row>
    <row r="4868" spans="1:23" x14ac:dyDescent="0.3">
      <c r="A4868">
        <v>3059109579681170</v>
      </c>
      <c r="B4868" t="s">
        <v>710</v>
      </c>
      <c r="C4868" t="s">
        <v>24</v>
      </c>
      <c r="D4868" t="s">
        <v>5933</v>
      </c>
      <c r="E4868" t="s">
        <v>1534</v>
      </c>
      <c r="F4868" t="s">
        <v>1535</v>
      </c>
      <c r="G4868">
        <v>1.3733</v>
      </c>
      <c r="H4868">
        <v>32.290300000000002</v>
      </c>
      <c r="I4868" t="s">
        <v>78</v>
      </c>
      <c r="J4868">
        <v>37468</v>
      </c>
      <c r="K4868" s="1">
        <v>45022</v>
      </c>
      <c r="L4868" t="s">
        <v>123</v>
      </c>
      <c r="M4868" t="s">
        <v>13402</v>
      </c>
      <c r="N4868" t="s">
        <v>13403</v>
      </c>
      <c r="O4868" t="s">
        <v>356</v>
      </c>
      <c r="P4868" t="s">
        <v>357</v>
      </c>
      <c r="Q4868" t="s">
        <v>1047</v>
      </c>
      <c r="R4868" t="s">
        <v>359</v>
      </c>
      <c r="S4868" t="s">
        <v>212</v>
      </c>
      <c r="T4868" t="s">
        <v>360</v>
      </c>
      <c r="U4868" t="s">
        <v>361</v>
      </c>
      <c r="V4868" t="s">
        <v>7843</v>
      </c>
      <c r="W4868" t="s">
        <v>7844</v>
      </c>
    </row>
    <row r="4869" spans="1:23" x14ac:dyDescent="0.3">
      <c r="A4869">
        <v>1302416294545240</v>
      </c>
      <c r="B4869" t="s">
        <v>104</v>
      </c>
      <c r="C4869" t="s">
        <v>151</v>
      </c>
      <c r="D4869" t="s">
        <v>1267</v>
      </c>
      <c r="E4869" t="s">
        <v>1963</v>
      </c>
      <c r="F4869" t="s">
        <v>1964</v>
      </c>
      <c r="G4869">
        <v>33.223199999999999</v>
      </c>
      <c r="H4869">
        <v>43.679299999999998</v>
      </c>
      <c r="I4869" t="s">
        <v>206</v>
      </c>
      <c r="J4869">
        <v>121274</v>
      </c>
      <c r="K4869" s="1">
        <v>44658</v>
      </c>
      <c r="L4869" t="s">
        <v>123</v>
      </c>
      <c r="M4869" t="s">
        <v>13404</v>
      </c>
      <c r="N4869" t="s">
        <v>13405</v>
      </c>
      <c r="O4869" t="s">
        <v>126</v>
      </c>
      <c r="P4869" t="s">
        <v>7438</v>
      </c>
      <c r="Q4869" t="s">
        <v>169</v>
      </c>
      <c r="R4869" t="s">
        <v>7439</v>
      </c>
      <c r="S4869" t="s">
        <v>241</v>
      </c>
      <c r="T4869" t="s">
        <v>7440</v>
      </c>
      <c r="U4869" t="s">
        <v>7441</v>
      </c>
      <c r="V4869" t="s">
        <v>2077</v>
      </c>
      <c r="W4869" t="s">
        <v>2078</v>
      </c>
    </row>
    <row r="4870" spans="1:23" x14ac:dyDescent="0.3">
      <c r="A4870">
        <v>2779336100818650</v>
      </c>
      <c r="B4870" t="s">
        <v>351</v>
      </c>
      <c r="C4870" t="s">
        <v>24</v>
      </c>
      <c r="D4870" t="s">
        <v>5918</v>
      </c>
      <c r="E4870" t="s">
        <v>2591</v>
      </c>
      <c r="F4870" t="s">
        <v>2592</v>
      </c>
      <c r="G4870">
        <v>31.046099999999999</v>
      </c>
      <c r="H4870">
        <v>34.851599999999998</v>
      </c>
      <c r="I4870" t="s">
        <v>138</v>
      </c>
      <c r="J4870">
        <v>134040</v>
      </c>
      <c r="K4870" s="1">
        <v>44895</v>
      </c>
      <c r="L4870" t="s">
        <v>29</v>
      </c>
      <c r="M4870" t="s">
        <v>13406</v>
      </c>
      <c r="N4870" t="s">
        <v>13407</v>
      </c>
      <c r="O4870" t="s">
        <v>1100</v>
      </c>
      <c r="P4870" t="s">
        <v>2877</v>
      </c>
      <c r="Q4870" t="s">
        <v>50</v>
      </c>
      <c r="R4870" t="s">
        <v>2878</v>
      </c>
      <c r="S4870" t="s">
        <v>69</v>
      </c>
      <c r="T4870" t="s">
        <v>2879</v>
      </c>
      <c r="U4870" t="s">
        <v>2880</v>
      </c>
      <c r="V4870" t="s">
        <v>4295</v>
      </c>
      <c r="W4870" t="s">
        <v>4296</v>
      </c>
    </row>
    <row r="4871" spans="1:23" x14ac:dyDescent="0.3">
      <c r="A4871">
        <v>415781425246890</v>
      </c>
      <c r="B4871" t="s">
        <v>364</v>
      </c>
      <c r="C4871" t="s">
        <v>134</v>
      </c>
      <c r="D4871" t="s">
        <v>1435</v>
      </c>
      <c r="E4871" t="s">
        <v>1360</v>
      </c>
      <c r="F4871" t="s">
        <v>1361</v>
      </c>
      <c r="G4871">
        <v>60.472000000000001</v>
      </c>
      <c r="H4871">
        <v>8.4688999999999997</v>
      </c>
      <c r="I4871" t="s">
        <v>78</v>
      </c>
      <c r="J4871">
        <v>107562</v>
      </c>
      <c r="K4871" s="1">
        <v>44526</v>
      </c>
      <c r="L4871" t="s">
        <v>63</v>
      </c>
      <c r="M4871" t="s">
        <v>13408</v>
      </c>
      <c r="N4871" t="s">
        <v>13409</v>
      </c>
      <c r="O4871" t="s">
        <v>1698</v>
      </c>
      <c r="P4871" t="s">
        <v>1699</v>
      </c>
      <c r="Q4871" t="s">
        <v>67</v>
      </c>
      <c r="R4871" t="s">
        <v>1700</v>
      </c>
      <c r="S4871" t="s">
        <v>241</v>
      </c>
      <c r="T4871" t="s">
        <v>1701</v>
      </c>
      <c r="U4871" t="s">
        <v>1702</v>
      </c>
      <c r="V4871" t="s">
        <v>10551</v>
      </c>
      <c r="W4871" t="s">
        <v>10552</v>
      </c>
    </row>
    <row r="4872" spans="1:23" x14ac:dyDescent="0.3">
      <c r="A4872">
        <v>766939986345989</v>
      </c>
      <c r="B4872" t="s">
        <v>74</v>
      </c>
      <c r="C4872" t="s">
        <v>134</v>
      </c>
      <c r="D4872" t="s">
        <v>3633</v>
      </c>
      <c r="E4872" t="s">
        <v>4406</v>
      </c>
      <c r="F4872" t="s">
        <v>4407</v>
      </c>
      <c r="G4872">
        <v>42.7087</v>
      </c>
      <c r="H4872">
        <v>19.374400000000001</v>
      </c>
      <c r="I4872" t="s">
        <v>62</v>
      </c>
      <c r="J4872">
        <v>17665</v>
      </c>
      <c r="K4872" s="1">
        <v>45136</v>
      </c>
      <c r="L4872" t="s">
        <v>123</v>
      </c>
      <c r="M4872" t="s">
        <v>13410</v>
      </c>
      <c r="N4872" t="s">
        <v>13411</v>
      </c>
      <c r="O4872" t="s">
        <v>736</v>
      </c>
      <c r="P4872" t="s">
        <v>4262</v>
      </c>
      <c r="Q4872" t="s">
        <v>239</v>
      </c>
      <c r="R4872" t="s">
        <v>4263</v>
      </c>
      <c r="S4872" t="s">
        <v>212</v>
      </c>
      <c r="T4872" t="s">
        <v>4264</v>
      </c>
      <c r="U4872" t="s">
        <v>4265</v>
      </c>
      <c r="V4872" t="s">
        <v>6188</v>
      </c>
      <c r="W4872" t="s">
        <v>6189</v>
      </c>
    </row>
    <row r="4873" spans="1:23" x14ac:dyDescent="0.3">
      <c r="A4873">
        <v>604598559916538</v>
      </c>
      <c r="B4873" t="s">
        <v>1803</v>
      </c>
      <c r="C4873" t="s">
        <v>189</v>
      </c>
      <c r="D4873" t="s">
        <v>2740</v>
      </c>
      <c r="E4873" t="s">
        <v>975</v>
      </c>
      <c r="F4873" t="s">
        <v>976</v>
      </c>
      <c r="G4873">
        <v>7.8731</v>
      </c>
      <c r="H4873">
        <v>80.771799999999999</v>
      </c>
      <c r="I4873" t="s">
        <v>206</v>
      </c>
      <c r="J4873">
        <v>21431</v>
      </c>
      <c r="K4873" s="1">
        <v>45140</v>
      </c>
      <c r="L4873" t="s">
        <v>29</v>
      </c>
      <c r="M4873" t="s">
        <v>13412</v>
      </c>
      <c r="N4873" t="s">
        <v>13413</v>
      </c>
      <c r="O4873" t="s">
        <v>48</v>
      </c>
      <c r="P4873" t="s">
        <v>1807</v>
      </c>
      <c r="Q4873" t="s">
        <v>332</v>
      </c>
      <c r="R4873" t="s">
        <v>1808</v>
      </c>
      <c r="S4873" t="s">
        <v>145</v>
      </c>
      <c r="T4873" t="s">
        <v>1809</v>
      </c>
      <c r="U4873" t="s">
        <v>1810</v>
      </c>
      <c r="V4873" t="s">
        <v>4643</v>
      </c>
      <c r="W4873" t="s">
        <v>4644</v>
      </c>
    </row>
    <row r="4874" spans="1:23" x14ac:dyDescent="0.3">
      <c r="A4874">
        <v>274315050588965</v>
      </c>
      <c r="B4874" t="s">
        <v>133</v>
      </c>
      <c r="C4874" t="s">
        <v>42</v>
      </c>
      <c r="D4874" t="s">
        <v>468</v>
      </c>
      <c r="E4874" t="s">
        <v>2741</v>
      </c>
      <c r="F4874" t="s">
        <v>2742</v>
      </c>
      <c r="G4874">
        <v>39.399900000000002</v>
      </c>
      <c r="H4874">
        <v>-8.2245000000000008</v>
      </c>
      <c r="I4874" t="s">
        <v>206</v>
      </c>
      <c r="J4874">
        <v>48597</v>
      </c>
      <c r="K4874" s="1">
        <v>45184</v>
      </c>
      <c r="L4874" t="s">
        <v>29</v>
      </c>
      <c r="M4874" t="s">
        <v>13414</v>
      </c>
      <c r="N4874" t="s">
        <v>13415</v>
      </c>
      <c r="O4874" t="s">
        <v>33</v>
      </c>
      <c r="P4874" t="s">
        <v>1558</v>
      </c>
      <c r="Q4874" t="s">
        <v>183</v>
      </c>
      <c r="R4874" t="s">
        <v>1559</v>
      </c>
      <c r="S4874" t="s">
        <v>52</v>
      </c>
      <c r="T4874" t="s">
        <v>1560</v>
      </c>
      <c r="U4874" t="s">
        <v>1561</v>
      </c>
      <c r="V4874" t="s">
        <v>4481</v>
      </c>
      <c r="W4874" t="s">
        <v>4482</v>
      </c>
    </row>
    <row r="4875" spans="1:23" x14ac:dyDescent="0.3">
      <c r="A4875">
        <v>1193051552023890</v>
      </c>
      <c r="B4875" t="s">
        <v>1683</v>
      </c>
      <c r="C4875" t="s">
        <v>273</v>
      </c>
      <c r="D4875" t="s">
        <v>5665</v>
      </c>
      <c r="E4875" t="s">
        <v>3961</v>
      </c>
      <c r="F4875" t="s">
        <v>3962</v>
      </c>
      <c r="G4875">
        <v>-18.665700000000001</v>
      </c>
      <c r="H4875">
        <v>35.529600000000002</v>
      </c>
      <c r="I4875" t="s">
        <v>28</v>
      </c>
      <c r="J4875">
        <v>44562</v>
      </c>
      <c r="K4875" s="1">
        <v>44693</v>
      </c>
      <c r="L4875" t="s">
        <v>123</v>
      </c>
      <c r="M4875" t="s">
        <v>13416</v>
      </c>
      <c r="N4875" t="s">
        <v>13417</v>
      </c>
      <c r="O4875" t="s">
        <v>389</v>
      </c>
      <c r="P4875" t="s">
        <v>7939</v>
      </c>
      <c r="Q4875" t="s">
        <v>1047</v>
      </c>
      <c r="R4875" t="s">
        <v>7940</v>
      </c>
      <c r="S4875" t="s">
        <v>334</v>
      </c>
      <c r="T4875" t="s">
        <v>7941</v>
      </c>
      <c r="U4875" t="s">
        <v>7942</v>
      </c>
      <c r="V4875" t="s">
        <v>10551</v>
      </c>
      <c r="W4875" t="s">
        <v>10552</v>
      </c>
    </row>
    <row r="4876" spans="1:23" x14ac:dyDescent="0.3">
      <c r="A4876">
        <v>2337612664643000</v>
      </c>
      <c r="B4876" t="s">
        <v>1803</v>
      </c>
      <c r="C4876" t="s">
        <v>151</v>
      </c>
      <c r="D4876" t="s">
        <v>3538</v>
      </c>
      <c r="E4876" t="s">
        <v>2083</v>
      </c>
      <c r="F4876" t="s">
        <v>2084</v>
      </c>
      <c r="G4876">
        <v>-8.8742000000000001</v>
      </c>
      <c r="H4876">
        <v>125.72750000000001</v>
      </c>
      <c r="I4876" t="s">
        <v>138</v>
      </c>
      <c r="J4876">
        <v>33957</v>
      </c>
      <c r="K4876" s="1">
        <v>44527</v>
      </c>
      <c r="L4876" t="s">
        <v>29</v>
      </c>
      <c r="M4876" t="s">
        <v>13418</v>
      </c>
      <c r="N4876" t="s">
        <v>13419</v>
      </c>
      <c r="O4876" t="s">
        <v>1966</v>
      </c>
      <c r="P4876" t="s">
        <v>1967</v>
      </c>
      <c r="Q4876" t="s">
        <v>253</v>
      </c>
      <c r="R4876" t="s">
        <v>1968</v>
      </c>
      <c r="S4876" t="s">
        <v>145</v>
      </c>
      <c r="T4876" t="s">
        <v>1969</v>
      </c>
      <c r="U4876" t="s">
        <v>1970</v>
      </c>
      <c r="V4876" t="s">
        <v>2979</v>
      </c>
      <c r="W4876" t="s">
        <v>2980</v>
      </c>
    </row>
    <row r="4877" spans="1:23" x14ac:dyDescent="0.3">
      <c r="A4877">
        <v>2887728425786160</v>
      </c>
      <c r="B4877" t="s">
        <v>533</v>
      </c>
      <c r="C4877" t="s">
        <v>151</v>
      </c>
      <c r="D4877" t="s">
        <v>8575</v>
      </c>
      <c r="E4877" t="s">
        <v>4077</v>
      </c>
      <c r="F4877" t="s">
        <v>4078</v>
      </c>
      <c r="G4877">
        <v>42.602600000000002</v>
      </c>
      <c r="H4877">
        <v>20.902999999999999</v>
      </c>
      <c r="I4877" t="s">
        <v>62</v>
      </c>
      <c r="J4877">
        <v>127404</v>
      </c>
      <c r="K4877" s="1">
        <v>44877</v>
      </c>
      <c r="L4877" t="s">
        <v>63</v>
      </c>
      <c r="M4877" t="s">
        <v>13420</v>
      </c>
      <c r="N4877" t="s">
        <v>13421</v>
      </c>
      <c r="O4877" t="s">
        <v>111</v>
      </c>
      <c r="P4877" t="s">
        <v>112</v>
      </c>
      <c r="Q4877" t="s">
        <v>294</v>
      </c>
      <c r="R4877" t="s">
        <v>113</v>
      </c>
      <c r="S4877" t="s">
        <v>334</v>
      </c>
      <c r="T4877" t="s">
        <v>115</v>
      </c>
      <c r="U4877" t="s">
        <v>116</v>
      </c>
      <c r="V4877" t="s">
        <v>7094</v>
      </c>
      <c r="W4877" t="s">
        <v>7095</v>
      </c>
    </row>
    <row r="4878" spans="1:23" x14ac:dyDescent="0.3">
      <c r="A4878">
        <v>585355132454532</v>
      </c>
      <c r="B4878" t="s">
        <v>23</v>
      </c>
      <c r="C4878" t="s">
        <v>24</v>
      </c>
      <c r="D4878" t="s">
        <v>5308</v>
      </c>
      <c r="E4878" t="s">
        <v>2204</v>
      </c>
      <c r="F4878" t="s">
        <v>2205</v>
      </c>
      <c r="G4878">
        <v>7.9465000000000003</v>
      </c>
      <c r="H4878">
        <v>-1.0232000000000001</v>
      </c>
      <c r="I4878" t="s">
        <v>78</v>
      </c>
      <c r="J4878">
        <v>54833</v>
      </c>
      <c r="K4878" s="1">
        <v>44729</v>
      </c>
      <c r="L4878" t="s">
        <v>29</v>
      </c>
      <c r="M4878" t="s">
        <v>13422</v>
      </c>
      <c r="N4878" t="s">
        <v>13423</v>
      </c>
      <c r="O4878" t="s">
        <v>1373</v>
      </c>
      <c r="P4878" t="s">
        <v>1513</v>
      </c>
      <c r="Q4878" t="s">
        <v>67</v>
      </c>
      <c r="R4878" t="s">
        <v>4950</v>
      </c>
      <c r="S4878" t="s">
        <v>145</v>
      </c>
      <c r="T4878" t="s">
        <v>4951</v>
      </c>
      <c r="U4878" t="s">
        <v>4952</v>
      </c>
      <c r="V4878" t="s">
        <v>3297</v>
      </c>
      <c r="W4878" t="s">
        <v>3298</v>
      </c>
    </row>
    <row r="4879" spans="1:23" x14ac:dyDescent="0.3">
      <c r="A4879">
        <v>1557041369860990</v>
      </c>
      <c r="B4879" t="s">
        <v>23</v>
      </c>
      <c r="C4879" t="s">
        <v>151</v>
      </c>
      <c r="D4879" t="s">
        <v>2060</v>
      </c>
      <c r="E4879" t="s">
        <v>1462</v>
      </c>
      <c r="F4879" t="s">
        <v>1463</v>
      </c>
      <c r="G4879">
        <v>-13.133900000000001</v>
      </c>
      <c r="H4879">
        <v>27.849299999999999</v>
      </c>
      <c r="I4879" t="s">
        <v>138</v>
      </c>
      <c r="J4879">
        <v>102448</v>
      </c>
      <c r="K4879" s="1">
        <v>45047</v>
      </c>
      <c r="L4879" t="s">
        <v>123</v>
      </c>
      <c r="M4879" t="s">
        <v>13424</v>
      </c>
      <c r="N4879" t="s">
        <v>13425</v>
      </c>
      <c r="O4879" t="s">
        <v>319</v>
      </c>
      <c r="P4879" t="s">
        <v>1858</v>
      </c>
      <c r="Q4879" t="s">
        <v>253</v>
      </c>
      <c r="R4879" t="s">
        <v>1859</v>
      </c>
      <c r="S4879" t="s">
        <v>114</v>
      </c>
      <c r="T4879" t="s">
        <v>1860</v>
      </c>
      <c r="U4879" t="s">
        <v>1861</v>
      </c>
      <c r="V4879" t="s">
        <v>4643</v>
      </c>
      <c r="W4879" t="s">
        <v>4644</v>
      </c>
    </row>
    <row r="4880" spans="1:23" x14ac:dyDescent="0.3">
      <c r="A4880">
        <v>2859885469447260</v>
      </c>
      <c r="B4880" t="s">
        <v>23</v>
      </c>
      <c r="C4880" t="s">
        <v>189</v>
      </c>
      <c r="D4880" t="s">
        <v>1326</v>
      </c>
      <c r="E4880" t="s">
        <v>1462</v>
      </c>
      <c r="F4880" t="s">
        <v>1463</v>
      </c>
      <c r="G4880">
        <v>-13.133900000000001</v>
      </c>
      <c r="H4880">
        <v>27.849299999999999</v>
      </c>
      <c r="I4880" t="s">
        <v>78</v>
      </c>
      <c r="J4880">
        <v>19363</v>
      </c>
      <c r="K4880" s="1">
        <v>44848</v>
      </c>
      <c r="L4880" t="s">
        <v>63</v>
      </c>
      <c r="M4880" t="s">
        <v>13426</v>
      </c>
      <c r="N4880" t="s">
        <v>13427</v>
      </c>
      <c r="O4880" t="s">
        <v>1966</v>
      </c>
      <c r="P4880" t="s">
        <v>6867</v>
      </c>
      <c r="Q4880" t="s">
        <v>67</v>
      </c>
      <c r="R4880" t="s">
        <v>6868</v>
      </c>
      <c r="S4880" t="s">
        <v>212</v>
      </c>
      <c r="T4880" t="s">
        <v>6869</v>
      </c>
      <c r="U4880" t="s">
        <v>6870</v>
      </c>
      <c r="V4880" t="s">
        <v>12508</v>
      </c>
      <c r="W4880" t="s">
        <v>12509</v>
      </c>
    </row>
    <row r="4881" spans="1:23" x14ac:dyDescent="0.3">
      <c r="A4881">
        <v>1195310663238200</v>
      </c>
      <c r="B4881" t="s">
        <v>150</v>
      </c>
      <c r="C4881" t="s">
        <v>24</v>
      </c>
      <c r="D4881" t="s">
        <v>2460</v>
      </c>
      <c r="E4881" t="s">
        <v>2610</v>
      </c>
      <c r="F4881" t="s">
        <v>2611</v>
      </c>
      <c r="G4881">
        <v>27.514199999999999</v>
      </c>
      <c r="H4881">
        <v>90.433599999999998</v>
      </c>
      <c r="I4881" t="s">
        <v>138</v>
      </c>
      <c r="J4881">
        <v>54303</v>
      </c>
      <c r="K4881" s="1">
        <v>44883</v>
      </c>
      <c r="L4881" t="s">
        <v>63</v>
      </c>
      <c r="M4881" t="s">
        <v>13428</v>
      </c>
      <c r="N4881" t="s">
        <v>13429</v>
      </c>
      <c r="O4881" t="s">
        <v>319</v>
      </c>
      <c r="P4881" t="s">
        <v>1858</v>
      </c>
      <c r="Q4881" t="s">
        <v>50</v>
      </c>
      <c r="R4881" t="s">
        <v>1859</v>
      </c>
      <c r="S4881" t="s">
        <v>198</v>
      </c>
      <c r="T4881" t="s">
        <v>1860</v>
      </c>
      <c r="U4881" t="s">
        <v>1861</v>
      </c>
      <c r="V4881" t="s">
        <v>1867</v>
      </c>
      <c r="W4881" t="s">
        <v>1868</v>
      </c>
    </row>
    <row r="4882" spans="1:23" x14ac:dyDescent="0.3">
      <c r="A4882">
        <v>2544791530552690</v>
      </c>
      <c r="B4882" t="s">
        <v>678</v>
      </c>
      <c r="C4882" t="s">
        <v>218</v>
      </c>
      <c r="D4882" t="s">
        <v>5140</v>
      </c>
      <c r="E4882" t="s">
        <v>2610</v>
      </c>
      <c r="F4882" t="s">
        <v>2611</v>
      </c>
      <c r="G4882">
        <v>27.514199999999999</v>
      </c>
      <c r="H4882">
        <v>90.433599999999998</v>
      </c>
      <c r="I4882" t="s">
        <v>206</v>
      </c>
      <c r="J4882">
        <v>123406</v>
      </c>
      <c r="K4882" s="1">
        <v>44769</v>
      </c>
      <c r="L4882" t="s">
        <v>63</v>
      </c>
      <c r="M4882" t="s">
        <v>13430</v>
      </c>
      <c r="N4882" t="s">
        <v>13431</v>
      </c>
      <c r="O4882" t="s">
        <v>3723</v>
      </c>
      <c r="P4882" t="s">
        <v>3724</v>
      </c>
      <c r="Q4882" t="s">
        <v>67</v>
      </c>
      <c r="R4882" t="s">
        <v>3725</v>
      </c>
      <c r="S4882" t="s">
        <v>36</v>
      </c>
      <c r="T4882" t="s">
        <v>3726</v>
      </c>
      <c r="U4882" t="s">
        <v>3727</v>
      </c>
      <c r="V4882" t="s">
        <v>4614</v>
      </c>
      <c r="W4882" t="s">
        <v>4615</v>
      </c>
    </row>
    <row r="4883" spans="1:23" x14ac:dyDescent="0.3">
      <c r="A4883">
        <v>1182845185232890</v>
      </c>
      <c r="B4883" t="s">
        <v>443</v>
      </c>
      <c r="C4883" t="s">
        <v>134</v>
      </c>
      <c r="D4883" t="s">
        <v>3558</v>
      </c>
      <c r="E4883" t="s">
        <v>2309</v>
      </c>
      <c r="F4883" t="s">
        <v>2310</v>
      </c>
      <c r="G4883">
        <v>12.984299999999999</v>
      </c>
      <c r="H4883">
        <v>-61.287199999999999</v>
      </c>
      <c r="I4883" t="s">
        <v>62</v>
      </c>
      <c r="J4883">
        <v>87900</v>
      </c>
      <c r="K4883" s="1">
        <v>45012</v>
      </c>
      <c r="L4883" t="s">
        <v>123</v>
      </c>
      <c r="M4883" t="s">
        <v>13432</v>
      </c>
      <c r="N4883" t="s">
        <v>13433</v>
      </c>
      <c r="O4883" t="s">
        <v>307</v>
      </c>
      <c r="P4883" t="s">
        <v>1417</v>
      </c>
      <c r="Q4883" t="s">
        <v>50</v>
      </c>
      <c r="R4883" t="s">
        <v>1418</v>
      </c>
      <c r="S4883" t="s">
        <v>114</v>
      </c>
      <c r="T4883" t="s">
        <v>1419</v>
      </c>
      <c r="U4883" t="s">
        <v>1420</v>
      </c>
      <c r="V4883" t="s">
        <v>2189</v>
      </c>
      <c r="W4883" t="s">
        <v>2190</v>
      </c>
    </row>
    <row r="4884" spans="1:23" x14ac:dyDescent="0.3">
      <c r="A4884">
        <v>1019492088147750</v>
      </c>
      <c r="B4884" t="s">
        <v>161</v>
      </c>
      <c r="C4884" t="s">
        <v>58</v>
      </c>
      <c r="D4884" t="s">
        <v>7011</v>
      </c>
      <c r="E4884" t="s">
        <v>5023</v>
      </c>
      <c r="F4884" t="s">
        <v>5024</v>
      </c>
      <c r="G4884">
        <v>25.034300000000002</v>
      </c>
      <c r="H4884">
        <v>-77.396299999999997</v>
      </c>
      <c r="I4884" t="s">
        <v>138</v>
      </c>
      <c r="J4884">
        <v>34531</v>
      </c>
      <c r="K4884" s="1">
        <v>45056</v>
      </c>
      <c r="L4884" t="s">
        <v>63</v>
      </c>
      <c r="M4884" t="s">
        <v>13434</v>
      </c>
      <c r="N4884" t="s">
        <v>13435</v>
      </c>
      <c r="O4884" t="s">
        <v>448</v>
      </c>
      <c r="P4884" t="s">
        <v>6370</v>
      </c>
      <c r="Q4884" t="s">
        <v>67</v>
      </c>
      <c r="R4884" t="s">
        <v>6371</v>
      </c>
      <c r="S4884" t="s">
        <v>334</v>
      </c>
      <c r="T4884" t="s">
        <v>6372</v>
      </c>
      <c r="U4884" t="s">
        <v>6373</v>
      </c>
      <c r="V4884" t="s">
        <v>415</v>
      </c>
      <c r="W4884" t="s">
        <v>416</v>
      </c>
    </row>
    <row r="4885" spans="1:23" x14ac:dyDescent="0.3">
      <c r="A4885">
        <v>2764795271416700</v>
      </c>
      <c r="B4885" t="s">
        <v>300</v>
      </c>
      <c r="C4885" t="s">
        <v>134</v>
      </c>
      <c r="D4885" t="s">
        <v>5933</v>
      </c>
      <c r="E4885" t="s">
        <v>1509</v>
      </c>
      <c r="F4885" t="s">
        <v>1510</v>
      </c>
      <c r="G4885">
        <v>10.691800000000001</v>
      </c>
      <c r="H4885">
        <v>-61.222499999999997</v>
      </c>
      <c r="I4885" t="s">
        <v>138</v>
      </c>
      <c r="J4885">
        <v>112803</v>
      </c>
      <c r="K4885" s="1">
        <v>44592</v>
      </c>
      <c r="L4885" t="s">
        <v>29</v>
      </c>
      <c r="M4885" t="s">
        <v>13436</v>
      </c>
      <c r="N4885" t="s">
        <v>13437</v>
      </c>
      <c r="O4885" t="s">
        <v>2883</v>
      </c>
      <c r="P4885" t="s">
        <v>2275</v>
      </c>
      <c r="Q4885" t="s">
        <v>253</v>
      </c>
      <c r="R4885" t="s">
        <v>3654</v>
      </c>
      <c r="S4885" t="s">
        <v>69</v>
      </c>
      <c r="T4885" t="s">
        <v>3655</v>
      </c>
      <c r="U4885" t="s">
        <v>3656</v>
      </c>
      <c r="V4885" t="s">
        <v>7363</v>
      </c>
      <c r="W4885" t="s">
        <v>7364</v>
      </c>
    </row>
    <row r="4886" spans="1:23" x14ac:dyDescent="0.3">
      <c r="A4886">
        <v>1212360075912350</v>
      </c>
      <c r="B4886" t="s">
        <v>921</v>
      </c>
      <c r="C4886" t="s">
        <v>218</v>
      </c>
      <c r="D4886" t="s">
        <v>203</v>
      </c>
      <c r="E4886" t="s">
        <v>2098</v>
      </c>
      <c r="F4886" t="s">
        <v>2099</v>
      </c>
      <c r="G4886">
        <v>15.4542</v>
      </c>
      <c r="H4886">
        <v>18.732199999999999</v>
      </c>
      <c r="I4886" t="s">
        <v>28</v>
      </c>
      <c r="J4886">
        <v>132441</v>
      </c>
      <c r="K4886" s="1">
        <v>44636</v>
      </c>
      <c r="L4886" t="s">
        <v>123</v>
      </c>
      <c r="M4886" t="s">
        <v>13438</v>
      </c>
      <c r="N4886" t="s">
        <v>13439</v>
      </c>
      <c r="O4886" t="s">
        <v>65</v>
      </c>
      <c r="P4886" t="s">
        <v>2036</v>
      </c>
      <c r="Q4886" t="s">
        <v>50</v>
      </c>
      <c r="R4886" t="s">
        <v>2037</v>
      </c>
      <c r="S4886" t="s">
        <v>334</v>
      </c>
      <c r="T4886" t="s">
        <v>2038</v>
      </c>
      <c r="U4886" t="s">
        <v>2039</v>
      </c>
      <c r="V4886" t="s">
        <v>874</v>
      </c>
      <c r="W4886" t="s">
        <v>875</v>
      </c>
    </row>
    <row r="4887" spans="1:23" x14ac:dyDescent="0.3">
      <c r="A4887">
        <v>1187900258094530</v>
      </c>
      <c r="B4887" t="s">
        <v>74</v>
      </c>
      <c r="C4887" t="s">
        <v>134</v>
      </c>
      <c r="D4887" t="s">
        <v>4153</v>
      </c>
      <c r="E4887" t="s">
        <v>5225</v>
      </c>
      <c r="F4887" t="s">
        <v>5226</v>
      </c>
      <c r="G4887">
        <v>7.1315</v>
      </c>
      <c r="H4887">
        <v>171.18450000000001</v>
      </c>
      <c r="I4887" t="s">
        <v>206</v>
      </c>
      <c r="J4887">
        <v>99203</v>
      </c>
      <c r="K4887" s="1">
        <v>44532</v>
      </c>
      <c r="L4887" t="s">
        <v>29</v>
      </c>
      <c r="M4887" t="s">
        <v>13440</v>
      </c>
      <c r="N4887" t="s">
        <v>13441</v>
      </c>
      <c r="O4887" t="s">
        <v>3431</v>
      </c>
      <c r="P4887" t="s">
        <v>4610</v>
      </c>
      <c r="Q4887" t="s">
        <v>67</v>
      </c>
      <c r="R4887" t="s">
        <v>4611</v>
      </c>
      <c r="S4887" t="s">
        <v>114</v>
      </c>
      <c r="T4887" t="s">
        <v>4612</v>
      </c>
      <c r="U4887" t="s">
        <v>4613</v>
      </c>
      <c r="V4887" t="s">
        <v>12188</v>
      </c>
      <c r="W4887" t="s">
        <v>12189</v>
      </c>
    </row>
    <row r="4888" spans="1:23" x14ac:dyDescent="0.3">
      <c r="A4888">
        <v>1741929360592300</v>
      </c>
      <c r="B4888" t="s">
        <v>533</v>
      </c>
      <c r="C4888" t="s">
        <v>189</v>
      </c>
      <c r="D4888" t="s">
        <v>711</v>
      </c>
      <c r="E4888" t="s">
        <v>177</v>
      </c>
      <c r="F4888" t="s">
        <v>178</v>
      </c>
      <c r="G4888">
        <v>26.066700000000001</v>
      </c>
      <c r="H4888">
        <v>50.557699999999997</v>
      </c>
      <c r="I4888" t="s">
        <v>28</v>
      </c>
      <c r="J4888">
        <v>70383</v>
      </c>
      <c r="K4888" s="1">
        <v>44629</v>
      </c>
      <c r="L4888" t="s">
        <v>29</v>
      </c>
      <c r="M4888" t="s">
        <v>13442</v>
      </c>
      <c r="N4888" t="s">
        <v>13443</v>
      </c>
      <c r="O4888" t="s">
        <v>1735</v>
      </c>
      <c r="P4888" t="s">
        <v>1736</v>
      </c>
      <c r="Q4888" t="s">
        <v>67</v>
      </c>
      <c r="R4888" t="s">
        <v>1737</v>
      </c>
      <c r="S4888" t="s">
        <v>212</v>
      </c>
      <c r="T4888" t="s">
        <v>1738</v>
      </c>
      <c r="U4888" t="s">
        <v>1739</v>
      </c>
      <c r="V4888" t="s">
        <v>3890</v>
      </c>
      <c r="W4888" t="s">
        <v>3891</v>
      </c>
    </row>
    <row r="4889" spans="1:23" x14ac:dyDescent="0.3">
      <c r="A4889">
        <v>2183250143349840</v>
      </c>
      <c r="B4889" t="s">
        <v>286</v>
      </c>
      <c r="C4889" t="s">
        <v>58</v>
      </c>
      <c r="D4889" t="s">
        <v>10871</v>
      </c>
      <c r="E4889" t="s">
        <v>794</v>
      </c>
      <c r="F4889" t="s">
        <v>795</v>
      </c>
      <c r="G4889">
        <v>4.5353000000000003</v>
      </c>
      <c r="H4889">
        <v>114.7277</v>
      </c>
      <c r="I4889" t="s">
        <v>78</v>
      </c>
      <c r="J4889">
        <v>78534</v>
      </c>
      <c r="K4889" s="1">
        <v>44698</v>
      </c>
      <c r="L4889" t="s">
        <v>123</v>
      </c>
      <c r="M4889" t="s">
        <v>13444</v>
      </c>
      <c r="N4889">
        <f>1-947-731-1752</f>
        <v>-3429</v>
      </c>
      <c r="O4889" t="s">
        <v>81</v>
      </c>
      <c r="P4889" t="s">
        <v>82</v>
      </c>
      <c r="Q4889" t="s">
        <v>67</v>
      </c>
      <c r="R4889" t="s">
        <v>84</v>
      </c>
      <c r="S4889" t="s">
        <v>255</v>
      </c>
      <c r="T4889" t="s">
        <v>86</v>
      </c>
      <c r="U4889" t="s">
        <v>87</v>
      </c>
      <c r="V4889" t="s">
        <v>2371</v>
      </c>
      <c r="W4889" t="s">
        <v>2372</v>
      </c>
    </row>
    <row r="4890" spans="1:23" x14ac:dyDescent="0.3">
      <c r="A4890">
        <v>1092308781574060</v>
      </c>
      <c r="B4890" t="s">
        <v>454</v>
      </c>
      <c r="C4890" t="s">
        <v>273</v>
      </c>
      <c r="D4890" t="s">
        <v>2751</v>
      </c>
      <c r="E4890" t="s">
        <v>1053</v>
      </c>
      <c r="F4890" t="s">
        <v>1054</v>
      </c>
      <c r="G4890">
        <v>51.165700000000001</v>
      </c>
      <c r="H4890">
        <v>10.451499999999999</v>
      </c>
      <c r="I4890" t="s">
        <v>206</v>
      </c>
      <c r="J4890">
        <v>81622</v>
      </c>
      <c r="K4890" s="1">
        <v>44745</v>
      </c>
      <c r="L4890" t="s">
        <v>123</v>
      </c>
      <c r="M4890" t="s">
        <v>13445</v>
      </c>
      <c r="N4890" t="s">
        <v>13446</v>
      </c>
      <c r="O4890" t="s">
        <v>965</v>
      </c>
      <c r="P4890" t="s">
        <v>2266</v>
      </c>
      <c r="Q4890" t="s">
        <v>239</v>
      </c>
      <c r="R4890" t="s">
        <v>2267</v>
      </c>
      <c r="S4890" t="s">
        <v>255</v>
      </c>
      <c r="T4890" t="s">
        <v>2268</v>
      </c>
      <c r="U4890" t="s">
        <v>2269</v>
      </c>
      <c r="V4890" t="s">
        <v>3502</v>
      </c>
      <c r="W4890" t="s">
        <v>3503</v>
      </c>
    </row>
    <row r="4891" spans="1:23" x14ac:dyDescent="0.3">
      <c r="A4891">
        <v>2206151309716910</v>
      </c>
      <c r="B4891" t="s">
        <v>443</v>
      </c>
      <c r="C4891" t="s">
        <v>24</v>
      </c>
      <c r="D4891" t="s">
        <v>7783</v>
      </c>
      <c r="E4891" t="s">
        <v>883</v>
      </c>
      <c r="F4891" t="s">
        <v>884</v>
      </c>
      <c r="G4891">
        <v>31.791699999999999</v>
      </c>
      <c r="H4891">
        <v>-7.0926</v>
      </c>
      <c r="I4891" t="s">
        <v>78</v>
      </c>
      <c r="J4891">
        <v>33805</v>
      </c>
      <c r="K4891" s="1">
        <v>44864</v>
      </c>
      <c r="L4891" t="s">
        <v>63</v>
      </c>
      <c r="M4891" t="s">
        <v>13447</v>
      </c>
      <c r="N4891" t="s">
        <v>13448</v>
      </c>
      <c r="O4891" t="s">
        <v>1513</v>
      </c>
      <c r="P4891" t="s">
        <v>1373</v>
      </c>
      <c r="Q4891" t="s">
        <v>674</v>
      </c>
      <c r="R4891" t="s">
        <v>1514</v>
      </c>
      <c r="S4891" t="s">
        <v>69</v>
      </c>
      <c r="T4891" t="s">
        <v>1515</v>
      </c>
      <c r="U4891" t="s">
        <v>1516</v>
      </c>
      <c r="V4891" t="s">
        <v>2753</v>
      </c>
      <c r="W4891" t="s">
        <v>2754</v>
      </c>
    </row>
    <row r="4892" spans="1:23" x14ac:dyDescent="0.3">
      <c r="A4892">
        <v>1399900090245280</v>
      </c>
      <c r="B4892" t="s">
        <v>859</v>
      </c>
      <c r="C4892" t="s">
        <v>42</v>
      </c>
      <c r="D4892" t="s">
        <v>2609</v>
      </c>
      <c r="E4892" t="s">
        <v>1210</v>
      </c>
      <c r="F4892" t="s">
        <v>1211</v>
      </c>
      <c r="G4892">
        <v>18.220800000000001</v>
      </c>
      <c r="H4892">
        <v>-66.590100000000007</v>
      </c>
      <c r="I4892" t="s">
        <v>78</v>
      </c>
      <c r="J4892">
        <v>91346</v>
      </c>
      <c r="K4892" s="1">
        <v>44557</v>
      </c>
      <c r="L4892" t="s">
        <v>29</v>
      </c>
      <c r="M4892" t="s">
        <v>13449</v>
      </c>
      <c r="N4892" t="s">
        <v>13450</v>
      </c>
      <c r="O4892" t="s">
        <v>424</v>
      </c>
      <c r="P4892" t="s">
        <v>3160</v>
      </c>
      <c r="Q4892" t="s">
        <v>294</v>
      </c>
      <c r="R4892" t="s">
        <v>3161</v>
      </c>
      <c r="S4892" t="s">
        <v>212</v>
      </c>
      <c r="T4892" t="s">
        <v>3162</v>
      </c>
      <c r="U4892" t="s">
        <v>3163</v>
      </c>
      <c r="V4892" t="s">
        <v>4945</v>
      </c>
      <c r="W4892" t="s">
        <v>4946</v>
      </c>
    </row>
    <row r="4893" spans="1:23" x14ac:dyDescent="0.3">
      <c r="A4893">
        <v>191634347859813</v>
      </c>
      <c r="B4893" t="s">
        <v>325</v>
      </c>
      <c r="C4893" t="s">
        <v>42</v>
      </c>
      <c r="D4893" t="s">
        <v>7547</v>
      </c>
      <c r="E4893" t="s">
        <v>3641</v>
      </c>
      <c r="F4893" t="s">
        <v>3642</v>
      </c>
      <c r="G4893">
        <v>12.521100000000001</v>
      </c>
      <c r="H4893">
        <v>-69.968299999999999</v>
      </c>
      <c r="I4893" t="s">
        <v>78</v>
      </c>
      <c r="J4893">
        <v>29944</v>
      </c>
      <c r="K4893" s="1">
        <v>45061</v>
      </c>
      <c r="L4893" t="s">
        <v>123</v>
      </c>
      <c r="M4893" t="s">
        <v>13451</v>
      </c>
      <c r="N4893" t="s">
        <v>13452</v>
      </c>
      <c r="O4893" t="s">
        <v>1764</v>
      </c>
      <c r="P4893" t="s">
        <v>3270</v>
      </c>
      <c r="Q4893" t="s">
        <v>143</v>
      </c>
      <c r="R4893" t="s">
        <v>3271</v>
      </c>
      <c r="S4893" t="s">
        <v>85</v>
      </c>
      <c r="T4893" t="s">
        <v>3272</v>
      </c>
      <c r="U4893" t="s">
        <v>3273</v>
      </c>
      <c r="V4893" t="s">
        <v>5650</v>
      </c>
      <c r="W4893" t="s">
        <v>5651</v>
      </c>
    </row>
    <row r="4894" spans="1:23" x14ac:dyDescent="0.3">
      <c r="A4894">
        <v>2565658108923240</v>
      </c>
      <c r="B4894" t="s">
        <v>454</v>
      </c>
      <c r="C4894" t="s">
        <v>151</v>
      </c>
      <c r="D4894" t="s">
        <v>2946</v>
      </c>
      <c r="E4894" t="s">
        <v>2068</v>
      </c>
      <c r="F4894" t="s">
        <v>2069</v>
      </c>
      <c r="G4894">
        <v>52.132599999999996</v>
      </c>
      <c r="H4894">
        <v>5.2912999999999997</v>
      </c>
      <c r="I4894" t="s">
        <v>62</v>
      </c>
      <c r="J4894">
        <v>58051</v>
      </c>
      <c r="K4894" s="1">
        <v>44928</v>
      </c>
      <c r="L4894" t="s">
        <v>123</v>
      </c>
      <c r="M4894" t="s">
        <v>13453</v>
      </c>
      <c r="N4894" t="s">
        <v>13454</v>
      </c>
      <c r="O4894" t="s">
        <v>447</v>
      </c>
      <c r="P4894" t="s">
        <v>167</v>
      </c>
      <c r="Q4894" t="s">
        <v>358</v>
      </c>
      <c r="R4894" t="s">
        <v>3571</v>
      </c>
      <c r="S4894" t="s">
        <v>36</v>
      </c>
      <c r="T4894" t="s">
        <v>3572</v>
      </c>
      <c r="U4894" t="s">
        <v>3573</v>
      </c>
      <c r="V4894" t="s">
        <v>8648</v>
      </c>
      <c r="W4894" t="s">
        <v>8649</v>
      </c>
    </row>
    <row r="4895" spans="1:23" x14ac:dyDescent="0.3">
      <c r="A4895">
        <v>343072973037924</v>
      </c>
      <c r="B4895" t="s">
        <v>430</v>
      </c>
      <c r="C4895" t="s">
        <v>24</v>
      </c>
      <c r="D4895" t="s">
        <v>1597</v>
      </c>
      <c r="E4895" t="s">
        <v>1935</v>
      </c>
      <c r="F4895" t="s">
        <v>1935</v>
      </c>
      <c r="G4895">
        <v>36.140799999999999</v>
      </c>
      <c r="H4895">
        <v>-5.3536000000000001</v>
      </c>
      <c r="I4895" t="s">
        <v>78</v>
      </c>
      <c r="J4895">
        <v>45816</v>
      </c>
      <c r="K4895" s="1">
        <v>44905</v>
      </c>
      <c r="L4895" t="s">
        <v>123</v>
      </c>
      <c r="M4895" t="s">
        <v>13455</v>
      </c>
      <c r="N4895" t="s">
        <v>13456</v>
      </c>
      <c r="O4895" t="s">
        <v>1252</v>
      </c>
      <c r="P4895" t="s">
        <v>660</v>
      </c>
      <c r="Q4895" t="s">
        <v>83</v>
      </c>
      <c r="R4895" t="s">
        <v>3560</v>
      </c>
      <c r="S4895" t="s">
        <v>145</v>
      </c>
      <c r="T4895" t="s">
        <v>3561</v>
      </c>
      <c r="U4895" t="s">
        <v>3562</v>
      </c>
      <c r="V4895" t="s">
        <v>3665</v>
      </c>
      <c r="W4895" t="s">
        <v>3666</v>
      </c>
    </row>
    <row r="4896" spans="1:23" x14ac:dyDescent="0.3">
      <c r="A4896">
        <v>1292747157273350</v>
      </c>
      <c r="B4896" t="s">
        <v>667</v>
      </c>
      <c r="C4896" t="s">
        <v>91</v>
      </c>
      <c r="D4896" t="s">
        <v>2946</v>
      </c>
      <c r="E4896" t="s">
        <v>883</v>
      </c>
      <c r="F4896" t="s">
        <v>884</v>
      </c>
      <c r="G4896">
        <v>31.791699999999999</v>
      </c>
      <c r="H4896">
        <v>-7.0926</v>
      </c>
      <c r="I4896" t="s">
        <v>138</v>
      </c>
      <c r="J4896">
        <v>74546</v>
      </c>
      <c r="K4896" s="1">
        <v>45005</v>
      </c>
      <c r="L4896" t="s">
        <v>29</v>
      </c>
      <c r="M4896" t="s">
        <v>13457</v>
      </c>
      <c r="N4896">
        <f>1-752-492-6153</f>
        <v>-7396</v>
      </c>
      <c r="O4896" t="s">
        <v>3431</v>
      </c>
      <c r="P4896" t="s">
        <v>4610</v>
      </c>
      <c r="Q4896" t="s">
        <v>674</v>
      </c>
      <c r="R4896" t="s">
        <v>4611</v>
      </c>
      <c r="S4896" t="s">
        <v>114</v>
      </c>
      <c r="T4896" t="s">
        <v>4612</v>
      </c>
      <c r="U4896" t="s">
        <v>4613</v>
      </c>
      <c r="V4896" t="s">
        <v>5166</v>
      </c>
      <c r="W4896" t="s">
        <v>5167</v>
      </c>
    </row>
    <row r="4897" spans="1:23" x14ac:dyDescent="0.3">
      <c r="A4897">
        <v>1711091050311250</v>
      </c>
      <c r="B4897" t="s">
        <v>119</v>
      </c>
      <c r="C4897" t="s">
        <v>91</v>
      </c>
      <c r="D4897" t="s">
        <v>3693</v>
      </c>
      <c r="E4897" t="s">
        <v>3436</v>
      </c>
      <c r="F4897" t="s">
        <v>3437</v>
      </c>
      <c r="G4897">
        <v>13.7942</v>
      </c>
      <c r="H4897">
        <v>-88.896500000000003</v>
      </c>
      <c r="I4897" t="s">
        <v>62</v>
      </c>
      <c r="J4897">
        <v>90354</v>
      </c>
      <c r="K4897" s="1">
        <v>45164</v>
      </c>
      <c r="L4897" t="s">
        <v>123</v>
      </c>
      <c r="M4897" t="s">
        <v>13458</v>
      </c>
      <c r="N4897" t="s">
        <v>13459</v>
      </c>
      <c r="O4897" t="s">
        <v>508</v>
      </c>
      <c r="P4897" t="s">
        <v>886</v>
      </c>
      <c r="Q4897" t="s">
        <v>169</v>
      </c>
      <c r="R4897" t="s">
        <v>887</v>
      </c>
      <c r="S4897" t="s">
        <v>145</v>
      </c>
      <c r="T4897" t="s">
        <v>888</v>
      </c>
      <c r="U4897" t="s">
        <v>889</v>
      </c>
      <c r="V4897" t="s">
        <v>2512</v>
      </c>
      <c r="W4897" t="s">
        <v>2513</v>
      </c>
    </row>
    <row r="4898" spans="1:23" x14ac:dyDescent="0.3">
      <c r="A4898">
        <v>2780097712130960</v>
      </c>
      <c r="B4898" t="s">
        <v>161</v>
      </c>
      <c r="C4898" t="s">
        <v>273</v>
      </c>
      <c r="D4898" t="s">
        <v>5075</v>
      </c>
      <c r="E4898" t="s">
        <v>353</v>
      </c>
      <c r="F4898" t="s">
        <v>354</v>
      </c>
      <c r="G4898">
        <v>15.199</v>
      </c>
      <c r="H4898">
        <v>-86.241900000000001</v>
      </c>
      <c r="I4898" t="s">
        <v>28</v>
      </c>
      <c r="J4898">
        <v>69530</v>
      </c>
      <c r="K4898" s="1">
        <v>45113</v>
      </c>
      <c r="L4898" t="s">
        <v>123</v>
      </c>
      <c r="M4898" t="s">
        <v>13460</v>
      </c>
      <c r="N4898">
        <v>9262944878</v>
      </c>
      <c r="O4898" t="s">
        <v>1126</v>
      </c>
      <c r="P4898" t="s">
        <v>1127</v>
      </c>
      <c r="Q4898" t="s">
        <v>169</v>
      </c>
      <c r="R4898" t="s">
        <v>1128</v>
      </c>
      <c r="S4898" t="s">
        <v>36</v>
      </c>
      <c r="T4898" t="s">
        <v>1129</v>
      </c>
      <c r="U4898" t="s">
        <v>1130</v>
      </c>
      <c r="V4898" t="s">
        <v>1624</v>
      </c>
      <c r="W4898" t="s">
        <v>1625</v>
      </c>
    </row>
    <row r="4899" spans="1:23" x14ac:dyDescent="0.3">
      <c r="A4899">
        <v>3080977529710140</v>
      </c>
      <c r="B4899" t="s">
        <v>119</v>
      </c>
      <c r="C4899" t="s">
        <v>151</v>
      </c>
      <c r="D4899" t="s">
        <v>6483</v>
      </c>
      <c r="E4899" t="s">
        <v>5862</v>
      </c>
      <c r="F4899" t="s">
        <v>5863</v>
      </c>
      <c r="G4899">
        <v>46.151200000000003</v>
      </c>
      <c r="H4899">
        <v>14.9955</v>
      </c>
      <c r="I4899" t="s">
        <v>62</v>
      </c>
      <c r="J4899">
        <v>82135</v>
      </c>
      <c r="K4899" s="1">
        <v>44928</v>
      </c>
      <c r="L4899" t="s">
        <v>29</v>
      </c>
      <c r="M4899" t="s">
        <v>13461</v>
      </c>
      <c r="N4899" t="s">
        <v>13462</v>
      </c>
      <c r="O4899" t="s">
        <v>1979</v>
      </c>
      <c r="P4899" t="s">
        <v>2111</v>
      </c>
      <c r="Q4899" t="s">
        <v>253</v>
      </c>
      <c r="R4899" t="s">
        <v>3837</v>
      </c>
      <c r="S4899" t="s">
        <v>114</v>
      </c>
      <c r="T4899" t="s">
        <v>3838</v>
      </c>
      <c r="U4899" t="s">
        <v>3839</v>
      </c>
      <c r="V4899" t="s">
        <v>2833</v>
      </c>
      <c r="W4899" t="s">
        <v>2834</v>
      </c>
    </row>
    <row r="4900" spans="1:23" x14ac:dyDescent="0.3">
      <c r="A4900">
        <v>569492106167749</v>
      </c>
      <c r="B4900" t="s">
        <v>417</v>
      </c>
      <c r="C4900" t="s">
        <v>105</v>
      </c>
      <c r="D4900" t="s">
        <v>4156</v>
      </c>
      <c r="E4900" t="s">
        <v>2649</v>
      </c>
      <c r="F4900" t="s">
        <v>2650</v>
      </c>
      <c r="G4900">
        <v>42.506300000000003</v>
      </c>
      <c r="H4900">
        <v>1.5218</v>
      </c>
      <c r="I4900" t="s">
        <v>62</v>
      </c>
      <c r="J4900">
        <v>16554</v>
      </c>
      <c r="K4900" s="1">
        <v>45000</v>
      </c>
      <c r="L4900" t="s">
        <v>63</v>
      </c>
      <c r="M4900" t="s">
        <v>13463</v>
      </c>
      <c r="N4900" t="s">
        <v>13464</v>
      </c>
      <c r="O4900" t="s">
        <v>640</v>
      </c>
      <c r="P4900" t="s">
        <v>1346</v>
      </c>
      <c r="Q4900" t="s">
        <v>332</v>
      </c>
      <c r="R4900" t="s">
        <v>1347</v>
      </c>
      <c r="S4900" t="s">
        <v>255</v>
      </c>
      <c r="T4900" t="s">
        <v>1348</v>
      </c>
      <c r="U4900" t="s">
        <v>1349</v>
      </c>
      <c r="V4900" t="s">
        <v>8688</v>
      </c>
      <c r="W4900" t="s">
        <v>8689</v>
      </c>
    </row>
    <row r="4901" spans="1:23" x14ac:dyDescent="0.3">
      <c r="A4901">
        <v>1677672724865800</v>
      </c>
      <c r="B4901" t="s">
        <v>1249</v>
      </c>
      <c r="C4901" t="s">
        <v>58</v>
      </c>
      <c r="D4901" t="s">
        <v>3299</v>
      </c>
      <c r="E4901" t="s">
        <v>2309</v>
      </c>
      <c r="F4901" t="s">
        <v>2310</v>
      </c>
      <c r="G4901">
        <v>12.984299999999999</v>
      </c>
      <c r="H4901">
        <v>-61.287199999999999</v>
      </c>
      <c r="I4901" t="s">
        <v>62</v>
      </c>
      <c r="J4901">
        <v>69199</v>
      </c>
      <c r="K4901" s="1">
        <v>45114</v>
      </c>
      <c r="L4901" t="s">
        <v>123</v>
      </c>
      <c r="M4901" t="s">
        <v>13465</v>
      </c>
      <c r="N4901" t="s">
        <v>13466</v>
      </c>
      <c r="O4901" t="s">
        <v>141</v>
      </c>
      <c r="P4901" t="s">
        <v>3092</v>
      </c>
      <c r="Q4901" t="s">
        <v>294</v>
      </c>
      <c r="R4901" t="s">
        <v>3093</v>
      </c>
      <c r="S4901" t="s">
        <v>36</v>
      </c>
      <c r="T4901" t="s">
        <v>3094</v>
      </c>
      <c r="U4901" t="s">
        <v>3095</v>
      </c>
      <c r="V4901" t="s">
        <v>1581</v>
      </c>
      <c r="W4901" t="s">
        <v>1582</v>
      </c>
    </row>
    <row r="4902" spans="1:23" x14ac:dyDescent="0.3">
      <c r="A4902">
        <v>659918713883277</v>
      </c>
      <c r="B4902" t="s">
        <v>1683</v>
      </c>
      <c r="C4902" t="s">
        <v>134</v>
      </c>
      <c r="D4902" t="s">
        <v>4314</v>
      </c>
      <c r="E4902" t="s">
        <v>961</v>
      </c>
      <c r="F4902" t="s">
        <v>962</v>
      </c>
      <c r="G4902">
        <v>41.2044</v>
      </c>
      <c r="H4902">
        <v>74.766099999999994</v>
      </c>
      <c r="I4902" t="s">
        <v>138</v>
      </c>
      <c r="J4902">
        <v>112237</v>
      </c>
      <c r="K4902" s="1">
        <v>44952</v>
      </c>
      <c r="L4902" t="s">
        <v>29</v>
      </c>
      <c r="M4902" t="s">
        <v>13467</v>
      </c>
      <c r="N4902" t="s">
        <v>13468</v>
      </c>
      <c r="O4902" t="s">
        <v>400</v>
      </c>
      <c r="P4902" t="s">
        <v>2566</v>
      </c>
      <c r="Q4902" t="s">
        <v>50</v>
      </c>
      <c r="R4902" t="s">
        <v>2567</v>
      </c>
      <c r="S4902" t="s">
        <v>114</v>
      </c>
      <c r="T4902" t="s">
        <v>2568</v>
      </c>
      <c r="U4902" t="s">
        <v>2569</v>
      </c>
      <c r="V4902" t="s">
        <v>1842</v>
      </c>
      <c r="W4902" t="s">
        <v>1843</v>
      </c>
    </row>
    <row r="4903" spans="1:23" x14ac:dyDescent="0.3">
      <c r="A4903">
        <v>1760214899078060</v>
      </c>
      <c r="B4903" t="s">
        <v>104</v>
      </c>
      <c r="C4903" t="s">
        <v>91</v>
      </c>
      <c r="D4903" t="s">
        <v>3960</v>
      </c>
      <c r="E4903" t="s">
        <v>3008</v>
      </c>
      <c r="F4903" t="s">
        <v>3009</v>
      </c>
      <c r="G4903">
        <v>42.733899999999998</v>
      </c>
      <c r="H4903">
        <v>25.485800000000001</v>
      </c>
      <c r="I4903" t="s">
        <v>78</v>
      </c>
      <c r="J4903">
        <v>132504</v>
      </c>
      <c r="K4903" s="1">
        <v>44816</v>
      </c>
      <c r="L4903" t="s">
        <v>63</v>
      </c>
      <c r="M4903" t="s">
        <v>13469</v>
      </c>
      <c r="N4903" t="s">
        <v>13470</v>
      </c>
      <c r="O4903" t="s">
        <v>1735</v>
      </c>
      <c r="P4903" t="s">
        <v>2165</v>
      </c>
      <c r="Q4903" t="s">
        <v>169</v>
      </c>
      <c r="R4903" t="s">
        <v>2166</v>
      </c>
      <c r="S4903" t="s">
        <v>198</v>
      </c>
      <c r="T4903" t="s">
        <v>2167</v>
      </c>
      <c r="U4903" t="s">
        <v>2168</v>
      </c>
      <c r="V4903" t="s">
        <v>5073</v>
      </c>
      <c r="W4903" t="s">
        <v>5074</v>
      </c>
    </row>
    <row r="4904" spans="1:23" x14ac:dyDescent="0.3">
      <c r="A4904">
        <v>2580460495858220</v>
      </c>
      <c r="B4904" t="s">
        <v>667</v>
      </c>
      <c r="C4904" t="s">
        <v>134</v>
      </c>
      <c r="D4904" t="s">
        <v>6155</v>
      </c>
      <c r="E4904" t="s">
        <v>1042</v>
      </c>
      <c r="F4904" t="s">
        <v>1043</v>
      </c>
      <c r="G4904">
        <v>56.879600000000003</v>
      </c>
      <c r="H4904">
        <v>24.603200000000001</v>
      </c>
      <c r="I4904" t="s">
        <v>138</v>
      </c>
      <c r="J4904">
        <v>109380</v>
      </c>
      <c r="K4904" s="1">
        <v>44875</v>
      </c>
      <c r="L4904" t="s">
        <v>63</v>
      </c>
      <c r="M4904" t="s">
        <v>13471</v>
      </c>
      <c r="N4904" t="s">
        <v>13472</v>
      </c>
      <c r="O4904" t="s">
        <v>650</v>
      </c>
      <c r="P4904" t="s">
        <v>1408</v>
      </c>
      <c r="Q4904" t="s">
        <v>294</v>
      </c>
      <c r="R4904" t="s">
        <v>1409</v>
      </c>
      <c r="S4904" t="s">
        <v>69</v>
      </c>
      <c r="T4904" t="s">
        <v>1410</v>
      </c>
      <c r="U4904" t="s">
        <v>1411</v>
      </c>
      <c r="V4904" t="s">
        <v>5410</v>
      </c>
      <c r="W4904" t="s">
        <v>5411</v>
      </c>
    </row>
    <row r="4905" spans="1:23" x14ac:dyDescent="0.3">
      <c r="A4905">
        <v>653890234019614</v>
      </c>
      <c r="B4905" t="s">
        <v>567</v>
      </c>
      <c r="C4905" t="s">
        <v>273</v>
      </c>
      <c r="D4905" t="s">
        <v>7377</v>
      </c>
      <c r="E4905" t="s">
        <v>3442</v>
      </c>
      <c r="F4905" t="s">
        <v>3443</v>
      </c>
      <c r="G4905">
        <v>61.924100000000003</v>
      </c>
      <c r="H4905">
        <v>25.748200000000001</v>
      </c>
      <c r="I4905" t="s">
        <v>78</v>
      </c>
      <c r="J4905">
        <v>15566</v>
      </c>
      <c r="K4905" s="1">
        <v>44819</v>
      </c>
      <c r="L4905" t="s">
        <v>29</v>
      </c>
      <c r="M4905" t="s">
        <v>13473</v>
      </c>
      <c r="N4905" t="s">
        <v>13474</v>
      </c>
      <c r="O4905" t="s">
        <v>832</v>
      </c>
      <c r="P4905" t="s">
        <v>833</v>
      </c>
      <c r="Q4905" t="s">
        <v>321</v>
      </c>
      <c r="R4905" t="s">
        <v>834</v>
      </c>
      <c r="S4905" t="s">
        <v>69</v>
      </c>
      <c r="T4905" t="s">
        <v>835</v>
      </c>
      <c r="U4905" t="s">
        <v>836</v>
      </c>
      <c r="V4905" t="s">
        <v>9799</v>
      </c>
      <c r="W4905" t="s">
        <v>9800</v>
      </c>
    </row>
    <row r="4906" spans="1:23" x14ac:dyDescent="0.3">
      <c r="A4906">
        <v>3006751694218060</v>
      </c>
      <c r="B4906" t="s">
        <v>217</v>
      </c>
      <c r="C4906" t="s">
        <v>134</v>
      </c>
      <c r="D4906" t="s">
        <v>742</v>
      </c>
      <c r="E4906" t="s">
        <v>2148</v>
      </c>
      <c r="F4906" t="s">
        <v>2149</v>
      </c>
      <c r="G4906">
        <v>53.142400000000002</v>
      </c>
      <c r="H4906">
        <v>-7.6920999999999999</v>
      </c>
      <c r="I4906" t="s">
        <v>28</v>
      </c>
      <c r="J4906">
        <v>55257</v>
      </c>
      <c r="K4906" s="1">
        <v>44494</v>
      </c>
      <c r="L4906" t="s">
        <v>29</v>
      </c>
      <c r="M4906" t="s">
        <v>13475</v>
      </c>
      <c r="N4906">
        <v>2664069439</v>
      </c>
      <c r="O4906" t="s">
        <v>292</v>
      </c>
      <c r="P4906" t="s">
        <v>293</v>
      </c>
      <c r="Q4906" t="s">
        <v>183</v>
      </c>
      <c r="R4906" t="s">
        <v>295</v>
      </c>
      <c r="S4906" t="s">
        <v>114</v>
      </c>
      <c r="T4906" t="s">
        <v>296</v>
      </c>
      <c r="U4906" t="s">
        <v>297</v>
      </c>
      <c r="V4906" t="s">
        <v>4995</v>
      </c>
      <c r="W4906" t="s">
        <v>4996</v>
      </c>
    </row>
    <row r="4907" spans="1:23" x14ac:dyDescent="0.3">
      <c r="A4907">
        <v>983621763737008</v>
      </c>
      <c r="B4907" t="s">
        <v>1683</v>
      </c>
      <c r="C4907" t="s">
        <v>218</v>
      </c>
      <c r="D4907" t="s">
        <v>1200</v>
      </c>
      <c r="E4907" t="s">
        <v>5023</v>
      </c>
      <c r="F4907" t="s">
        <v>5024</v>
      </c>
      <c r="G4907">
        <v>25.034300000000002</v>
      </c>
      <c r="H4907">
        <v>-77.396299999999997</v>
      </c>
      <c r="I4907" t="s">
        <v>62</v>
      </c>
      <c r="J4907">
        <v>87456</v>
      </c>
      <c r="K4907" s="1">
        <v>44812</v>
      </c>
      <c r="L4907" t="s">
        <v>123</v>
      </c>
      <c r="M4907" t="s">
        <v>13476</v>
      </c>
      <c r="N4907" t="s">
        <v>13477</v>
      </c>
      <c r="O4907" t="s">
        <v>447</v>
      </c>
      <c r="P4907" t="s">
        <v>448</v>
      </c>
      <c r="Q4907" t="s">
        <v>1047</v>
      </c>
      <c r="R4907" t="s">
        <v>449</v>
      </c>
      <c r="S4907" t="s">
        <v>145</v>
      </c>
      <c r="T4907" t="s">
        <v>450</v>
      </c>
      <c r="U4907" t="s">
        <v>451</v>
      </c>
      <c r="V4907" t="s">
        <v>3485</v>
      </c>
      <c r="W4907" t="s">
        <v>3486</v>
      </c>
    </row>
    <row r="4908" spans="1:23" x14ac:dyDescent="0.3">
      <c r="A4908">
        <v>865681823558673</v>
      </c>
      <c r="B4908" t="s">
        <v>779</v>
      </c>
      <c r="C4908" t="s">
        <v>273</v>
      </c>
      <c r="D4908" t="s">
        <v>1192</v>
      </c>
      <c r="E4908" t="s">
        <v>385</v>
      </c>
      <c r="F4908" t="s">
        <v>386</v>
      </c>
      <c r="G4908">
        <v>47.162500000000001</v>
      </c>
      <c r="H4908">
        <v>19.503299999999999</v>
      </c>
      <c r="I4908" t="s">
        <v>206</v>
      </c>
      <c r="J4908">
        <v>30271</v>
      </c>
      <c r="K4908" s="1">
        <v>44491</v>
      </c>
      <c r="L4908" t="s">
        <v>63</v>
      </c>
      <c r="M4908" t="s">
        <v>13478</v>
      </c>
      <c r="N4908" t="s">
        <v>13479</v>
      </c>
      <c r="O4908" t="s">
        <v>586</v>
      </c>
      <c r="P4908" t="s">
        <v>1106</v>
      </c>
      <c r="Q4908" t="s">
        <v>169</v>
      </c>
      <c r="R4908" t="s">
        <v>1107</v>
      </c>
      <c r="S4908" t="s">
        <v>85</v>
      </c>
      <c r="T4908" t="s">
        <v>1108</v>
      </c>
      <c r="U4908" t="s">
        <v>1109</v>
      </c>
      <c r="V4908" t="s">
        <v>4838</v>
      </c>
      <c r="W4908" t="s">
        <v>4839</v>
      </c>
    </row>
    <row r="4909" spans="1:23" x14ac:dyDescent="0.3">
      <c r="A4909">
        <v>359009787511942</v>
      </c>
      <c r="B4909" t="s">
        <v>779</v>
      </c>
      <c r="C4909" t="s">
        <v>42</v>
      </c>
      <c r="D4909" t="s">
        <v>190</v>
      </c>
      <c r="E4909" t="s">
        <v>3080</v>
      </c>
      <c r="F4909" t="s">
        <v>3081</v>
      </c>
      <c r="G4909">
        <v>12.169600000000001</v>
      </c>
      <c r="H4909">
        <v>-68.989999999999995</v>
      </c>
      <c r="I4909" t="s">
        <v>62</v>
      </c>
      <c r="J4909">
        <v>95905</v>
      </c>
      <c r="K4909" s="1">
        <v>44630</v>
      </c>
      <c r="L4909" t="s">
        <v>29</v>
      </c>
      <c r="M4909" t="s">
        <v>13480</v>
      </c>
      <c r="N4909" t="s">
        <v>13481</v>
      </c>
      <c r="O4909" t="s">
        <v>1832</v>
      </c>
      <c r="P4909" t="s">
        <v>3629</v>
      </c>
      <c r="Q4909" t="s">
        <v>83</v>
      </c>
      <c r="R4909" t="s">
        <v>3630</v>
      </c>
      <c r="S4909" t="s">
        <v>145</v>
      </c>
      <c r="T4909" t="s">
        <v>3631</v>
      </c>
      <c r="U4909" t="s">
        <v>3632</v>
      </c>
      <c r="V4909" t="s">
        <v>5878</v>
      </c>
      <c r="W4909" t="s">
        <v>5879</v>
      </c>
    </row>
    <row r="4910" spans="1:23" x14ac:dyDescent="0.3">
      <c r="A4910">
        <v>3093252375055630</v>
      </c>
      <c r="B4910" t="s">
        <v>443</v>
      </c>
      <c r="C4910" t="s">
        <v>218</v>
      </c>
      <c r="D4910" t="s">
        <v>1482</v>
      </c>
      <c r="E4910" t="s">
        <v>493</v>
      </c>
      <c r="F4910" t="s">
        <v>494</v>
      </c>
      <c r="G4910">
        <v>-20.904299999999999</v>
      </c>
      <c r="H4910">
        <v>165.61799999999999</v>
      </c>
      <c r="I4910" t="s">
        <v>28</v>
      </c>
      <c r="J4910">
        <v>16146</v>
      </c>
      <c r="K4910" s="1">
        <v>44631</v>
      </c>
      <c r="L4910" t="s">
        <v>63</v>
      </c>
      <c r="M4910" t="s">
        <v>13482</v>
      </c>
      <c r="N4910" t="s">
        <v>13483</v>
      </c>
      <c r="O4910" t="s">
        <v>811</v>
      </c>
      <c r="P4910" t="s">
        <v>2356</v>
      </c>
      <c r="Q4910" t="s">
        <v>183</v>
      </c>
      <c r="R4910" t="s">
        <v>2357</v>
      </c>
      <c r="S4910" t="s">
        <v>212</v>
      </c>
      <c r="T4910" t="s">
        <v>2358</v>
      </c>
      <c r="U4910" t="s">
        <v>2359</v>
      </c>
      <c r="V4910" t="s">
        <v>3084</v>
      </c>
      <c r="W4910" t="s">
        <v>3085</v>
      </c>
    </row>
    <row r="4911" spans="1:23" x14ac:dyDescent="0.3">
      <c r="A4911">
        <v>1409821467734430</v>
      </c>
      <c r="B4911" t="s">
        <v>417</v>
      </c>
      <c r="C4911" t="s">
        <v>42</v>
      </c>
      <c r="D4911" t="s">
        <v>10405</v>
      </c>
      <c r="E4911" t="s">
        <v>262</v>
      </c>
      <c r="F4911" t="s">
        <v>262</v>
      </c>
      <c r="G4911">
        <v>43.942399999999999</v>
      </c>
      <c r="H4911">
        <v>12.457800000000001</v>
      </c>
      <c r="I4911" t="s">
        <v>28</v>
      </c>
      <c r="J4911">
        <v>63841</v>
      </c>
      <c r="K4911" s="1">
        <v>44594</v>
      </c>
      <c r="L4911" t="s">
        <v>63</v>
      </c>
      <c r="M4911" t="s">
        <v>13484</v>
      </c>
      <c r="N4911" t="s">
        <v>13485</v>
      </c>
      <c r="O4911" t="s">
        <v>1308</v>
      </c>
      <c r="P4911" t="s">
        <v>1309</v>
      </c>
      <c r="Q4911" t="s">
        <v>169</v>
      </c>
      <c r="R4911" t="s">
        <v>1310</v>
      </c>
      <c r="S4911" t="s">
        <v>145</v>
      </c>
      <c r="T4911" t="s">
        <v>1311</v>
      </c>
      <c r="U4911" t="s">
        <v>1312</v>
      </c>
      <c r="V4911" t="s">
        <v>6751</v>
      </c>
      <c r="W4911" t="s">
        <v>6752</v>
      </c>
    </row>
    <row r="4912" spans="1:23" x14ac:dyDescent="0.3">
      <c r="A4912">
        <v>1916632877691770</v>
      </c>
      <c r="B4912" t="s">
        <v>430</v>
      </c>
      <c r="C4912" t="s">
        <v>218</v>
      </c>
      <c r="D4912" t="s">
        <v>840</v>
      </c>
      <c r="E4912" t="s">
        <v>2770</v>
      </c>
      <c r="F4912" t="s">
        <v>2771</v>
      </c>
      <c r="G4912">
        <v>12.8628</v>
      </c>
      <c r="H4912">
        <v>30.217600000000001</v>
      </c>
      <c r="I4912" t="s">
        <v>138</v>
      </c>
      <c r="J4912">
        <v>53303</v>
      </c>
      <c r="K4912" s="1">
        <v>44994</v>
      </c>
      <c r="L4912" t="s">
        <v>63</v>
      </c>
      <c r="M4912" t="s">
        <v>13486</v>
      </c>
      <c r="N4912" t="s">
        <v>13487</v>
      </c>
      <c r="O4912" t="s">
        <v>2983</v>
      </c>
      <c r="P4912" t="s">
        <v>7636</v>
      </c>
      <c r="Q4912" t="s">
        <v>67</v>
      </c>
      <c r="R4912" t="s">
        <v>7637</v>
      </c>
      <c r="S4912" t="s">
        <v>334</v>
      </c>
      <c r="T4912" t="s">
        <v>7638</v>
      </c>
      <c r="U4912" t="s">
        <v>7639</v>
      </c>
      <c r="V4912" t="s">
        <v>2319</v>
      </c>
      <c r="W4912" t="s">
        <v>2320</v>
      </c>
    </row>
    <row r="4913" spans="1:23" x14ac:dyDescent="0.3">
      <c r="A4913">
        <v>3098585736318980</v>
      </c>
      <c r="B4913" t="s">
        <v>161</v>
      </c>
      <c r="C4913" t="s">
        <v>24</v>
      </c>
      <c r="D4913" t="s">
        <v>657</v>
      </c>
      <c r="E4913" t="s">
        <v>378</v>
      </c>
      <c r="F4913" t="s">
        <v>379</v>
      </c>
      <c r="G4913">
        <v>21.521799999999999</v>
      </c>
      <c r="H4913">
        <v>-77.781199999999998</v>
      </c>
      <c r="I4913" t="s">
        <v>78</v>
      </c>
      <c r="J4913">
        <v>80258</v>
      </c>
      <c r="K4913" s="1">
        <v>44784</v>
      </c>
      <c r="L4913" t="s">
        <v>63</v>
      </c>
      <c r="M4913" t="s">
        <v>13488</v>
      </c>
      <c r="N4913" t="s">
        <v>13489</v>
      </c>
      <c r="O4913" t="s">
        <v>410</v>
      </c>
      <c r="P4913" t="s">
        <v>411</v>
      </c>
      <c r="Q4913" t="s">
        <v>321</v>
      </c>
      <c r="R4913" t="s">
        <v>412</v>
      </c>
      <c r="S4913" t="s">
        <v>69</v>
      </c>
      <c r="T4913" t="s">
        <v>413</v>
      </c>
      <c r="U4913" t="s">
        <v>414</v>
      </c>
      <c r="V4913" t="s">
        <v>3585</v>
      </c>
      <c r="W4913" t="s">
        <v>3586</v>
      </c>
    </row>
    <row r="4914" spans="1:23" x14ac:dyDescent="0.3">
      <c r="A4914">
        <v>1938551884338000</v>
      </c>
      <c r="B4914" t="s">
        <v>1249</v>
      </c>
      <c r="C4914" t="s">
        <v>273</v>
      </c>
      <c r="D4914" t="s">
        <v>7011</v>
      </c>
      <c r="E4914" t="s">
        <v>469</v>
      </c>
      <c r="F4914" t="s">
        <v>470</v>
      </c>
      <c r="G4914">
        <v>26.335100000000001</v>
      </c>
      <c r="H4914">
        <v>17.228300000000001</v>
      </c>
      <c r="I4914" t="s">
        <v>28</v>
      </c>
      <c r="J4914">
        <v>34804</v>
      </c>
      <c r="K4914" s="1">
        <v>44955</v>
      </c>
      <c r="L4914" t="s">
        <v>123</v>
      </c>
      <c r="M4914" t="s">
        <v>13490</v>
      </c>
      <c r="N4914" t="s">
        <v>13491</v>
      </c>
      <c r="O4914" t="s">
        <v>785</v>
      </c>
      <c r="P4914" t="s">
        <v>1203</v>
      </c>
      <c r="Q4914" t="s">
        <v>34</v>
      </c>
      <c r="R4914" t="s">
        <v>1204</v>
      </c>
      <c r="S4914" t="s">
        <v>114</v>
      </c>
      <c r="T4914" t="s">
        <v>1205</v>
      </c>
      <c r="U4914" t="s">
        <v>1206</v>
      </c>
      <c r="V4914" t="s">
        <v>2434</v>
      </c>
      <c r="W4914" t="s">
        <v>2435</v>
      </c>
    </row>
    <row r="4915" spans="1:23" x14ac:dyDescent="0.3">
      <c r="A4915">
        <v>1694062710414770</v>
      </c>
      <c r="B4915" t="s">
        <v>300</v>
      </c>
      <c r="C4915" t="s">
        <v>58</v>
      </c>
      <c r="D4915" t="s">
        <v>3840</v>
      </c>
      <c r="E4915" t="s">
        <v>26</v>
      </c>
      <c r="F4915" t="s">
        <v>27</v>
      </c>
      <c r="G4915">
        <v>54.2361</v>
      </c>
      <c r="H4915">
        <v>-4.5480999999999998</v>
      </c>
      <c r="I4915" t="s">
        <v>28</v>
      </c>
      <c r="J4915">
        <v>133988</v>
      </c>
      <c r="K4915" s="1">
        <v>44898</v>
      </c>
      <c r="L4915" t="s">
        <v>63</v>
      </c>
      <c r="M4915" t="s">
        <v>13492</v>
      </c>
      <c r="N4915" t="s">
        <v>13493</v>
      </c>
      <c r="O4915" t="s">
        <v>1735</v>
      </c>
      <c r="P4915" t="s">
        <v>2165</v>
      </c>
      <c r="Q4915" t="s">
        <v>67</v>
      </c>
      <c r="R4915" t="s">
        <v>2166</v>
      </c>
      <c r="S4915" t="s">
        <v>334</v>
      </c>
      <c r="T4915" t="s">
        <v>2167</v>
      </c>
      <c r="U4915" t="s">
        <v>2168</v>
      </c>
      <c r="V4915" t="s">
        <v>6164</v>
      </c>
      <c r="W4915" t="s">
        <v>6165</v>
      </c>
    </row>
    <row r="4916" spans="1:23" x14ac:dyDescent="0.3">
      <c r="A4916">
        <v>1905342870195570</v>
      </c>
      <c r="B4916" t="s">
        <v>57</v>
      </c>
      <c r="C4916" t="s">
        <v>105</v>
      </c>
      <c r="D4916" t="s">
        <v>1250</v>
      </c>
      <c r="E4916" t="s">
        <v>4406</v>
      </c>
      <c r="F4916" t="s">
        <v>4407</v>
      </c>
      <c r="G4916">
        <v>42.7087</v>
      </c>
      <c r="H4916">
        <v>19.374400000000001</v>
      </c>
      <c r="I4916" t="s">
        <v>206</v>
      </c>
      <c r="J4916">
        <v>49231</v>
      </c>
      <c r="K4916" s="1">
        <v>44797</v>
      </c>
      <c r="L4916" t="s">
        <v>63</v>
      </c>
      <c r="M4916" t="s">
        <v>13494</v>
      </c>
      <c r="N4916">
        <f>1-905-856-7584</f>
        <v>-9344</v>
      </c>
      <c r="O4916" t="s">
        <v>3431</v>
      </c>
      <c r="P4916" t="s">
        <v>4610</v>
      </c>
      <c r="Q4916" t="s">
        <v>169</v>
      </c>
      <c r="R4916" t="s">
        <v>4611</v>
      </c>
      <c r="S4916" t="s">
        <v>212</v>
      </c>
      <c r="T4916" t="s">
        <v>4612</v>
      </c>
      <c r="U4916" t="s">
        <v>4613</v>
      </c>
      <c r="V4916" t="s">
        <v>1619</v>
      </c>
      <c r="W4916" t="s">
        <v>1620</v>
      </c>
    </row>
    <row r="4917" spans="1:23" x14ac:dyDescent="0.3">
      <c r="A4917">
        <v>2706690692898950</v>
      </c>
      <c r="B4917" t="s">
        <v>480</v>
      </c>
      <c r="C4917" t="s">
        <v>91</v>
      </c>
      <c r="D4917" t="s">
        <v>1305</v>
      </c>
      <c r="E4917" t="s">
        <v>2342</v>
      </c>
      <c r="F4917" t="s">
        <v>2343</v>
      </c>
      <c r="G4917">
        <v>71.706900000000005</v>
      </c>
      <c r="H4917">
        <v>-42.604300000000002</v>
      </c>
      <c r="I4917" t="s">
        <v>78</v>
      </c>
      <c r="J4917">
        <v>14644</v>
      </c>
      <c r="K4917" s="1">
        <v>44793</v>
      </c>
      <c r="L4917" t="s">
        <v>63</v>
      </c>
      <c r="M4917" t="s">
        <v>13495</v>
      </c>
      <c r="N4917" t="s">
        <v>13496</v>
      </c>
      <c r="O4917" t="s">
        <v>423</v>
      </c>
      <c r="P4917" t="s">
        <v>141</v>
      </c>
      <c r="Q4917" t="s">
        <v>321</v>
      </c>
      <c r="R4917" t="s">
        <v>3058</v>
      </c>
      <c r="S4917" t="s">
        <v>212</v>
      </c>
      <c r="T4917" t="s">
        <v>3059</v>
      </c>
      <c r="U4917" t="s">
        <v>3060</v>
      </c>
      <c r="V4917" t="s">
        <v>5341</v>
      </c>
      <c r="W4917" t="s">
        <v>5342</v>
      </c>
    </row>
    <row r="4918" spans="1:23" x14ac:dyDescent="0.3">
      <c r="A4918">
        <v>962522711607701</v>
      </c>
      <c r="B4918" t="s">
        <v>175</v>
      </c>
      <c r="C4918" t="s">
        <v>105</v>
      </c>
      <c r="D4918" t="s">
        <v>1250</v>
      </c>
      <c r="E4918" t="s">
        <v>3424</v>
      </c>
      <c r="F4918" t="s">
        <v>3425</v>
      </c>
      <c r="G4918">
        <v>-21.178899999999999</v>
      </c>
      <c r="H4918">
        <v>-175.19820000000001</v>
      </c>
      <c r="I4918" t="s">
        <v>78</v>
      </c>
      <c r="J4918">
        <v>48124</v>
      </c>
      <c r="K4918" s="1">
        <v>44901</v>
      </c>
      <c r="L4918" t="s">
        <v>123</v>
      </c>
      <c r="M4918" t="s">
        <v>13497</v>
      </c>
      <c r="N4918">
        <f>1-675-907-1434</f>
        <v>-3015</v>
      </c>
      <c r="O4918" t="s">
        <v>1115</v>
      </c>
      <c r="P4918" t="s">
        <v>811</v>
      </c>
      <c r="Q4918" t="s">
        <v>50</v>
      </c>
      <c r="R4918" t="s">
        <v>1116</v>
      </c>
      <c r="S4918" t="s">
        <v>241</v>
      </c>
      <c r="T4918" t="s">
        <v>1117</v>
      </c>
      <c r="U4918" t="s">
        <v>1118</v>
      </c>
      <c r="V4918" t="s">
        <v>1828</v>
      </c>
      <c r="W4918" t="s">
        <v>1829</v>
      </c>
    </row>
    <row r="4919" spans="1:23" x14ac:dyDescent="0.3">
      <c r="A4919">
        <v>1934168489734230</v>
      </c>
      <c r="B4919" t="s">
        <v>396</v>
      </c>
      <c r="C4919" t="s">
        <v>134</v>
      </c>
      <c r="D4919" t="s">
        <v>3850</v>
      </c>
      <c r="E4919" t="s">
        <v>504</v>
      </c>
      <c r="F4919" t="s">
        <v>505</v>
      </c>
      <c r="G4919">
        <v>21.473500000000001</v>
      </c>
      <c r="H4919">
        <v>55.9754</v>
      </c>
      <c r="I4919" t="s">
        <v>206</v>
      </c>
      <c r="J4919">
        <v>15605</v>
      </c>
      <c r="K4919" s="1">
        <v>45095</v>
      </c>
      <c r="L4919" t="s">
        <v>123</v>
      </c>
      <c r="M4919" t="s">
        <v>13498</v>
      </c>
      <c r="N4919" t="s">
        <v>13499</v>
      </c>
      <c r="O4919" t="s">
        <v>389</v>
      </c>
      <c r="P4919" t="s">
        <v>7939</v>
      </c>
      <c r="Q4919" t="s">
        <v>83</v>
      </c>
      <c r="R4919" t="s">
        <v>7940</v>
      </c>
      <c r="S4919" t="s">
        <v>85</v>
      </c>
      <c r="T4919" t="s">
        <v>7941</v>
      </c>
      <c r="U4919" t="s">
        <v>7942</v>
      </c>
      <c r="V4919" t="s">
        <v>7175</v>
      </c>
      <c r="W4919" t="s">
        <v>7176</v>
      </c>
    </row>
    <row r="4920" spans="1:23" x14ac:dyDescent="0.3">
      <c r="A4920">
        <v>2662123769275210</v>
      </c>
      <c r="B4920" t="s">
        <v>443</v>
      </c>
      <c r="C4920" t="s">
        <v>58</v>
      </c>
      <c r="D4920" t="s">
        <v>1641</v>
      </c>
      <c r="E4920" t="s">
        <v>275</v>
      </c>
      <c r="F4920" t="s">
        <v>276</v>
      </c>
      <c r="G4920">
        <v>-17.6797</v>
      </c>
      <c r="H4920">
        <v>-149.4068</v>
      </c>
      <c r="I4920" t="s">
        <v>138</v>
      </c>
      <c r="J4920">
        <v>75375</v>
      </c>
      <c r="K4920" s="1">
        <v>44594</v>
      </c>
      <c r="L4920" t="s">
        <v>123</v>
      </c>
      <c r="M4920" t="s">
        <v>13500</v>
      </c>
      <c r="N4920" t="s">
        <v>13501</v>
      </c>
      <c r="O4920" t="s">
        <v>2072</v>
      </c>
      <c r="P4920" t="s">
        <v>2073</v>
      </c>
      <c r="Q4920" t="s">
        <v>34</v>
      </c>
      <c r="R4920" t="s">
        <v>2074</v>
      </c>
      <c r="S4920" t="s">
        <v>255</v>
      </c>
      <c r="T4920" t="s">
        <v>2075</v>
      </c>
      <c r="U4920" t="s">
        <v>2076</v>
      </c>
      <c r="V4920" t="s">
        <v>3367</v>
      </c>
      <c r="W4920" t="s">
        <v>3368</v>
      </c>
    </row>
    <row r="4921" spans="1:23" x14ac:dyDescent="0.3">
      <c r="A4921">
        <v>239418239053150</v>
      </c>
      <c r="B4921" t="s">
        <v>859</v>
      </c>
      <c r="C4921" t="s">
        <v>218</v>
      </c>
      <c r="D4921" t="s">
        <v>711</v>
      </c>
      <c r="E4921" t="s">
        <v>275</v>
      </c>
      <c r="F4921" t="s">
        <v>276</v>
      </c>
      <c r="G4921">
        <v>-17.6797</v>
      </c>
      <c r="H4921">
        <v>-149.4068</v>
      </c>
      <c r="I4921" t="s">
        <v>28</v>
      </c>
      <c r="J4921">
        <v>99845</v>
      </c>
      <c r="K4921" s="1">
        <v>45011</v>
      </c>
      <c r="L4921" t="s">
        <v>63</v>
      </c>
      <c r="M4921" t="s">
        <v>13502</v>
      </c>
      <c r="N4921" t="s">
        <v>13503</v>
      </c>
      <c r="O4921" t="s">
        <v>251</v>
      </c>
      <c r="P4921" t="s">
        <v>3201</v>
      </c>
      <c r="Q4921" t="s">
        <v>253</v>
      </c>
      <c r="R4921" t="s">
        <v>3202</v>
      </c>
      <c r="S4921" t="s">
        <v>241</v>
      </c>
      <c r="T4921" t="s">
        <v>3203</v>
      </c>
      <c r="U4921" t="s">
        <v>3204</v>
      </c>
      <c r="V4921" t="s">
        <v>7347</v>
      </c>
      <c r="W4921" t="s">
        <v>7348</v>
      </c>
    </row>
    <row r="4922" spans="1:23" x14ac:dyDescent="0.3">
      <c r="A4922">
        <v>1051204880791600</v>
      </c>
      <c r="B4922" t="s">
        <v>839</v>
      </c>
      <c r="C4922" t="s">
        <v>218</v>
      </c>
      <c r="D4922" t="s">
        <v>521</v>
      </c>
      <c r="E4922" t="s">
        <v>768</v>
      </c>
      <c r="F4922" t="s">
        <v>769</v>
      </c>
      <c r="G4922">
        <v>5.1520999999999999</v>
      </c>
      <c r="H4922">
        <v>46.199599999999997</v>
      </c>
      <c r="I4922" t="s">
        <v>206</v>
      </c>
      <c r="J4922">
        <v>27299</v>
      </c>
      <c r="K4922" s="1">
        <v>44980</v>
      </c>
      <c r="L4922" t="s">
        <v>123</v>
      </c>
      <c r="M4922" t="s">
        <v>13504</v>
      </c>
      <c r="N4922" t="s">
        <v>13505</v>
      </c>
      <c r="O4922" t="s">
        <v>370</v>
      </c>
      <c r="P4922" t="s">
        <v>1115</v>
      </c>
      <c r="Q4922" t="s">
        <v>34</v>
      </c>
      <c r="R4922" t="s">
        <v>3230</v>
      </c>
      <c r="S4922" t="s">
        <v>241</v>
      </c>
      <c r="T4922" t="s">
        <v>3231</v>
      </c>
      <c r="U4922" t="s">
        <v>3232</v>
      </c>
      <c r="V4922" t="s">
        <v>3342</v>
      </c>
      <c r="W4922" t="s">
        <v>3343</v>
      </c>
    </row>
    <row r="4923" spans="1:23" x14ac:dyDescent="0.3">
      <c r="A4923">
        <v>2917946406996650</v>
      </c>
      <c r="B4923" t="s">
        <v>480</v>
      </c>
      <c r="C4923" t="s">
        <v>42</v>
      </c>
      <c r="D4923" t="s">
        <v>3706</v>
      </c>
      <c r="E4923" t="s">
        <v>2296</v>
      </c>
      <c r="F4923" t="s">
        <v>2297</v>
      </c>
      <c r="G4923">
        <v>21.9162</v>
      </c>
      <c r="H4923">
        <v>95.956000000000003</v>
      </c>
      <c r="I4923" t="s">
        <v>138</v>
      </c>
      <c r="J4923">
        <v>49378</v>
      </c>
      <c r="K4923" s="1">
        <v>44844</v>
      </c>
      <c r="L4923" t="s">
        <v>29</v>
      </c>
      <c r="M4923" t="s">
        <v>4682</v>
      </c>
      <c r="N4923" t="s">
        <v>13506</v>
      </c>
      <c r="O4923" t="s">
        <v>548</v>
      </c>
      <c r="P4923" t="s">
        <v>2541</v>
      </c>
      <c r="Q4923" t="s">
        <v>50</v>
      </c>
      <c r="R4923" t="s">
        <v>2542</v>
      </c>
      <c r="S4923" t="s">
        <v>241</v>
      </c>
      <c r="T4923" t="s">
        <v>2543</v>
      </c>
      <c r="U4923" t="s">
        <v>2544</v>
      </c>
      <c r="V4923" t="s">
        <v>4190</v>
      </c>
      <c r="W4923" t="s">
        <v>4191</v>
      </c>
    </row>
    <row r="4924" spans="1:23" x14ac:dyDescent="0.3">
      <c r="A4924">
        <v>2558197079460000</v>
      </c>
      <c r="B4924" t="s">
        <v>667</v>
      </c>
      <c r="C4924" t="s">
        <v>134</v>
      </c>
      <c r="D4924" t="s">
        <v>2951</v>
      </c>
      <c r="E4924" t="s">
        <v>107</v>
      </c>
      <c r="F4924" t="s">
        <v>108</v>
      </c>
      <c r="G4924">
        <v>50.503900000000002</v>
      </c>
      <c r="H4924">
        <v>4.4699</v>
      </c>
      <c r="I4924" t="s">
        <v>62</v>
      </c>
      <c r="J4924">
        <v>99260</v>
      </c>
      <c r="K4924" s="1">
        <v>44785</v>
      </c>
      <c r="L4924" t="s">
        <v>29</v>
      </c>
      <c r="M4924" t="s">
        <v>13507</v>
      </c>
      <c r="N4924" t="s">
        <v>13508</v>
      </c>
      <c r="O4924" t="s">
        <v>423</v>
      </c>
      <c r="P4924" t="s">
        <v>141</v>
      </c>
      <c r="Q4924" t="s">
        <v>143</v>
      </c>
      <c r="R4924" t="s">
        <v>3058</v>
      </c>
      <c r="S4924" t="s">
        <v>69</v>
      </c>
      <c r="T4924" t="s">
        <v>3059</v>
      </c>
      <c r="U4924" t="s">
        <v>3060</v>
      </c>
      <c r="V4924" t="s">
        <v>7829</v>
      </c>
      <c r="W4924" t="s">
        <v>7830</v>
      </c>
    </row>
    <row r="4925" spans="1:23" x14ac:dyDescent="0.3">
      <c r="A4925">
        <v>3032735370665080</v>
      </c>
      <c r="B4925" t="s">
        <v>533</v>
      </c>
      <c r="C4925" t="s">
        <v>42</v>
      </c>
      <c r="D4925" t="s">
        <v>287</v>
      </c>
      <c r="E4925" t="s">
        <v>2741</v>
      </c>
      <c r="F4925" t="s">
        <v>2742</v>
      </c>
      <c r="G4925">
        <v>39.399900000000002</v>
      </c>
      <c r="H4925">
        <v>-8.2245000000000008</v>
      </c>
      <c r="I4925" t="s">
        <v>138</v>
      </c>
      <c r="J4925">
        <v>15711</v>
      </c>
      <c r="K4925" s="1">
        <v>44505</v>
      </c>
      <c r="L4925" t="s">
        <v>63</v>
      </c>
      <c r="M4925" t="s">
        <v>13509</v>
      </c>
      <c r="N4925" t="s">
        <v>13510</v>
      </c>
      <c r="O4925" t="s">
        <v>1373</v>
      </c>
      <c r="P4925" t="s">
        <v>237</v>
      </c>
      <c r="Q4925" t="s">
        <v>183</v>
      </c>
      <c r="R4925" t="s">
        <v>1374</v>
      </c>
      <c r="S4925" t="s">
        <v>198</v>
      </c>
      <c r="T4925" t="s">
        <v>1375</v>
      </c>
      <c r="U4925" t="s">
        <v>1376</v>
      </c>
      <c r="V4925" t="s">
        <v>5445</v>
      </c>
      <c r="W4925" t="s">
        <v>5446</v>
      </c>
    </row>
    <row r="4926" spans="1:23" x14ac:dyDescent="0.3">
      <c r="A4926">
        <v>458379739791827</v>
      </c>
      <c r="B4926" t="s">
        <v>119</v>
      </c>
      <c r="C4926" t="s">
        <v>42</v>
      </c>
      <c r="D4926" t="s">
        <v>492</v>
      </c>
      <c r="E4926" t="s">
        <v>2436</v>
      </c>
      <c r="F4926" t="s">
        <v>2437</v>
      </c>
      <c r="G4926">
        <v>46.818199999999997</v>
      </c>
      <c r="H4926">
        <v>8.2274999999999991</v>
      </c>
      <c r="I4926" t="s">
        <v>78</v>
      </c>
      <c r="J4926">
        <v>127467</v>
      </c>
      <c r="K4926" s="1">
        <v>44905</v>
      </c>
      <c r="L4926" t="s">
        <v>29</v>
      </c>
      <c r="M4926" t="s">
        <v>13511</v>
      </c>
      <c r="N4926">
        <v>9665014528</v>
      </c>
      <c r="O4926" t="s">
        <v>1454</v>
      </c>
      <c r="P4926" t="s">
        <v>965</v>
      </c>
      <c r="Q4926" t="s">
        <v>674</v>
      </c>
      <c r="R4926" t="s">
        <v>4026</v>
      </c>
      <c r="S4926" t="s">
        <v>145</v>
      </c>
      <c r="T4926" t="s">
        <v>4027</v>
      </c>
      <c r="U4926" t="s">
        <v>4028</v>
      </c>
      <c r="V4926" t="s">
        <v>2360</v>
      </c>
      <c r="W4926" t="s">
        <v>2361</v>
      </c>
    </row>
    <row r="4927" spans="1:23" x14ac:dyDescent="0.3">
      <c r="A4927">
        <v>2880884081088030</v>
      </c>
      <c r="B4927" t="s">
        <v>1140</v>
      </c>
      <c r="C4927" t="s">
        <v>218</v>
      </c>
      <c r="D4927" t="s">
        <v>1778</v>
      </c>
      <c r="E4927" t="s">
        <v>761</v>
      </c>
      <c r="F4927" t="s">
        <v>762</v>
      </c>
      <c r="G4927">
        <v>20.593699999999998</v>
      </c>
      <c r="H4927">
        <v>78.962900000000005</v>
      </c>
      <c r="I4927" t="s">
        <v>138</v>
      </c>
      <c r="J4927">
        <v>31164</v>
      </c>
      <c r="K4927" s="1">
        <v>44561</v>
      </c>
      <c r="L4927" t="s">
        <v>123</v>
      </c>
      <c r="M4927" t="s">
        <v>13512</v>
      </c>
      <c r="N4927" t="s">
        <v>13513</v>
      </c>
      <c r="O4927" t="s">
        <v>692</v>
      </c>
      <c r="P4927" t="s">
        <v>1522</v>
      </c>
      <c r="Q4927" t="s">
        <v>50</v>
      </c>
      <c r="R4927" t="s">
        <v>1523</v>
      </c>
      <c r="S4927" t="s">
        <v>69</v>
      </c>
      <c r="T4927" t="s">
        <v>1524</v>
      </c>
      <c r="U4927" t="s">
        <v>1525</v>
      </c>
      <c r="V4927" t="s">
        <v>5445</v>
      </c>
      <c r="W4927" t="s">
        <v>5446</v>
      </c>
    </row>
    <row r="4928" spans="1:23" x14ac:dyDescent="0.3">
      <c r="A4928">
        <v>2083106723852360</v>
      </c>
      <c r="B4928" t="s">
        <v>1636</v>
      </c>
      <c r="C4928" t="s">
        <v>134</v>
      </c>
      <c r="D4928" t="s">
        <v>3319</v>
      </c>
      <c r="E4928" t="s">
        <v>76</v>
      </c>
      <c r="F4928" t="s">
        <v>77</v>
      </c>
      <c r="G4928">
        <v>9.3077000000000005</v>
      </c>
      <c r="H4928">
        <v>2.3157999999999999</v>
      </c>
      <c r="I4928" t="s">
        <v>138</v>
      </c>
      <c r="J4928">
        <v>27934</v>
      </c>
      <c r="K4928" s="1">
        <v>44506</v>
      </c>
      <c r="L4928" t="s">
        <v>123</v>
      </c>
      <c r="M4928" t="s">
        <v>13514</v>
      </c>
      <c r="N4928">
        <v>3745064953</v>
      </c>
      <c r="O4928" t="s">
        <v>509</v>
      </c>
      <c r="P4928" t="s">
        <v>1227</v>
      </c>
      <c r="Q4928" t="s">
        <v>67</v>
      </c>
      <c r="R4928" t="s">
        <v>1228</v>
      </c>
      <c r="S4928" t="s">
        <v>334</v>
      </c>
      <c r="T4928" t="s">
        <v>1229</v>
      </c>
      <c r="U4928" t="s">
        <v>1230</v>
      </c>
      <c r="V4928" t="s">
        <v>2159</v>
      </c>
      <c r="W4928" t="s">
        <v>2160</v>
      </c>
    </row>
    <row r="4929" spans="1:23" x14ac:dyDescent="0.3">
      <c r="A4929">
        <v>1037806390268090</v>
      </c>
      <c r="B4929" t="s">
        <v>467</v>
      </c>
      <c r="C4929" t="s">
        <v>273</v>
      </c>
      <c r="D4929" t="s">
        <v>4182</v>
      </c>
      <c r="E4929" t="s">
        <v>1615</v>
      </c>
      <c r="F4929" t="s">
        <v>1616</v>
      </c>
      <c r="G4929">
        <v>-18.879200000000001</v>
      </c>
      <c r="H4929">
        <v>46.845100000000002</v>
      </c>
      <c r="I4929" t="s">
        <v>206</v>
      </c>
      <c r="J4929">
        <v>96198</v>
      </c>
      <c r="K4929" s="1">
        <v>45173</v>
      </c>
      <c r="L4929" t="s">
        <v>123</v>
      </c>
      <c r="M4929" t="s">
        <v>13515</v>
      </c>
      <c r="N4929" t="s">
        <v>13516</v>
      </c>
      <c r="O4929" t="s">
        <v>181</v>
      </c>
      <c r="P4929" t="s">
        <v>940</v>
      </c>
      <c r="Q4929" t="s">
        <v>321</v>
      </c>
      <c r="R4929" t="s">
        <v>941</v>
      </c>
      <c r="S4929" t="s">
        <v>85</v>
      </c>
      <c r="T4929" t="s">
        <v>942</v>
      </c>
      <c r="U4929" t="s">
        <v>943</v>
      </c>
      <c r="V4929" t="s">
        <v>1398</v>
      </c>
      <c r="W4929" t="s">
        <v>1399</v>
      </c>
    </row>
    <row r="4930" spans="1:23" x14ac:dyDescent="0.3">
      <c r="A4930">
        <v>1027962373837650</v>
      </c>
      <c r="B4930" t="s">
        <v>231</v>
      </c>
      <c r="C4930" t="s">
        <v>91</v>
      </c>
      <c r="D4930" t="s">
        <v>5560</v>
      </c>
      <c r="E4930" t="s">
        <v>5862</v>
      </c>
      <c r="F4930" t="s">
        <v>5863</v>
      </c>
      <c r="G4930">
        <v>46.151200000000003</v>
      </c>
      <c r="H4930">
        <v>14.9955</v>
      </c>
      <c r="I4930" t="s">
        <v>28</v>
      </c>
      <c r="J4930">
        <v>86176</v>
      </c>
      <c r="K4930" s="1">
        <v>44843</v>
      </c>
      <c r="L4930" t="s">
        <v>63</v>
      </c>
      <c r="M4930" t="s">
        <v>13517</v>
      </c>
      <c r="N4930" t="s">
        <v>13518</v>
      </c>
      <c r="O4930" t="s">
        <v>693</v>
      </c>
      <c r="P4930" t="s">
        <v>5234</v>
      </c>
      <c r="Q4930" t="s">
        <v>321</v>
      </c>
      <c r="R4930" t="s">
        <v>5235</v>
      </c>
      <c r="S4930" t="s">
        <v>69</v>
      </c>
      <c r="T4930" t="s">
        <v>5236</v>
      </c>
      <c r="U4930" t="s">
        <v>5237</v>
      </c>
      <c r="V4930" t="s">
        <v>7355</v>
      </c>
      <c r="W4930" t="s">
        <v>7356</v>
      </c>
    </row>
    <row r="4931" spans="1:23" x14ac:dyDescent="0.3">
      <c r="A4931">
        <v>2314082206982760</v>
      </c>
      <c r="B4931" t="s">
        <v>133</v>
      </c>
      <c r="C4931" t="s">
        <v>189</v>
      </c>
      <c r="D4931" t="s">
        <v>3227</v>
      </c>
      <c r="E4931" t="s">
        <v>1963</v>
      </c>
      <c r="F4931" t="s">
        <v>1964</v>
      </c>
      <c r="G4931">
        <v>33.223199999999999</v>
      </c>
      <c r="H4931">
        <v>43.679299999999998</v>
      </c>
      <c r="I4931" t="s">
        <v>206</v>
      </c>
      <c r="J4931">
        <v>64559</v>
      </c>
      <c r="K4931" s="1">
        <v>44778</v>
      </c>
      <c r="L4931" t="s">
        <v>63</v>
      </c>
      <c r="M4931" t="s">
        <v>13519</v>
      </c>
      <c r="N4931" t="s">
        <v>13520</v>
      </c>
      <c r="O4931" t="s">
        <v>344</v>
      </c>
      <c r="P4931" t="s">
        <v>345</v>
      </c>
      <c r="Q4931" t="s">
        <v>183</v>
      </c>
      <c r="R4931" t="s">
        <v>346</v>
      </c>
      <c r="S4931" t="s">
        <v>69</v>
      </c>
      <c r="T4931" t="s">
        <v>347</v>
      </c>
      <c r="U4931" t="s">
        <v>348</v>
      </c>
      <c r="V4931" t="s">
        <v>2856</v>
      </c>
      <c r="W4931" t="s">
        <v>2857</v>
      </c>
    </row>
    <row r="4932" spans="1:23" x14ac:dyDescent="0.3">
      <c r="A4932">
        <v>3030314620817360</v>
      </c>
      <c r="B4932" t="s">
        <v>710</v>
      </c>
      <c r="C4932" t="s">
        <v>42</v>
      </c>
      <c r="D4932" t="s">
        <v>1209</v>
      </c>
      <c r="E4932" t="s">
        <v>302</v>
      </c>
      <c r="F4932" t="s">
        <v>303</v>
      </c>
      <c r="G4932">
        <v>-4.0382999999999996</v>
      </c>
      <c r="H4932">
        <v>21.758700000000001</v>
      </c>
      <c r="I4932" t="s">
        <v>78</v>
      </c>
      <c r="J4932">
        <v>124121</v>
      </c>
      <c r="K4932" s="1">
        <v>44587</v>
      </c>
      <c r="L4932" t="s">
        <v>29</v>
      </c>
      <c r="M4932" t="s">
        <v>13521</v>
      </c>
      <c r="N4932" t="s">
        <v>13522</v>
      </c>
      <c r="O4932" t="s">
        <v>111</v>
      </c>
      <c r="P4932" t="s">
        <v>1900</v>
      </c>
      <c r="Q4932" t="s">
        <v>169</v>
      </c>
      <c r="R4932" t="s">
        <v>1901</v>
      </c>
      <c r="S4932" t="s">
        <v>69</v>
      </c>
      <c r="T4932" t="s">
        <v>1902</v>
      </c>
      <c r="U4932" t="s">
        <v>1903</v>
      </c>
      <c r="V4932" t="s">
        <v>2340</v>
      </c>
      <c r="W4932" t="s">
        <v>2341</v>
      </c>
    </row>
    <row r="4933" spans="1:23" x14ac:dyDescent="0.3">
      <c r="A4933">
        <v>2084211452583230</v>
      </c>
      <c r="B4933" t="s">
        <v>313</v>
      </c>
      <c r="C4933" t="s">
        <v>91</v>
      </c>
      <c r="D4933" t="s">
        <v>4812</v>
      </c>
      <c r="E4933" t="s">
        <v>2296</v>
      </c>
      <c r="F4933" t="s">
        <v>2297</v>
      </c>
      <c r="G4933">
        <v>21.9162</v>
      </c>
      <c r="H4933">
        <v>95.956000000000003</v>
      </c>
      <c r="I4933" t="s">
        <v>138</v>
      </c>
      <c r="J4933">
        <v>42883</v>
      </c>
      <c r="K4933" s="1">
        <v>44812</v>
      </c>
      <c r="L4933" t="s">
        <v>29</v>
      </c>
      <c r="M4933" t="s">
        <v>13523</v>
      </c>
      <c r="N4933" t="s">
        <v>13524</v>
      </c>
      <c r="O4933" t="s">
        <v>1466</v>
      </c>
      <c r="P4933" t="s">
        <v>4746</v>
      </c>
      <c r="Q4933" t="s">
        <v>358</v>
      </c>
      <c r="R4933" t="s">
        <v>4747</v>
      </c>
      <c r="S4933" t="s">
        <v>69</v>
      </c>
      <c r="T4933" t="s">
        <v>4748</v>
      </c>
      <c r="U4933" t="s">
        <v>4749</v>
      </c>
      <c r="V4933" t="s">
        <v>590</v>
      </c>
      <c r="W4933" t="s">
        <v>591</v>
      </c>
    </row>
    <row r="4934" spans="1:23" x14ac:dyDescent="0.3">
      <c r="A4934">
        <v>2093395968039230</v>
      </c>
      <c r="B4934" t="s">
        <v>119</v>
      </c>
      <c r="C4934" t="s">
        <v>105</v>
      </c>
      <c r="D4934" t="s">
        <v>1667</v>
      </c>
      <c r="E4934" t="s">
        <v>3715</v>
      </c>
      <c r="F4934" t="s">
        <v>3716</v>
      </c>
      <c r="G4934">
        <v>-3.3704000000000001</v>
      </c>
      <c r="H4934">
        <v>-168.73400000000001</v>
      </c>
      <c r="I4934" t="s">
        <v>78</v>
      </c>
      <c r="J4934">
        <v>24341</v>
      </c>
      <c r="K4934" s="1">
        <v>44748</v>
      </c>
      <c r="L4934" t="s">
        <v>29</v>
      </c>
      <c r="M4934" t="s">
        <v>13525</v>
      </c>
      <c r="N4934" t="s">
        <v>13526</v>
      </c>
      <c r="O4934" t="s">
        <v>1884</v>
      </c>
      <c r="P4934" t="s">
        <v>2499</v>
      </c>
      <c r="Q4934" t="s">
        <v>674</v>
      </c>
      <c r="R4934" t="s">
        <v>2500</v>
      </c>
      <c r="S4934" t="s">
        <v>198</v>
      </c>
      <c r="T4934" t="s">
        <v>2501</v>
      </c>
      <c r="U4934" t="s">
        <v>2502</v>
      </c>
      <c r="V4934" t="s">
        <v>3696</v>
      </c>
      <c r="W4934" t="s">
        <v>3697</v>
      </c>
    </row>
    <row r="4935" spans="1:23" x14ac:dyDescent="0.3">
      <c r="A4935">
        <v>1819073196334730</v>
      </c>
      <c r="B4935" t="s">
        <v>1140</v>
      </c>
      <c r="C4935" t="s">
        <v>134</v>
      </c>
      <c r="D4935" t="s">
        <v>6571</v>
      </c>
      <c r="E4935" t="s">
        <v>3138</v>
      </c>
      <c r="F4935" t="s">
        <v>3139</v>
      </c>
      <c r="G4935">
        <v>33.886899999999997</v>
      </c>
      <c r="H4935">
        <v>9.5374999999999996</v>
      </c>
      <c r="I4935" t="s">
        <v>28</v>
      </c>
      <c r="J4935">
        <v>127721</v>
      </c>
      <c r="K4935" s="1">
        <v>45110</v>
      </c>
      <c r="L4935" t="s">
        <v>123</v>
      </c>
      <c r="M4935" t="s">
        <v>13527</v>
      </c>
      <c r="N4935" t="s">
        <v>13528</v>
      </c>
      <c r="O4935" t="s">
        <v>692</v>
      </c>
      <c r="P4935" t="s">
        <v>5491</v>
      </c>
      <c r="Q4935" t="s">
        <v>239</v>
      </c>
      <c r="R4935" t="s">
        <v>5492</v>
      </c>
      <c r="S4935" t="s">
        <v>198</v>
      </c>
      <c r="T4935" t="s">
        <v>5493</v>
      </c>
      <c r="U4935" t="s">
        <v>5494</v>
      </c>
      <c r="V4935" t="s">
        <v>9313</v>
      </c>
      <c r="W4935" t="s">
        <v>9314</v>
      </c>
    </row>
    <row r="4936" spans="1:23" x14ac:dyDescent="0.3">
      <c r="A4936">
        <v>1459900986646650</v>
      </c>
      <c r="B4936" t="s">
        <v>161</v>
      </c>
      <c r="C4936" t="s">
        <v>134</v>
      </c>
      <c r="D4936" t="s">
        <v>1621</v>
      </c>
      <c r="E4936" t="s">
        <v>2816</v>
      </c>
      <c r="F4936" t="s">
        <v>2817</v>
      </c>
      <c r="G4936">
        <v>-40.900599999999997</v>
      </c>
      <c r="H4936">
        <v>174.886</v>
      </c>
      <c r="I4936" t="s">
        <v>28</v>
      </c>
      <c r="J4936">
        <v>15894</v>
      </c>
      <c r="K4936" s="1">
        <v>44493</v>
      </c>
      <c r="L4936" t="s">
        <v>29</v>
      </c>
      <c r="M4936" t="s">
        <v>13529</v>
      </c>
      <c r="N4936" t="s">
        <v>13530</v>
      </c>
      <c r="O4936" t="s">
        <v>2883</v>
      </c>
      <c r="P4936" t="s">
        <v>2275</v>
      </c>
      <c r="Q4936" t="s">
        <v>50</v>
      </c>
      <c r="R4936" t="s">
        <v>3654</v>
      </c>
      <c r="S4936" t="s">
        <v>212</v>
      </c>
      <c r="T4936" t="s">
        <v>3655</v>
      </c>
      <c r="U4936" t="s">
        <v>3656</v>
      </c>
      <c r="V4936" t="s">
        <v>4614</v>
      </c>
      <c r="W4936" t="s">
        <v>4615</v>
      </c>
    </row>
    <row r="4937" spans="1:23" x14ac:dyDescent="0.3">
      <c r="A4937">
        <v>96422983354121</v>
      </c>
      <c r="B4937" t="s">
        <v>973</v>
      </c>
      <c r="C4937" t="s">
        <v>134</v>
      </c>
      <c r="D4937" t="s">
        <v>4029</v>
      </c>
      <c r="E4937" t="s">
        <v>1122</v>
      </c>
      <c r="F4937" t="s">
        <v>1123</v>
      </c>
      <c r="G4937">
        <v>9.7489000000000008</v>
      </c>
      <c r="H4937">
        <v>-83.753399999999999</v>
      </c>
      <c r="I4937" t="s">
        <v>206</v>
      </c>
      <c r="J4937">
        <v>22649</v>
      </c>
      <c r="K4937" s="1">
        <v>44577</v>
      </c>
      <c r="L4937" t="s">
        <v>63</v>
      </c>
      <c r="M4937" t="s">
        <v>13531</v>
      </c>
      <c r="N4937" t="s">
        <v>13532</v>
      </c>
      <c r="O4937" t="s">
        <v>447</v>
      </c>
      <c r="P4937" t="s">
        <v>448</v>
      </c>
      <c r="Q4937" t="s">
        <v>1047</v>
      </c>
      <c r="R4937" t="s">
        <v>449</v>
      </c>
      <c r="S4937" t="s">
        <v>255</v>
      </c>
      <c r="T4937" t="s">
        <v>450</v>
      </c>
      <c r="U4937" t="s">
        <v>451</v>
      </c>
      <c r="V4937" t="s">
        <v>944</v>
      </c>
      <c r="W4937" t="s">
        <v>945</v>
      </c>
    </row>
    <row r="4938" spans="1:23" x14ac:dyDescent="0.3">
      <c r="A4938">
        <v>1234181302260420</v>
      </c>
      <c r="B4938" t="s">
        <v>41</v>
      </c>
      <c r="C4938" t="s">
        <v>42</v>
      </c>
      <c r="D4938" t="s">
        <v>3068</v>
      </c>
      <c r="E4938" t="s">
        <v>3961</v>
      </c>
      <c r="F4938" t="s">
        <v>3962</v>
      </c>
      <c r="G4938">
        <v>-18.665700000000001</v>
      </c>
      <c r="H4938">
        <v>35.529600000000002</v>
      </c>
      <c r="I4938" t="s">
        <v>62</v>
      </c>
      <c r="J4938">
        <v>109147</v>
      </c>
      <c r="K4938" s="1">
        <v>44940</v>
      </c>
      <c r="L4938" t="s">
        <v>63</v>
      </c>
      <c r="M4938" t="s">
        <v>13533</v>
      </c>
      <c r="N4938" t="s">
        <v>13534</v>
      </c>
      <c r="O4938" t="s">
        <v>1429</v>
      </c>
      <c r="P4938" t="s">
        <v>4198</v>
      </c>
      <c r="Q4938" t="s">
        <v>169</v>
      </c>
      <c r="R4938" t="s">
        <v>4199</v>
      </c>
      <c r="S4938" t="s">
        <v>36</v>
      </c>
      <c r="T4938" t="s">
        <v>4200</v>
      </c>
      <c r="U4938" t="s">
        <v>4201</v>
      </c>
      <c r="V4938" t="s">
        <v>1842</v>
      </c>
      <c r="W4938" t="s">
        <v>1843</v>
      </c>
    </row>
    <row r="4939" spans="1:23" x14ac:dyDescent="0.3">
      <c r="A4939">
        <v>387447907031541</v>
      </c>
      <c r="B4939" t="s">
        <v>417</v>
      </c>
      <c r="C4939" t="s">
        <v>218</v>
      </c>
      <c r="D4939" t="s">
        <v>3227</v>
      </c>
      <c r="E4939" t="s">
        <v>2770</v>
      </c>
      <c r="F4939" t="s">
        <v>2771</v>
      </c>
      <c r="G4939">
        <v>12.8628</v>
      </c>
      <c r="H4939">
        <v>30.217600000000001</v>
      </c>
      <c r="I4939" t="s">
        <v>62</v>
      </c>
      <c r="J4939">
        <v>75385</v>
      </c>
      <c r="K4939" s="1">
        <v>44765</v>
      </c>
      <c r="L4939" t="s">
        <v>123</v>
      </c>
      <c r="M4939" t="s">
        <v>13535</v>
      </c>
      <c r="N4939" t="s">
        <v>13536</v>
      </c>
      <c r="O4939" t="s">
        <v>4167</v>
      </c>
      <c r="P4939" t="s">
        <v>4168</v>
      </c>
      <c r="Q4939" t="s">
        <v>169</v>
      </c>
      <c r="R4939" t="s">
        <v>4169</v>
      </c>
      <c r="S4939" t="s">
        <v>52</v>
      </c>
      <c r="T4939" t="s">
        <v>4170</v>
      </c>
      <c r="U4939" t="s">
        <v>4171</v>
      </c>
      <c r="V4939" t="s">
        <v>2962</v>
      </c>
      <c r="W4939" t="s">
        <v>2963</v>
      </c>
    </row>
    <row r="4940" spans="1:23" x14ac:dyDescent="0.3">
      <c r="A4940">
        <v>2475252867326950</v>
      </c>
      <c r="B4940" t="s">
        <v>678</v>
      </c>
      <c r="C4940" t="s">
        <v>91</v>
      </c>
      <c r="D4940" t="s">
        <v>4544</v>
      </c>
      <c r="E4940" t="s">
        <v>626</v>
      </c>
      <c r="F4940" t="s">
        <v>627</v>
      </c>
      <c r="G4940">
        <v>35.9375</v>
      </c>
      <c r="H4940">
        <v>14.375400000000001</v>
      </c>
      <c r="I4940" t="s">
        <v>28</v>
      </c>
      <c r="J4940">
        <v>61320</v>
      </c>
      <c r="K4940" s="1">
        <v>44817</v>
      </c>
      <c r="L4940" t="s">
        <v>29</v>
      </c>
      <c r="M4940" t="s">
        <v>13537</v>
      </c>
      <c r="N4940" t="s">
        <v>13538</v>
      </c>
      <c r="O4940" t="s">
        <v>2575</v>
      </c>
      <c r="P4940" t="s">
        <v>3517</v>
      </c>
      <c r="Q4940" t="s">
        <v>67</v>
      </c>
      <c r="R4940" t="s">
        <v>3518</v>
      </c>
      <c r="S4940" t="s">
        <v>69</v>
      </c>
      <c r="T4940" t="s">
        <v>3519</v>
      </c>
      <c r="U4940" t="s">
        <v>3520</v>
      </c>
      <c r="V4940" t="s">
        <v>478</v>
      </c>
      <c r="W4940" t="s">
        <v>479</v>
      </c>
    </row>
    <row r="4941" spans="1:23" x14ac:dyDescent="0.3">
      <c r="A4941">
        <v>2444827792041080</v>
      </c>
      <c r="B4941" t="s">
        <v>686</v>
      </c>
      <c r="C4941" t="s">
        <v>189</v>
      </c>
      <c r="D4941" t="s">
        <v>1461</v>
      </c>
      <c r="E4941" t="s">
        <v>1377</v>
      </c>
      <c r="F4941" t="s">
        <v>1378</v>
      </c>
      <c r="G4941">
        <v>-29.6099</v>
      </c>
      <c r="H4941">
        <v>28.233599999999999</v>
      </c>
      <c r="I4941" t="s">
        <v>28</v>
      </c>
      <c r="J4941">
        <v>68193</v>
      </c>
      <c r="K4941" s="1">
        <v>44712</v>
      </c>
      <c r="L4941" t="s">
        <v>63</v>
      </c>
      <c r="M4941" t="s">
        <v>13539</v>
      </c>
      <c r="N4941" t="s">
        <v>13540</v>
      </c>
      <c r="O4941" t="s">
        <v>2111</v>
      </c>
      <c r="P4941" t="s">
        <v>1832</v>
      </c>
      <c r="Q4941" t="s">
        <v>67</v>
      </c>
      <c r="R4941" t="s">
        <v>2112</v>
      </c>
      <c r="S4941" t="s">
        <v>69</v>
      </c>
      <c r="T4941" t="s">
        <v>2113</v>
      </c>
      <c r="U4941" t="s">
        <v>2114</v>
      </c>
      <c r="V4941" t="s">
        <v>5517</v>
      </c>
      <c r="W4941" t="s">
        <v>5518</v>
      </c>
    </row>
    <row r="4942" spans="1:23" x14ac:dyDescent="0.3">
      <c r="A4942">
        <v>2160489091702870</v>
      </c>
      <c r="B4942" t="s">
        <v>839</v>
      </c>
      <c r="C4942" t="s">
        <v>134</v>
      </c>
      <c r="D4942" t="s">
        <v>3379</v>
      </c>
      <c r="E4942" t="s">
        <v>961</v>
      </c>
      <c r="F4942" t="s">
        <v>962</v>
      </c>
      <c r="G4942">
        <v>41.2044</v>
      </c>
      <c r="H4942">
        <v>74.766099999999994</v>
      </c>
      <c r="I4942" t="s">
        <v>206</v>
      </c>
      <c r="J4942">
        <v>127967</v>
      </c>
      <c r="K4942" s="1">
        <v>44687</v>
      </c>
      <c r="L4942" t="s">
        <v>29</v>
      </c>
      <c r="M4942" t="s">
        <v>13541</v>
      </c>
      <c r="N4942" t="s">
        <v>13542</v>
      </c>
      <c r="O4942" t="s">
        <v>1308</v>
      </c>
      <c r="P4942" t="s">
        <v>1309</v>
      </c>
      <c r="Q4942" t="s">
        <v>294</v>
      </c>
      <c r="R4942" t="s">
        <v>1310</v>
      </c>
      <c r="S4942" t="s">
        <v>145</v>
      </c>
      <c r="T4942" t="s">
        <v>1311</v>
      </c>
      <c r="U4942" t="s">
        <v>1312</v>
      </c>
      <c r="V4942" t="s">
        <v>441</v>
      </c>
      <c r="W4942" t="s">
        <v>442</v>
      </c>
    </row>
    <row r="4943" spans="1:23" x14ac:dyDescent="0.3">
      <c r="A4943">
        <v>3093243716053940</v>
      </c>
      <c r="B4943" t="s">
        <v>582</v>
      </c>
      <c r="C4943" t="s">
        <v>91</v>
      </c>
      <c r="D4943" t="s">
        <v>767</v>
      </c>
      <c r="E4943" t="s">
        <v>2915</v>
      </c>
      <c r="F4943" t="s">
        <v>2916</v>
      </c>
      <c r="G4943">
        <v>-0.80369999999999997</v>
      </c>
      <c r="H4943">
        <v>11.609400000000001</v>
      </c>
      <c r="I4943" t="s">
        <v>28</v>
      </c>
      <c r="J4943">
        <v>128104</v>
      </c>
      <c r="K4943" s="1">
        <v>45010</v>
      </c>
      <c r="L4943" t="s">
        <v>63</v>
      </c>
      <c r="M4943" t="s">
        <v>13543</v>
      </c>
      <c r="N4943" t="s">
        <v>13544</v>
      </c>
      <c r="O4943" t="s">
        <v>370</v>
      </c>
      <c r="P4943" t="s">
        <v>929</v>
      </c>
      <c r="Q4943" t="s">
        <v>294</v>
      </c>
      <c r="R4943" t="s">
        <v>930</v>
      </c>
      <c r="S4943" t="s">
        <v>85</v>
      </c>
      <c r="T4943" t="s">
        <v>931</v>
      </c>
      <c r="U4943" t="s">
        <v>932</v>
      </c>
      <c r="V4943" t="s">
        <v>2197</v>
      </c>
      <c r="W4943" t="s">
        <v>2198</v>
      </c>
    </row>
    <row r="4944" spans="1:23" x14ac:dyDescent="0.3">
      <c r="A4944">
        <v>2669033938773770</v>
      </c>
      <c r="B4944" t="s">
        <v>396</v>
      </c>
      <c r="C4944" t="s">
        <v>134</v>
      </c>
      <c r="D4944" t="s">
        <v>503</v>
      </c>
      <c r="E4944" t="s">
        <v>1760</v>
      </c>
      <c r="F4944" t="s">
        <v>1761</v>
      </c>
      <c r="G4944">
        <v>13.193899999999999</v>
      </c>
      <c r="H4944">
        <v>-59.543199999999999</v>
      </c>
      <c r="I4944" t="s">
        <v>138</v>
      </c>
      <c r="J4944">
        <v>112681</v>
      </c>
      <c r="K4944" s="1">
        <v>44508</v>
      </c>
      <c r="L4944" t="s">
        <v>123</v>
      </c>
      <c r="M4944" t="s">
        <v>13545</v>
      </c>
      <c r="N4944" t="s">
        <v>13546</v>
      </c>
      <c r="O4944" t="s">
        <v>307</v>
      </c>
      <c r="P4944" t="s">
        <v>1235</v>
      </c>
      <c r="Q4944" t="s">
        <v>169</v>
      </c>
      <c r="R4944" t="s">
        <v>1236</v>
      </c>
      <c r="S4944" t="s">
        <v>36</v>
      </c>
      <c r="T4944" t="s">
        <v>1237</v>
      </c>
      <c r="U4944" t="s">
        <v>1238</v>
      </c>
      <c r="V4944" t="s">
        <v>3800</v>
      </c>
      <c r="W4944" t="s">
        <v>3801</v>
      </c>
    </row>
    <row r="4945" spans="1:23" x14ac:dyDescent="0.3">
      <c r="A4945">
        <v>405140504248962</v>
      </c>
      <c r="B4945" t="s">
        <v>567</v>
      </c>
      <c r="C4945" t="s">
        <v>134</v>
      </c>
      <c r="D4945" t="s">
        <v>5557</v>
      </c>
      <c r="E4945" t="s">
        <v>2691</v>
      </c>
      <c r="F4945" t="s">
        <v>2692</v>
      </c>
      <c r="G4945">
        <v>26.820599999999999</v>
      </c>
      <c r="H4945">
        <v>30.802499999999998</v>
      </c>
      <c r="I4945" t="s">
        <v>138</v>
      </c>
      <c r="J4945">
        <v>60768</v>
      </c>
      <c r="K4945" s="1">
        <v>44723</v>
      </c>
      <c r="L4945" t="s">
        <v>123</v>
      </c>
      <c r="M4945" t="s">
        <v>13547</v>
      </c>
      <c r="N4945" t="s">
        <v>13548</v>
      </c>
      <c r="O4945" t="s">
        <v>2231</v>
      </c>
      <c r="P4945" t="s">
        <v>2232</v>
      </c>
      <c r="Q4945" t="s">
        <v>294</v>
      </c>
      <c r="R4945" t="s">
        <v>2233</v>
      </c>
      <c r="S4945" t="s">
        <v>241</v>
      </c>
      <c r="T4945" t="s">
        <v>2234</v>
      </c>
      <c r="U4945" t="s">
        <v>2235</v>
      </c>
      <c r="V4945" t="s">
        <v>7676</v>
      </c>
      <c r="W4945" t="s">
        <v>7677</v>
      </c>
    </row>
    <row r="4946" spans="1:23" x14ac:dyDescent="0.3">
      <c r="A4946">
        <v>193201550254990</v>
      </c>
      <c r="B4946" t="s">
        <v>430</v>
      </c>
      <c r="C4946" t="s">
        <v>42</v>
      </c>
      <c r="D4946" t="s">
        <v>2951</v>
      </c>
      <c r="E4946" t="s">
        <v>3707</v>
      </c>
      <c r="F4946" t="s">
        <v>3708</v>
      </c>
      <c r="G4946">
        <v>12.1165</v>
      </c>
      <c r="H4946">
        <v>-61.679000000000002</v>
      </c>
      <c r="I4946" t="s">
        <v>206</v>
      </c>
      <c r="J4946">
        <v>13019</v>
      </c>
      <c r="K4946" s="1">
        <v>45162</v>
      </c>
      <c r="L4946" t="s">
        <v>29</v>
      </c>
      <c r="M4946" t="s">
        <v>13549</v>
      </c>
      <c r="N4946" t="s">
        <v>13550</v>
      </c>
      <c r="O4946" t="s">
        <v>126</v>
      </c>
      <c r="P4946" t="s">
        <v>7438</v>
      </c>
      <c r="Q4946" t="s">
        <v>83</v>
      </c>
      <c r="R4946" t="s">
        <v>7439</v>
      </c>
      <c r="S4946" t="s">
        <v>36</v>
      </c>
      <c r="T4946" t="s">
        <v>7440</v>
      </c>
      <c r="U4946" t="s">
        <v>7441</v>
      </c>
      <c r="V4946" t="s">
        <v>4323</v>
      </c>
      <c r="W4946" t="s">
        <v>4324</v>
      </c>
    </row>
    <row r="4947" spans="1:23" x14ac:dyDescent="0.3">
      <c r="A4947">
        <v>1715448502150580</v>
      </c>
      <c r="B4947" t="s">
        <v>792</v>
      </c>
      <c r="C4947" t="s">
        <v>134</v>
      </c>
      <c r="D4947" t="s">
        <v>1175</v>
      </c>
      <c r="E4947" t="s">
        <v>4011</v>
      </c>
      <c r="F4947" t="s">
        <v>4012</v>
      </c>
      <c r="G4947">
        <v>38.860999999999997</v>
      </c>
      <c r="H4947">
        <v>71.2761</v>
      </c>
      <c r="I4947" t="s">
        <v>62</v>
      </c>
      <c r="J4947">
        <v>95248</v>
      </c>
      <c r="K4947" s="1">
        <v>45015</v>
      </c>
      <c r="L4947" t="s">
        <v>29</v>
      </c>
      <c r="M4947" t="s">
        <v>13551</v>
      </c>
      <c r="N4947" t="s">
        <v>13552</v>
      </c>
      <c r="O4947" t="s">
        <v>460</v>
      </c>
      <c r="P4947" t="s">
        <v>461</v>
      </c>
      <c r="Q4947" t="s">
        <v>169</v>
      </c>
      <c r="R4947" t="s">
        <v>462</v>
      </c>
      <c r="S4947" t="s">
        <v>212</v>
      </c>
      <c r="T4947" t="s">
        <v>463</v>
      </c>
      <c r="U4947" t="s">
        <v>464</v>
      </c>
      <c r="V4947" t="s">
        <v>2262</v>
      </c>
      <c r="W4947" t="s">
        <v>2263</v>
      </c>
    </row>
    <row r="4948" spans="1:23" x14ac:dyDescent="0.3">
      <c r="A4948">
        <v>1537250929897540</v>
      </c>
      <c r="B4948" t="s">
        <v>133</v>
      </c>
      <c r="C4948" t="s">
        <v>218</v>
      </c>
      <c r="D4948" t="s">
        <v>7642</v>
      </c>
      <c r="E4948" t="s">
        <v>1509</v>
      </c>
      <c r="F4948" t="s">
        <v>1510</v>
      </c>
      <c r="G4948">
        <v>10.691800000000001</v>
      </c>
      <c r="H4948">
        <v>-61.222499999999997</v>
      </c>
      <c r="I4948" t="s">
        <v>62</v>
      </c>
      <c r="J4948">
        <v>92348</v>
      </c>
      <c r="K4948" s="1">
        <v>44897</v>
      </c>
      <c r="L4948" t="s">
        <v>63</v>
      </c>
      <c r="M4948" t="s">
        <v>13553</v>
      </c>
      <c r="N4948" t="s">
        <v>13554</v>
      </c>
      <c r="O4948" t="s">
        <v>1057</v>
      </c>
      <c r="P4948" t="s">
        <v>2891</v>
      </c>
      <c r="Q4948" t="s">
        <v>321</v>
      </c>
      <c r="R4948" t="s">
        <v>2892</v>
      </c>
      <c r="S4948" t="s">
        <v>241</v>
      </c>
      <c r="T4948" t="s">
        <v>2893</v>
      </c>
      <c r="U4948" t="s">
        <v>2894</v>
      </c>
      <c r="V4948" t="s">
        <v>1040</v>
      </c>
      <c r="W4948" t="s">
        <v>1041</v>
      </c>
    </row>
    <row r="4949" spans="1:23" x14ac:dyDescent="0.3">
      <c r="A4949">
        <v>2918768858686990</v>
      </c>
      <c r="B4949" t="s">
        <v>104</v>
      </c>
      <c r="C4949" t="s">
        <v>91</v>
      </c>
      <c r="D4949" t="s">
        <v>1864</v>
      </c>
      <c r="E4949" t="s">
        <v>275</v>
      </c>
      <c r="F4949" t="s">
        <v>276</v>
      </c>
      <c r="G4949">
        <v>-17.6797</v>
      </c>
      <c r="H4949">
        <v>-149.4068</v>
      </c>
      <c r="I4949" t="s">
        <v>62</v>
      </c>
      <c r="J4949">
        <v>92541</v>
      </c>
      <c r="K4949" s="1">
        <v>44475</v>
      </c>
      <c r="L4949" t="s">
        <v>29</v>
      </c>
      <c r="M4949" t="s">
        <v>13555</v>
      </c>
      <c r="N4949" t="s">
        <v>13556</v>
      </c>
      <c r="O4949" t="s">
        <v>423</v>
      </c>
      <c r="P4949" t="s">
        <v>424</v>
      </c>
      <c r="Q4949" t="s">
        <v>321</v>
      </c>
      <c r="R4949" t="s">
        <v>425</v>
      </c>
      <c r="S4949" t="s">
        <v>85</v>
      </c>
      <c r="T4949" t="s">
        <v>426</v>
      </c>
      <c r="U4949" t="s">
        <v>427</v>
      </c>
      <c r="V4949" t="s">
        <v>3585</v>
      </c>
      <c r="W4949" t="s">
        <v>3586</v>
      </c>
    </row>
    <row r="4950" spans="1:23" x14ac:dyDescent="0.3">
      <c r="A4950">
        <v>868614830427186</v>
      </c>
      <c r="B4950" t="s">
        <v>364</v>
      </c>
      <c r="C4950" t="s">
        <v>58</v>
      </c>
      <c r="D4950" t="s">
        <v>2551</v>
      </c>
      <c r="E4950" t="s">
        <v>636</v>
      </c>
      <c r="F4950" t="s">
        <v>637</v>
      </c>
      <c r="G4950">
        <v>8.5379000000000005</v>
      </c>
      <c r="H4950">
        <v>-80.7821</v>
      </c>
      <c r="I4950" t="s">
        <v>78</v>
      </c>
      <c r="J4950">
        <v>88559</v>
      </c>
      <c r="K4950" s="1">
        <v>44925</v>
      </c>
      <c r="L4950" t="s">
        <v>29</v>
      </c>
      <c r="M4950" t="s">
        <v>13557</v>
      </c>
      <c r="N4950" t="s">
        <v>13558</v>
      </c>
      <c r="O4950" t="s">
        <v>2122</v>
      </c>
      <c r="P4950" t="s">
        <v>8998</v>
      </c>
      <c r="Q4950" t="s">
        <v>239</v>
      </c>
      <c r="R4950" t="s">
        <v>8999</v>
      </c>
      <c r="S4950" t="s">
        <v>241</v>
      </c>
      <c r="T4950" t="s">
        <v>9000</v>
      </c>
      <c r="U4950" t="s">
        <v>9001</v>
      </c>
      <c r="V4950" t="s">
        <v>3113</v>
      </c>
      <c r="W4950" t="s">
        <v>3114</v>
      </c>
    </row>
    <row r="4951" spans="1:23" x14ac:dyDescent="0.3">
      <c r="A4951">
        <v>1363219935671770</v>
      </c>
      <c r="B4951" t="s">
        <v>1249</v>
      </c>
      <c r="C4951" t="s">
        <v>218</v>
      </c>
      <c r="D4951" t="s">
        <v>106</v>
      </c>
      <c r="E4951" t="s">
        <v>2570</v>
      </c>
      <c r="F4951" t="s">
        <v>2571</v>
      </c>
      <c r="G4951">
        <v>6.4238</v>
      </c>
      <c r="H4951">
        <v>-66.589699999999993</v>
      </c>
      <c r="I4951" t="s">
        <v>206</v>
      </c>
      <c r="J4951">
        <v>19329</v>
      </c>
      <c r="K4951" s="1">
        <v>44655</v>
      </c>
      <c r="L4951" t="s">
        <v>29</v>
      </c>
      <c r="M4951" t="s">
        <v>13559</v>
      </c>
      <c r="N4951" t="s">
        <v>13560</v>
      </c>
      <c r="O4951" t="s">
        <v>111</v>
      </c>
      <c r="P4951" t="s">
        <v>112</v>
      </c>
      <c r="Q4951" t="s">
        <v>183</v>
      </c>
      <c r="R4951" t="s">
        <v>113</v>
      </c>
      <c r="S4951" t="s">
        <v>198</v>
      </c>
      <c r="T4951" t="s">
        <v>115</v>
      </c>
      <c r="U4951" t="s">
        <v>116</v>
      </c>
      <c r="V4951" t="s">
        <v>2667</v>
      </c>
      <c r="W4951" t="s">
        <v>2668</v>
      </c>
    </row>
    <row r="4952" spans="1:23" x14ac:dyDescent="0.3">
      <c r="A4952">
        <v>1562469738146100</v>
      </c>
      <c r="B4952" t="s">
        <v>74</v>
      </c>
      <c r="C4952" t="s">
        <v>58</v>
      </c>
      <c r="D4952" t="s">
        <v>6367</v>
      </c>
      <c r="E4952" t="s">
        <v>5061</v>
      </c>
      <c r="F4952" t="s">
        <v>5062</v>
      </c>
      <c r="G4952">
        <v>48.379399999999997</v>
      </c>
      <c r="H4952">
        <v>31.165600000000001</v>
      </c>
      <c r="I4952" t="s">
        <v>138</v>
      </c>
      <c r="J4952">
        <v>67510</v>
      </c>
      <c r="K4952" s="1">
        <v>44661</v>
      </c>
      <c r="L4952" t="s">
        <v>29</v>
      </c>
      <c r="M4952" t="s">
        <v>13561</v>
      </c>
      <c r="N4952" t="s">
        <v>13562</v>
      </c>
      <c r="O4952" t="s">
        <v>1364</v>
      </c>
      <c r="P4952" t="s">
        <v>2634</v>
      </c>
      <c r="Q4952" t="s">
        <v>967</v>
      </c>
      <c r="R4952" t="s">
        <v>2635</v>
      </c>
      <c r="S4952" t="s">
        <v>85</v>
      </c>
      <c r="T4952" t="s">
        <v>2636</v>
      </c>
      <c r="U4952" t="s">
        <v>2637</v>
      </c>
      <c r="V4952" t="s">
        <v>7014</v>
      </c>
      <c r="W4952" t="s">
        <v>7015</v>
      </c>
    </row>
    <row r="4953" spans="1:23" x14ac:dyDescent="0.3">
      <c r="A4953">
        <v>2699659030481350</v>
      </c>
      <c r="B4953" t="s">
        <v>430</v>
      </c>
      <c r="C4953" t="s">
        <v>105</v>
      </c>
      <c r="D4953" t="s">
        <v>5851</v>
      </c>
      <c r="E4953" t="s">
        <v>2649</v>
      </c>
      <c r="F4953" t="s">
        <v>2650</v>
      </c>
      <c r="G4953">
        <v>42.506300000000003</v>
      </c>
      <c r="H4953">
        <v>1.5218</v>
      </c>
      <c r="I4953" t="s">
        <v>62</v>
      </c>
      <c r="J4953">
        <v>108384</v>
      </c>
      <c r="K4953" s="1">
        <v>44475</v>
      </c>
      <c r="L4953" t="s">
        <v>123</v>
      </c>
      <c r="M4953" t="s">
        <v>13563</v>
      </c>
      <c r="N4953">
        <v>2597795431</v>
      </c>
      <c r="O4953" t="s">
        <v>640</v>
      </c>
      <c r="P4953" t="s">
        <v>1346</v>
      </c>
      <c r="Q4953" t="s">
        <v>169</v>
      </c>
      <c r="R4953" t="s">
        <v>1347</v>
      </c>
      <c r="S4953" t="s">
        <v>198</v>
      </c>
      <c r="T4953" t="s">
        <v>1348</v>
      </c>
      <c r="U4953" t="s">
        <v>1349</v>
      </c>
      <c r="V4953" t="s">
        <v>3249</v>
      </c>
      <c r="W4953" t="s">
        <v>3250</v>
      </c>
    </row>
    <row r="4954" spans="1:23" x14ac:dyDescent="0.3">
      <c r="A4954">
        <v>2995893286528820</v>
      </c>
      <c r="B4954" t="s">
        <v>133</v>
      </c>
      <c r="C4954" t="s">
        <v>105</v>
      </c>
      <c r="D4954" t="s">
        <v>3122</v>
      </c>
      <c r="E4954" t="s">
        <v>794</v>
      </c>
      <c r="F4954" t="s">
        <v>795</v>
      </c>
      <c r="G4954">
        <v>4.5353000000000003</v>
      </c>
      <c r="H4954">
        <v>114.7277</v>
      </c>
      <c r="I4954" t="s">
        <v>28</v>
      </c>
      <c r="J4954">
        <v>87453</v>
      </c>
      <c r="K4954" s="1">
        <v>44766</v>
      </c>
      <c r="L4954" t="s">
        <v>63</v>
      </c>
      <c r="M4954" t="s">
        <v>13564</v>
      </c>
      <c r="N4954" t="s">
        <v>13565</v>
      </c>
      <c r="O4954" t="s">
        <v>423</v>
      </c>
      <c r="P4954" t="s">
        <v>424</v>
      </c>
      <c r="Q4954" t="s">
        <v>50</v>
      </c>
      <c r="R4954" t="s">
        <v>425</v>
      </c>
      <c r="S4954" t="s">
        <v>145</v>
      </c>
      <c r="T4954" t="s">
        <v>426</v>
      </c>
      <c r="U4954" t="s">
        <v>427</v>
      </c>
      <c r="V4954" t="s">
        <v>611</v>
      </c>
      <c r="W4954" t="s">
        <v>612</v>
      </c>
    </row>
    <row r="4955" spans="1:23" x14ac:dyDescent="0.3">
      <c r="A4955">
        <v>2294896181326210</v>
      </c>
      <c r="B4955" t="s">
        <v>454</v>
      </c>
      <c r="C4955" t="s">
        <v>189</v>
      </c>
      <c r="D4955" t="s">
        <v>7547</v>
      </c>
      <c r="E4955" t="s">
        <v>419</v>
      </c>
      <c r="F4955" t="s">
        <v>420</v>
      </c>
      <c r="G4955">
        <v>-23.442502999999999</v>
      </c>
      <c r="H4955">
        <v>-58.443832</v>
      </c>
      <c r="I4955" t="s">
        <v>138</v>
      </c>
      <c r="J4955">
        <v>68765</v>
      </c>
      <c r="K4955" s="1">
        <v>45056</v>
      </c>
      <c r="L4955" t="s">
        <v>63</v>
      </c>
      <c r="M4955" t="s">
        <v>13566</v>
      </c>
      <c r="N4955" t="s">
        <v>13567</v>
      </c>
      <c r="O4955" t="s">
        <v>990</v>
      </c>
      <c r="P4955" t="s">
        <v>3670</v>
      </c>
      <c r="Q4955" t="s">
        <v>358</v>
      </c>
      <c r="R4955" t="s">
        <v>3671</v>
      </c>
      <c r="S4955" t="s">
        <v>114</v>
      </c>
      <c r="T4955" t="s">
        <v>3672</v>
      </c>
      <c r="U4955" t="s">
        <v>3673</v>
      </c>
      <c r="V4955" t="s">
        <v>2798</v>
      </c>
      <c r="W4955" t="s">
        <v>2799</v>
      </c>
    </row>
    <row r="4956" spans="1:23" x14ac:dyDescent="0.3">
      <c r="A4956">
        <v>1991890029076640</v>
      </c>
      <c r="B4956" t="s">
        <v>41</v>
      </c>
      <c r="C4956" t="s">
        <v>58</v>
      </c>
      <c r="D4956" t="s">
        <v>3706</v>
      </c>
      <c r="E4956" t="s">
        <v>853</v>
      </c>
      <c r="F4956" t="s">
        <v>854</v>
      </c>
      <c r="G4956">
        <v>33.939100000000003</v>
      </c>
      <c r="H4956">
        <v>67.709999999999994</v>
      </c>
      <c r="I4956" t="s">
        <v>62</v>
      </c>
      <c r="J4956">
        <v>116324</v>
      </c>
      <c r="K4956" s="1">
        <v>44830</v>
      </c>
      <c r="L4956" t="s">
        <v>63</v>
      </c>
      <c r="M4956" t="s">
        <v>13568</v>
      </c>
      <c r="N4956" t="s">
        <v>13569</v>
      </c>
      <c r="O4956" t="s">
        <v>832</v>
      </c>
      <c r="P4956" t="s">
        <v>833</v>
      </c>
      <c r="Q4956" t="s">
        <v>358</v>
      </c>
      <c r="R4956" t="s">
        <v>834</v>
      </c>
      <c r="S4956" t="s">
        <v>212</v>
      </c>
      <c r="T4956" t="s">
        <v>835</v>
      </c>
      <c r="U4956" t="s">
        <v>836</v>
      </c>
      <c r="V4956" t="s">
        <v>3681</v>
      </c>
      <c r="W4956" t="s">
        <v>3682</v>
      </c>
    </row>
    <row r="4957" spans="1:23" x14ac:dyDescent="0.3">
      <c r="A4957">
        <v>2920941035224200</v>
      </c>
      <c r="B4957" t="s">
        <v>779</v>
      </c>
      <c r="C4957" t="s">
        <v>273</v>
      </c>
      <c r="D4957" t="s">
        <v>5972</v>
      </c>
      <c r="E4957" t="s">
        <v>1509</v>
      </c>
      <c r="F4957" t="s">
        <v>1510</v>
      </c>
      <c r="G4957">
        <v>10.691800000000001</v>
      </c>
      <c r="H4957">
        <v>-61.222499999999997</v>
      </c>
      <c r="I4957" t="s">
        <v>28</v>
      </c>
      <c r="J4957">
        <v>124567</v>
      </c>
      <c r="K4957" s="1">
        <v>44724</v>
      </c>
      <c r="L4957" t="s">
        <v>63</v>
      </c>
      <c r="M4957" t="s">
        <v>13570</v>
      </c>
      <c r="N4957" t="s">
        <v>13571</v>
      </c>
      <c r="O4957" t="s">
        <v>2883</v>
      </c>
      <c r="P4957" t="s">
        <v>4657</v>
      </c>
      <c r="Q4957" t="s">
        <v>34</v>
      </c>
      <c r="R4957" t="s">
        <v>4658</v>
      </c>
      <c r="S4957" t="s">
        <v>145</v>
      </c>
      <c r="T4957" t="s">
        <v>4659</v>
      </c>
      <c r="U4957" t="s">
        <v>4660</v>
      </c>
      <c r="V4957" t="s">
        <v>3053</v>
      </c>
      <c r="W4957" t="s">
        <v>3054</v>
      </c>
    </row>
    <row r="4958" spans="1:23" x14ac:dyDescent="0.3">
      <c r="A4958">
        <v>33241295862945</v>
      </c>
      <c r="B4958" t="s">
        <v>313</v>
      </c>
      <c r="C4958" t="s">
        <v>134</v>
      </c>
      <c r="D4958" t="s">
        <v>377</v>
      </c>
      <c r="E4958" t="s">
        <v>1084</v>
      </c>
      <c r="F4958" t="s">
        <v>1085</v>
      </c>
      <c r="G4958">
        <v>-20.348400000000002</v>
      </c>
      <c r="H4958">
        <v>57.552199999999999</v>
      </c>
      <c r="I4958" t="s">
        <v>28</v>
      </c>
      <c r="J4958">
        <v>21218</v>
      </c>
      <c r="K4958" s="1">
        <v>44512</v>
      </c>
      <c r="L4958" t="s">
        <v>29</v>
      </c>
      <c r="M4958" t="s">
        <v>13572</v>
      </c>
      <c r="N4958" t="s">
        <v>13573</v>
      </c>
      <c r="O4958" t="s">
        <v>2554</v>
      </c>
      <c r="P4958" t="s">
        <v>2555</v>
      </c>
      <c r="Q4958" t="s">
        <v>321</v>
      </c>
      <c r="R4958" t="s">
        <v>2556</v>
      </c>
      <c r="S4958" t="s">
        <v>69</v>
      </c>
      <c r="T4958" t="s">
        <v>2557</v>
      </c>
      <c r="U4958" t="s">
        <v>2558</v>
      </c>
      <c r="V4958" t="s">
        <v>4629</v>
      </c>
      <c r="W4958" t="s">
        <v>4630</v>
      </c>
    </row>
    <row r="4959" spans="1:23" x14ac:dyDescent="0.3">
      <c r="A4959">
        <v>168215523368477</v>
      </c>
      <c r="B4959" t="s">
        <v>217</v>
      </c>
      <c r="C4959" t="s">
        <v>189</v>
      </c>
      <c r="D4959" t="s">
        <v>780</v>
      </c>
      <c r="E4959" t="s">
        <v>1377</v>
      </c>
      <c r="F4959" t="s">
        <v>1378</v>
      </c>
      <c r="G4959">
        <v>-29.6099</v>
      </c>
      <c r="H4959">
        <v>28.233599999999999</v>
      </c>
      <c r="I4959" t="s">
        <v>28</v>
      </c>
      <c r="J4959">
        <v>40037</v>
      </c>
      <c r="K4959" s="1">
        <v>44914</v>
      </c>
      <c r="L4959" t="s">
        <v>123</v>
      </c>
      <c r="M4959" t="s">
        <v>13574</v>
      </c>
      <c r="N4959" t="s">
        <v>13575</v>
      </c>
      <c r="O4959" t="s">
        <v>811</v>
      </c>
      <c r="P4959" t="s">
        <v>812</v>
      </c>
      <c r="Q4959" t="s">
        <v>169</v>
      </c>
      <c r="R4959" t="s">
        <v>813</v>
      </c>
      <c r="S4959" t="s">
        <v>145</v>
      </c>
      <c r="T4959" t="s">
        <v>814</v>
      </c>
      <c r="U4959" t="s">
        <v>815</v>
      </c>
      <c r="V4959" t="s">
        <v>3186</v>
      </c>
      <c r="W4959" t="s">
        <v>3187</v>
      </c>
    </row>
    <row r="4960" spans="1:23" x14ac:dyDescent="0.3">
      <c r="A4960">
        <v>647767737981967</v>
      </c>
      <c r="B4960" t="s">
        <v>313</v>
      </c>
      <c r="C4960" t="s">
        <v>58</v>
      </c>
      <c r="D4960" t="s">
        <v>2514</v>
      </c>
      <c r="E4960" t="s">
        <v>456</v>
      </c>
      <c r="F4960" t="s">
        <v>457</v>
      </c>
      <c r="G4960">
        <v>9.0820000000000007</v>
      </c>
      <c r="H4960">
        <v>8.6753</v>
      </c>
      <c r="I4960" t="s">
        <v>78</v>
      </c>
      <c r="J4960">
        <v>44187</v>
      </c>
      <c r="K4960" s="1">
        <v>45116</v>
      </c>
      <c r="L4960" t="s">
        <v>123</v>
      </c>
      <c r="M4960" t="s">
        <v>13576</v>
      </c>
      <c r="N4960" t="s">
        <v>13577</v>
      </c>
      <c r="O4960" t="s">
        <v>97</v>
      </c>
      <c r="P4960" t="s">
        <v>98</v>
      </c>
      <c r="Q4960" t="s">
        <v>67</v>
      </c>
      <c r="R4960" t="s">
        <v>99</v>
      </c>
      <c r="S4960" t="s">
        <v>36</v>
      </c>
      <c r="T4960" t="s">
        <v>100</v>
      </c>
      <c r="U4960" t="s">
        <v>101</v>
      </c>
      <c r="V4960" t="s">
        <v>6449</v>
      </c>
      <c r="W4960" t="s">
        <v>6450</v>
      </c>
    </row>
    <row r="4961" spans="1:23" x14ac:dyDescent="0.3">
      <c r="A4961">
        <v>2981403822099990</v>
      </c>
      <c r="B4961" t="s">
        <v>57</v>
      </c>
      <c r="C4961" t="s">
        <v>105</v>
      </c>
      <c r="D4961" t="s">
        <v>2922</v>
      </c>
      <c r="E4961" t="s">
        <v>5204</v>
      </c>
      <c r="F4961" t="s">
        <v>5205</v>
      </c>
      <c r="G4961">
        <v>41.153300000000002</v>
      </c>
      <c r="H4961">
        <v>20.168299999999999</v>
      </c>
      <c r="I4961" t="s">
        <v>28</v>
      </c>
      <c r="J4961">
        <v>98737</v>
      </c>
      <c r="K4961" s="1">
        <v>44547</v>
      </c>
      <c r="L4961" t="s">
        <v>123</v>
      </c>
      <c r="M4961" t="s">
        <v>13578</v>
      </c>
      <c r="N4961" t="s">
        <v>13579</v>
      </c>
      <c r="O4961" t="s">
        <v>370</v>
      </c>
      <c r="P4961" t="s">
        <v>929</v>
      </c>
      <c r="Q4961" t="s">
        <v>169</v>
      </c>
      <c r="R4961" t="s">
        <v>930</v>
      </c>
      <c r="S4961" t="s">
        <v>114</v>
      </c>
      <c r="T4961" t="s">
        <v>931</v>
      </c>
      <c r="U4961" t="s">
        <v>932</v>
      </c>
      <c r="V4961" t="s">
        <v>8373</v>
      </c>
      <c r="W4961" t="s">
        <v>8374</v>
      </c>
    </row>
    <row r="4962" spans="1:23" x14ac:dyDescent="0.3">
      <c r="A4962">
        <v>20241846246187</v>
      </c>
      <c r="B4962" t="s">
        <v>1683</v>
      </c>
      <c r="C4962" t="s">
        <v>91</v>
      </c>
      <c r="D4962" t="s">
        <v>1267</v>
      </c>
      <c r="E4962" t="s">
        <v>2591</v>
      </c>
      <c r="F4962" t="s">
        <v>2592</v>
      </c>
      <c r="G4962">
        <v>31.046099999999999</v>
      </c>
      <c r="H4962">
        <v>34.851599999999998</v>
      </c>
      <c r="I4962" t="s">
        <v>138</v>
      </c>
      <c r="J4962">
        <v>47986</v>
      </c>
      <c r="K4962" s="1">
        <v>45084</v>
      </c>
      <c r="L4962" t="s">
        <v>123</v>
      </c>
      <c r="M4962" t="s">
        <v>13580</v>
      </c>
      <c r="N4962" t="s">
        <v>13581</v>
      </c>
      <c r="O4962" t="s">
        <v>1493</v>
      </c>
      <c r="P4962" t="s">
        <v>1494</v>
      </c>
      <c r="Q4962" t="s">
        <v>332</v>
      </c>
      <c r="R4962" t="s">
        <v>1495</v>
      </c>
      <c r="S4962" t="s">
        <v>241</v>
      </c>
      <c r="T4962" t="s">
        <v>1496</v>
      </c>
      <c r="U4962" t="s">
        <v>1497</v>
      </c>
      <c r="V4962" t="s">
        <v>5977</v>
      </c>
      <c r="W4962" t="s">
        <v>5978</v>
      </c>
    </row>
    <row r="4963" spans="1:23" x14ac:dyDescent="0.3">
      <c r="A4963">
        <v>1463308319466490</v>
      </c>
      <c r="B4963" t="s">
        <v>351</v>
      </c>
      <c r="C4963" t="s">
        <v>189</v>
      </c>
      <c r="D4963" t="s">
        <v>2648</v>
      </c>
      <c r="E4963" t="s">
        <v>5225</v>
      </c>
      <c r="F4963" t="s">
        <v>5226</v>
      </c>
      <c r="G4963">
        <v>7.1315</v>
      </c>
      <c r="H4963">
        <v>171.18450000000001</v>
      </c>
      <c r="I4963" t="s">
        <v>62</v>
      </c>
      <c r="J4963">
        <v>63666</v>
      </c>
      <c r="K4963" s="1">
        <v>44631</v>
      </c>
      <c r="L4963" t="s">
        <v>29</v>
      </c>
      <c r="M4963" t="s">
        <v>13582</v>
      </c>
      <c r="N4963" t="s">
        <v>13583</v>
      </c>
      <c r="O4963" t="s">
        <v>1629</v>
      </c>
      <c r="P4963" t="s">
        <v>1630</v>
      </c>
      <c r="Q4963" t="s">
        <v>34</v>
      </c>
      <c r="R4963" t="s">
        <v>1631</v>
      </c>
      <c r="S4963" t="s">
        <v>145</v>
      </c>
      <c r="T4963" t="s">
        <v>1632</v>
      </c>
      <c r="U4963" t="s">
        <v>1633</v>
      </c>
      <c r="V4963" t="s">
        <v>1750</v>
      </c>
      <c r="W4963" t="s">
        <v>1751</v>
      </c>
    </row>
    <row r="4964" spans="1:23" x14ac:dyDescent="0.3">
      <c r="A4964">
        <v>564802996259828</v>
      </c>
      <c r="B4964" t="s">
        <v>300</v>
      </c>
      <c r="C4964" t="s">
        <v>42</v>
      </c>
      <c r="D4964" t="s">
        <v>5089</v>
      </c>
      <c r="E4964" t="s">
        <v>60</v>
      </c>
      <c r="F4964" t="s">
        <v>61</v>
      </c>
      <c r="G4964">
        <v>22.198699999999999</v>
      </c>
      <c r="H4964">
        <v>113.54389999999999</v>
      </c>
      <c r="I4964" t="s">
        <v>28</v>
      </c>
      <c r="J4964">
        <v>70092</v>
      </c>
      <c r="K4964" s="1">
        <v>45089</v>
      </c>
      <c r="L4964" t="s">
        <v>29</v>
      </c>
      <c r="M4964" t="s">
        <v>13584</v>
      </c>
      <c r="N4964" t="s">
        <v>13585</v>
      </c>
      <c r="O4964" t="s">
        <v>81</v>
      </c>
      <c r="P4964" t="s">
        <v>224</v>
      </c>
      <c r="Q4964" t="s">
        <v>50</v>
      </c>
      <c r="R4964" t="s">
        <v>2259</v>
      </c>
      <c r="S4964" t="s">
        <v>52</v>
      </c>
      <c r="T4964" t="s">
        <v>2260</v>
      </c>
      <c r="U4964" t="s">
        <v>2261</v>
      </c>
      <c r="V4964" t="s">
        <v>5878</v>
      </c>
      <c r="W4964" t="s">
        <v>5879</v>
      </c>
    </row>
    <row r="4965" spans="1:23" x14ac:dyDescent="0.3">
      <c r="A4965">
        <v>1589330649791550</v>
      </c>
      <c r="B4965" t="s">
        <v>313</v>
      </c>
      <c r="C4965" t="s">
        <v>42</v>
      </c>
      <c r="D4965" t="s">
        <v>8043</v>
      </c>
      <c r="E4965" t="s">
        <v>2476</v>
      </c>
      <c r="F4965" t="s">
        <v>2477</v>
      </c>
      <c r="G4965">
        <v>26.522500000000001</v>
      </c>
      <c r="H4965">
        <v>31.465900000000001</v>
      </c>
      <c r="I4965" t="s">
        <v>62</v>
      </c>
      <c r="J4965">
        <v>25238</v>
      </c>
      <c r="K4965" s="1">
        <v>45050</v>
      </c>
      <c r="L4965" t="s">
        <v>63</v>
      </c>
      <c r="M4965" t="s">
        <v>13586</v>
      </c>
      <c r="N4965" t="s">
        <v>13587</v>
      </c>
      <c r="O4965" t="s">
        <v>33</v>
      </c>
      <c r="P4965" t="s">
        <v>5364</v>
      </c>
      <c r="Q4965" t="s">
        <v>83</v>
      </c>
      <c r="R4965" t="s">
        <v>5365</v>
      </c>
      <c r="S4965" t="s">
        <v>69</v>
      </c>
      <c r="T4965" t="s">
        <v>5366</v>
      </c>
      <c r="U4965" t="s">
        <v>5367</v>
      </c>
      <c r="V4965" t="s">
        <v>1548</v>
      </c>
      <c r="W4965" t="s">
        <v>1549</v>
      </c>
    </row>
    <row r="4966" spans="1:23" x14ac:dyDescent="0.3">
      <c r="A4966">
        <v>2621359334132330</v>
      </c>
      <c r="B4966" t="s">
        <v>1140</v>
      </c>
      <c r="C4966" t="s">
        <v>134</v>
      </c>
      <c r="D4966" t="s">
        <v>1996</v>
      </c>
      <c r="E4966" t="s">
        <v>3022</v>
      </c>
      <c r="F4966" t="s">
        <v>3023</v>
      </c>
      <c r="G4966">
        <v>64.963099999999997</v>
      </c>
      <c r="H4966">
        <v>-19.020800000000001</v>
      </c>
      <c r="I4966" t="s">
        <v>28</v>
      </c>
      <c r="J4966">
        <v>72685</v>
      </c>
      <c r="K4966" s="1">
        <v>44619</v>
      </c>
      <c r="L4966" t="s">
        <v>63</v>
      </c>
      <c r="M4966" t="s">
        <v>13588</v>
      </c>
      <c r="N4966" t="s">
        <v>13589</v>
      </c>
      <c r="O4966" t="s">
        <v>1308</v>
      </c>
      <c r="P4966" t="s">
        <v>1309</v>
      </c>
      <c r="Q4966" t="s">
        <v>294</v>
      </c>
      <c r="R4966" t="s">
        <v>1310</v>
      </c>
      <c r="S4966" t="s">
        <v>36</v>
      </c>
      <c r="T4966" t="s">
        <v>1311</v>
      </c>
      <c r="U4966" t="s">
        <v>1312</v>
      </c>
      <c r="V4966" t="s">
        <v>5650</v>
      </c>
      <c r="W4966" t="s">
        <v>5651</v>
      </c>
    </row>
    <row r="4967" spans="1:23" x14ac:dyDescent="0.3">
      <c r="A4967">
        <v>1313679197840460</v>
      </c>
      <c r="B4967" t="s">
        <v>23</v>
      </c>
      <c r="C4967" t="s">
        <v>24</v>
      </c>
      <c r="D4967" t="s">
        <v>1241</v>
      </c>
      <c r="E4967" t="s">
        <v>3331</v>
      </c>
      <c r="F4967" t="s">
        <v>3332</v>
      </c>
      <c r="G4967">
        <v>4.8604000000000003</v>
      </c>
      <c r="H4967">
        <v>-58.930199999999999</v>
      </c>
      <c r="I4967" t="s">
        <v>62</v>
      </c>
      <c r="J4967">
        <v>53114</v>
      </c>
      <c r="K4967" s="1">
        <v>44816</v>
      </c>
      <c r="L4967" t="s">
        <v>63</v>
      </c>
      <c r="M4967" t="s">
        <v>13590</v>
      </c>
      <c r="N4967" t="s">
        <v>13591</v>
      </c>
      <c r="O4967" t="s">
        <v>307</v>
      </c>
      <c r="P4967" t="s">
        <v>1235</v>
      </c>
      <c r="Q4967" t="s">
        <v>183</v>
      </c>
      <c r="R4967" t="s">
        <v>1236</v>
      </c>
      <c r="S4967" t="s">
        <v>85</v>
      </c>
      <c r="T4967" t="s">
        <v>1237</v>
      </c>
      <c r="U4967" t="s">
        <v>1238</v>
      </c>
      <c r="V4967" t="s">
        <v>2798</v>
      </c>
      <c r="W4967" t="s">
        <v>2799</v>
      </c>
    </row>
    <row r="4968" spans="1:23" x14ac:dyDescent="0.3">
      <c r="A4968">
        <v>2970753790998480</v>
      </c>
      <c r="B4968" t="s">
        <v>119</v>
      </c>
      <c r="C4968" t="s">
        <v>42</v>
      </c>
      <c r="D4968" t="s">
        <v>2662</v>
      </c>
      <c r="E4968" t="s">
        <v>456</v>
      </c>
      <c r="F4968" t="s">
        <v>457</v>
      </c>
      <c r="G4968">
        <v>9.0820000000000007</v>
      </c>
      <c r="H4968">
        <v>8.6753</v>
      </c>
      <c r="I4968" t="s">
        <v>28</v>
      </c>
      <c r="J4968">
        <v>39418</v>
      </c>
      <c r="K4968" s="1">
        <v>44934</v>
      </c>
      <c r="L4968" t="s">
        <v>123</v>
      </c>
      <c r="M4968" t="s">
        <v>13592</v>
      </c>
      <c r="N4968" t="s">
        <v>13593</v>
      </c>
      <c r="O4968" t="s">
        <v>32</v>
      </c>
      <c r="P4968" t="s">
        <v>1169</v>
      </c>
      <c r="Q4968" t="s">
        <v>358</v>
      </c>
      <c r="R4968" t="s">
        <v>1170</v>
      </c>
      <c r="S4968" t="s">
        <v>334</v>
      </c>
      <c r="T4968" t="s">
        <v>1171</v>
      </c>
      <c r="U4968" t="s">
        <v>1172</v>
      </c>
      <c r="V4968" t="s">
        <v>7725</v>
      </c>
      <c r="W4968" t="s">
        <v>7726</v>
      </c>
    </row>
    <row r="4969" spans="1:23" x14ac:dyDescent="0.3">
      <c r="A4969">
        <v>2215716804117500</v>
      </c>
      <c r="B4969" t="s">
        <v>150</v>
      </c>
      <c r="C4969" t="s">
        <v>189</v>
      </c>
      <c r="D4969" t="s">
        <v>4314</v>
      </c>
      <c r="E4969" t="s">
        <v>2098</v>
      </c>
      <c r="F4969" t="s">
        <v>2099</v>
      </c>
      <c r="G4969">
        <v>15.4542</v>
      </c>
      <c r="H4969">
        <v>18.732199999999999</v>
      </c>
      <c r="I4969" t="s">
        <v>62</v>
      </c>
      <c r="J4969">
        <v>120293</v>
      </c>
      <c r="K4969" s="1">
        <v>44933</v>
      </c>
      <c r="L4969" t="s">
        <v>63</v>
      </c>
      <c r="M4969" t="s">
        <v>13594</v>
      </c>
      <c r="N4969" t="s">
        <v>13595</v>
      </c>
      <c r="O4969" t="s">
        <v>2883</v>
      </c>
      <c r="P4969" t="s">
        <v>4657</v>
      </c>
      <c r="Q4969" t="s">
        <v>169</v>
      </c>
      <c r="R4969" t="s">
        <v>4658</v>
      </c>
      <c r="S4969" t="s">
        <v>69</v>
      </c>
      <c r="T4969" t="s">
        <v>4659</v>
      </c>
      <c r="U4969" t="s">
        <v>4660</v>
      </c>
      <c r="V4969" t="s">
        <v>1040</v>
      </c>
      <c r="W4969" t="s">
        <v>1041</v>
      </c>
    </row>
    <row r="4970" spans="1:23" x14ac:dyDescent="0.3">
      <c r="A4970">
        <v>1277150275959760</v>
      </c>
      <c r="B4970" t="s">
        <v>417</v>
      </c>
      <c r="C4970" t="s">
        <v>24</v>
      </c>
      <c r="D4970" t="s">
        <v>5134</v>
      </c>
      <c r="E4970" t="s">
        <v>5030</v>
      </c>
      <c r="F4970" t="s">
        <v>5031</v>
      </c>
      <c r="G4970">
        <v>60.1282</v>
      </c>
      <c r="H4970">
        <v>18.6435</v>
      </c>
      <c r="I4970" t="s">
        <v>138</v>
      </c>
      <c r="J4970">
        <v>123082</v>
      </c>
      <c r="K4970" s="1">
        <v>45061</v>
      </c>
      <c r="L4970" t="s">
        <v>123</v>
      </c>
      <c r="M4970" t="s">
        <v>13596</v>
      </c>
      <c r="N4970" t="s">
        <v>13597</v>
      </c>
      <c r="O4970" t="s">
        <v>2122</v>
      </c>
      <c r="P4970" t="s">
        <v>8998</v>
      </c>
      <c r="Q4970" t="s">
        <v>34</v>
      </c>
      <c r="R4970" t="s">
        <v>8999</v>
      </c>
      <c r="S4970" t="s">
        <v>52</v>
      </c>
      <c r="T4970" t="s">
        <v>9000</v>
      </c>
      <c r="U4970" t="s">
        <v>9001</v>
      </c>
      <c r="V4970" t="s">
        <v>7464</v>
      </c>
      <c r="W4970" t="s">
        <v>7465</v>
      </c>
    </row>
    <row r="4971" spans="1:23" x14ac:dyDescent="0.3">
      <c r="A4971">
        <v>2835304153368710</v>
      </c>
      <c r="B4971" t="s">
        <v>678</v>
      </c>
      <c r="C4971" t="s">
        <v>24</v>
      </c>
      <c r="D4971" t="s">
        <v>4146</v>
      </c>
      <c r="E4971" t="s">
        <v>4406</v>
      </c>
      <c r="F4971" t="s">
        <v>4407</v>
      </c>
      <c r="G4971">
        <v>42.7087</v>
      </c>
      <c r="H4971">
        <v>19.374400000000001</v>
      </c>
      <c r="I4971" t="s">
        <v>138</v>
      </c>
      <c r="J4971">
        <v>133397</v>
      </c>
      <c r="K4971" s="1">
        <v>44778</v>
      </c>
      <c r="L4971" t="s">
        <v>63</v>
      </c>
      <c r="M4971" t="s">
        <v>3475</v>
      </c>
      <c r="N4971">
        <f>1-578-447-1725</f>
        <v>-2749</v>
      </c>
      <c r="O4971" t="s">
        <v>6817</v>
      </c>
      <c r="P4971" t="s">
        <v>6818</v>
      </c>
      <c r="Q4971" t="s">
        <v>253</v>
      </c>
      <c r="R4971" t="s">
        <v>6819</v>
      </c>
      <c r="S4971" t="s">
        <v>198</v>
      </c>
      <c r="T4971" t="s">
        <v>6820</v>
      </c>
      <c r="U4971" t="s">
        <v>6821</v>
      </c>
      <c r="V4971" t="s">
        <v>6599</v>
      </c>
      <c r="W4971" t="s">
        <v>6600</v>
      </c>
    </row>
    <row r="4972" spans="1:23" x14ac:dyDescent="0.3">
      <c r="A4972">
        <v>1267350571255020</v>
      </c>
      <c r="B4972" t="s">
        <v>533</v>
      </c>
      <c r="C4972" t="s">
        <v>134</v>
      </c>
      <c r="D4972" t="s">
        <v>2514</v>
      </c>
      <c r="E4972" t="s">
        <v>3964</v>
      </c>
      <c r="F4972" t="s">
        <v>3965</v>
      </c>
      <c r="G4972">
        <v>42.315399999999997</v>
      </c>
      <c r="H4972">
        <v>43.356900000000003</v>
      </c>
      <c r="I4972" t="s">
        <v>138</v>
      </c>
      <c r="J4972">
        <v>97628</v>
      </c>
      <c r="K4972" s="1">
        <v>44579</v>
      </c>
      <c r="L4972" t="s">
        <v>29</v>
      </c>
      <c r="M4972" t="s">
        <v>13598</v>
      </c>
      <c r="N4972">
        <v>6395202121</v>
      </c>
      <c r="O4972" t="s">
        <v>81</v>
      </c>
      <c r="P4972" t="s">
        <v>224</v>
      </c>
      <c r="Q4972" t="s">
        <v>674</v>
      </c>
      <c r="R4972" t="s">
        <v>2259</v>
      </c>
      <c r="S4972" t="s">
        <v>114</v>
      </c>
      <c r="T4972" t="s">
        <v>2260</v>
      </c>
      <c r="U4972" t="s">
        <v>2261</v>
      </c>
      <c r="V4972" t="s">
        <v>2449</v>
      </c>
      <c r="W4972" t="s">
        <v>2450</v>
      </c>
    </row>
    <row r="4973" spans="1:23" x14ac:dyDescent="0.3">
      <c r="A4973">
        <v>2762802420678370</v>
      </c>
      <c r="B4973" t="s">
        <v>839</v>
      </c>
      <c r="C4973" t="s">
        <v>24</v>
      </c>
      <c r="D4973" t="s">
        <v>3894</v>
      </c>
      <c r="E4973" t="s">
        <v>220</v>
      </c>
      <c r="F4973" t="s">
        <v>221</v>
      </c>
      <c r="G4973">
        <v>13.443199999999999</v>
      </c>
      <c r="H4973">
        <v>-15.3101</v>
      </c>
      <c r="I4973" t="s">
        <v>138</v>
      </c>
      <c r="J4973">
        <v>62476</v>
      </c>
      <c r="K4973" s="1">
        <v>44994</v>
      </c>
      <c r="L4973" t="s">
        <v>123</v>
      </c>
      <c r="M4973" t="s">
        <v>13599</v>
      </c>
      <c r="N4973" t="s">
        <v>13600</v>
      </c>
      <c r="O4973" t="s">
        <v>370</v>
      </c>
      <c r="P4973" t="s">
        <v>929</v>
      </c>
      <c r="Q4973" t="s">
        <v>332</v>
      </c>
      <c r="R4973" t="s">
        <v>930</v>
      </c>
      <c r="S4973" t="s">
        <v>36</v>
      </c>
      <c r="T4973" t="s">
        <v>931</v>
      </c>
      <c r="U4973" t="s">
        <v>932</v>
      </c>
      <c r="V4973" t="s">
        <v>4172</v>
      </c>
      <c r="W4973" t="s">
        <v>4173</v>
      </c>
    </row>
    <row r="4974" spans="1:23" x14ac:dyDescent="0.3">
      <c r="A4974">
        <v>1602428830599950</v>
      </c>
      <c r="B4974" t="s">
        <v>300</v>
      </c>
      <c r="C4974" t="s">
        <v>189</v>
      </c>
      <c r="D4974" t="s">
        <v>6726</v>
      </c>
      <c r="E4974" t="s">
        <v>2476</v>
      </c>
      <c r="F4974" t="s">
        <v>2477</v>
      </c>
      <c r="G4974">
        <v>26.522500000000001</v>
      </c>
      <c r="H4974">
        <v>31.465900000000001</v>
      </c>
      <c r="I4974" t="s">
        <v>138</v>
      </c>
      <c r="J4974">
        <v>38061</v>
      </c>
      <c r="K4974" s="1">
        <v>44975</v>
      </c>
      <c r="L4974" t="s">
        <v>29</v>
      </c>
      <c r="M4974" t="s">
        <v>13601</v>
      </c>
      <c r="N4974" t="s">
        <v>13602</v>
      </c>
      <c r="O4974" t="s">
        <v>237</v>
      </c>
      <c r="P4974" t="s">
        <v>238</v>
      </c>
      <c r="Q4974" t="s">
        <v>967</v>
      </c>
      <c r="R4974" t="s">
        <v>240</v>
      </c>
      <c r="S4974" t="s">
        <v>114</v>
      </c>
      <c r="T4974" t="s">
        <v>242</v>
      </c>
      <c r="U4974" t="s">
        <v>243</v>
      </c>
      <c r="V4974" t="s">
        <v>1904</v>
      </c>
      <c r="W4974" t="s">
        <v>1905</v>
      </c>
    </row>
    <row r="4975" spans="1:23" x14ac:dyDescent="0.3">
      <c r="A4975">
        <v>130056429735690</v>
      </c>
      <c r="B4975" t="s">
        <v>710</v>
      </c>
      <c r="C4975" t="s">
        <v>189</v>
      </c>
      <c r="D4975" t="s">
        <v>3335</v>
      </c>
      <c r="E4975" t="s">
        <v>2045</v>
      </c>
      <c r="F4975" t="s">
        <v>2046</v>
      </c>
      <c r="G4975">
        <v>35.126399999999997</v>
      </c>
      <c r="H4975">
        <v>33.429900000000004</v>
      </c>
      <c r="I4975" t="s">
        <v>28</v>
      </c>
      <c r="J4975">
        <v>41915</v>
      </c>
      <c r="K4975" s="1">
        <v>44502</v>
      </c>
      <c r="L4975" t="s">
        <v>63</v>
      </c>
      <c r="M4975" t="s">
        <v>13603</v>
      </c>
      <c r="N4975" t="s">
        <v>13604</v>
      </c>
      <c r="O4975" t="s">
        <v>640</v>
      </c>
      <c r="P4975" t="s">
        <v>1346</v>
      </c>
      <c r="Q4975" t="s">
        <v>294</v>
      </c>
      <c r="R4975" t="s">
        <v>1347</v>
      </c>
      <c r="S4975" t="s">
        <v>241</v>
      </c>
      <c r="T4975" t="s">
        <v>1348</v>
      </c>
      <c r="U4975" t="s">
        <v>1349</v>
      </c>
      <c r="V4975" t="s">
        <v>244</v>
      </c>
      <c r="W4975" t="s">
        <v>245</v>
      </c>
    </row>
    <row r="4976" spans="1:23" x14ac:dyDescent="0.3">
      <c r="A4976">
        <v>1827873475435690</v>
      </c>
      <c r="B4976" t="s">
        <v>1636</v>
      </c>
      <c r="C4976" t="s">
        <v>189</v>
      </c>
      <c r="D4976" t="s">
        <v>1023</v>
      </c>
      <c r="E4976" t="s">
        <v>1949</v>
      </c>
      <c r="F4976" t="s">
        <v>1950</v>
      </c>
      <c r="G4976">
        <v>-4.6795999999999998</v>
      </c>
      <c r="H4976">
        <v>55.491999999999997</v>
      </c>
      <c r="I4976" t="s">
        <v>28</v>
      </c>
      <c r="J4976">
        <v>119423</v>
      </c>
      <c r="K4976" s="1">
        <v>45026</v>
      </c>
      <c r="L4976" t="s">
        <v>63</v>
      </c>
      <c r="M4976" t="s">
        <v>13605</v>
      </c>
      <c r="N4976" t="s">
        <v>13606</v>
      </c>
      <c r="O4976" t="s">
        <v>1698</v>
      </c>
      <c r="P4976" t="s">
        <v>4970</v>
      </c>
      <c r="Q4976" t="s">
        <v>50</v>
      </c>
      <c r="R4976" t="s">
        <v>4971</v>
      </c>
      <c r="S4976" t="s">
        <v>114</v>
      </c>
      <c r="T4976" t="s">
        <v>4972</v>
      </c>
      <c r="U4976" t="s">
        <v>4973</v>
      </c>
      <c r="V4976" t="s">
        <v>2458</v>
      </c>
      <c r="W4976" t="s">
        <v>2459</v>
      </c>
    </row>
    <row r="4977" spans="1:23" x14ac:dyDescent="0.3">
      <c r="A4977">
        <v>491145262812738</v>
      </c>
      <c r="B4977" t="s">
        <v>1636</v>
      </c>
      <c r="C4977" t="s">
        <v>218</v>
      </c>
      <c r="D4977" t="s">
        <v>5972</v>
      </c>
      <c r="E4977" t="s">
        <v>4011</v>
      </c>
      <c r="F4977" t="s">
        <v>4012</v>
      </c>
      <c r="G4977">
        <v>38.860999999999997</v>
      </c>
      <c r="H4977">
        <v>71.2761</v>
      </c>
      <c r="I4977" t="s">
        <v>138</v>
      </c>
      <c r="J4977">
        <v>22953</v>
      </c>
      <c r="K4977" s="1">
        <v>45171</v>
      </c>
      <c r="L4977" t="s">
        <v>29</v>
      </c>
      <c r="M4977" t="s">
        <v>13607</v>
      </c>
      <c r="N4977" t="s">
        <v>13608</v>
      </c>
      <c r="O4977" t="s">
        <v>3926</v>
      </c>
      <c r="P4977" t="s">
        <v>6330</v>
      </c>
      <c r="Q4977" t="s">
        <v>50</v>
      </c>
      <c r="R4977" t="s">
        <v>6331</v>
      </c>
      <c r="S4977" t="s">
        <v>334</v>
      </c>
      <c r="T4977" t="s">
        <v>6332</v>
      </c>
      <c r="U4977" t="s">
        <v>6333</v>
      </c>
      <c r="V4977" t="s">
        <v>1093</v>
      </c>
      <c r="W4977" t="s">
        <v>1094</v>
      </c>
    </row>
    <row r="4978" spans="1:23" x14ac:dyDescent="0.3">
      <c r="A4978">
        <v>868551954080735</v>
      </c>
      <c r="B4978" t="s">
        <v>175</v>
      </c>
      <c r="C4978" t="s">
        <v>105</v>
      </c>
      <c r="D4978" t="s">
        <v>1326</v>
      </c>
      <c r="E4978" t="s">
        <v>4329</v>
      </c>
      <c r="F4978" t="s">
        <v>4330</v>
      </c>
      <c r="G4978">
        <v>-13.254300000000001</v>
      </c>
      <c r="H4978">
        <v>34.301499999999997</v>
      </c>
      <c r="I4978" t="s">
        <v>28</v>
      </c>
      <c r="J4978">
        <v>34074</v>
      </c>
      <c r="K4978" s="1">
        <v>44776</v>
      </c>
      <c r="L4978" t="s">
        <v>29</v>
      </c>
      <c r="M4978" t="s">
        <v>13609</v>
      </c>
      <c r="N4978" t="s">
        <v>13610</v>
      </c>
      <c r="O4978" t="s">
        <v>560</v>
      </c>
      <c r="P4978" t="s">
        <v>585</v>
      </c>
      <c r="Q4978" t="s">
        <v>67</v>
      </c>
      <c r="R4978" t="s">
        <v>3125</v>
      </c>
      <c r="S4978" t="s">
        <v>255</v>
      </c>
      <c r="T4978" t="s">
        <v>3126</v>
      </c>
      <c r="U4978" t="s">
        <v>3127</v>
      </c>
      <c r="V4978" t="s">
        <v>2949</v>
      </c>
      <c r="W4978" t="s">
        <v>2950</v>
      </c>
    </row>
    <row r="4979" spans="1:23" x14ac:dyDescent="0.3">
      <c r="A4979">
        <v>1326256613364690</v>
      </c>
      <c r="B4979" t="s">
        <v>582</v>
      </c>
      <c r="C4979" t="s">
        <v>134</v>
      </c>
      <c r="D4979" t="s">
        <v>4381</v>
      </c>
      <c r="E4979" t="s">
        <v>1141</v>
      </c>
      <c r="F4979" t="s">
        <v>1142</v>
      </c>
      <c r="G4979">
        <v>-17.7134</v>
      </c>
      <c r="H4979">
        <v>178.065</v>
      </c>
      <c r="I4979" t="s">
        <v>206</v>
      </c>
      <c r="J4979">
        <v>67979</v>
      </c>
      <c r="K4979" s="1">
        <v>45077</v>
      </c>
      <c r="L4979" t="s">
        <v>29</v>
      </c>
      <c r="M4979" t="s">
        <v>13611</v>
      </c>
      <c r="N4979" t="s">
        <v>13612</v>
      </c>
      <c r="O4979" t="s">
        <v>1115</v>
      </c>
      <c r="P4979" t="s">
        <v>811</v>
      </c>
      <c r="Q4979" t="s">
        <v>143</v>
      </c>
      <c r="R4979" t="s">
        <v>1116</v>
      </c>
      <c r="S4979" t="s">
        <v>212</v>
      </c>
      <c r="T4979" t="s">
        <v>1117</v>
      </c>
      <c r="U4979" t="s">
        <v>1118</v>
      </c>
      <c r="V4979" t="s">
        <v>2391</v>
      </c>
      <c r="W4979" t="s">
        <v>2392</v>
      </c>
    </row>
    <row r="4980" spans="1:23" x14ac:dyDescent="0.3">
      <c r="A4980">
        <v>2009064635563950</v>
      </c>
      <c r="B4980" t="s">
        <v>467</v>
      </c>
      <c r="C4980" t="s">
        <v>151</v>
      </c>
      <c r="D4980" t="s">
        <v>7076</v>
      </c>
      <c r="E4980" t="s">
        <v>614</v>
      </c>
      <c r="F4980" t="s">
        <v>615</v>
      </c>
      <c r="G4980">
        <v>17.189900000000002</v>
      </c>
      <c r="H4980">
        <v>-88.497600000000006</v>
      </c>
      <c r="I4980" t="s">
        <v>78</v>
      </c>
      <c r="J4980">
        <v>110833</v>
      </c>
      <c r="K4980" s="1">
        <v>44791</v>
      </c>
      <c r="L4980" t="s">
        <v>123</v>
      </c>
      <c r="M4980" t="s">
        <v>13613</v>
      </c>
      <c r="N4980" t="s">
        <v>13614</v>
      </c>
      <c r="O4980" t="s">
        <v>307</v>
      </c>
      <c r="P4980" t="s">
        <v>1417</v>
      </c>
      <c r="Q4980" t="s">
        <v>143</v>
      </c>
      <c r="R4980" t="s">
        <v>1418</v>
      </c>
      <c r="S4980" t="s">
        <v>36</v>
      </c>
      <c r="T4980" t="s">
        <v>1419</v>
      </c>
      <c r="U4980" t="s">
        <v>1420</v>
      </c>
      <c r="V4980" t="s">
        <v>415</v>
      </c>
      <c r="W4980" t="s">
        <v>416</v>
      </c>
    </row>
    <row r="4981" spans="1:23" x14ac:dyDescent="0.3">
      <c r="A4981">
        <v>2726594114733770</v>
      </c>
      <c r="B4981" t="s">
        <v>430</v>
      </c>
      <c r="C4981" t="s">
        <v>151</v>
      </c>
      <c r="D4981" t="s">
        <v>4058</v>
      </c>
      <c r="E4981" t="s">
        <v>2873</v>
      </c>
      <c r="F4981" t="s">
        <v>2874</v>
      </c>
      <c r="G4981">
        <v>8.6195000000000004</v>
      </c>
      <c r="H4981">
        <v>0.82479999999999998</v>
      </c>
      <c r="I4981" t="s">
        <v>206</v>
      </c>
      <c r="J4981">
        <v>15488</v>
      </c>
      <c r="K4981" s="1">
        <v>45030</v>
      </c>
      <c r="L4981" t="s">
        <v>29</v>
      </c>
      <c r="M4981" t="s">
        <v>13615</v>
      </c>
      <c r="N4981" t="s">
        <v>13616</v>
      </c>
      <c r="O4981" t="s">
        <v>2241</v>
      </c>
      <c r="P4981" t="s">
        <v>2242</v>
      </c>
      <c r="Q4981" t="s">
        <v>83</v>
      </c>
      <c r="R4981" t="s">
        <v>2243</v>
      </c>
      <c r="S4981" t="s">
        <v>241</v>
      </c>
      <c r="T4981" t="s">
        <v>2244</v>
      </c>
      <c r="U4981" t="s">
        <v>2245</v>
      </c>
      <c r="V4981" t="s">
        <v>5430</v>
      </c>
      <c r="W4981" t="s">
        <v>5431</v>
      </c>
    </row>
    <row r="4982" spans="1:23" x14ac:dyDescent="0.3">
      <c r="A4982">
        <v>584681253004924</v>
      </c>
      <c r="B4982" t="s">
        <v>678</v>
      </c>
      <c r="C4982" t="s">
        <v>105</v>
      </c>
      <c r="D4982" t="s">
        <v>1583</v>
      </c>
      <c r="E4982" t="s">
        <v>3080</v>
      </c>
      <c r="F4982" t="s">
        <v>3081</v>
      </c>
      <c r="G4982">
        <v>12.169600000000001</v>
      </c>
      <c r="H4982">
        <v>-68.989999999999995</v>
      </c>
      <c r="I4982" t="s">
        <v>206</v>
      </c>
      <c r="J4982">
        <v>74048</v>
      </c>
      <c r="K4982" s="1">
        <v>45132</v>
      </c>
      <c r="L4982" t="s">
        <v>63</v>
      </c>
      <c r="M4982" t="s">
        <v>1557</v>
      </c>
      <c r="N4982" t="s">
        <v>13617</v>
      </c>
      <c r="O4982" t="s">
        <v>3431</v>
      </c>
      <c r="P4982" t="s">
        <v>7005</v>
      </c>
      <c r="Q4982" t="s">
        <v>967</v>
      </c>
      <c r="R4982" t="s">
        <v>7006</v>
      </c>
      <c r="S4982" t="s">
        <v>212</v>
      </c>
      <c r="T4982" t="s">
        <v>7007</v>
      </c>
      <c r="U4982" t="s">
        <v>7008</v>
      </c>
      <c r="V4982" t="s">
        <v>2106</v>
      </c>
      <c r="W4982" t="s">
        <v>2107</v>
      </c>
    </row>
    <row r="4983" spans="1:23" x14ac:dyDescent="0.3">
      <c r="A4983">
        <v>1356074856175300</v>
      </c>
      <c r="B4983" t="s">
        <v>90</v>
      </c>
      <c r="C4983" t="s">
        <v>134</v>
      </c>
      <c r="D4983" t="s">
        <v>5350</v>
      </c>
      <c r="E4983" t="s">
        <v>4329</v>
      </c>
      <c r="F4983" t="s">
        <v>4330</v>
      </c>
      <c r="G4983">
        <v>-13.254300000000001</v>
      </c>
      <c r="H4983">
        <v>34.301499999999997</v>
      </c>
      <c r="I4983" t="s">
        <v>206</v>
      </c>
      <c r="J4983">
        <v>88149</v>
      </c>
      <c r="K4983" s="1">
        <v>44596</v>
      </c>
      <c r="L4983" t="s">
        <v>29</v>
      </c>
      <c r="M4983" t="s">
        <v>13618</v>
      </c>
      <c r="N4983" t="s">
        <v>13619</v>
      </c>
      <c r="O4983" t="s">
        <v>1513</v>
      </c>
      <c r="P4983" t="s">
        <v>1373</v>
      </c>
      <c r="Q4983" t="s">
        <v>674</v>
      </c>
      <c r="R4983" t="s">
        <v>1514</v>
      </c>
      <c r="S4983" t="s">
        <v>198</v>
      </c>
      <c r="T4983" t="s">
        <v>1515</v>
      </c>
      <c r="U4983" t="s">
        <v>1516</v>
      </c>
      <c r="V4983" t="s">
        <v>6925</v>
      </c>
      <c r="W4983" t="s">
        <v>6926</v>
      </c>
    </row>
    <row r="4984" spans="1:23" x14ac:dyDescent="0.3">
      <c r="A4984">
        <v>2572181393934960</v>
      </c>
      <c r="B4984" t="s">
        <v>1636</v>
      </c>
      <c r="C4984" t="s">
        <v>134</v>
      </c>
      <c r="D4984" t="s">
        <v>2248</v>
      </c>
      <c r="E4984" t="s">
        <v>2591</v>
      </c>
      <c r="F4984" t="s">
        <v>2592</v>
      </c>
      <c r="G4984">
        <v>31.046099999999999</v>
      </c>
      <c r="H4984">
        <v>34.851599999999998</v>
      </c>
      <c r="I4984" t="s">
        <v>62</v>
      </c>
      <c r="J4984">
        <v>85700</v>
      </c>
      <c r="K4984" s="1">
        <v>44870</v>
      </c>
      <c r="L4984" t="s">
        <v>123</v>
      </c>
      <c r="M4984" t="s">
        <v>13620</v>
      </c>
      <c r="N4984" t="s">
        <v>13621</v>
      </c>
      <c r="O4984" t="s">
        <v>224</v>
      </c>
      <c r="P4984" t="s">
        <v>225</v>
      </c>
      <c r="Q4984" t="s">
        <v>83</v>
      </c>
      <c r="R4984" t="s">
        <v>226</v>
      </c>
      <c r="S4984" t="s">
        <v>36</v>
      </c>
      <c r="T4984" t="s">
        <v>227</v>
      </c>
      <c r="U4984" t="s">
        <v>228</v>
      </c>
      <c r="V4984" t="s">
        <v>4251</v>
      </c>
      <c r="W4984" t="s">
        <v>4252</v>
      </c>
    </row>
    <row r="4985" spans="1:23" x14ac:dyDescent="0.3">
      <c r="A4985">
        <v>399525497645780</v>
      </c>
      <c r="B4985" t="s">
        <v>1803</v>
      </c>
      <c r="C4985" t="s">
        <v>151</v>
      </c>
      <c r="D4985" t="s">
        <v>444</v>
      </c>
      <c r="E4985" t="s">
        <v>2094</v>
      </c>
      <c r="F4985" t="s">
        <v>2095</v>
      </c>
      <c r="G4985">
        <v>-14.271000000000001</v>
      </c>
      <c r="H4985">
        <v>-170.13220000000001</v>
      </c>
      <c r="I4985" t="s">
        <v>138</v>
      </c>
      <c r="J4985">
        <v>88282</v>
      </c>
      <c r="K4985" s="1">
        <v>44730</v>
      </c>
      <c r="L4985" t="s">
        <v>63</v>
      </c>
      <c r="M4985" t="s">
        <v>13622</v>
      </c>
      <c r="N4985" t="s">
        <v>13623</v>
      </c>
      <c r="O4985" t="s">
        <v>448</v>
      </c>
      <c r="P4985" t="s">
        <v>6370</v>
      </c>
      <c r="Q4985" t="s">
        <v>169</v>
      </c>
      <c r="R4985" t="s">
        <v>6371</v>
      </c>
      <c r="S4985" t="s">
        <v>198</v>
      </c>
      <c r="T4985" t="s">
        <v>6372</v>
      </c>
      <c r="U4985" t="s">
        <v>6373</v>
      </c>
      <c r="V4985" t="s">
        <v>6756</v>
      </c>
      <c r="W4985" t="s">
        <v>6757</v>
      </c>
    </row>
    <row r="4986" spans="1:23" x14ac:dyDescent="0.3">
      <c r="A4986">
        <v>2351529642636020</v>
      </c>
      <c r="B4986" t="s">
        <v>161</v>
      </c>
      <c r="C4986" t="s">
        <v>58</v>
      </c>
      <c r="D4986" t="s">
        <v>818</v>
      </c>
      <c r="E4986" t="s">
        <v>1231</v>
      </c>
      <c r="F4986" t="s">
        <v>1232</v>
      </c>
      <c r="G4986">
        <v>-16.290199999999999</v>
      </c>
      <c r="H4986">
        <v>-63.588700000000003</v>
      </c>
      <c r="I4986" t="s">
        <v>62</v>
      </c>
      <c r="J4986">
        <v>118984</v>
      </c>
      <c r="K4986" s="1">
        <v>45076</v>
      </c>
      <c r="L4986" t="s">
        <v>123</v>
      </c>
      <c r="M4986" t="s">
        <v>13624</v>
      </c>
      <c r="N4986" t="s">
        <v>13625</v>
      </c>
      <c r="O4986" t="s">
        <v>2554</v>
      </c>
      <c r="P4986" t="s">
        <v>1100</v>
      </c>
      <c r="Q4986" t="s">
        <v>239</v>
      </c>
      <c r="R4986" t="s">
        <v>3338</v>
      </c>
      <c r="S4986" t="s">
        <v>212</v>
      </c>
      <c r="T4986" t="s">
        <v>3339</v>
      </c>
      <c r="U4986" t="s">
        <v>3340</v>
      </c>
      <c r="V4986" t="s">
        <v>6871</v>
      </c>
      <c r="W4986" t="s">
        <v>3447</v>
      </c>
    </row>
    <row r="4987" spans="1:23" x14ac:dyDescent="0.3">
      <c r="A4987">
        <v>2778514133214810</v>
      </c>
      <c r="B4987" t="s">
        <v>161</v>
      </c>
      <c r="C4987" t="s">
        <v>91</v>
      </c>
      <c r="D4987" t="s">
        <v>2393</v>
      </c>
      <c r="E4987" t="s">
        <v>731</v>
      </c>
      <c r="F4987" t="s">
        <v>732</v>
      </c>
      <c r="G4987">
        <v>13.9094</v>
      </c>
      <c r="H4987">
        <v>-60.978900000000003</v>
      </c>
      <c r="I4987" t="s">
        <v>138</v>
      </c>
      <c r="J4987">
        <v>83930</v>
      </c>
      <c r="K4987" s="1">
        <v>45058</v>
      </c>
      <c r="L4987" t="s">
        <v>29</v>
      </c>
      <c r="M4987" t="s">
        <v>13626</v>
      </c>
      <c r="N4987" t="s">
        <v>13627</v>
      </c>
      <c r="O4987" t="s">
        <v>460</v>
      </c>
      <c r="P4987" t="s">
        <v>4666</v>
      </c>
      <c r="Q4987" t="s">
        <v>34</v>
      </c>
      <c r="R4987" t="s">
        <v>4667</v>
      </c>
      <c r="S4987" t="s">
        <v>114</v>
      </c>
      <c r="T4987" t="s">
        <v>4668</v>
      </c>
      <c r="U4987" t="s">
        <v>4669</v>
      </c>
      <c r="V4987" t="s">
        <v>880</v>
      </c>
      <c r="W4987" t="s">
        <v>881</v>
      </c>
    </row>
    <row r="4988" spans="1:23" x14ac:dyDescent="0.3">
      <c r="A4988">
        <v>1081602505679190</v>
      </c>
      <c r="B4988" t="s">
        <v>90</v>
      </c>
      <c r="C4988" t="s">
        <v>273</v>
      </c>
      <c r="D4988" t="s">
        <v>481</v>
      </c>
      <c r="E4988" t="s">
        <v>1217</v>
      </c>
      <c r="F4988" t="s">
        <v>1218</v>
      </c>
      <c r="G4988">
        <v>36.204799999999999</v>
      </c>
      <c r="H4988">
        <v>138.25290000000001</v>
      </c>
      <c r="I4988" t="s">
        <v>206</v>
      </c>
      <c r="J4988">
        <v>26458</v>
      </c>
      <c r="K4988" s="1">
        <v>44609</v>
      </c>
      <c r="L4988" t="s">
        <v>63</v>
      </c>
      <c r="M4988" t="s">
        <v>13628</v>
      </c>
      <c r="N4988">
        <f>1-283-993-9745</f>
        <v>-11020</v>
      </c>
      <c r="O4988" t="s">
        <v>209</v>
      </c>
      <c r="P4988" t="s">
        <v>210</v>
      </c>
      <c r="Q4988" t="s">
        <v>143</v>
      </c>
      <c r="R4988" t="s">
        <v>211</v>
      </c>
      <c r="S4988" t="s">
        <v>241</v>
      </c>
      <c r="T4988" t="s">
        <v>213</v>
      </c>
      <c r="U4988" t="s">
        <v>214</v>
      </c>
      <c r="V4988" t="s">
        <v>7175</v>
      </c>
      <c r="W4988" t="s">
        <v>7176</v>
      </c>
    </row>
    <row r="4989" spans="1:23" x14ac:dyDescent="0.3">
      <c r="A4989">
        <v>413208242754460</v>
      </c>
      <c r="B4989" t="s">
        <v>104</v>
      </c>
      <c r="C4989" t="s">
        <v>273</v>
      </c>
      <c r="D4989" t="s">
        <v>3850</v>
      </c>
      <c r="E4989" t="s">
        <v>1096</v>
      </c>
      <c r="F4989" t="s">
        <v>1097</v>
      </c>
      <c r="G4989">
        <v>17.570699999999999</v>
      </c>
      <c r="H4989">
        <v>-3.9962</v>
      </c>
      <c r="I4989" t="s">
        <v>78</v>
      </c>
      <c r="J4989">
        <v>34333</v>
      </c>
      <c r="K4989" s="1">
        <v>45124</v>
      </c>
      <c r="L4989" t="s">
        <v>29</v>
      </c>
      <c r="M4989" t="s">
        <v>13629</v>
      </c>
      <c r="N4989" t="s">
        <v>13630</v>
      </c>
      <c r="O4989" t="s">
        <v>1169</v>
      </c>
      <c r="P4989" t="s">
        <v>2614</v>
      </c>
      <c r="Q4989" t="s">
        <v>50</v>
      </c>
      <c r="R4989" t="s">
        <v>2615</v>
      </c>
      <c r="S4989" t="s">
        <v>334</v>
      </c>
      <c r="T4989" t="s">
        <v>2616</v>
      </c>
      <c r="U4989" t="s">
        <v>2617</v>
      </c>
      <c r="V4989" t="s">
        <v>4467</v>
      </c>
      <c r="W4989" t="s">
        <v>4468</v>
      </c>
    </row>
    <row r="4990" spans="1:23" x14ac:dyDescent="0.3">
      <c r="A4990">
        <v>2686394128976890</v>
      </c>
      <c r="B4990" t="s">
        <v>300</v>
      </c>
      <c r="C4990" t="s">
        <v>151</v>
      </c>
      <c r="D4990" t="s">
        <v>4031</v>
      </c>
      <c r="E4990" t="s">
        <v>3964</v>
      </c>
      <c r="F4990" t="s">
        <v>3965</v>
      </c>
      <c r="G4990">
        <v>42.315399999999997</v>
      </c>
      <c r="H4990">
        <v>43.356900000000003</v>
      </c>
      <c r="I4990" t="s">
        <v>62</v>
      </c>
      <c r="J4990">
        <v>131922</v>
      </c>
      <c r="K4990" s="1">
        <v>44521</v>
      </c>
      <c r="L4990" t="s">
        <v>63</v>
      </c>
      <c r="M4990" t="s">
        <v>13631</v>
      </c>
      <c r="N4990" t="s">
        <v>13632</v>
      </c>
      <c r="O4990" t="s">
        <v>32</v>
      </c>
      <c r="P4990" t="s">
        <v>1169</v>
      </c>
      <c r="Q4990" t="s">
        <v>50</v>
      </c>
      <c r="R4990" t="s">
        <v>1170</v>
      </c>
      <c r="S4990" t="s">
        <v>212</v>
      </c>
      <c r="T4990" t="s">
        <v>1171</v>
      </c>
      <c r="U4990" t="s">
        <v>1172</v>
      </c>
      <c r="V4990" t="s">
        <v>55</v>
      </c>
      <c r="W4990" t="s">
        <v>56</v>
      </c>
    </row>
    <row r="4991" spans="1:23" x14ac:dyDescent="0.3">
      <c r="A4991">
        <v>2880316979950170</v>
      </c>
      <c r="B4991" t="s">
        <v>364</v>
      </c>
      <c r="C4991" t="s">
        <v>105</v>
      </c>
      <c r="D4991" t="s">
        <v>5665</v>
      </c>
      <c r="E4991" t="s">
        <v>841</v>
      </c>
      <c r="F4991" t="s">
        <v>842</v>
      </c>
      <c r="G4991">
        <v>55.378100000000003</v>
      </c>
      <c r="H4991">
        <v>-3.4359999999999999</v>
      </c>
      <c r="I4991" t="s">
        <v>138</v>
      </c>
      <c r="J4991">
        <v>52250</v>
      </c>
      <c r="K4991" s="1">
        <v>45141</v>
      </c>
      <c r="L4991" t="s">
        <v>63</v>
      </c>
      <c r="M4991" t="s">
        <v>13633</v>
      </c>
      <c r="N4991" t="s">
        <v>13634</v>
      </c>
      <c r="O4991" t="s">
        <v>1169</v>
      </c>
      <c r="P4991" t="s">
        <v>2983</v>
      </c>
      <c r="Q4991" t="s">
        <v>50</v>
      </c>
      <c r="R4991" t="s">
        <v>4255</v>
      </c>
      <c r="S4991" t="s">
        <v>212</v>
      </c>
      <c r="T4991" t="s">
        <v>4256</v>
      </c>
      <c r="U4991" t="s">
        <v>4257</v>
      </c>
      <c r="V4991" t="s">
        <v>7668</v>
      </c>
      <c r="W4991" t="s">
        <v>7669</v>
      </c>
    </row>
    <row r="4992" spans="1:23" x14ac:dyDescent="0.3">
      <c r="A4992">
        <v>1374134449864010</v>
      </c>
      <c r="B4992" t="s">
        <v>104</v>
      </c>
      <c r="C4992" t="s">
        <v>151</v>
      </c>
      <c r="D4992" t="s">
        <v>4063</v>
      </c>
      <c r="E4992" t="s">
        <v>2068</v>
      </c>
      <c r="F4992" t="s">
        <v>2069</v>
      </c>
      <c r="G4992">
        <v>52.132599999999996</v>
      </c>
      <c r="H4992">
        <v>5.2912999999999997</v>
      </c>
      <c r="I4992" t="s">
        <v>28</v>
      </c>
      <c r="J4992">
        <v>99746</v>
      </c>
      <c r="K4992" s="1">
        <v>44994</v>
      </c>
      <c r="L4992" t="s">
        <v>63</v>
      </c>
      <c r="M4992" t="s">
        <v>13635</v>
      </c>
      <c r="N4992" t="s">
        <v>13636</v>
      </c>
      <c r="O4992" t="s">
        <v>2111</v>
      </c>
      <c r="P4992" t="s">
        <v>2132</v>
      </c>
      <c r="Q4992" t="s">
        <v>169</v>
      </c>
      <c r="R4992" t="s">
        <v>2133</v>
      </c>
      <c r="S4992" t="s">
        <v>198</v>
      </c>
      <c r="T4992" t="s">
        <v>2134</v>
      </c>
      <c r="U4992" t="s">
        <v>2135</v>
      </c>
      <c r="V4992" t="s">
        <v>2944</v>
      </c>
      <c r="W4992" t="s">
        <v>2945</v>
      </c>
    </row>
    <row r="4993" spans="1:23" x14ac:dyDescent="0.3">
      <c r="A4993">
        <v>1926901905497010</v>
      </c>
      <c r="B4993" t="s">
        <v>582</v>
      </c>
      <c r="C4993" t="s">
        <v>134</v>
      </c>
      <c r="D4993" t="s">
        <v>1929</v>
      </c>
      <c r="E4993" t="s">
        <v>1217</v>
      </c>
      <c r="F4993" t="s">
        <v>1218</v>
      </c>
      <c r="G4993">
        <v>36.204799999999999</v>
      </c>
      <c r="H4993">
        <v>138.25290000000001</v>
      </c>
      <c r="I4993" t="s">
        <v>138</v>
      </c>
      <c r="J4993">
        <v>56789</v>
      </c>
      <c r="K4993" s="1">
        <v>44864</v>
      </c>
      <c r="L4993" t="s">
        <v>63</v>
      </c>
      <c r="M4993" t="s">
        <v>13637</v>
      </c>
      <c r="N4993" t="s">
        <v>13638</v>
      </c>
      <c r="O4993" t="s">
        <v>2242</v>
      </c>
      <c r="P4993" t="s">
        <v>6301</v>
      </c>
      <c r="Q4993" t="s">
        <v>169</v>
      </c>
      <c r="R4993" t="s">
        <v>6302</v>
      </c>
      <c r="S4993" t="s">
        <v>334</v>
      </c>
      <c r="T4993" t="s">
        <v>6303</v>
      </c>
      <c r="U4993" t="s">
        <v>6304</v>
      </c>
      <c r="V4993" t="s">
        <v>3404</v>
      </c>
      <c r="W4993" t="s">
        <v>3405</v>
      </c>
    </row>
    <row r="4994" spans="1:23" x14ac:dyDescent="0.3">
      <c r="A4994">
        <v>373149153328427</v>
      </c>
      <c r="B4994" t="s">
        <v>1140</v>
      </c>
      <c r="C4994" t="s">
        <v>134</v>
      </c>
      <c r="D4994" t="s">
        <v>6503</v>
      </c>
      <c r="E4994" t="s">
        <v>340</v>
      </c>
      <c r="F4994" t="s">
        <v>341</v>
      </c>
      <c r="G4994">
        <v>15.179399999999999</v>
      </c>
      <c r="H4994">
        <v>39.782299999999999</v>
      </c>
      <c r="I4994" t="s">
        <v>138</v>
      </c>
      <c r="J4994">
        <v>44630</v>
      </c>
      <c r="K4994" s="1">
        <v>44993</v>
      </c>
      <c r="L4994" t="s">
        <v>29</v>
      </c>
      <c r="M4994" t="s">
        <v>13639</v>
      </c>
      <c r="N4994">
        <v>3216219765</v>
      </c>
      <c r="O4994" t="s">
        <v>526</v>
      </c>
      <c r="P4994" t="s">
        <v>629</v>
      </c>
      <c r="Q4994" t="s">
        <v>321</v>
      </c>
      <c r="R4994" t="s">
        <v>630</v>
      </c>
      <c r="S4994" t="s">
        <v>334</v>
      </c>
      <c r="T4994" t="s">
        <v>631</v>
      </c>
      <c r="U4994" t="s">
        <v>632</v>
      </c>
      <c r="V4994" t="s">
        <v>6481</v>
      </c>
      <c r="W4994" t="s">
        <v>6482</v>
      </c>
    </row>
    <row r="4995" spans="1:23" x14ac:dyDescent="0.3">
      <c r="A4995">
        <v>2006368716819080</v>
      </c>
      <c r="B4995" t="s">
        <v>467</v>
      </c>
      <c r="C4995" t="s">
        <v>105</v>
      </c>
      <c r="D4995" t="s">
        <v>2888</v>
      </c>
      <c r="E4995" t="s">
        <v>4202</v>
      </c>
      <c r="F4995" t="s">
        <v>4203</v>
      </c>
      <c r="G4995">
        <v>-22.957599999999999</v>
      </c>
      <c r="H4995">
        <v>18.490400000000001</v>
      </c>
      <c r="I4995" t="s">
        <v>206</v>
      </c>
      <c r="J4995">
        <v>56939</v>
      </c>
      <c r="K4995" s="1">
        <v>44815</v>
      </c>
      <c r="L4995" t="s">
        <v>63</v>
      </c>
      <c r="M4995" t="s">
        <v>13640</v>
      </c>
      <c r="N4995" t="s">
        <v>13641</v>
      </c>
      <c r="O4995" t="s">
        <v>331</v>
      </c>
      <c r="P4995" t="s">
        <v>3026</v>
      </c>
      <c r="Q4995" t="s">
        <v>294</v>
      </c>
      <c r="R4995" t="s">
        <v>3027</v>
      </c>
      <c r="S4995" t="s">
        <v>145</v>
      </c>
      <c r="T4995" t="s">
        <v>3028</v>
      </c>
      <c r="U4995" t="s">
        <v>3029</v>
      </c>
      <c r="V4995" t="s">
        <v>2246</v>
      </c>
      <c r="W4995" t="s">
        <v>2247</v>
      </c>
    </row>
    <row r="4996" spans="1:23" x14ac:dyDescent="0.3">
      <c r="A4996">
        <v>1153882279938030</v>
      </c>
      <c r="B4996" t="s">
        <v>839</v>
      </c>
      <c r="C4996" t="s">
        <v>24</v>
      </c>
      <c r="D4996" t="s">
        <v>3110</v>
      </c>
      <c r="E4996" t="s">
        <v>569</v>
      </c>
      <c r="F4996" t="s">
        <v>570</v>
      </c>
      <c r="G4996">
        <v>18.335799999999999</v>
      </c>
      <c r="H4996">
        <v>-64.896299999999997</v>
      </c>
      <c r="I4996" t="s">
        <v>28</v>
      </c>
      <c r="J4996">
        <v>119327</v>
      </c>
      <c r="K4996" s="1">
        <v>44932</v>
      </c>
      <c r="L4996" t="s">
        <v>63</v>
      </c>
      <c r="M4996" t="s">
        <v>13642</v>
      </c>
      <c r="N4996" t="s">
        <v>13643</v>
      </c>
      <c r="O4996" t="s">
        <v>370</v>
      </c>
      <c r="P4996" t="s">
        <v>371</v>
      </c>
      <c r="Q4996" t="s">
        <v>332</v>
      </c>
      <c r="R4996" t="s">
        <v>372</v>
      </c>
      <c r="S4996" t="s">
        <v>241</v>
      </c>
      <c r="T4996" t="s">
        <v>373</v>
      </c>
      <c r="U4996" t="s">
        <v>374</v>
      </c>
      <c r="V4996" t="s">
        <v>6281</v>
      </c>
      <c r="W4996" t="s">
        <v>6282</v>
      </c>
    </row>
    <row r="4997" spans="1:23" x14ac:dyDescent="0.3">
      <c r="A4997">
        <v>1399003420923960</v>
      </c>
      <c r="B4997" t="s">
        <v>859</v>
      </c>
      <c r="C4997" t="s">
        <v>58</v>
      </c>
      <c r="D4997" t="s">
        <v>1490</v>
      </c>
      <c r="E4997" t="s">
        <v>2296</v>
      </c>
      <c r="F4997" t="s">
        <v>2297</v>
      </c>
      <c r="G4997">
        <v>21.9162</v>
      </c>
      <c r="H4997">
        <v>95.956000000000003</v>
      </c>
      <c r="I4997" t="s">
        <v>62</v>
      </c>
      <c r="J4997">
        <v>14107</v>
      </c>
      <c r="K4997" s="1">
        <v>44708</v>
      </c>
      <c r="L4997" t="s">
        <v>29</v>
      </c>
      <c r="M4997" t="s">
        <v>13644</v>
      </c>
      <c r="N4997">
        <f>1-843-669-8175</f>
        <v>-9686</v>
      </c>
      <c r="O4997" t="s">
        <v>356</v>
      </c>
      <c r="P4997" t="s">
        <v>357</v>
      </c>
      <c r="Q4997" t="s">
        <v>183</v>
      </c>
      <c r="R4997" t="s">
        <v>359</v>
      </c>
      <c r="S4997" t="s">
        <v>241</v>
      </c>
      <c r="T4997" t="s">
        <v>360</v>
      </c>
      <c r="U4997" t="s">
        <v>361</v>
      </c>
      <c r="V4997" t="s">
        <v>6499</v>
      </c>
      <c r="W4997" t="s">
        <v>6500</v>
      </c>
    </row>
    <row r="4998" spans="1:23" x14ac:dyDescent="0.3">
      <c r="A4998">
        <v>1365657455722870</v>
      </c>
      <c r="B4998" t="s">
        <v>533</v>
      </c>
      <c r="C4998" t="s">
        <v>24</v>
      </c>
      <c r="D4998" t="s">
        <v>3855</v>
      </c>
      <c r="E4998" t="s">
        <v>3607</v>
      </c>
      <c r="F4998" t="s">
        <v>3608</v>
      </c>
      <c r="G4998">
        <v>39.074199999999998</v>
      </c>
      <c r="H4998">
        <v>21.824300000000001</v>
      </c>
      <c r="I4998" t="s">
        <v>28</v>
      </c>
      <c r="J4998">
        <v>89451</v>
      </c>
      <c r="K4998" s="1">
        <v>44979</v>
      </c>
      <c r="L4998" t="s">
        <v>123</v>
      </c>
      <c r="M4998" t="s">
        <v>13645</v>
      </c>
      <c r="N4998" t="s">
        <v>13646</v>
      </c>
      <c r="O4998" t="s">
        <v>2453</v>
      </c>
      <c r="P4998" t="s">
        <v>2454</v>
      </c>
      <c r="Q4998" t="s">
        <v>239</v>
      </c>
      <c r="R4998" t="s">
        <v>2455</v>
      </c>
      <c r="S4998" t="s">
        <v>114</v>
      </c>
      <c r="T4998" t="s">
        <v>2456</v>
      </c>
      <c r="U4998" t="s">
        <v>2457</v>
      </c>
      <c r="V4998" t="s">
        <v>4889</v>
      </c>
      <c r="W4998" t="s">
        <v>4890</v>
      </c>
    </row>
    <row r="4999" spans="1:23" x14ac:dyDescent="0.3">
      <c r="A4999">
        <v>2036224033914150</v>
      </c>
      <c r="B4999" t="s">
        <v>443</v>
      </c>
      <c r="C4999" t="s">
        <v>91</v>
      </c>
      <c r="D4999" t="s">
        <v>5286</v>
      </c>
      <c r="E4999" t="s">
        <v>1564</v>
      </c>
      <c r="F4999" t="s">
        <v>1565</v>
      </c>
      <c r="G4999">
        <v>6.6111000000000004</v>
      </c>
      <c r="H4999">
        <v>20.939399999999999</v>
      </c>
      <c r="I4999" t="s">
        <v>62</v>
      </c>
      <c r="J4999">
        <v>34434</v>
      </c>
      <c r="K4999" s="1">
        <v>45091</v>
      </c>
      <c r="L4999" t="s">
        <v>29</v>
      </c>
      <c r="M4999" t="s">
        <v>13647</v>
      </c>
      <c r="N4999">
        <v>6888208993</v>
      </c>
      <c r="O4999" t="s">
        <v>1152</v>
      </c>
      <c r="P4999" t="s">
        <v>1153</v>
      </c>
      <c r="Q4999" t="s">
        <v>253</v>
      </c>
      <c r="R4999" t="s">
        <v>1154</v>
      </c>
      <c r="S4999" t="s">
        <v>255</v>
      </c>
      <c r="T4999" t="s">
        <v>1155</v>
      </c>
      <c r="U4999" t="s">
        <v>1156</v>
      </c>
      <c r="V4999" t="s">
        <v>2340</v>
      </c>
      <c r="W4999" t="s">
        <v>2341</v>
      </c>
    </row>
    <row r="5000" spans="1:23" x14ac:dyDescent="0.3">
      <c r="A5000">
        <v>1213361612397780</v>
      </c>
      <c r="B5000" t="s">
        <v>104</v>
      </c>
      <c r="C5000" t="s">
        <v>91</v>
      </c>
      <c r="D5000" t="s">
        <v>7230</v>
      </c>
      <c r="E5000" t="s">
        <v>925</v>
      </c>
      <c r="F5000" t="s">
        <v>926</v>
      </c>
      <c r="G5000">
        <v>23.885899999999999</v>
      </c>
      <c r="H5000">
        <v>45.0792</v>
      </c>
      <c r="I5000" t="s">
        <v>78</v>
      </c>
      <c r="J5000">
        <v>59528</v>
      </c>
      <c r="K5000" s="1">
        <v>44842</v>
      </c>
      <c r="L5000" t="s">
        <v>63</v>
      </c>
      <c r="M5000" t="s">
        <v>13648</v>
      </c>
      <c r="N5000" t="s">
        <v>13649</v>
      </c>
      <c r="O5000" t="s">
        <v>400</v>
      </c>
      <c r="P5000" t="s">
        <v>4005</v>
      </c>
      <c r="Q5000" t="s">
        <v>169</v>
      </c>
      <c r="R5000" t="s">
        <v>4006</v>
      </c>
      <c r="S5000" t="s">
        <v>255</v>
      </c>
      <c r="T5000" t="s">
        <v>4007</v>
      </c>
      <c r="U5000" t="s">
        <v>4008</v>
      </c>
      <c r="V5000" t="s">
        <v>6297</v>
      </c>
      <c r="W5000" t="s">
        <v>6298</v>
      </c>
    </row>
    <row r="5001" spans="1:23" x14ac:dyDescent="0.3">
      <c r="A5001">
        <v>339891664320979</v>
      </c>
      <c r="B5001" t="s">
        <v>678</v>
      </c>
      <c r="C5001" t="s">
        <v>42</v>
      </c>
      <c r="D5001" t="s">
        <v>3853</v>
      </c>
      <c r="E5001" t="s">
        <v>3715</v>
      </c>
      <c r="F5001" t="s">
        <v>3716</v>
      </c>
      <c r="G5001">
        <v>-3.3704000000000001</v>
      </c>
      <c r="H5001">
        <v>-168.73400000000001</v>
      </c>
      <c r="I5001" t="s">
        <v>206</v>
      </c>
      <c r="J5001">
        <v>22971</v>
      </c>
      <c r="K5001" s="1">
        <v>44860</v>
      </c>
      <c r="L5001" t="s">
        <v>29</v>
      </c>
      <c r="M5001" t="s">
        <v>13650</v>
      </c>
      <c r="N5001" t="s">
        <v>13651</v>
      </c>
      <c r="O5001" t="s">
        <v>508</v>
      </c>
      <c r="P5001" t="s">
        <v>886</v>
      </c>
      <c r="Q5001" t="s">
        <v>321</v>
      </c>
      <c r="R5001" t="s">
        <v>887</v>
      </c>
      <c r="S5001" t="s">
        <v>85</v>
      </c>
      <c r="T5001" t="s">
        <v>888</v>
      </c>
      <c r="U5001" t="s">
        <v>889</v>
      </c>
      <c r="V5001" t="s">
        <v>131</v>
      </c>
      <c r="W5001" t="s">
        <v>132</v>
      </c>
    </row>
    <row r="5002" spans="1:23" x14ac:dyDescent="0.3">
      <c r="A5002">
        <v>1701448713092180</v>
      </c>
      <c r="B5002" t="s">
        <v>973</v>
      </c>
      <c r="C5002" t="s">
        <v>151</v>
      </c>
      <c r="D5002" t="s">
        <v>699</v>
      </c>
      <c r="E5002" t="s">
        <v>2336</v>
      </c>
      <c r="F5002" t="s">
        <v>2337</v>
      </c>
      <c r="G5002">
        <v>61.892600000000002</v>
      </c>
      <c r="H5002">
        <v>-6.9118000000000004</v>
      </c>
      <c r="I5002" t="s">
        <v>78</v>
      </c>
      <c r="J5002">
        <v>104571</v>
      </c>
      <c r="K5002" s="1">
        <v>44978</v>
      </c>
      <c r="L5002" t="s">
        <v>123</v>
      </c>
      <c r="M5002" t="s">
        <v>13652</v>
      </c>
      <c r="N5002" t="s">
        <v>13653</v>
      </c>
      <c r="O5002" t="s">
        <v>496</v>
      </c>
      <c r="P5002" t="s">
        <v>1591</v>
      </c>
      <c r="Q5002" t="s">
        <v>50</v>
      </c>
      <c r="R5002" t="s">
        <v>1592</v>
      </c>
      <c r="S5002" t="s">
        <v>114</v>
      </c>
      <c r="T5002" t="s">
        <v>1593</v>
      </c>
      <c r="U5002" t="s">
        <v>1594</v>
      </c>
      <c r="V5002" t="s">
        <v>2618</v>
      </c>
      <c r="W5002" t="s">
        <v>2619</v>
      </c>
    </row>
    <row r="5003" spans="1:23" x14ac:dyDescent="0.3">
      <c r="A5003">
        <v>2049317168514240</v>
      </c>
      <c r="B5003" t="s">
        <v>582</v>
      </c>
      <c r="C5003" t="s">
        <v>218</v>
      </c>
      <c r="D5003" t="s">
        <v>4488</v>
      </c>
      <c r="E5003" t="s">
        <v>2436</v>
      </c>
      <c r="F5003" t="s">
        <v>2437</v>
      </c>
      <c r="G5003">
        <v>46.818199999999997</v>
      </c>
      <c r="H5003">
        <v>8.2274999999999991</v>
      </c>
      <c r="I5003" t="s">
        <v>78</v>
      </c>
      <c r="J5003">
        <v>110315</v>
      </c>
      <c r="K5003" s="1">
        <v>44788</v>
      </c>
      <c r="L5003" t="s">
        <v>29</v>
      </c>
      <c r="M5003" t="s">
        <v>13654</v>
      </c>
      <c r="N5003" t="s">
        <v>13655</v>
      </c>
      <c r="O5003" t="s">
        <v>2575</v>
      </c>
      <c r="P5003" t="s">
        <v>3517</v>
      </c>
      <c r="Q5003" t="s">
        <v>294</v>
      </c>
      <c r="R5003" t="s">
        <v>3518</v>
      </c>
      <c r="S5003" t="s">
        <v>198</v>
      </c>
      <c r="T5003" t="s">
        <v>3519</v>
      </c>
      <c r="U5003" t="s">
        <v>3520</v>
      </c>
      <c r="V5003" t="s">
        <v>12039</v>
      </c>
      <c r="W5003" t="s">
        <v>12040</v>
      </c>
    </row>
    <row r="5004" spans="1:23" x14ac:dyDescent="0.3">
      <c r="A5004">
        <v>541854830819340</v>
      </c>
      <c r="B5004" t="s">
        <v>710</v>
      </c>
      <c r="C5004" t="s">
        <v>105</v>
      </c>
      <c r="D5004" t="s">
        <v>3428</v>
      </c>
      <c r="E5004" t="s">
        <v>1849</v>
      </c>
      <c r="F5004" t="s">
        <v>1850</v>
      </c>
      <c r="G5004">
        <v>32.427900000000001</v>
      </c>
      <c r="H5004">
        <v>53.688000000000002</v>
      </c>
      <c r="I5004" t="s">
        <v>62</v>
      </c>
      <c r="J5004">
        <v>72059</v>
      </c>
      <c r="K5004" s="1">
        <v>44998</v>
      </c>
      <c r="L5004" t="s">
        <v>63</v>
      </c>
      <c r="M5004" t="s">
        <v>13656</v>
      </c>
      <c r="N5004" t="s">
        <v>13657</v>
      </c>
      <c r="O5004" t="s">
        <v>2111</v>
      </c>
      <c r="P5004" t="s">
        <v>1832</v>
      </c>
      <c r="Q5004" t="s">
        <v>253</v>
      </c>
      <c r="R5004" t="s">
        <v>2112</v>
      </c>
      <c r="S5004" t="s">
        <v>334</v>
      </c>
      <c r="T5004" t="s">
        <v>2113</v>
      </c>
      <c r="U5004" t="s">
        <v>2114</v>
      </c>
      <c r="V5004" t="s">
        <v>1717</v>
      </c>
      <c r="W5004" t="s">
        <v>1718</v>
      </c>
    </row>
    <row r="5005" spans="1:23" x14ac:dyDescent="0.3">
      <c r="A5005">
        <v>2821232891832260</v>
      </c>
      <c r="B5005" t="s">
        <v>231</v>
      </c>
      <c r="C5005" t="s">
        <v>91</v>
      </c>
      <c r="D5005" t="s">
        <v>339</v>
      </c>
      <c r="E5005" t="s">
        <v>1849</v>
      </c>
      <c r="F5005" t="s">
        <v>1850</v>
      </c>
      <c r="G5005">
        <v>32.427900000000001</v>
      </c>
      <c r="H5005">
        <v>53.688000000000002</v>
      </c>
      <c r="I5005" t="s">
        <v>206</v>
      </c>
      <c r="J5005">
        <v>52176</v>
      </c>
      <c r="K5005" s="1">
        <v>44951</v>
      </c>
      <c r="L5005" t="s">
        <v>63</v>
      </c>
      <c r="M5005" t="s">
        <v>13658</v>
      </c>
      <c r="N5005" t="s">
        <v>13659</v>
      </c>
      <c r="O5005" t="s">
        <v>785</v>
      </c>
      <c r="P5005" t="s">
        <v>786</v>
      </c>
      <c r="Q5005" t="s">
        <v>169</v>
      </c>
      <c r="R5005" t="s">
        <v>787</v>
      </c>
      <c r="S5005" t="s">
        <v>212</v>
      </c>
      <c r="T5005" t="s">
        <v>788</v>
      </c>
      <c r="U5005" t="s">
        <v>789</v>
      </c>
      <c r="V5005" t="s">
        <v>3197</v>
      </c>
      <c r="W5005" t="s">
        <v>3198</v>
      </c>
    </row>
    <row r="5006" spans="1:23" x14ac:dyDescent="0.3">
      <c r="A5006">
        <v>1805986359745780</v>
      </c>
      <c r="B5006" t="s">
        <v>23</v>
      </c>
      <c r="C5006" t="s">
        <v>134</v>
      </c>
      <c r="D5006" t="s">
        <v>7002</v>
      </c>
      <c r="E5006" t="s">
        <v>3948</v>
      </c>
      <c r="F5006" t="s">
        <v>3949</v>
      </c>
      <c r="G5006">
        <v>45.1</v>
      </c>
      <c r="H5006">
        <v>15.2</v>
      </c>
      <c r="I5006" t="s">
        <v>138</v>
      </c>
      <c r="J5006">
        <v>29571</v>
      </c>
      <c r="K5006" s="1">
        <v>45054</v>
      </c>
      <c r="L5006" t="s">
        <v>123</v>
      </c>
      <c r="M5006" t="s">
        <v>13660</v>
      </c>
      <c r="N5006" t="s">
        <v>13661</v>
      </c>
      <c r="O5006" t="s">
        <v>897</v>
      </c>
      <c r="P5006" t="s">
        <v>2000</v>
      </c>
      <c r="Q5006" t="s">
        <v>239</v>
      </c>
      <c r="R5006" t="s">
        <v>2001</v>
      </c>
      <c r="S5006" t="s">
        <v>334</v>
      </c>
      <c r="T5006" t="s">
        <v>2002</v>
      </c>
      <c r="U5006" t="s">
        <v>2003</v>
      </c>
      <c r="V5006" t="s">
        <v>4033</v>
      </c>
      <c r="W5006" t="s">
        <v>4034</v>
      </c>
    </row>
    <row r="5007" spans="1:23" x14ac:dyDescent="0.3">
      <c r="A5007">
        <v>2284452857079010</v>
      </c>
      <c r="B5007" t="s">
        <v>104</v>
      </c>
      <c r="C5007" t="s">
        <v>105</v>
      </c>
      <c r="D5007" t="s">
        <v>2404</v>
      </c>
      <c r="E5007" t="s">
        <v>121</v>
      </c>
      <c r="F5007" t="s">
        <v>122</v>
      </c>
      <c r="G5007">
        <v>19.313300000000002</v>
      </c>
      <c r="H5007">
        <v>-81.254599999999996</v>
      </c>
      <c r="I5007" t="s">
        <v>138</v>
      </c>
      <c r="J5007">
        <v>17275</v>
      </c>
      <c r="K5007" s="1">
        <v>44805</v>
      </c>
      <c r="L5007" t="s">
        <v>29</v>
      </c>
      <c r="M5007" t="s">
        <v>13662</v>
      </c>
      <c r="N5007" t="s">
        <v>13663</v>
      </c>
      <c r="O5007" t="s">
        <v>356</v>
      </c>
      <c r="P5007" t="s">
        <v>357</v>
      </c>
      <c r="Q5007" t="s">
        <v>169</v>
      </c>
      <c r="R5007" t="s">
        <v>359</v>
      </c>
      <c r="S5007" t="s">
        <v>52</v>
      </c>
      <c r="T5007" t="s">
        <v>360</v>
      </c>
      <c r="U5007" t="s">
        <v>361</v>
      </c>
      <c r="V5007" t="s">
        <v>3037</v>
      </c>
      <c r="W5007" t="s">
        <v>3038</v>
      </c>
    </row>
    <row r="5008" spans="1:23" x14ac:dyDescent="0.3">
      <c r="A5008">
        <v>670969179094095</v>
      </c>
      <c r="B5008" t="s">
        <v>839</v>
      </c>
      <c r="C5008" t="s">
        <v>218</v>
      </c>
      <c r="D5008" t="s">
        <v>339</v>
      </c>
      <c r="E5008" t="s">
        <v>5225</v>
      </c>
      <c r="F5008" t="s">
        <v>5226</v>
      </c>
      <c r="G5008">
        <v>7.1315</v>
      </c>
      <c r="H5008">
        <v>171.18450000000001</v>
      </c>
      <c r="I5008" t="s">
        <v>62</v>
      </c>
      <c r="J5008">
        <v>32529</v>
      </c>
      <c r="K5008" s="1">
        <v>44847</v>
      </c>
      <c r="L5008" t="s">
        <v>29</v>
      </c>
      <c r="M5008" t="s">
        <v>13664</v>
      </c>
      <c r="N5008" t="s">
        <v>13665</v>
      </c>
      <c r="O5008" t="s">
        <v>111</v>
      </c>
      <c r="P5008" t="s">
        <v>112</v>
      </c>
      <c r="Q5008" t="s">
        <v>239</v>
      </c>
      <c r="R5008" t="s">
        <v>113</v>
      </c>
      <c r="S5008" t="s">
        <v>241</v>
      </c>
      <c r="T5008" t="s">
        <v>115</v>
      </c>
      <c r="U5008" t="s">
        <v>116</v>
      </c>
      <c r="V5008" t="s">
        <v>865</v>
      </c>
      <c r="W5008" t="s">
        <v>866</v>
      </c>
    </row>
    <row r="5009" spans="1:23" x14ac:dyDescent="0.3">
      <c r="A5009">
        <v>436945607799494</v>
      </c>
      <c r="B5009" t="s">
        <v>325</v>
      </c>
      <c r="C5009" t="s">
        <v>218</v>
      </c>
      <c r="D5009" t="s">
        <v>2305</v>
      </c>
      <c r="E5009" t="s">
        <v>3607</v>
      </c>
      <c r="F5009" t="s">
        <v>3608</v>
      </c>
      <c r="G5009">
        <v>39.074199999999998</v>
      </c>
      <c r="H5009">
        <v>21.824300000000001</v>
      </c>
      <c r="I5009" t="s">
        <v>78</v>
      </c>
      <c r="J5009">
        <v>17935</v>
      </c>
      <c r="K5009" s="1">
        <v>44623</v>
      </c>
      <c r="L5009" t="s">
        <v>123</v>
      </c>
      <c r="M5009" t="s">
        <v>13666</v>
      </c>
      <c r="N5009" t="s">
        <v>13667</v>
      </c>
      <c r="O5009" t="s">
        <v>2470</v>
      </c>
      <c r="P5009" t="s">
        <v>3071</v>
      </c>
      <c r="Q5009" t="s">
        <v>1047</v>
      </c>
      <c r="R5009" t="s">
        <v>3072</v>
      </c>
      <c r="S5009" t="s">
        <v>36</v>
      </c>
      <c r="T5009" t="s">
        <v>3073</v>
      </c>
      <c r="U5009" t="s">
        <v>3074</v>
      </c>
      <c r="V5009" t="s">
        <v>3742</v>
      </c>
      <c r="W5009" t="s">
        <v>3743</v>
      </c>
    </row>
    <row r="5010" spans="1:23" x14ac:dyDescent="0.3">
      <c r="A5010">
        <v>256406952542514</v>
      </c>
      <c r="B5010" t="s">
        <v>1636</v>
      </c>
      <c r="C5010" t="s">
        <v>189</v>
      </c>
      <c r="D5010" t="s">
        <v>5052</v>
      </c>
      <c r="E5010" t="s">
        <v>1462</v>
      </c>
      <c r="F5010" t="s">
        <v>1463</v>
      </c>
      <c r="G5010">
        <v>-13.133900000000001</v>
      </c>
      <c r="H5010">
        <v>27.849299999999999</v>
      </c>
      <c r="I5010" t="s">
        <v>78</v>
      </c>
      <c r="J5010">
        <v>109107</v>
      </c>
      <c r="K5010" s="1">
        <v>44949</v>
      </c>
      <c r="L5010" t="s">
        <v>29</v>
      </c>
      <c r="M5010" t="s">
        <v>13668</v>
      </c>
      <c r="N5010" t="s">
        <v>13669</v>
      </c>
      <c r="O5010" t="s">
        <v>640</v>
      </c>
      <c r="P5010" t="s">
        <v>1346</v>
      </c>
      <c r="Q5010" t="s">
        <v>253</v>
      </c>
      <c r="R5010" t="s">
        <v>1347</v>
      </c>
      <c r="S5010" t="s">
        <v>36</v>
      </c>
      <c r="T5010" t="s">
        <v>1348</v>
      </c>
      <c r="U5010" t="s">
        <v>1349</v>
      </c>
      <c r="V5010" t="s">
        <v>5833</v>
      </c>
      <c r="W5010" t="s">
        <v>5834</v>
      </c>
    </row>
    <row r="5011" spans="1:23" x14ac:dyDescent="0.3">
      <c r="A5011">
        <v>2248291706743460</v>
      </c>
      <c r="B5011" t="s">
        <v>582</v>
      </c>
      <c r="C5011" t="s">
        <v>58</v>
      </c>
      <c r="D5011" t="s">
        <v>4753</v>
      </c>
      <c r="E5011" t="s">
        <v>2296</v>
      </c>
      <c r="F5011" t="s">
        <v>2297</v>
      </c>
      <c r="G5011">
        <v>21.9162</v>
      </c>
      <c r="H5011">
        <v>95.956000000000003</v>
      </c>
      <c r="I5011" t="s">
        <v>138</v>
      </c>
      <c r="J5011">
        <v>121321</v>
      </c>
      <c r="K5011" s="1">
        <v>45161</v>
      </c>
      <c r="L5011" t="s">
        <v>29</v>
      </c>
      <c r="M5011" t="s">
        <v>13670</v>
      </c>
      <c r="N5011" t="s">
        <v>13671</v>
      </c>
      <c r="O5011" t="s">
        <v>2653</v>
      </c>
      <c r="P5011" t="s">
        <v>2654</v>
      </c>
      <c r="Q5011" t="s">
        <v>83</v>
      </c>
      <c r="R5011" t="s">
        <v>2655</v>
      </c>
      <c r="S5011" t="s">
        <v>36</v>
      </c>
      <c r="T5011" t="s">
        <v>2656</v>
      </c>
      <c r="U5011" t="s">
        <v>2657</v>
      </c>
      <c r="V5011" t="s">
        <v>1480</v>
      </c>
      <c r="W5011" t="s">
        <v>1481</v>
      </c>
    </row>
    <row r="5012" spans="1:23" x14ac:dyDescent="0.3">
      <c r="A5012">
        <v>2250881817861920</v>
      </c>
      <c r="B5012" t="s">
        <v>430</v>
      </c>
      <c r="C5012" t="s">
        <v>273</v>
      </c>
      <c r="D5012" t="s">
        <v>5470</v>
      </c>
      <c r="E5012" t="s">
        <v>1122</v>
      </c>
      <c r="F5012" t="s">
        <v>1123</v>
      </c>
      <c r="G5012">
        <v>9.7489000000000008</v>
      </c>
      <c r="H5012">
        <v>-83.753399999999999</v>
      </c>
      <c r="I5012" t="s">
        <v>28</v>
      </c>
      <c r="J5012">
        <v>119871</v>
      </c>
      <c r="K5012" s="1">
        <v>44927</v>
      </c>
      <c r="L5012" t="s">
        <v>123</v>
      </c>
      <c r="M5012" t="s">
        <v>13672</v>
      </c>
      <c r="N5012">
        <v>9775947584</v>
      </c>
      <c r="O5012" t="s">
        <v>606</v>
      </c>
      <c r="P5012" t="s">
        <v>607</v>
      </c>
      <c r="Q5012" t="s">
        <v>294</v>
      </c>
      <c r="R5012" t="s">
        <v>608</v>
      </c>
      <c r="S5012" t="s">
        <v>241</v>
      </c>
      <c r="T5012" t="s">
        <v>609</v>
      </c>
      <c r="U5012" t="s">
        <v>610</v>
      </c>
      <c r="V5012" t="s">
        <v>4688</v>
      </c>
      <c r="W5012" t="s">
        <v>4689</v>
      </c>
    </row>
    <row r="5013" spans="1:23" x14ac:dyDescent="0.3">
      <c r="A5013">
        <v>2569119138138890</v>
      </c>
      <c r="B5013" t="s">
        <v>859</v>
      </c>
      <c r="C5013" t="s">
        <v>151</v>
      </c>
      <c r="D5013" t="s">
        <v>2632</v>
      </c>
      <c r="E5013" t="s">
        <v>2148</v>
      </c>
      <c r="F5013" t="s">
        <v>2149</v>
      </c>
      <c r="G5013">
        <v>53.142400000000002</v>
      </c>
      <c r="H5013">
        <v>-7.6920999999999999</v>
      </c>
      <c r="I5013" t="s">
        <v>138</v>
      </c>
      <c r="J5013">
        <v>83532</v>
      </c>
      <c r="K5013" s="1">
        <v>44723</v>
      </c>
      <c r="L5013" t="s">
        <v>63</v>
      </c>
      <c r="M5013" t="s">
        <v>13673</v>
      </c>
      <c r="N5013" t="s">
        <v>13674</v>
      </c>
      <c r="O5013" t="s">
        <v>660</v>
      </c>
      <c r="P5013" t="s">
        <v>703</v>
      </c>
      <c r="Q5013" t="s">
        <v>967</v>
      </c>
      <c r="R5013" t="s">
        <v>2049</v>
      </c>
      <c r="S5013" t="s">
        <v>145</v>
      </c>
      <c r="T5013" t="s">
        <v>2050</v>
      </c>
      <c r="U5013" t="s">
        <v>2051</v>
      </c>
      <c r="V5013" t="s">
        <v>5736</v>
      </c>
      <c r="W5013" t="s">
        <v>5737</v>
      </c>
    </row>
    <row r="5014" spans="1:23" x14ac:dyDescent="0.3">
      <c r="A5014">
        <v>2132857796833910</v>
      </c>
      <c r="B5014" t="s">
        <v>57</v>
      </c>
      <c r="C5014" t="s">
        <v>189</v>
      </c>
      <c r="D5014" t="s">
        <v>3840</v>
      </c>
      <c r="E5014" t="s">
        <v>731</v>
      </c>
      <c r="F5014" t="s">
        <v>732</v>
      </c>
      <c r="G5014">
        <v>13.9094</v>
      </c>
      <c r="H5014">
        <v>-60.978900000000003</v>
      </c>
      <c r="I5014" t="s">
        <v>78</v>
      </c>
      <c r="J5014">
        <v>55836</v>
      </c>
      <c r="K5014" s="1">
        <v>45028</v>
      </c>
      <c r="L5014" t="s">
        <v>29</v>
      </c>
      <c r="M5014" t="s">
        <v>13675</v>
      </c>
      <c r="N5014" t="s">
        <v>13676</v>
      </c>
      <c r="O5014" t="s">
        <v>990</v>
      </c>
      <c r="P5014" t="s">
        <v>3670</v>
      </c>
      <c r="Q5014" t="s">
        <v>674</v>
      </c>
      <c r="R5014" t="s">
        <v>3671</v>
      </c>
      <c r="S5014" t="s">
        <v>241</v>
      </c>
      <c r="T5014" t="s">
        <v>3672</v>
      </c>
      <c r="U5014" t="s">
        <v>3673</v>
      </c>
      <c r="V5014" t="s">
        <v>2684</v>
      </c>
      <c r="W5014" t="s">
        <v>2685</v>
      </c>
    </row>
    <row r="5015" spans="1:23" x14ac:dyDescent="0.3">
      <c r="A5015">
        <v>3085315932291090</v>
      </c>
      <c r="B5015" t="s">
        <v>1636</v>
      </c>
      <c r="C5015" t="s">
        <v>218</v>
      </c>
      <c r="D5015" t="s">
        <v>4886</v>
      </c>
      <c r="E5015" t="s">
        <v>3436</v>
      </c>
      <c r="F5015" t="s">
        <v>3437</v>
      </c>
      <c r="G5015">
        <v>13.7942</v>
      </c>
      <c r="H5015">
        <v>-88.896500000000003</v>
      </c>
      <c r="I5015" t="s">
        <v>206</v>
      </c>
      <c r="J5015">
        <v>132419</v>
      </c>
      <c r="K5015" s="1">
        <v>44700</v>
      </c>
      <c r="L5015" t="s">
        <v>29</v>
      </c>
      <c r="M5015" t="s">
        <v>13677</v>
      </c>
      <c r="N5015" t="s">
        <v>13678</v>
      </c>
      <c r="O5015" t="s">
        <v>845</v>
      </c>
      <c r="P5015" t="s">
        <v>2898</v>
      </c>
      <c r="Q5015" t="s">
        <v>321</v>
      </c>
      <c r="R5015" t="s">
        <v>2899</v>
      </c>
      <c r="S5015" t="s">
        <v>334</v>
      </c>
      <c r="T5015" t="s">
        <v>2900</v>
      </c>
      <c r="U5015" t="s">
        <v>2901</v>
      </c>
      <c r="V5015" t="s">
        <v>4703</v>
      </c>
      <c r="W5015" t="s">
        <v>4704</v>
      </c>
    </row>
    <row r="5016" spans="1:23" x14ac:dyDescent="0.3">
      <c r="A5016">
        <v>2912851000688520</v>
      </c>
      <c r="B5016" t="s">
        <v>161</v>
      </c>
      <c r="C5016" t="s">
        <v>273</v>
      </c>
      <c r="D5016" t="s">
        <v>2171</v>
      </c>
      <c r="E5016" t="s">
        <v>1555</v>
      </c>
      <c r="F5016" t="s">
        <v>1556</v>
      </c>
      <c r="G5016">
        <v>49.817500000000003</v>
      </c>
      <c r="H5016">
        <v>15.473000000000001</v>
      </c>
      <c r="I5016" t="s">
        <v>78</v>
      </c>
      <c r="J5016">
        <v>32486</v>
      </c>
      <c r="K5016" s="1">
        <v>45104</v>
      </c>
      <c r="L5016" t="s">
        <v>123</v>
      </c>
      <c r="M5016" t="s">
        <v>13679</v>
      </c>
      <c r="N5016" t="s">
        <v>13680</v>
      </c>
      <c r="O5016" t="s">
        <v>845</v>
      </c>
      <c r="P5016" t="s">
        <v>2898</v>
      </c>
      <c r="Q5016" t="s">
        <v>34</v>
      </c>
      <c r="R5016" t="s">
        <v>2899</v>
      </c>
      <c r="S5016" t="s">
        <v>114</v>
      </c>
      <c r="T5016" t="s">
        <v>2900</v>
      </c>
      <c r="U5016" t="s">
        <v>2901</v>
      </c>
      <c r="V5016" t="s">
        <v>3467</v>
      </c>
      <c r="W5016" t="s">
        <v>3468</v>
      </c>
    </row>
    <row r="5017" spans="1:23" x14ac:dyDescent="0.3">
      <c r="A5017">
        <v>2559177509655720</v>
      </c>
      <c r="B5017" t="s">
        <v>260</v>
      </c>
      <c r="C5017" t="s">
        <v>42</v>
      </c>
      <c r="D5017" t="s">
        <v>543</v>
      </c>
      <c r="E5017" t="s">
        <v>544</v>
      </c>
      <c r="F5017" t="s">
        <v>545</v>
      </c>
      <c r="G5017">
        <v>7.54</v>
      </c>
      <c r="H5017">
        <v>-5.5471000000000004</v>
      </c>
      <c r="I5017" t="s">
        <v>28</v>
      </c>
      <c r="J5017">
        <v>53867</v>
      </c>
      <c r="K5017" s="1">
        <v>44716</v>
      </c>
      <c r="L5017" t="s">
        <v>29</v>
      </c>
      <c r="M5017" t="s">
        <v>13681</v>
      </c>
      <c r="N5017" t="s">
        <v>13682</v>
      </c>
      <c r="O5017" t="s">
        <v>3431</v>
      </c>
      <c r="P5017" t="s">
        <v>7005</v>
      </c>
      <c r="Q5017" t="s">
        <v>332</v>
      </c>
      <c r="R5017" t="s">
        <v>7006</v>
      </c>
      <c r="S5017" t="s">
        <v>212</v>
      </c>
      <c r="T5017" t="s">
        <v>7007</v>
      </c>
      <c r="U5017" t="s">
        <v>7008</v>
      </c>
      <c r="V5017" t="s">
        <v>6909</v>
      </c>
      <c r="W5017" t="s">
        <v>6910</v>
      </c>
    </row>
    <row r="5018" spans="1:23" x14ac:dyDescent="0.3">
      <c r="A5018">
        <v>663440695849110</v>
      </c>
      <c r="B5018" t="s">
        <v>555</v>
      </c>
      <c r="C5018" t="s">
        <v>151</v>
      </c>
      <c r="D5018" t="s">
        <v>4886</v>
      </c>
      <c r="E5018" t="s">
        <v>2809</v>
      </c>
      <c r="F5018" t="s">
        <v>2810</v>
      </c>
      <c r="G5018">
        <v>56.130400000000002</v>
      </c>
      <c r="H5018">
        <v>-106.3468</v>
      </c>
      <c r="I5018" t="s">
        <v>138</v>
      </c>
      <c r="J5018">
        <v>25343</v>
      </c>
      <c r="K5018" s="1">
        <v>44542</v>
      </c>
      <c r="L5018" t="s">
        <v>63</v>
      </c>
      <c r="M5018" t="s">
        <v>13683</v>
      </c>
      <c r="N5018">
        <f>1-510-462-6178</f>
        <v>-7149</v>
      </c>
      <c r="O5018" t="s">
        <v>400</v>
      </c>
      <c r="P5018" t="s">
        <v>401</v>
      </c>
      <c r="Q5018" t="s">
        <v>67</v>
      </c>
      <c r="R5018" t="s">
        <v>402</v>
      </c>
      <c r="S5018" t="s">
        <v>36</v>
      </c>
      <c r="T5018" t="s">
        <v>403</v>
      </c>
      <c r="U5018" t="s">
        <v>404</v>
      </c>
      <c r="V5018" t="s">
        <v>4467</v>
      </c>
      <c r="W5018" t="s">
        <v>4468</v>
      </c>
    </row>
    <row r="5019" spans="1:23" x14ac:dyDescent="0.3">
      <c r="A5019">
        <v>939865041581274</v>
      </c>
      <c r="B5019" t="s">
        <v>921</v>
      </c>
      <c r="C5019" t="s">
        <v>42</v>
      </c>
      <c r="D5019" t="s">
        <v>5013</v>
      </c>
      <c r="E5019" t="s">
        <v>121</v>
      </c>
      <c r="F5019" t="s">
        <v>122</v>
      </c>
      <c r="G5019">
        <v>19.313300000000002</v>
      </c>
      <c r="H5019">
        <v>-81.254599999999996</v>
      </c>
      <c r="I5019" t="s">
        <v>206</v>
      </c>
      <c r="J5019">
        <v>43053</v>
      </c>
      <c r="K5019" s="1">
        <v>45042</v>
      </c>
      <c r="L5019" t="s">
        <v>63</v>
      </c>
      <c r="M5019" t="s">
        <v>9692</v>
      </c>
      <c r="N5019" t="s">
        <v>13684</v>
      </c>
      <c r="O5019" t="s">
        <v>1373</v>
      </c>
      <c r="P5019" t="s">
        <v>1513</v>
      </c>
      <c r="Q5019" t="s">
        <v>253</v>
      </c>
      <c r="R5019" t="s">
        <v>4950</v>
      </c>
      <c r="S5019" t="s">
        <v>255</v>
      </c>
      <c r="T5019" t="s">
        <v>4951</v>
      </c>
      <c r="U5019" t="s">
        <v>4952</v>
      </c>
      <c r="V5019" t="s">
        <v>1665</v>
      </c>
      <c r="W5019" t="s">
        <v>1666</v>
      </c>
    </row>
    <row r="5020" spans="1:23" x14ac:dyDescent="0.3">
      <c r="A5020">
        <v>1291457600371380</v>
      </c>
      <c r="B5020" t="s">
        <v>1636</v>
      </c>
      <c r="C5020" t="s">
        <v>105</v>
      </c>
      <c r="D5020" t="s">
        <v>3706</v>
      </c>
      <c r="E5020" t="s">
        <v>288</v>
      </c>
      <c r="F5020" t="s">
        <v>289</v>
      </c>
      <c r="G5020">
        <v>40.3399</v>
      </c>
      <c r="H5020">
        <v>127.51009999999999</v>
      </c>
      <c r="I5020" t="s">
        <v>78</v>
      </c>
      <c r="J5020">
        <v>51914</v>
      </c>
      <c r="K5020" s="1">
        <v>44459</v>
      </c>
      <c r="L5020" t="s">
        <v>63</v>
      </c>
      <c r="M5020" t="s">
        <v>13685</v>
      </c>
      <c r="N5020">
        <v>4074512089</v>
      </c>
      <c r="O5020" t="s">
        <v>2470</v>
      </c>
      <c r="P5020" t="s">
        <v>3071</v>
      </c>
      <c r="Q5020" t="s">
        <v>294</v>
      </c>
      <c r="R5020" t="s">
        <v>3072</v>
      </c>
      <c r="S5020" t="s">
        <v>52</v>
      </c>
      <c r="T5020" t="s">
        <v>3073</v>
      </c>
      <c r="U5020" t="s">
        <v>3074</v>
      </c>
      <c r="V5020" t="s">
        <v>4921</v>
      </c>
      <c r="W5020" t="s">
        <v>4922</v>
      </c>
    </row>
    <row r="5021" spans="1:23" x14ac:dyDescent="0.3">
      <c r="A5021">
        <v>2054647567481060</v>
      </c>
      <c r="B5021" t="s">
        <v>710</v>
      </c>
      <c r="C5021" t="s">
        <v>42</v>
      </c>
      <c r="D5021" t="s">
        <v>3883</v>
      </c>
      <c r="E5021" t="s">
        <v>385</v>
      </c>
      <c r="F5021" t="s">
        <v>386</v>
      </c>
      <c r="G5021">
        <v>47.162500000000001</v>
      </c>
      <c r="H5021">
        <v>19.503299999999999</v>
      </c>
      <c r="I5021" t="s">
        <v>138</v>
      </c>
      <c r="J5021">
        <v>23512</v>
      </c>
      <c r="K5021" s="1">
        <v>45153</v>
      </c>
      <c r="L5021" t="s">
        <v>29</v>
      </c>
      <c r="M5021" t="s">
        <v>13686</v>
      </c>
      <c r="N5021" t="s">
        <v>13687</v>
      </c>
      <c r="O5021" t="s">
        <v>400</v>
      </c>
      <c r="P5021" t="s">
        <v>2566</v>
      </c>
      <c r="Q5021" t="s">
        <v>83</v>
      </c>
      <c r="R5021" t="s">
        <v>2567</v>
      </c>
      <c r="S5021" t="s">
        <v>212</v>
      </c>
      <c r="T5021" t="s">
        <v>2568</v>
      </c>
      <c r="U5021" t="s">
        <v>2569</v>
      </c>
      <c r="V5021" t="s">
        <v>2494</v>
      </c>
      <c r="W5021" t="s">
        <v>2495</v>
      </c>
    </row>
    <row r="5022" spans="1:23" x14ac:dyDescent="0.3">
      <c r="A5022">
        <v>948503777829149</v>
      </c>
      <c r="B5022" t="s">
        <v>150</v>
      </c>
      <c r="C5022" t="s">
        <v>42</v>
      </c>
      <c r="D5022" t="s">
        <v>1257</v>
      </c>
      <c r="E5022" t="s">
        <v>3424</v>
      </c>
      <c r="F5022" t="s">
        <v>3425</v>
      </c>
      <c r="G5022">
        <v>-21.178899999999999</v>
      </c>
      <c r="H5022">
        <v>-175.19820000000001</v>
      </c>
      <c r="I5022" t="s">
        <v>78</v>
      </c>
      <c r="J5022">
        <v>124564</v>
      </c>
      <c r="K5022" s="1">
        <v>44829</v>
      </c>
      <c r="L5022" t="s">
        <v>63</v>
      </c>
      <c r="M5022" t="s">
        <v>13688</v>
      </c>
      <c r="N5022" t="s">
        <v>13689</v>
      </c>
      <c r="O5022" t="s">
        <v>279</v>
      </c>
      <c r="P5022" t="s">
        <v>280</v>
      </c>
      <c r="Q5022" t="s">
        <v>321</v>
      </c>
      <c r="R5022" t="s">
        <v>281</v>
      </c>
      <c r="S5022" t="s">
        <v>334</v>
      </c>
      <c r="T5022" t="s">
        <v>282</v>
      </c>
      <c r="U5022" t="s">
        <v>283</v>
      </c>
      <c r="V5022" t="s">
        <v>565</v>
      </c>
      <c r="W5022" t="s">
        <v>566</v>
      </c>
    </row>
    <row r="5023" spans="1:23" x14ac:dyDescent="0.3">
      <c r="A5023">
        <v>1941311542043250</v>
      </c>
      <c r="B5023" t="s">
        <v>839</v>
      </c>
      <c r="C5023" t="s">
        <v>151</v>
      </c>
      <c r="D5023" t="s">
        <v>6168</v>
      </c>
      <c r="E5023" t="s">
        <v>378</v>
      </c>
      <c r="F5023" t="s">
        <v>379</v>
      </c>
      <c r="G5023">
        <v>21.521799999999999</v>
      </c>
      <c r="H5023">
        <v>-77.781199999999998</v>
      </c>
      <c r="I5023" t="s">
        <v>78</v>
      </c>
      <c r="J5023">
        <v>41374</v>
      </c>
      <c r="K5023" s="1">
        <v>45153</v>
      </c>
      <c r="L5023" t="s">
        <v>123</v>
      </c>
      <c r="M5023" t="s">
        <v>13690</v>
      </c>
      <c r="N5023" t="s">
        <v>13691</v>
      </c>
      <c r="O5023" t="s">
        <v>586</v>
      </c>
      <c r="P5023" t="s">
        <v>1299</v>
      </c>
      <c r="Q5023" t="s">
        <v>169</v>
      </c>
      <c r="R5023" t="s">
        <v>1300</v>
      </c>
      <c r="S5023" t="s">
        <v>36</v>
      </c>
      <c r="T5023" t="s">
        <v>1301</v>
      </c>
      <c r="U5023" t="s">
        <v>1302</v>
      </c>
      <c r="V5023" t="s">
        <v>9369</v>
      </c>
      <c r="W5023" t="s">
        <v>9370</v>
      </c>
    </row>
    <row r="5024" spans="1:23" x14ac:dyDescent="0.3">
      <c r="A5024">
        <v>604050263753541</v>
      </c>
      <c r="B5024" t="s">
        <v>417</v>
      </c>
      <c r="C5024" t="s">
        <v>24</v>
      </c>
      <c r="D5024" t="s">
        <v>4640</v>
      </c>
      <c r="E5024" t="s">
        <v>3442</v>
      </c>
      <c r="F5024" t="s">
        <v>3443</v>
      </c>
      <c r="G5024">
        <v>61.924100000000003</v>
      </c>
      <c r="H5024">
        <v>25.748200000000001</v>
      </c>
      <c r="I5024" t="s">
        <v>62</v>
      </c>
      <c r="J5024">
        <v>19504</v>
      </c>
      <c r="K5024" s="1">
        <v>45047</v>
      </c>
      <c r="L5024" t="s">
        <v>63</v>
      </c>
      <c r="M5024" t="s">
        <v>13692</v>
      </c>
      <c r="N5024" t="s">
        <v>13693</v>
      </c>
      <c r="O5024" t="s">
        <v>1115</v>
      </c>
      <c r="P5024" t="s">
        <v>2180</v>
      </c>
      <c r="Q5024" t="s">
        <v>67</v>
      </c>
      <c r="R5024" t="s">
        <v>2181</v>
      </c>
      <c r="S5024" t="s">
        <v>85</v>
      </c>
      <c r="T5024" t="s">
        <v>2182</v>
      </c>
      <c r="U5024" t="s">
        <v>2183</v>
      </c>
      <c r="V5024" t="s">
        <v>7692</v>
      </c>
      <c r="W5024" t="s">
        <v>7693</v>
      </c>
    </row>
    <row r="5025" spans="1:23" x14ac:dyDescent="0.3">
      <c r="A5025">
        <v>2026826638752090</v>
      </c>
      <c r="B5025" t="s">
        <v>667</v>
      </c>
      <c r="C5025" t="s">
        <v>42</v>
      </c>
      <c r="D5025" t="s">
        <v>9980</v>
      </c>
      <c r="E5025" t="s">
        <v>315</v>
      </c>
      <c r="F5025" t="s">
        <v>316</v>
      </c>
      <c r="G5025">
        <v>40.143099999999997</v>
      </c>
      <c r="H5025">
        <v>47.576900000000002</v>
      </c>
      <c r="I5025" t="s">
        <v>138</v>
      </c>
      <c r="J5025">
        <v>88897</v>
      </c>
      <c r="K5025" s="1">
        <v>45024</v>
      </c>
      <c r="L5025" t="s">
        <v>123</v>
      </c>
      <c r="M5025" t="s">
        <v>13694</v>
      </c>
      <c r="N5025" t="s">
        <v>13695</v>
      </c>
      <c r="O5025" t="s">
        <v>585</v>
      </c>
      <c r="P5025" t="s">
        <v>586</v>
      </c>
      <c r="Q5025" t="s">
        <v>294</v>
      </c>
      <c r="R5025" t="s">
        <v>587</v>
      </c>
      <c r="S5025" t="s">
        <v>85</v>
      </c>
      <c r="T5025" t="s">
        <v>588</v>
      </c>
      <c r="U5025" t="s">
        <v>589</v>
      </c>
      <c r="V5025" t="s">
        <v>1595</v>
      </c>
      <c r="W5025" t="s">
        <v>1596</v>
      </c>
    </row>
    <row r="5026" spans="1:23" x14ac:dyDescent="0.3">
      <c r="A5026">
        <v>523608619410979</v>
      </c>
      <c r="B5026" t="s">
        <v>567</v>
      </c>
      <c r="C5026" t="s">
        <v>91</v>
      </c>
      <c r="D5026" t="s">
        <v>1023</v>
      </c>
      <c r="E5026" t="s">
        <v>191</v>
      </c>
      <c r="F5026" t="s">
        <v>192</v>
      </c>
      <c r="G5026">
        <v>32.3078</v>
      </c>
      <c r="H5026">
        <v>-64.750500000000002</v>
      </c>
      <c r="I5026" t="s">
        <v>138</v>
      </c>
      <c r="J5026">
        <v>102754</v>
      </c>
      <c r="K5026" s="1">
        <v>44987</v>
      </c>
      <c r="L5026" t="s">
        <v>123</v>
      </c>
      <c r="M5026" t="s">
        <v>13696</v>
      </c>
      <c r="N5026" t="s">
        <v>13697</v>
      </c>
      <c r="O5026" t="s">
        <v>195</v>
      </c>
      <c r="P5026" t="s">
        <v>1026</v>
      </c>
      <c r="Q5026" t="s">
        <v>50</v>
      </c>
      <c r="R5026" t="s">
        <v>1027</v>
      </c>
      <c r="S5026" t="s">
        <v>255</v>
      </c>
      <c r="T5026" t="s">
        <v>1028</v>
      </c>
      <c r="U5026" t="s">
        <v>1029</v>
      </c>
      <c r="V5026" t="s">
        <v>1369</v>
      </c>
      <c r="W5026" t="s">
        <v>1370</v>
      </c>
    </row>
    <row r="5027" spans="1:23" x14ac:dyDescent="0.3">
      <c r="A5027">
        <v>1507545507285820</v>
      </c>
      <c r="B5027" t="s">
        <v>678</v>
      </c>
      <c r="C5027" t="s">
        <v>218</v>
      </c>
      <c r="D5027" t="s">
        <v>5016</v>
      </c>
      <c r="E5027" t="s">
        <v>4011</v>
      </c>
      <c r="F5027" t="s">
        <v>4012</v>
      </c>
      <c r="G5027">
        <v>38.860999999999997</v>
      </c>
      <c r="H5027">
        <v>71.2761</v>
      </c>
      <c r="I5027" t="s">
        <v>28</v>
      </c>
      <c r="J5027">
        <v>127417</v>
      </c>
      <c r="K5027" s="1">
        <v>45175</v>
      </c>
      <c r="L5027" t="s">
        <v>63</v>
      </c>
      <c r="M5027" t="s">
        <v>13698</v>
      </c>
      <c r="N5027" t="s">
        <v>13699</v>
      </c>
      <c r="O5027" t="s">
        <v>909</v>
      </c>
      <c r="P5027" t="s">
        <v>548</v>
      </c>
      <c r="Q5027" t="s">
        <v>83</v>
      </c>
      <c r="R5027" t="s">
        <v>1187</v>
      </c>
      <c r="S5027" t="s">
        <v>334</v>
      </c>
      <c r="T5027" t="s">
        <v>1188</v>
      </c>
      <c r="U5027" t="s">
        <v>1189</v>
      </c>
      <c r="V5027" t="s">
        <v>6449</v>
      </c>
      <c r="W5027" t="s">
        <v>6450</v>
      </c>
    </row>
    <row r="5028" spans="1:23" x14ac:dyDescent="0.3">
      <c r="A5028">
        <v>1520467938066430</v>
      </c>
      <c r="B5028" t="s">
        <v>533</v>
      </c>
      <c r="C5028" t="s">
        <v>151</v>
      </c>
      <c r="D5028" t="s">
        <v>3128</v>
      </c>
      <c r="E5028" t="s">
        <v>731</v>
      </c>
      <c r="F5028" t="s">
        <v>732</v>
      </c>
      <c r="G5028">
        <v>13.9094</v>
      </c>
      <c r="H5028">
        <v>-60.978900000000003</v>
      </c>
      <c r="I5028" t="s">
        <v>28</v>
      </c>
      <c r="J5028">
        <v>121816</v>
      </c>
      <c r="K5028" s="1">
        <v>44716</v>
      </c>
      <c r="L5028" t="s">
        <v>63</v>
      </c>
      <c r="M5028" t="s">
        <v>13700</v>
      </c>
      <c r="N5028" t="s">
        <v>13701</v>
      </c>
      <c r="O5028" t="s">
        <v>509</v>
      </c>
      <c r="P5028" t="s">
        <v>1227</v>
      </c>
      <c r="Q5028" t="s">
        <v>239</v>
      </c>
      <c r="R5028" t="s">
        <v>1228</v>
      </c>
      <c r="S5028" t="s">
        <v>36</v>
      </c>
      <c r="T5028" t="s">
        <v>1229</v>
      </c>
      <c r="U5028" t="s">
        <v>1230</v>
      </c>
      <c r="V5028" t="s">
        <v>7206</v>
      </c>
      <c r="W5028" t="s">
        <v>7207</v>
      </c>
    </row>
    <row r="5029" spans="1:23" x14ac:dyDescent="0.3">
      <c r="A5029">
        <v>1712452958683500</v>
      </c>
      <c r="B5029" t="s">
        <v>1683</v>
      </c>
      <c r="C5029" t="s">
        <v>218</v>
      </c>
      <c r="D5029" t="s">
        <v>1944</v>
      </c>
      <c r="E5029" t="s">
        <v>504</v>
      </c>
      <c r="F5029" t="s">
        <v>505</v>
      </c>
      <c r="G5029">
        <v>21.473500000000001</v>
      </c>
      <c r="H5029">
        <v>55.9754</v>
      </c>
      <c r="I5029" t="s">
        <v>206</v>
      </c>
      <c r="J5029">
        <v>109540</v>
      </c>
      <c r="K5029" s="1">
        <v>45056</v>
      </c>
      <c r="L5029" t="s">
        <v>63</v>
      </c>
      <c r="M5029" t="s">
        <v>13702</v>
      </c>
      <c r="N5029" t="s">
        <v>13703</v>
      </c>
      <c r="O5029" t="s">
        <v>1735</v>
      </c>
      <c r="P5029" t="s">
        <v>2009</v>
      </c>
      <c r="Q5029" t="s">
        <v>50</v>
      </c>
      <c r="R5029" t="s">
        <v>2010</v>
      </c>
      <c r="S5029" t="s">
        <v>255</v>
      </c>
      <c r="T5029" t="s">
        <v>2011</v>
      </c>
      <c r="U5029" t="s">
        <v>2012</v>
      </c>
      <c r="V5029" t="s">
        <v>7023</v>
      </c>
      <c r="W5029" t="s">
        <v>7024</v>
      </c>
    </row>
    <row r="5030" spans="1:23" x14ac:dyDescent="0.3">
      <c r="A5030">
        <v>1036428316418950</v>
      </c>
      <c r="B5030" t="s">
        <v>104</v>
      </c>
      <c r="C5030" t="s">
        <v>42</v>
      </c>
      <c r="D5030" t="s">
        <v>4314</v>
      </c>
      <c r="E5030" t="s">
        <v>2309</v>
      </c>
      <c r="F5030" t="s">
        <v>2310</v>
      </c>
      <c r="G5030">
        <v>12.984299999999999</v>
      </c>
      <c r="H5030">
        <v>-61.287199999999999</v>
      </c>
      <c r="I5030" t="s">
        <v>206</v>
      </c>
      <c r="J5030">
        <v>78499</v>
      </c>
      <c r="K5030" s="1">
        <v>44521</v>
      </c>
      <c r="L5030" t="s">
        <v>29</v>
      </c>
      <c r="M5030" t="s">
        <v>11644</v>
      </c>
      <c r="N5030" t="s">
        <v>13704</v>
      </c>
      <c r="O5030" t="s">
        <v>1169</v>
      </c>
      <c r="P5030" t="s">
        <v>2983</v>
      </c>
      <c r="Q5030" t="s">
        <v>67</v>
      </c>
      <c r="R5030" t="s">
        <v>4255</v>
      </c>
      <c r="S5030" t="s">
        <v>145</v>
      </c>
      <c r="T5030" t="s">
        <v>4256</v>
      </c>
      <c r="U5030" t="s">
        <v>4257</v>
      </c>
      <c r="V5030" t="s">
        <v>3502</v>
      </c>
      <c r="W5030" t="s">
        <v>3503</v>
      </c>
    </row>
    <row r="5031" spans="1:23" x14ac:dyDescent="0.3">
      <c r="A5031">
        <v>1120438205374810</v>
      </c>
      <c r="B5031" t="s">
        <v>454</v>
      </c>
      <c r="C5031" t="s">
        <v>151</v>
      </c>
      <c r="D5031" t="s">
        <v>780</v>
      </c>
      <c r="E5031" t="s">
        <v>680</v>
      </c>
      <c r="F5031" t="s">
        <v>681</v>
      </c>
      <c r="G5031">
        <v>21.693999999999999</v>
      </c>
      <c r="H5031">
        <v>-71.797899999999998</v>
      </c>
      <c r="I5031" t="s">
        <v>138</v>
      </c>
      <c r="J5031">
        <v>35870</v>
      </c>
      <c r="K5031" s="1">
        <v>44484</v>
      </c>
      <c r="L5031" t="s">
        <v>123</v>
      </c>
      <c r="M5031" t="s">
        <v>13705</v>
      </c>
      <c r="N5031" t="s">
        <v>13706</v>
      </c>
      <c r="O5031" t="s">
        <v>48</v>
      </c>
      <c r="P5031" t="s">
        <v>49</v>
      </c>
      <c r="Q5031" t="s">
        <v>34</v>
      </c>
      <c r="R5031" t="s">
        <v>51</v>
      </c>
      <c r="S5031" t="s">
        <v>85</v>
      </c>
      <c r="T5031" t="s">
        <v>53</v>
      </c>
      <c r="U5031" t="s">
        <v>54</v>
      </c>
      <c r="V5031" t="s">
        <v>375</v>
      </c>
      <c r="W5031" t="s">
        <v>376</v>
      </c>
    </row>
    <row r="5032" spans="1:23" x14ac:dyDescent="0.3">
      <c r="A5032">
        <v>1840416852430940</v>
      </c>
      <c r="B5032" t="s">
        <v>41</v>
      </c>
      <c r="C5032" t="s">
        <v>58</v>
      </c>
      <c r="D5032" t="s">
        <v>5047</v>
      </c>
      <c r="E5032" t="s">
        <v>233</v>
      </c>
      <c r="F5032" t="s">
        <v>234</v>
      </c>
      <c r="G5032">
        <v>34.802100000000003</v>
      </c>
      <c r="H5032">
        <v>38.9968</v>
      </c>
      <c r="I5032" t="s">
        <v>206</v>
      </c>
      <c r="J5032">
        <v>105578</v>
      </c>
      <c r="K5032" s="1">
        <v>44773</v>
      </c>
      <c r="L5032" t="s">
        <v>29</v>
      </c>
      <c r="M5032" t="s">
        <v>13707</v>
      </c>
      <c r="N5032" t="s">
        <v>13708</v>
      </c>
      <c r="O5032" t="s">
        <v>447</v>
      </c>
      <c r="P5032" t="s">
        <v>167</v>
      </c>
      <c r="Q5032" t="s">
        <v>332</v>
      </c>
      <c r="R5032" t="s">
        <v>3571</v>
      </c>
      <c r="S5032" t="s">
        <v>241</v>
      </c>
      <c r="T5032" t="s">
        <v>3572</v>
      </c>
      <c r="U5032" t="s">
        <v>3573</v>
      </c>
      <c r="V5032" t="s">
        <v>995</v>
      </c>
      <c r="W5032" t="s">
        <v>996</v>
      </c>
    </row>
    <row r="5033" spans="1:23" x14ac:dyDescent="0.3">
      <c r="A5033">
        <v>1204418033710160</v>
      </c>
      <c r="B5033" t="s">
        <v>667</v>
      </c>
      <c r="C5033" t="s">
        <v>91</v>
      </c>
      <c r="D5033" t="s">
        <v>515</v>
      </c>
      <c r="E5033" t="s">
        <v>378</v>
      </c>
      <c r="F5033" t="s">
        <v>379</v>
      </c>
      <c r="G5033">
        <v>21.521799999999999</v>
      </c>
      <c r="H5033">
        <v>-77.781199999999998</v>
      </c>
      <c r="I5033" t="s">
        <v>62</v>
      </c>
      <c r="J5033">
        <v>43642</v>
      </c>
      <c r="K5033" s="1">
        <v>45110</v>
      </c>
      <c r="L5033" t="s">
        <v>63</v>
      </c>
      <c r="M5033" t="s">
        <v>13709</v>
      </c>
      <c r="N5033" t="s">
        <v>13710</v>
      </c>
      <c r="O5033" t="s">
        <v>319</v>
      </c>
      <c r="P5033" t="s">
        <v>320</v>
      </c>
      <c r="Q5033" t="s">
        <v>50</v>
      </c>
      <c r="R5033" t="s">
        <v>322</v>
      </c>
      <c r="S5033" t="s">
        <v>85</v>
      </c>
      <c r="T5033" t="s">
        <v>323</v>
      </c>
      <c r="U5033" t="s">
        <v>324</v>
      </c>
      <c r="V5033" t="s">
        <v>10420</v>
      </c>
      <c r="W5033" t="s">
        <v>10421</v>
      </c>
    </row>
    <row r="5034" spans="1:23" x14ac:dyDescent="0.3">
      <c r="A5034">
        <v>1373178916159770</v>
      </c>
      <c r="B5034" t="s">
        <v>396</v>
      </c>
      <c r="C5034" t="s">
        <v>189</v>
      </c>
      <c r="D5034" t="s">
        <v>5440</v>
      </c>
      <c r="E5034" t="s">
        <v>1053</v>
      </c>
      <c r="F5034" t="s">
        <v>1054</v>
      </c>
      <c r="G5034">
        <v>51.165700000000001</v>
      </c>
      <c r="H5034">
        <v>10.451499999999999</v>
      </c>
      <c r="I5034" t="s">
        <v>206</v>
      </c>
      <c r="J5034">
        <v>101363</v>
      </c>
      <c r="K5034" s="1">
        <v>44606</v>
      </c>
      <c r="L5034" t="s">
        <v>63</v>
      </c>
      <c r="M5034" t="s">
        <v>13711</v>
      </c>
      <c r="N5034" t="s">
        <v>13712</v>
      </c>
      <c r="O5034" t="s">
        <v>650</v>
      </c>
      <c r="P5034" t="s">
        <v>1408</v>
      </c>
      <c r="Q5034" t="s">
        <v>239</v>
      </c>
      <c r="R5034" t="s">
        <v>1409</v>
      </c>
      <c r="S5034" t="s">
        <v>69</v>
      </c>
      <c r="T5034" t="s">
        <v>1410</v>
      </c>
      <c r="U5034" t="s">
        <v>1411</v>
      </c>
      <c r="V5034" t="s">
        <v>3784</v>
      </c>
      <c r="W5034" t="s">
        <v>3785</v>
      </c>
    </row>
    <row r="5035" spans="1:23" x14ac:dyDescent="0.3">
      <c r="A5035">
        <v>494461707694595</v>
      </c>
      <c r="B5035" t="s">
        <v>133</v>
      </c>
      <c r="C5035" t="s">
        <v>24</v>
      </c>
      <c r="D5035" t="s">
        <v>1216</v>
      </c>
      <c r="E5035" t="s">
        <v>378</v>
      </c>
      <c r="F5035" t="s">
        <v>379</v>
      </c>
      <c r="G5035">
        <v>21.521799999999999</v>
      </c>
      <c r="H5035">
        <v>-77.781199999999998</v>
      </c>
      <c r="I5035" t="s">
        <v>78</v>
      </c>
      <c r="J5035">
        <v>114371</v>
      </c>
      <c r="K5035" s="1">
        <v>44803</v>
      </c>
      <c r="L5035" t="s">
        <v>63</v>
      </c>
      <c r="M5035" t="s">
        <v>13713</v>
      </c>
      <c r="N5035" t="s">
        <v>13714</v>
      </c>
      <c r="O5035" t="s">
        <v>279</v>
      </c>
      <c r="P5035" t="s">
        <v>280</v>
      </c>
      <c r="Q5035" t="s">
        <v>294</v>
      </c>
      <c r="R5035" t="s">
        <v>281</v>
      </c>
      <c r="S5035" t="s">
        <v>145</v>
      </c>
      <c r="T5035" t="s">
        <v>282</v>
      </c>
      <c r="U5035" t="s">
        <v>283</v>
      </c>
      <c r="V5035" t="s">
        <v>4176</v>
      </c>
      <c r="W5035" t="s">
        <v>4177</v>
      </c>
    </row>
    <row r="5036" spans="1:23" x14ac:dyDescent="0.3">
      <c r="A5036">
        <v>2459865133873970</v>
      </c>
      <c r="B5036" t="s">
        <v>90</v>
      </c>
      <c r="C5036" t="s">
        <v>273</v>
      </c>
      <c r="D5036" t="s">
        <v>1934</v>
      </c>
      <c r="E5036" t="s">
        <v>2068</v>
      </c>
      <c r="F5036" t="s">
        <v>2069</v>
      </c>
      <c r="G5036">
        <v>52.132599999999996</v>
      </c>
      <c r="H5036">
        <v>5.2912999999999997</v>
      </c>
      <c r="I5036" t="s">
        <v>78</v>
      </c>
      <c r="J5036">
        <v>47572</v>
      </c>
      <c r="K5036" s="1">
        <v>44824</v>
      </c>
      <c r="L5036" t="s">
        <v>29</v>
      </c>
      <c r="M5036" t="s">
        <v>6447</v>
      </c>
      <c r="N5036" t="s">
        <v>13715</v>
      </c>
      <c r="O5036" t="s">
        <v>716</v>
      </c>
      <c r="P5036" t="s">
        <v>4760</v>
      </c>
      <c r="Q5036" t="s">
        <v>183</v>
      </c>
      <c r="R5036" t="s">
        <v>4761</v>
      </c>
      <c r="S5036" t="s">
        <v>198</v>
      </c>
      <c r="T5036" t="s">
        <v>4762</v>
      </c>
      <c r="U5036" t="s">
        <v>4763</v>
      </c>
      <c r="V5036" t="s">
        <v>2638</v>
      </c>
      <c r="W5036" t="s">
        <v>2639</v>
      </c>
    </row>
    <row r="5037" spans="1:23" x14ac:dyDescent="0.3">
      <c r="A5037">
        <v>2805243138751890</v>
      </c>
      <c r="B5037" t="s">
        <v>973</v>
      </c>
      <c r="C5037" t="s">
        <v>218</v>
      </c>
      <c r="D5037" t="s">
        <v>767</v>
      </c>
      <c r="E5037" t="s">
        <v>1122</v>
      </c>
      <c r="F5037" t="s">
        <v>1123</v>
      </c>
      <c r="G5037">
        <v>9.7489000000000008</v>
      </c>
      <c r="H5037">
        <v>-83.753399999999999</v>
      </c>
      <c r="I5037" t="s">
        <v>206</v>
      </c>
      <c r="J5037">
        <v>102896</v>
      </c>
      <c r="K5037" s="1">
        <v>44758</v>
      </c>
      <c r="L5037" t="s">
        <v>63</v>
      </c>
      <c r="M5037" t="s">
        <v>13716</v>
      </c>
      <c r="N5037">
        <v>8106600836</v>
      </c>
      <c r="O5037" t="s">
        <v>2111</v>
      </c>
      <c r="P5037" t="s">
        <v>1832</v>
      </c>
      <c r="Q5037" t="s">
        <v>183</v>
      </c>
      <c r="R5037" t="s">
        <v>2112</v>
      </c>
      <c r="S5037" t="s">
        <v>36</v>
      </c>
      <c r="T5037" t="s">
        <v>2113</v>
      </c>
      <c r="U5037" t="s">
        <v>2114</v>
      </c>
      <c r="V5037" t="s">
        <v>4889</v>
      </c>
      <c r="W5037" t="s">
        <v>4890</v>
      </c>
    </row>
    <row r="5038" spans="1:23" x14ac:dyDescent="0.3">
      <c r="A5038">
        <v>2052087495952440</v>
      </c>
      <c r="B5038" t="s">
        <v>533</v>
      </c>
      <c r="C5038" t="s">
        <v>151</v>
      </c>
      <c r="D5038" t="s">
        <v>4738</v>
      </c>
      <c r="E5038" t="s">
        <v>876</v>
      </c>
      <c r="F5038" t="s">
        <v>877</v>
      </c>
      <c r="G5038">
        <v>48.668999999999997</v>
      </c>
      <c r="H5038">
        <v>19.699000000000002</v>
      </c>
      <c r="I5038" t="s">
        <v>206</v>
      </c>
      <c r="J5038">
        <v>81521</v>
      </c>
      <c r="K5038" s="1">
        <v>44763</v>
      </c>
      <c r="L5038" t="s">
        <v>63</v>
      </c>
      <c r="M5038" t="s">
        <v>13717</v>
      </c>
      <c r="N5038" t="s">
        <v>13718</v>
      </c>
      <c r="O5038" t="s">
        <v>81</v>
      </c>
      <c r="P5038" t="s">
        <v>224</v>
      </c>
      <c r="Q5038" t="s">
        <v>50</v>
      </c>
      <c r="R5038" t="s">
        <v>2259</v>
      </c>
      <c r="S5038" t="s">
        <v>85</v>
      </c>
      <c r="T5038" t="s">
        <v>2260</v>
      </c>
      <c r="U5038" t="s">
        <v>2261</v>
      </c>
      <c r="V5038" t="s">
        <v>870</v>
      </c>
      <c r="W5038" t="s">
        <v>871</v>
      </c>
    </row>
    <row r="5039" spans="1:23" x14ac:dyDescent="0.3">
      <c r="A5039">
        <v>564484189998540</v>
      </c>
      <c r="B5039" t="s">
        <v>286</v>
      </c>
      <c r="C5039" t="s">
        <v>218</v>
      </c>
      <c r="D5039" t="s">
        <v>5029</v>
      </c>
      <c r="E5039" t="s">
        <v>1077</v>
      </c>
      <c r="F5039" t="s">
        <v>1078</v>
      </c>
      <c r="G5039">
        <v>3.9192999999999998</v>
      </c>
      <c r="H5039">
        <v>-56.027799999999999</v>
      </c>
      <c r="I5039" t="s">
        <v>28</v>
      </c>
      <c r="J5039">
        <v>122199</v>
      </c>
      <c r="K5039" s="1">
        <v>44955</v>
      </c>
      <c r="L5039" t="s">
        <v>123</v>
      </c>
      <c r="M5039" t="s">
        <v>13719</v>
      </c>
      <c r="N5039" t="s">
        <v>13720</v>
      </c>
      <c r="O5039" t="s">
        <v>1152</v>
      </c>
      <c r="P5039" t="s">
        <v>1153</v>
      </c>
      <c r="Q5039" t="s">
        <v>183</v>
      </c>
      <c r="R5039" t="s">
        <v>1154</v>
      </c>
      <c r="S5039" t="s">
        <v>212</v>
      </c>
      <c r="T5039" t="s">
        <v>1155</v>
      </c>
      <c r="U5039" t="s">
        <v>1156</v>
      </c>
      <c r="V5039" t="s">
        <v>3547</v>
      </c>
      <c r="W5039" t="s">
        <v>3548</v>
      </c>
    </row>
    <row r="5040" spans="1:23" x14ac:dyDescent="0.3">
      <c r="A5040">
        <v>910322482457358</v>
      </c>
      <c r="B5040" t="s">
        <v>859</v>
      </c>
      <c r="C5040" t="s">
        <v>273</v>
      </c>
      <c r="D5040" t="s">
        <v>793</v>
      </c>
      <c r="E5040" t="s">
        <v>2255</v>
      </c>
      <c r="F5040" t="s">
        <v>2256</v>
      </c>
      <c r="G5040">
        <v>41.377499999999998</v>
      </c>
      <c r="H5040">
        <v>64.585300000000004</v>
      </c>
      <c r="I5040" t="s">
        <v>138</v>
      </c>
      <c r="J5040">
        <v>48375</v>
      </c>
      <c r="K5040" s="1">
        <v>44981</v>
      </c>
      <c r="L5040" t="s">
        <v>123</v>
      </c>
      <c r="M5040" t="s">
        <v>13721</v>
      </c>
      <c r="N5040" t="s">
        <v>13722</v>
      </c>
      <c r="O5040" t="s">
        <v>1308</v>
      </c>
      <c r="P5040" t="s">
        <v>3012</v>
      </c>
      <c r="Q5040" t="s">
        <v>321</v>
      </c>
      <c r="R5040" t="s">
        <v>3013</v>
      </c>
      <c r="S5040" t="s">
        <v>255</v>
      </c>
      <c r="T5040" t="s">
        <v>3014</v>
      </c>
      <c r="U5040" t="s">
        <v>3015</v>
      </c>
      <c r="V5040" t="s">
        <v>5057</v>
      </c>
      <c r="W5040" t="s">
        <v>5058</v>
      </c>
    </row>
    <row r="5041" spans="1:23" x14ac:dyDescent="0.3">
      <c r="A5041">
        <v>1316184893759380</v>
      </c>
      <c r="B5041" t="s">
        <v>582</v>
      </c>
      <c r="C5041" t="s">
        <v>24</v>
      </c>
      <c r="D5041" t="s">
        <v>2808</v>
      </c>
      <c r="E5041" t="s">
        <v>2309</v>
      </c>
      <c r="F5041" t="s">
        <v>2310</v>
      </c>
      <c r="G5041">
        <v>12.984299999999999</v>
      </c>
      <c r="H5041">
        <v>-61.287199999999999</v>
      </c>
      <c r="I5041" t="s">
        <v>206</v>
      </c>
      <c r="J5041">
        <v>22461</v>
      </c>
      <c r="K5041" s="1">
        <v>45123</v>
      </c>
      <c r="L5041" t="s">
        <v>29</v>
      </c>
      <c r="M5041" t="s">
        <v>13723</v>
      </c>
      <c r="N5041">
        <v>7564695471</v>
      </c>
      <c r="O5041" t="s">
        <v>692</v>
      </c>
      <c r="P5041" t="s">
        <v>1522</v>
      </c>
      <c r="Q5041" t="s">
        <v>253</v>
      </c>
      <c r="R5041" t="s">
        <v>1523</v>
      </c>
      <c r="S5041" t="s">
        <v>212</v>
      </c>
      <c r="T5041" t="s">
        <v>1524</v>
      </c>
      <c r="U5041" t="s">
        <v>1525</v>
      </c>
      <c r="V5041" t="s">
        <v>2618</v>
      </c>
      <c r="W5041" t="s">
        <v>2619</v>
      </c>
    </row>
    <row r="5042" spans="1:23" x14ac:dyDescent="0.3">
      <c r="A5042">
        <v>915660101146783</v>
      </c>
      <c r="B5042" t="s">
        <v>300</v>
      </c>
      <c r="C5042" t="s">
        <v>218</v>
      </c>
      <c r="D5042" t="s">
        <v>2551</v>
      </c>
      <c r="E5042" t="s">
        <v>4077</v>
      </c>
      <c r="F5042" t="s">
        <v>4078</v>
      </c>
      <c r="G5042">
        <v>42.602600000000002</v>
      </c>
      <c r="H5042">
        <v>20.902999999999999</v>
      </c>
      <c r="I5042" t="s">
        <v>138</v>
      </c>
      <c r="J5042">
        <v>45267</v>
      </c>
      <c r="K5042" s="1">
        <v>44531</v>
      </c>
      <c r="L5042" t="s">
        <v>29</v>
      </c>
      <c r="M5042" t="s">
        <v>13724</v>
      </c>
      <c r="N5042">
        <v>7847440950</v>
      </c>
      <c r="O5042" t="s">
        <v>32</v>
      </c>
      <c r="P5042" t="s">
        <v>1169</v>
      </c>
      <c r="Q5042" t="s">
        <v>294</v>
      </c>
      <c r="R5042" t="s">
        <v>1170</v>
      </c>
      <c r="S5042" t="s">
        <v>198</v>
      </c>
      <c r="T5042" t="s">
        <v>1171</v>
      </c>
      <c r="U5042" t="s">
        <v>1172</v>
      </c>
      <c r="V5042" t="s">
        <v>2695</v>
      </c>
      <c r="W5042" t="s">
        <v>2696</v>
      </c>
    </row>
    <row r="5043" spans="1:23" x14ac:dyDescent="0.3">
      <c r="A5043">
        <v>3061909377502810</v>
      </c>
      <c r="B5043" t="s">
        <v>325</v>
      </c>
      <c r="C5043" t="s">
        <v>105</v>
      </c>
      <c r="D5043" t="s">
        <v>2669</v>
      </c>
      <c r="E5043" t="s">
        <v>2249</v>
      </c>
      <c r="F5043" t="s">
        <v>2250</v>
      </c>
      <c r="G5043">
        <v>15.87</v>
      </c>
      <c r="H5043">
        <v>100.99250000000001</v>
      </c>
      <c r="I5043" t="s">
        <v>78</v>
      </c>
      <c r="J5043">
        <v>93084</v>
      </c>
      <c r="K5043" s="1">
        <v>45063</v>
      </c>
      <c r="L5043" t="s">
        <v>123</v>
      </c>
      <c r="M5043" t="s">
        <v>13725</v>
      </c>
      <c r="N5043" t="s">
        <v>13726</v>
      </c>
      <c r="O5043" t="s">
        <v>320</v>
      </c>
      <c r="P5043" t="s">
        <v>7405</v>
      </c>
      <c r="Q5043" t="s">
        <v>1047</v>
      </c>
      <c r="R5043" t="s">
        <v>7406</v>
      </c>
      <c r="S5043" t="s">
        <v>36</v>
      </c>
      <c r="T5043" t="s">
        <v>7407</v>
      </c>
      <c r="U5043" t="s">
        <v>7408</v>
      </c>
      <c r="V5043" t="s">
        <v>5043</v>
      </c>
      <c r="W5043" t="s">
        <v>5044</v>
      </c>
    </row>
    <row r="5044" spans="1:23" x14ac:dyDescent="0.3">
      <c r="A5044">
        <v>473672721163410</v>
      </c>
      <c r="B5044" t="s">
        <v>555</v>
      </c>
      <c r="C5044" t="s">
        <v>105</v>
      </c>
      <c r="D5044" t="s">
        <v>3454</v>
      </c>
      <c r="E5044" t="s">
        <v>636</v>
      </c>
      <c r="F5044" t="s">
        <v>637</v>
      </c>
      <c r="G5044">
        <v>8.5379000000000005</v>
      </c>
      <c r="H5044">
        <v>-80.7821</v>
      </c>
      <c r="I5044" t="s">
        <v>28</v>
      </c>
      <c r="J5044">
        <v>22400</v>
      </c>
      <c r="K5044" s="1">
        <v>44847</v>
      </c>
      <c r="L5044" t="s">
        <v>63</v>
      </c>
      <c r="M5044" t="s">
        <v>13727</v>
      </c>
      <c r="N5044" t="s">
        <v>13728</v>
      </c>
      <c r="O5044" t="s">
        <v>2883</v>
      </c>
      <c r="P5044" t="s">
        <v>4657</v>
      </c>
      <c r="Q5044" t="s">
        <v>169</v>
      </c>
      <c r="R5044" t="s">
        <v>4658</v>
      </c>
      <c r="S5044" t="s">
        <v>85</v>
      </c>
      <c r="T5044" t="s">
        <v>4659</v>
      </c>
      <c r="U5044" t="s">
        <v>4660</v>
      </c>
      <c r="V5044" t="s">
        <v>4868</v>
      </c>
      <c r="W5044" t="s">
        <v>4869</v>
      </c>
    </row>
    <row r="5045" spans="1:23" x14ac:dyDescent="0.3">
      <c r="A5045">
        <v>2022448455989110</v>
      </c>
      <c r="B5045" t="s">
        <v>1803</v>
      </c>
      <c r="C5045" t="s">
        <v>189</v>
      </c>
      <c r="D5045" t="s">
        <v>3469</v>
      </c>
      <c r="E5045" t="s">
        <v>177</v>
      </c>
      <c r="F5045" t="s">
        <v>178</v>
      </c>
      <c r="G5045">
        <v>26.066700000000001</v>
      </c>
      <c r="H5045">
        <v>50.557699999999997</v>
      </c>
      <c r="I5045" t="s">
        <v>62</v>
      </c>
      <c r="J5045">
        <v>44486</v>
      </c>
      <c r="K5045" s="1">
        <v>44783</v>
      </c>
      <c r="L5045" t="s">
        <v>63</v>
      </c>
      <c r="M5045" t="s">
        <v>13729</v>
      </c>
      <c r="N5045" t="s">
        <v>13730</v>
      </c>
      <c r="O5045" t="s">
        <v>97</v>
      </c>
      <c r="P5045" t="s">
        <v>98</v>
      </c>
      <c r="Q5045" t="s">
        <v>143</v>
      </c>
      <c r="R5045" t="s">
        <v>99</v>
      </c>
      <c r="S5045" t="s">
        <v>85</v>
      </c>
      <c r="T5045" t="s">
        <v>100</v>
      </c>
      <c r="U5045" t="s">
        <v>101</v>
      </c>
      <c r="V5045" t="s">
        <v>5436</v>
      </c>
      <c r="W5045" t="s">
        <v>5437</v>
      </c>
    </row>
    <row r="5046" spans="1:23" x14ac:dyDescent="0.3">
      <c r="A5046">
        <v>2346769130570250</v>
      </c>
      <c r="B5046" t="s">
        <v>792</v>
      </c>
      <c r="C5046" t="s">
        <v>151</v>
      </c>
      <c r="D5046" t="s">
        <v>679</v>
      </c>
      <c r="E5046" t="s">
        <v>1564</v>
      </c>
      <c r="F5046" t="s">
        <v>1565</v>
      </c>
      <c r="G5046">
        <v>6.6111000000000004</v>
      </c>
      <c r="H5046">
        <v>20.939399999999999</v>
      </c>
      <c r="I5046" t="s">
        <v>206</v>
      </c>
      <c r="J5046">
        <v>15357</v>
      </c>
      <c r="K5046" s="1">
        <v>44831</v>
      </c>
      <c r="L5046" t="s">
        <v>63</v>
      </c>
      <c r="M5046" t="s">
        <v>13731</v>
      </c>
      <c r="N5046" t="s">
        <v>13732</v>
      </c>
      <c r="O5046" t="s">
        <v>410</v>
      </c>
      <c r="P5046" t="s">
        <v>411</v>
      </c>
      <c r="Q5046" t="s">
        <v>169</v>
      </c>
      <c r="R5046" t="s">
        <v>412</v>
      </c>
      <c r="S5046" t="s">
        <v>85</v>
      </c>
      <c r="T5046" t="s">
        <v>413</v>
      </c>
      <c r="U5046" t="s">
        <v>414</v>
      </c>
      <c r="V5046" t="s">
        <v>902</v>
      </c>
      <c r="W5046" t="s">
        <v>903</v>
      </c>
    </row>
    <row r="5047" spans="1:23" x14ac:dyDescent="0.3">
      <c r="A5047">
        <v>1551729528261770</v>
      </c>
      <c r="B5047" t="s">
        <v>231</v>
      </c>
      <c r="C5047" t="s">
        <v>58</v>
      </c>
      <c r="D5047" t="s">
        <v>8043</v>
      </c>
      <c r="E5047" t="s">
        <v>4329</v>
      </c>
      <c r="F5047" t="s">
        <v>4330</v>
      </c>
      <c r="G5047">
        <v>-13.254300000000001</v>
      </c>
      <c r="H5047">
        <v>34.301499999999997</v>
      </c>
      <c r="I5047" t="s">
        <v>138</v>
      </c>
      <c r="J5047">
        <v>42395</v>
      </c>
      <c r="K5047" s="1">
        <v>44962</v>
      </c>
      <c r="L5047" t="s">
        <v>29</v>
      </c>
      <c r="M5047" t="s">
        <v>13733</v>
      </c>
      <c r="N5047">
        <v>6957769934</v>
      </c>
      <c r="O5047" t="s">
        <v>320</v>
      </c>
      <c r="P5047" t="s">
        <v>7405</v>
      </c>
      <c r="Q5047" t="s">
        <v>67</v>
      </c>
      <c r="R5047" t="s">
        <v>7406</v>
      </c>
      <c r="S5047" t="s">
        <v>69</v>
      </c>
      <c r="T5047" t="s">
        <v>7407</v>
      </c>
      <c r="U5047" t="s">
        <v>7408</v>
      </c>
      <c r="V5047" t="s">
        <v>3600</v>
      </c>
      <c r="W5047" t="s">
        <v>3601</v>
      </c>
    </row>
    <row r="5048" spans="1:23" x14ac:dyDescent="0.3">
      <c r="A5048">
        <v>805736843921823</v>
      </c>
      <c r="B5048" t="s">
        <v>779</v>
      </c>
      <c r="C5048" t="s">
        <v>58</v>
      </c>
      <c r="D5048" t="s">
        <v>3850</v>
      </c>
      <c r="E5048" t="s">
        <v>3607</v>
      </c>
      <c r="F5048" t="s">
        <v>3608</v>
      </c>
      <c r="G5048">
        <v>39.074199999999998</v>
      </c>
      <c r="H5048">
        <v>21.824300000000001</v>
      </c>
      <c r="I5048" t="s">
        <v>138</v>
      </c>
      <c r="J5048">
        <v>39724</v>
      </c>
      <c r="K5048" s="1">
        <v>44688</v>
      </c>
      <c r="L5048" t="s">
        <v>29</v>
      </c>
      <c r="M5048" t="s">
        <v>13734</v>
      </c>
      <c r="N5048" t="s">
        <v>13735</v>
      </c>
      <c r="O5048" t="s">
        <v>224</v>
      </c>
      <c r="P5048" t="s">
        <v>225</v>
      </c>
      <c r="Q5048" t="s">
        <v>34</v>
      </c>
      <c r="R5048" t="s">
        <v>226</v>
      </c>
      <c r="S5048" t="s">
        <v>114</v>
      </c>
      <c r="T5048" t="s">
        <v>227</v>
      </c>
      <c r="U5048" t="s">
        <v>228</v>
      </c>
      <c r="V5048" t="s">
        <v>2979</v>
      </c>
      <c r="W5048" t="s">
        <v>2980</v>
      </c>
    </row>
    <row r="5049" spans="1:23" x14ac:dyDescent="0.3">
      <c r="A5049">
        <v>1392913614111570</v>
      </c>
      <c r="B5049" t="s">
        <v>779</v>
      </c>
      <c r="C5049" t="s">
        <v>58</v>
      </c>
      <c r="D5049" t="s">
        <v>3034</v>
      </c>
      <c r="E5049" t="s">
        <v>288</v>
      </c>
      <c r="F5049" t="s">
        <v>289</v>
      </c>
      <c r="G5049">
        <v>40.3399</v>
      </c>
      <c r="H5049">
        <v>127.51009999999999</v>
      </c>
      <c r="I5049" t="s">
        <v>206</v>
      </c>
      <c r="J5049">
        <v>17325</v>
      </c>
      <c r="K5049" s="1">
        <v>44977</v>
      </c>
      <c r="L5049" t="s">
        <v>63</v>
      </c>
      <c r="M5049" t="s">
        <v>13736</v>
      </c>
      <c r="N5049" t="s">
        <v>13737</v>
      </c>
      <c r="O5049" t="s">
        <v>845</v>
      </c>
      <c r="P5049" t="s">
        <v>846</v>
      </c>
      <c r="Q5049" t="s">
        <v>253</v>
      </c>
      <c r="R5049" t="s">
        <v>847</v>
      </c>
      <c r="S5049" t="s">
        <v>145</v>
      </c>
      <c r="T5049" t="s">
        <v>848</v>
      </c>
      <c r="U5049" t="s">
        <v>849</v>
      </c>
      <c r="V5049" t="s">
        <v>2786</v>
      </c>
      <c r="W5049" t="s">
        <v>2787</v>
      </c>
    </row>
    <row r="5050" spans="1:23" x14ac:dyDescent="0.3">
      <c r="A5050">
        <v>271850237185872</v>
      </c>
      <c r="B5050" t="s">
        <v>325</v>
      </c>
      <c r="C5050" t="s">
        <v>151</v>
      </c>
      <c r="D5050" t="s">
        <v>904</v>
      </c>
      <c r="E5050" t="s">
        <v>2873</v>
      </c>
      <c r="F5050" t="s">
        <v>2874</v>
      </c>
      <c r="G5050">
        <v>8.6195000000000004</v>
      </c>
      <c r="H5050">
        <v>0.82479999999999998</v>
      </c>
      <c r="I5050" t="s">
        <v>28</v>
      </c>
      <c r="J5050">
        <v>87905</v>
      </c>
      <c r="K5050" s="1">
        <v>45104</v>
      </c>
      <c r="L5050" t="s">
        <v>123</v>
      </c>
      <c r="M5050" t="s">
        <v>13738</v>
      </c>
      <c r="N5050" t="s">
        <v>13739</v>
      </c>
      <c r="O5050" t="s">
        <v>1661</v>
      </c>
      <c r="P5050" t="s">
        <v>4149</v>
      </c>
      <c r="Q5050" t="s">
        <v>67</v>
      </c>
      <c r="R5050" t="s">
        <v>4150</v>
      </c>
      <c r="S5050" t="s">
        <v>69</v>
      </c>
      <c r="T5050" t="s">
        <v>4151</v>
      </c>
      <c r="U5050" t="s">
        <v>4152</v>
      </c>
      <c r="V5050" t="s">
        <v>4925</v>
      </c>
      <c r="W5050" t="s">
        <v>4926</v>
      </c>
    </row>
    <row r="5051" spans="1:23" x14ac:dyDescent="0.3">
      <c r="A5051">
        <v>1957037647909050</v>
      </c>
      <c r="B5051" t="s">
        <v>364</v>
      </c>
      <c r="C5051" t="s">
        <v>189</v>
      </c>
      <c r="D5051" t="s">
        <v>5605</v>
      </c>
      <c r="E5051" t="s">
        <v>986</v>
      </c>
      <c r="F5051" t="s">
        <v>987</v>
      </c>
      <c r="G5051">
        <v>23.634499999999999</v>
      </c>
      <c r="H5051">
        <v>-102.5528</v>
      </c>
      <c r="I5051" t="s">
        <v>28</v>
      </c>
      <c r="J5051">
        <v>73069</v>
      </c>
      <c r="K5051" s="1">
        <v>44584</v>
      </c>
      <c r="L5051" t="s">
        <v>123</v>
      </c>
      <c r="M5051" t="s">
        <v>13740</v>
      </c>
      <c r="N5051" t="s">
        <v>13741</v>
      </c>
      <c r="O5051" t="s">
        <v>2242</v>
      </c>
      <c r="P5051" t="s">
        <v>8060</v>
      </c>
      <c r="Q5051" t="s">
        <v>239</v>
      </c>
      <c r="R5051" t="s">
        <v>8061</v>
      </c>
      <c r="S5051" t="s">
        <v>52</v>
      </c>
      <c r="T5051" t="s">
        <v>8062</v>
      </c>
      <c r="U5051" t="s">
        <v>8063</v>
      </c>
      <c r="V5051" t="s">
        <v>5938</v>
      </c>
      <c r="W5051" t="s">
        <v>5939</v>
      </c>
    </row>
    <row r="5052" spans="1:23" x14ac:dyDescent="0.3">
      <c r="A5052">
        <v>1654941576498080</v>
      </c>
      <c r="B5052" t="s">
        <v>859</v>
      </c>
      <c r="C5052" t="s">
        <v>42</v>
      </c>
      <c r="D5052" t="s">
        <v>1597</v>
      </c>
      <c r="E5052" t="s">
        <v>1178</v>
      </c>
      <c r="F5052" t="s">
        <v>1179</v>
      </c>
      <c r="G5052">
        <v>19.856300000000001</v>
      </c>
      <c r="H5052">
        <v>102.49550000000001</v>
      </c>
      <c r="I5052" t="s">
        <v>28</v>
      </c>
      <c r="J5052">
        <v>39826</v>
      </c>
      <c r="K5052" s="1">
        <v>44859</v>
      </c>
      <c r="L5052" t="s">
        <v>123</v>
      </c>
      <c r="M5052" t="s">
        <v>13742</v>
      </c>
      <c r="N5052" t="s">
        <v>13743</v>
      </c>
      <c r="O5052" t="s">
        <v>356</v>
      </c>
      <c r="P5052" t="s">
        <v>2829</v>
      </c>
      <c r="Q5052" t="s">
        <v>332</v>
      </c>
      <c r="R5052" t="s">
        <v>2830</v>
      </c>
      <c r="S5052" t="s">
        <v>255</v>
      </c>
      <c r="T5052" t="s">
        <v>2831</v>
      </c>
      <c r="U5052" t="s">
        <v>2832</v>
      </c>
      <c r="V5052" t="s">
        <v>3793</v>
      </c>
      <c r="W5052" t="s">
        <v>3794</v>
      </c>
    </row>
    <row r="5053" spans="1:23" x14ac:dyDescent="0.3">
      <c r="A5053">
        <v>134514150820172</v>
      </c>
      <c r="B5053" t="s">
        <v>90</v>
      </c>
      <c r="C5053" t="s">
        <v>91</v>
      </c>
      <c r="D5053" t="s">
        <v>1305</v>
      </c>
      <c r="E5053" t="s">
        <v>1564</v>
      </c>
      <c r="F5053" t="s">
        <v>1565</v>
      </c>
      <c r="G5053">
        <v>6.6111000000000004</v>
      </c>
      <c r="H5053">
        <v>20.939399999999999</v>
      </c>
      <c r="I5053" t="s">
        <v>206</v>
      </c>
      <c r="J5053">
        <v>79242</v>
      </c>
      <c r="K5053" s="1">
        <v>45065</v>
      </c>
      <c r="L5053" t="s">
        <v>123</v>
      </c>
      <c r="M5053" t="s">
        <v>13744</v>
      </c>
      <c r="N5053" t="s">
        <v>13745</v>
      </c>
      <c r="O5053" t="s">
        <v>1308</v>
      </c>
      <c r="P5053" t="s">
        <v>1309</v>
      </c>
      <c r="Q5053" t="s">
        <v>674</v>
      </c>
      <c r="R5053" t="s">
        <v>1310</v>
      </c>
      <c r="S5053" t="s">
        <v>145</v>
      </c>
      <c r="T5053" t="s">
        <v>1311</v>
      </c>
      <c r="U5053" t="s">
        <v>1312</v>
      </c>
      <c r="V5053" t="s">
        <v>1693</v>
      </c>
      <c r="W5053" t="s">
        <v>1694</v>
      </c>
    </row>
    <row r="5054" spans="1:23" x14ac:dyDescent="0.3">
      <c r="A5054">
        <v>1632422819780420</v>
      </c>
      <c r="B5054" t="s">
        <v>1683</v>
      </c>
      <c r="C5054" t="s">
        <v>273</v>
      </c>
      <c r="D5054" t="s">
        <v>2563</v>
      </c>
      <c r="E5054" t="s">
        <v>986</v>
      </c>
      <c r="F5054" t="s">
        <v>987</v>
      </c>
      <c r="G5054">
        <v>23.634499999999999</v>
      </c>
      <c r="H5054">
        <v>-102.5528</v>
      </c>
      <c r="I5054" t="s">
        <v>78</v>
      </c>
      <c r="J5054">
        <v>32211</v>
      </c>
      <c r="K5054" s="1">
        <v>45035</v>
      </c>
      <c r="L5054" t="s">
        <v>63</v>
      </c>
      <c r="M5054" t="s">
        <v>13746</v>
      </c>
      <c r="N5054" t="s">
        <v>13747</v>
      </c>
      <c r="O5054" t="s">
        <v>585</v>
      </c>
      <c r="P5054" t="s">
        <v>586</v>
      </c>
      <c r="Q5054" t="s">
        <v>1047</v>
      </c>
      <c r="R5054" t="s">
        <v>587</v>
      </c>
      <c r="S5054" t="s">
        <v>85</v>
      </c>
      <c r="T5054" t="s">
        <v>588</v>
      </c>
      <c r="U5054" t="s">
        <v>589</v>
      </c>
      <c r="V5054" t="s">
        <v>6410</v>
      </c>
      <c r="W5054" t="s">
        <v>6411</v>
      </c>
    </row>
    <row r="5055" spans="1:23" x14ac:dyDescent="0.3">
      <c r="A5055">
        <v>1928518004795110</v>
      </c>
      <c r="B5055" t="s">
        <v>1249</v>
      </c>
      <c r="C5055" t="s">
        <v>218</v>
      </c>
      <c r="D5055" t="s">
        <v>5065</v>
      </c>
      <c r="E5055" t="s">
        <v>378</v>
      </c>
      <c r="F5055" t="s">
        <v>379</v>
      </c>
      <c r="G5055">
        <v>21.521799999999999</v>
      </c>
      <c r="H5055">
        <v>-77.781199999999998</v>
      </c>
      <c r="I5055" t="s">
        <v>206</v>
      </c>
      <c r="J5055">
        <v>128589</v>
      </c>
      <c r="K5055" s="1">
        <v>44725</v>
      </c>
      <c r="L5055" t="s">
        <v>63</v>
      </c>
      <c r="M5055" t="s">
        <v>13748</v>
      </c>
      <c r="N5055" t="s">
        <v>13749</v>
      </c>
      <c r="O5055" t="s">
        <v>224</v>
      </c>
      <c r="P5055" t="s">
        <v>560</v>
      </c>
      <c r="Q5055" t="s">
        <v>169</v>
      </c>
      <c r="R5055" t="s">
        <v>1477</v>
      </c>
      <c r="S5055" t="s">
        <v>198</v>
      </c>
      <c r="T5055" t="s">
        <v>1478</v>
      </c>
      <c r="U5055" t="s">
        <v>1479</v>
      </c>
      <c r="V5055" t="s">
        <v>611</v>
      </c>
      <c r="W5055" t="s">
        <v>612</v>
      </c>
    </row>
    <row r="5056" spans="1:23" x14ac:dyDescent="0.3">
      <c r="A5056">
        <v>1537882866968290</v>
      </c>
      <c r="B5056" t="s">
        <v>533</v>
      </c>
      <c r="C5056" t="s">
        <v>42</v>
      </c>
      <c r="D5056" t="s">
        <v>3454</v>
      </c>
      <c r="E5056" t="s">
        <v>614</v>
      </c>
      <c r="F5056" t="s">
        <v>615</v>
      </c>
      <c r="G5056">
        <v>17.189900000000002</v>
      </c>
      <c r="H5056">
        <v>-88.497600000000006</v>
      </c>
      <c r="I5056" t="s">
        <v>62</v>
      </c>
      <c r="J5056">
        <v>46050</v>
      </c>
      <c r="K5056" s="1">
        <v>45044</v>
      </c>
      <c r="L5056" t="s">
        <v>63</v>
      </c>
      <c r="M5056" t="s">
        <v>13750</v>
      </c>
      <c r="N5056" t="s">
        <v>13751</v>
      </c>
      <c r="O5056" t="s">
        <v>785</v>
      </c>
      <c r="P5056" t="s">
        <v>1785</v>
      </c>
      <c r="Q5056" t="s">
        <v>50</v>
      </c>
      <c r="R5056" t="s">
        <v>1786</v>
      </c>
      <c r="S5056" t="s">
        <v>212</v>
      </c>
      <c r="T5056" t="s">
        <v>1787</v>
      </c>
      <c r="U5056" t="s">
        <v>1788</v>
      </c>
      <c r="V5056" t="s">
        <v>4995</v>
      </c>
      <c r="W5056" t="s">
        <v>4996</v>
      </c>
    </row>
    <row r="5057" spans="1:23" x14ac:dyDescent="0.3">
      <c r="A5057">
        <v>106758378957675</v>
      </c>
      <c r="B5057" t="s">
        <v>417</v>
      </c>
      <c r="C5057" t="s">
        <v>189</v>
      </c>
      <c r="D5057" t="s">
        <v>829</v>
      </c>
      <c r="E5057" t="s">
        <v>522</v>
      </c>
      <c r="F5057" t="s">
        <v>523</v>
      </c>
      <c r="G5057">
        <v>-9.6456999999999997</v>
      </c>
      <c r="H5057">
        <v>160.15620000000001</v>
      </c>
      <c r="I5057" t="s">
        <v>206</v>
      </c>
      <c r="J5057">
        <v>134831</v>
      </c>
      <c r="K5057" s="1">
        <v>44546</v>
      </c>
      <c r="L5057" t="s">
        <v>63</v>
      </c>
      <c r="M5057" t="s">
        <v>13752</v>
      </c>
      <c r="N5057" t="s">
        <v>13753</v>
      </c>
      <c r="O5057" t="s">
        <v>65</v>
      </c>
      <c r="P5057" t="s">
        <v>2036</v>
      </c>
      <c r="Q5057" t="s">
        <v>674</v>
      </c>
      <c r="R5057" t="s">
        <v>2037</v>
      </c>
      <c r="S5057" t="s">
        <v>145</v>
      </c>
      <c r="T5057" t="s">
        <v>2038</v>
      </c>
      <c r="U5057" t="s">
        <v>2039</v>
      </c>
      <c r="V5057" t="s">
        <v>5430</v>
      </c>
      <c r="W5057" t="s">
        <v>5431</v>
      </c>
    </row>
    <row r="5058" spans="1:23" x14ac:dyDescent="0.3">
      <c r="A5058">
        <v>2061451522395890</v>
      </c>
      <c r="B5058" t="s">
        <v>1008</v>
      </c>
      <c r="C5058" t="s">
        <v>134</v>
      </c>
      <c r="D5058" t="s">
        <v>2140</v>
      </c>
      <c r="E5058" t="s">
        <v>121</v>
      </c>
      <c r="F5058" t="s">
        <v>122</v>
      </c>
      <c r="G5058">
        <v>19.313300000000002</v>
      </c>
      <c r="H5058">
        <v>-81.254599999999996</v>
      </c>
      <c r="I5058" t="s">
        <v>206</v>
      </c>
      <c r="J5058">
        <v>53492</v>
      </c>
      <c r="K5058" s="1">
        <v>44956</v>
      </c>
      <c r="L5058" t="s">
        <v>63</v>
      </c>
      <c r="M5058" t="s">
        <v>13754</v>
      </c>
      <c r="N5058" t="s">
        <v>13755</v>
      </c>
      <c r="O5058" t="s">
        <v>1543</v>
      </c>
      <c r="P5058" t="s">
        <v>1544</v>
      </c>
      <c r="Q5058" t="s">
        <v>253</v>
      </c>
      <c r="R5058" t="s">
        <v>1545</v>
      </c>
      <c r="S5058" t="s">
        <v>334</v>
      </c>
      <c r="T5058" t="s">
        <v>1546</v>
      </c>
      <c r="U5058" t="s">
        <v>1547</v>
      </c>
      <c r="V5058" t="s">
        <v>865</v>
      </c>
      <c r="W5058" t="s">
        <v>866</v>
      </c>
    </row>
    <row r="5059" spans="1:23" x14ac:dyDescent="0.3">
      <c r="A5059">
        <v>373793982392140</v>
      </c>
      <c r="B5059" t="s">
        <v>364</v>
      </c>
      <c r="C5059" t="s">
        <v>218</v>
      </c>
      <c r="D5059" t="s">
        <v>5970</v>
      </c>
      <c r="E5059" t="s">
        <v>2532</v>
      </c>
      <c r="F5059" t="s">
        <v>2533</v>
      </c>
      <c r="G5059">
        <v>-6.3689999999999998</v>
      </c>
      <c r="H5059">
        <v>34.888800000000003</v>
      </c>
      <c r="I5059" t="s">
        <v>78</v>
      </c>
      <c r="J5059">
        <v>25281</v>
      </c>
      <c r="K5059" s="1">
        <v>45165</v>
      </c>
      <c r="L5059" t="s">
        <v>63</v>
      </c>
      <c r="M5059" t="s">
        <v>13756</v>
      </c>
      <c r="N5059" t="s">
        <v>13757</v>
      </c>
      <c r="O5059" t="s">
        <v>474</v>
      </c>
      <c r="P5059" t="s">
        <v>3611</v>
      </c>
      <c r="Q5059" t="s">
        <v>1047</v>
      </c>
      <c r="R5059" t="s">
        <v>3612</v>
      </c>
      <c r="S5059" t="s">
        <v>145</v>
      </c>
      <c r="T5059" t="s">
        <v>3613</v>
      </c>
      <c r="U5059" t="s">
        <v>3614</v>
      </c>
      <c r="V5059" t="s">
        <v>88</v>
      </c>
      <c r="W5059" t="s">
        <v>89</v>
      </c>
    </row>
    <row r="5060" spans="1:23" x14ac:dyDescent="0.3">
      <c r="A5060">
        <v>932613108580393</v>
      </c>
      <c r="B5060" t="s">
        <v>792</v>
      </c>
      <c r="C5060" t="s">
        <v>105</v>
      </c>
      <c r="D5060" t="s">
        <v>2815</v>
      </c>
      <c r="E5060" t="s">
        <v>1377</v>
      </c>
      <c r="F5060" t="s">
        <v>1378</v>
      </c>
      <c r="G5060">
        <v>-29.6099</v>
      </c>
      <c r="H5060">
        <v>28.233599999999999</v>
      </c>
      <c r="I5060" t="s">
        <v>78</v>
      </c>
      <c r="J5060">
        <v>67812</v>
      </c>
      <c r="K5060" s="1">
        <v>45068</v>
      </c>
      <c r="L5060" t="s">
        <v>123</v>
      </c>
      <c r="M5060" t="s">
        <v>13758</v>
      </c>
      <c r="N5060">
        <f>1-383-309-99</f>
        <v>-790</v>
      </c>
      <c r="O5060" t="s">
        <v>1966</v>
      </c>
      <c r="P5060" t="s">
        <v>1967</v>
      </c>
      <c r="Q5060" t="s">
        <v>321</v>
      </c>
      <c r="R5060" t="s">
        <v>1968</v>
      </c>
      <c r="S5060" t="s">
        <v>241</v>
      </c>
      <c r="T5060" t="s">
        <v>1969</v>
      </c>
      <c r="U5060" t="s">
        <v>1970</v>
      </c>
      <c r="V5060" t="s">
        <v>6619</v>
      </c>
      <c r="W5060" t="s">
        <v>6620</v>
      </c>
    </row>
    <row r="5061" spans="1:23" x14ac:dyDescent="0.3">
      <c r="A5061">
        <v>1463304926682660</v>
      </c>
      <c r="B5061" t="s">
        <v>710</v>
      </c>
      <c r="C5061" t="s">
        <v>42</v>
      </c>
      <c r="D5061" t="s">
        <v>219</v>
      </c>
      <c r="E5061" t="s">
        <v>1160</v>
      </c>
      <c r="F5061" t="s">
        <v>1161</v>
      </c>
      <c r="G5061">
        <v>-1.9402999999999999</v>
      </c>
      <c r="H5061">
        <v>29.873899999999999</v>
      </c>
      <c r="I5061" t="s">
        <v>28</v>
      </c>
      <c r="J5061">
        <v>73721</v>
      </c>
      <c r="K5061" s="1">
        <v>45158</v>
      </c>
      <c r="L5061" t="s">
        <v>63</v>
      </c>
      <c r="M5061" t="s">
        <v>13759</v>
      </c>
      <c r="N5061" t="s">
        <v>13760</v>
      </c>
      <c r="O5061" t="s">
        <v>2174</v>
      </c>
      <c r="P5061" t="s">
        <v>251</v>
      </c>
      <c r="Q5061" t="s">
        <v>169</v>
      </c>
      <c r="R5061" t="s">
        <v>2175</v>
      </c>
      <c r="S5061" t="s">
        <v>69</v>
      </c>
      <c r="T5061" t="s">
        <v>2176</v>
      </c>
      <c r="U5061" t="s">
        <v>2177</v>
      </c>
      <c r="V5061" t="s">
        <v>6878</v>
      </c>
      <c r="W5061" t="s">
        <v>6879</v>
      </c>
    </row>
    <row r="5062" spans="1:23" x14ac:dyDescent="0.3">
      <c r="A5062">
        <v>2798955850748180</v>
      </c>
      <c r="B5062" t="s">
        <v>443</v>
      </c>
      <c r="C5062" t="s">
        <v>24</v>
      </c>
      <c r="D5062" t="s">
        <v>13761</v>
      </c>
      <c r="E5062" t="s">
        <v>1896</v>
      </c>
      <c r="F5062" t="s">
        <v>1897</v>
      </c>
      <c r="G5062">
        <v>9.9456000000000007</v>
      </c>
      <c r="H5062">
        <v>-9.6966000000000001</v>
      </c>
      <c r="I5062" t="s">
        <v>62</v>
      </c>
      <c r="J5062">
        <v>47479</v>
      </c>
      <c r="K5062" s="1">
        <v>44848</v>
      </c>
      <c r="L5062" t="s">
        <v>63</v>
      </c>
      <c r="M5062" t="s">
        <v>13762</v>
      </c>
      <c r="N5062" t="s">
        <v>13763</v>
      </c>
      <c r="O5062" t="s">
        <v>1252</v>
      </c>
      <c r="P5062" t="s">
        <v>660</v>
      </c>
      <c r="Q5062" t="s">
        <v>83</v>
      </c>
      <c r="R5062" t="s">
        <v>3560</v>
      </c>
      <c r="S5062" t="s">
        <v>69</v>
      </c>
      <c r="T5062" t="s">
        <v>3561</v>
      </c>
      <c r="U5062" t="s">
        <v>3562</v>
      </c>
      <c r="V5062" t="s">
        <v>1672</v>
      </c>
      <c r="W5062" t="s">
        <v>1673</v>
      </c>
    </row>
    <row r="5063" spans="1:23" x14ac:dyDescent="0.3">
      <c r="A5063">
        <v>1834571582246610</v>
      </c>
      <c r="B5063" t="s">
        <v>678</v>
      </c>
      <c r="C5063" t="s">
        <v>42</v>
      </c>
      <c r="D5063" t="s">
        <v>4390</v>
      </c>
      <c r="E5063" t="s">
        <v>2098</v>
      </c>
      <c r="F5063" t="s">
        <v>2099</v>
      </c>
      <c r="G5063">
        <v>15.4542</v>
      </c>
      <c r="H5063">
        <v>18.732199999999999</v>
      </c>
      <c r="I5063" t="s">
        <v>206</v>
      </c>
      <c r="J5063">
        <v>128117</v>
      </c>
      <c r="K5063" s="1">
        <v>44712</v>
      </c>
      <c r="L5063" t="s">
        <v>29</v>
      </c>
      <c r="M5063" t="s">
        <v>13764</v>
      </c>
      <c r="N5063" t="s">
        <v>13765</v>
      </c>
      <c r="O5063" t="s">
        <v>2122</v>
      </c>
      <c r="P5063" t="s">
        <v>8998</v>
      </c>
      <c r="Q5063" t="s">
        <v>967</v>
      </c>
      <c r="R5063" t="s">
        <v>8999</v>
      </c>
      <c r="S5063" t="s">
        <v>334</v>
      </c>
      <c r="T5063" t="s">
        <v>9000</v>
      </c>
      <c r="U5063" t="s">
        <v>9001</v>
      </c>
      <c r="V5063" t="s">
        <v>117</v>
      </c>
      <c r="W5063" t="s">
        <v>118</v>
      </c>
    </row>
    <row r="5064" spans="1:23" x14ac:dyDescent="0.3">
      <c r="A5064">
        <v>201035242120899</v>
      </c>
      <c r="B5064" t="s">
        <v>1008</v>
      </c>
      <c r="C5064" t="s">
        <v>24</v>
      </c>
      <c r="D5064" t="s">
        <v>2475</v>
      </c>
      <c r="E5064" t="s">
        <v>340</v>
      </c>
      <c r="F5064" t="s">
        <v>341</v>
      </c>
      <c r="G5064">
        <v>15.179399999999999</v>
      </c>
      <c r="H5064">
        <v>39.782299999999999</v>
      </c>
      <c r="I5064" t="s">
        <v>78</v>
      </c>
      <c r="J5064">
        <v>79150</v>
      </c>
      <c r="K5064" s="1">
        <v>44641</v>
      </c>
      <c r="L5064" t="s">
        <v>123</v>
      </c>
      <c r="M5064" t="s">
        <v>12719</v>
      </c>
      <c r="N5064" t="s">
        <v>13766</v>
      </c>
      <c r="O5064" t="s">
        <v>4167</v>
      </c>
      <c r="P5064" t="s">
        <v>4168</v>
      </c>
      <c r="Q5064" t="s">
        <v>67</v>
      </c>
      <c r="R5064" t="s">
        <v>4169</v>
      </c>
      <c r="S5064" t="s">
        <v>85</v>
      </c>
      <c r="T5064" t="s">
        <v>4170</v>
      </c>
      <c r="U5064" t="s">
        <v>4171</v>
      </c>
      <c r="V5064" t="s">
        <v>3759</v>
      </c>
      <c r="W5064" t="s">
        <v>3760</v>
      </c>
    </row>
    <row r="5065" spans="1:23" x14ac:dyDescent="0.3">
      <c r="A5065">
        <v>208103840547251</v>
      </c>
      <c r="B5065" t="s">
        <v>454</v>
      </c>
      <c r="C5065" t="s">
        <v>273</v>
      </c>
      <c r="D5065" t="s">
        <v>3079</v>
      </c>
      <c r="E5065" t="s">
        <v>340</v>
      </c>
      <c r="F5065" t="s">
        <v>341</v>
      </c>
      <c r="G5065">
        <v>15.179399999999999</v>
      </c>
      <c r="H5065">
        <v>39.782299999999999</v>
      </c>
      <c r="I5065" t="s">
        <v>78</v>
      </c>
      <c r="J5065">
        <v>79405</v>
      </c>
      <c r="K5065" s="1">
        <v>44576</v>
      </c>
      <c r="L5065" t="s">
        <v>63</v>
      </c>
      <c r="M5065" t="s">
        <v>13767</v>
      </c>
      <c r="N5065">
        <f>1-368-674-1821</f>
        <v>-2862</v>
      </c>
      <c r="O5065" t="s">
        <v>1429</v>
      </c>
      <c r="P5065" t="s">
        <v>2102</v>
      </c>
      <c r="Q5065" t="s">
        <v>321</v>
      </c>
      <c r="R5065" t="s">
        <v>2103</v>
      </c>
      <c r="S5065" t="s">
        <v>241</v>
      </c>
      <c r="T5065" t="s">
        <v>2104</v>
      </c>
      <c r="U5065" t="s">
        <v>2105</v>
      </c>
      <c r="V5065" t="s">
        <v>148</v>
      </c>
      <c r="W5065" t="s">
        <v>149</v>
      </c>
    </row>
    <row r="5066" spans="1:23" x14ac:dyDescent="0.3">
      <c r="A5066">
        <v>915298589776134</v>
      </c>
      <c r="B5066" t="s">
        <v>859</v>
      </c>
      <c r="C5066" t="s">
        <v>273</v>
      </c>
      <c r="D5066" t="s">
        <v>3411</v>
      </c>
      <c r="E5066" t="s">
        <v>3780</v>
      </c>
      <c r="F5066" t="s">
        <v>3781</v>
      </c>
      <c r="G5066">
        <v>53.709800000000001</v>
      </c>
      <c r="H5066">
        <v>27.953399999999998</v>
      </c>
      <c r="I5066" t="s">
        <v>62</v>
      </c>
      <c r="J5066">
        <v>114154</v>
      </c>
      <c r="K5066" s="1">
        <v>44559</v>
      </c>
      <c r="L5066" t="s">
        <v>29</v>
      </c>
      <c r="M5066" t="s">
        <v>13768</v>
      </c>
      <c r="N5066" t="s">
        <v>13769</v>
      </c>
      <c r="O5066" t="s">
        <v>356</v>
      </c>
      <c r="P5066" t="s">
        <v>357</v>
      </c>
      <c r="Q5066" t="s">
        <v>253</v>
      </c>
      <c r="R5066" t="s">
        <v>359</v>
      </c>
      <c r="S5066" t="s">
        <v>85</v>
      </c>
      <c r="T5066" t="s">
        <v>360</v>
      </c>
      <c r="U5066" t="s">
        <v>361</v>
      </c>
      <c r="V5066" t="s">
        <v>4889</v>
      </c>
      <c r="W5066" t="s">
        <v>4890</v>
      </c>
    </row>
    <row r="5067" spans="1:23" x14ac:dyDescent="0.3">
      <c r="A5067">
        <v>2860710995333220</v>
      </c>
      <c r="B5067" t="s">
        <v>286</v>
      </c>
      <c r="C5067" t="s">
        <v>189</v>
      </c>
      <c r="D5067" t="s">
        <v>4497</v>
      </c>
      <c r="E5067" t="s">
        <v>5862</v>
      </c>
      <c r="F5067" t="s">
        <v>5863</v>
      </c>
      <c r="G5067">
        <v>46.151200000000003</v>
      </c>
      <c r="H5067">
        <v>14.9955</v>
      </c>
      <c r="I5067" t="s">
        <v>78</v>
      </c>
      <c r="J5067">
        <v>70158</v>
      </c>
      <c r="K5067" s="1">
        <v>44471</v>
      </c>
      <c r="L5067" t="s">
        <v>123</v>
      </c>
      <c r="M5067" t="s">
        <v>13770</v>
      </c>
      <c r="N5067" t="s">
        <v>13771</v>
      </c>
      <c r="O5067" t="s">
        <v>754</v>
      </c>
      <c r="P5067" t="s">
        <v>755</v>
      </c>
      <c r="Q5067" t="s">
        <v>253</v>
      </c>
      <c r="R5067" t="s">
        <v>756</v>
      </c>
      <c r="S5067" t="s">
        <v>114</v>
      </c>
      <c r="T5067" t="s">
        <v>757</v>
      </c>
      <c r="U5067" t="s">
        <v>758</v>
      </c>
      <c r="V5067" t="s">
        <v>684</v>
      </c>
      <c r="W5067" t="s">
        <v>685</v>
      </c>
    </row>
    <row r="5068" spans="1:23" x14ac:dyDescent="0.3">
      <c r="A5068">
        <v>515162480130278</v>
      </c>
      <c r="B5068" t="s">
        <v>57</v>
      </c>
      <c r="C5068" t="s">
        <v>42</v>
      </c>
      <c r="D5068" t="s">
        <v>6171</v>
      </c>
      <c r="E5068" t="s">
        <v>614</v>
      </c>
      <c r="F5068" t="s">
        <v>615</v>
      </c>
      <c r="G5068">
        <v>17.189900000000002</v>
      </c>
      <c r="H5068">
        <v>-88.497600000000006</v>
      </c>
      <c r="I5068" t="s">
        <v>62</v>
      </c>
      <c r="J5068">
        <v>65523</v>
      </c>
      <c r="K5068" s="1">
        <v>44945</v>
      </c>
      <c r="L5068" t="s">
        <v>29</v>
      </c>
      <c r="M5068" t="s">
        <v>13772</v>
      </c>
      <c r="N5068" t="s">
        <v>13773</v>
      </c>
      <c r="O5068" t="s">
        <v>460</v>
      </c>
      <c r="P5068" t="s">
        <v>461</v>
      </c>
      <c r="Q5068" t="s">
        <v>674</v>
      </c>
      <c r="R5068" t="s">
        <v>462</v>
      </c>
      <c r="S5068" t="s">
        <v>212</v>
      </c>
      <c r="T5068" t="s">
        <v>463</v>
      </c>
      <c r="U5068" t="s">
        <v>464</v>
      </c>
      <c r="V5068" t="s">
        <v>4651</v>
      </c>
      <c r="W5068" t="s">
        <v>4652</v>
      </c>
    </row>
    <row r="5069" spans="1:23" x14ac:dyDescent="0.3">
      <c r="A5069">
        <v>963745208083401</v>
      </c>
      <c r="B5069" t="s">
        <v>443</v>
      </c>
      <c r="C5069" t="s">
        <v>58</v>
      </c>
      <c r="D5069" t="s">
        <v>4471</v>
      </c>
      <c r="E5069" t="s">
        <v>432</v>
      </c>
      <c r="F5069" t="s">
        <v>433</v>
      </c>
      <c r="G5069">
        <v>30.5852</v>
      </c>
      <c r="H5069">
        <v>36.238399999999999</v>
      </c>
      <c r="I5069" t="s">
        <v>206</v>
      </c>
      <c r="J5069">
        <v>109982</v>
      </c>
      <c r="K5069" s="1">
        <v>45183</v>
      </c>
      <c r="L5069" t="s">
        <v>29</v>
      </c>
      <c r="M5069" t="s">
        <v>3097</v>
      </c>
      <c r="N5069" t="s">
        <v>13774</v>
      </c>
      <c r="O5069" t="s">
        <v>474</v>
      </c>
      <c r="P5069" t="s">
        <v>3611</v>
      </c>
      <c r="Q5069" t="s">
        <v>294</v>
      </c>
      <c r="R5069" t="s">
        <v>3612</v>
      </c>
      <c r="S5069" t="s">
        <v>36</v>
      </c>
      <c r="T5069" t="s">
        <v>3613</v>
      </c>
      <c r="U5069" t="s">
        <v>3614</v>
      </c>
      <c r="V5069" t="s">
        <v>7023</v>
      </c>
      <c r="W5069" t="s">
        <v>7024</v>
      </c>
    </row>
    <row r="5070" spans="1:23" x14ac:dyDescent="0.3">
      <c r="A5070">
        <v>612023660455800</v>
      </c>
      <c r="B5070" t="s">
        <v>454</v>
      </c>
      <c r="C5070" t="s">
        <v>42</v>
      </c>
      <c r="D5070" t="s">
        <v>4206</v>
      </c>
      <c r="E5070" t="s">
        <v>3715</v>
      </c>
      <c r="F5070" t="s">
        <v>3716</v>
      </c>
      <c r="G5070">
        <v>-3.3704000000000001</v>
      </c>
      <c r="H5070">
        <v>-168.73400000000001</v>
      </c>
      <c r="I5070" t="s">
        <v>138</v>
      </c>
      <c r="J5070">
        <v>79143</v>
      </c>
      <c r="K5070" s="1">
        <v>44698</v>
      </c>
      <c r="L5070" t="s">
        <v>123</v>
      </c>
      <c r="M5070" t="s">
        <v>13775</v>
      </c>
      <c r="N5070" t="s">
        <v>13776</v>
      </c>
      <c r="O5070" t="s">
        <v>195</v>
      </c>
      <c r="P5070" t="s">
        <v>1026</v>
      </c>
      <c r="Q5070" t="s">
        <v>67</v>
      </c>
      <c r="R5070" t="s">
        <v>1027</v>
      </c>
      <c r="S5070" t="s">
        <v>241</v>
      </c>
      <c r="T5070" t="s">
        <v>1028</v>
      </c>
      <c r="U5070" t="s">
        <v>1029</v>
      </c>
      <c r="V5070" t="s">
        <v>2721</v>
      </c>
      <c r="W5070" t="s">
        <v>2722</v>
      </c>
    </row>
    <row r="5071" spans="1:23" x14ac:dyDescent="0.3">
      <c r="A5071">
        <v>894667720638109</v>
      </c>
      <c r="B5071" t="s">
        <v>351</v>
      </c>
      <c r="C5071" t="s">
        <v>24</v>
      </c>
      <c r="D5071" t="s">
        <v>3523</v>
      </c>
      <c r="E5071" t="s">
        <v>456</v>
      </c>
      <c r="F5071" t="s">
        <v>457</v>
      </c>
      <c r="G5071">
        <v>9.0820000000000007</v>
      </c>
      <c r="H5071">
        <v>8.6753</v>
      </c>
      <c r="I5071" t="s">
        <v>138</v>
      </c>
      <c r="J5071">
        <v>26725</v>
      </c>
      <c r="K5071" s="1">
        <v>44829</v>
      </c>
      <c r="L5071" t="s">
        <v>123</v>
      </c>
      <c r="M5071" t="s">
        <v>13777</v>
      </c>
      <c r="N5071" t="s">
        <v>13778</v>
      </c>
      <c r="O5071" t="s">
        <v>447</v>
      </c>
      <c r="P5071" t="s">
        <v>448</v>
      </c>
      <c r="Q5071" t="s">
        <v>332</v>
      </c>
      <c r="R5071" t="s">
        <v>449</v>
      </c>
      <c r="S5071" t="s">
        <v>69</v>
      </c>
      <c r="T5071" t="s">
        <v>450</v>
      </c>
      <c r="U5071" t="s">
        <v>451</v>
      </c>
      <c r="V5071" t="s">
        <v>5426</v>
      </c>
      <c r="W5071" t="s">
        <v>5427</v>
      </c>
    </row>
    <row r="5072" spans="1:23" x14ac:dyDescent="0.3">
      <c r="A5072">
        <v>1204007931172770</v>
      </c>
      <c r="B5072" t="s">
        <v>417</v>
      </c>
      <c r="C5072" t="s">
        <v>134</v>
      </c>
      <c r="D5072" t="s">
        <v>2769</v>
      </c>
      <c r="E5072" t="s">
        <v>2409</v>
      </c>
      <c r="F5072" t="s">
        <v>2410</v>
      </c>
      <c r="G5072">
        <v>47.165999999999997</v>
      </c>
      <c r="H5072">
        <v>9.5554000000000006</v>
      </c>
      <c r="I5072" t="s">
        <v>78</v>
      </c>
      <c r="J5072">
        <v>13456</v>
      </c>
      <c r="K5072" s="1">
        <v>45046</v>
      </c>
      <c r="L5072" t="s">
        <v>63</v>
      </c>
      <c r="M5072" t="s">
        <v>13779</v>
      </c>
      <c r="N5072" t="s">
        <v>13780</v>
      </c>
      <c r="O5072" t="s">
        <v>65</v>
      </c>
      <c r="P5072" t="s">
        <v>2036</v>
      </c>
      <c r="Q5072" t="s">
        <v>321</v>
      </c>
      <c r="R5072" t="s">
        <v>2037</v>
      </c>
      <c r="S5072" t="s">
        <v>36</v>
      </c>
      <c r="T5072" t="s">
        <v>2038</v>
      </c>
      <c r="U5072" t="s">
        <v>2039</v>
      </c>
      <c r="V5072" t="s">
        <v>6045</v>
      </c>
      <c r="W5072" t="s">
        <v>6046</v>
      </c>
    </row>
    <row r="5073" spans="1:23" x14ac:dyDescent="0.3">
      <c r="A5073">
        <v>505879155332813</v>
      </c>
      <c r="B5073" t="s">
        <v>119</v>
      </c>
      <c r="C5073" t="s">
        <v>273</v>
      </c>
      <c r="D5073" t="s">
        <v>5358</v>
      </c>
      <c r="E5073" t="s">
        <v>4329</v>
      </c>
      <c r="F5073" t="s">
        <v>4330</v>
      </c>
      <c r="G5073">
        <v>-13.254300000000001</v>
      </c>
      <c r="H5073">
        <v>34.301499999999997</v>
      </c>
      <c r="I5073" t="s">
        <v>62</v>
      </c>
      <c r="J5073">
        <v>20527</v>
      </c>
      <c r="K5073" s="1">
        <v>44861</v>
      </c>
      <c r="L5073" t="s">
        <v>123</v>
      </c>
      <c r="M5073" t="s">
        <v>13781</v>
      </c>
      <c r="N5073" t="s">
        <v>13782</v>
      </c>
      <c r="O5073" t="s">
        <v>265</v>
      </c>
      <c r="P5073" t="s">
        <v>266</v>
      </c>
      <c r="Q5073" t="s">
        <v>67</v>
      </c>
      <c r="R5073" t="s">
        <v>267</v>
      </c>
      <c r="S5073" t="s">
        <v>85</v>
      </c>
      <c r="T5073" t="s">
        <v>268</v>
      </c>
      <c r="U5073" t="s">
        <v>269</v>
      </c>
      <c r="V5073" t="s">
        <v>3600</v>
      </c>
      <c r="W5073" t="s">
        <v>3601</v>
      </c>
    </row>
    <row r="5074" spans="1:23" x14ac:dyDescent="0.3">
      <c r="A5074">
        <v>506125958920906</v>
      </c>
      <c r="B5074" t="s">
        <v>90</v>
      </c>
      <c r="C5074" t="s">
        <v>218</v>
      </c>
      <c r="D5074" t="s">
        <v>4694</v>
      </c>
      <c r="E5074" t="s">
        <v>2210</v>
      </c>
      <c r="F5074" t="s">
        <v>2211</v>
      </c>
      <c r="G5074">
        <v>4.5709</v>
      </c>
      <c r="H5074">
        <v>-74.297300000000007</v>
      </c>
      <c r="I5074" t="s">
        <v>78</v>
      </c>
      <c r="J5074">
        <v>59895</v>
      </c>
      <c r="K5074" s="1">
        <v>45117</v>
      </c>
      <c r="L5074" t="s">
        <v>29</v>
      </c>
      <c r="M5074" t="s">
        <v>11688</v>
      </c>
      <c r="N5074" t="s">
        <v>13783</v>
      </c>
      <c r="O5074" t="s">
        <v>561</v>
      </c>
      <c r="P5074" t="s">
        <v>1923</v>
      </c>
      <c r="Q5074" t="s">
        <v>674</v>
      </c>
      <c r="R5074" t="s">
        <v>1924</v>
      </c>
      <c r="S5074" t="s">
        <v>114</v>
      </c>
      <c r="T5074" t="s">
        <v>1925</v>
      </c>
      <c r="U5074" t="s">
        <v>1926</v>
      </c>
      <c r="V5074" t="s">
        <v>3404</v>
      </c>
      <c r="W5074" t="s">
        <v>3405</v>
      </c>
    </row>
    <row r="5075" spans="1:23" x14ac:dyDescent="0.3">
      <c r="A5075">
        <v>313202966755028</v>
      </c>
      <c r="B5075" t="s">
        <v>1249</v>
      </c>
      <c r="C5075" t="s">
        <v>134</v>
      </c>
      <c r="D5075" t="s">
        <v>7011</v>
      </c>
      <c r="E5075" t="s">
        <v>1217</v>
      </c>
      <c r="F5075" t="s">
        <v>1218</v>
      </c>
      <c r="G5075">
        <v>36.204799999999999</v>
      </c>
      <c r="H5075">
        <v>138.25290000000001</v>
      </c>
      <c r="I5075" t="s">
        <v>62</v>
      </c>
      <c r="J5075">
        <v>120653</v>
      </c>
      <c r="K5075" s="1">
        <v>45083</v>
      </c>
      <c r="L5075" t="s">
        <v>29</v>
      </c>
      <c r="M5075" t="s">
        <v>13784</v>
      </c>
      <c r="N5075" t="s">
        <v>13785</v>
      </c>
      <c r="O5075" t="s">
        <v>400</v>
      </c>
      <c r="P5075" t="s">
        <v>401</v>
      </c>
      <c r="Q5075" t="s">
        <v>674</v>
      </c>
      <c r="R5075" t="s">
        <v>402</v>
      </c>
      <c r="S5075" t="s">
        <v>36</v>
      </c>
      <c r="T5075" t="s">
        <v>403</v>
      </c>
      <c r="U5075" t="s">
        <v>404</v>
      </c>
      <c r="V5075" t="s">
        <v>4144</v>
      </c>
      <c r="W5075" t="s">
        <v>4145</v>
      </c>
    </row>
    <row r="5076" spans="1:23" x14ac:dyDescent="0.3">
      <c r="A5076">
        <v>411263026620982</v>
      </c>
      <c r="B5076" t="s">
        <v>260</v>
      </c>
      <c r="C5076" t="s">
        <v>42</v>
      </c>
      <c r="D5076" t="s">
        <v>4328</v>
      </c>
      <c r="E5076" t="s">
        <v>1881</v>
      </c>
      <c r="F5076" t="s">
        <v>1881</v>
      </c>
      <c r="G5076">
        <v>1.3521000000000001</v>
      </c>
      <c r="H5076">
        <v>103.8198</v>
      </c>
      <c r="I5076" t="s">
        <v>62</v>
      </c>
      <c r="J5076">
        <v>15226</v>
      </c>
      <c r="K5076" s="1">
        <v>44589</v>
      </c>
      <c r="L5076" t="s">
        <v>123</v>
      </c>
      <c r="M5076" t="s">
        <v>13786</v>
      </c>
      <c r="N5076">
        <v>7753349199</v>
      </c>
      <c r="O5076" t="s">
        <v>716</v>
      </c>
      <c r="P5076" t="s">
        <v>4913</v>
      </c>
      <c r="Q5076" t="s">
        <v>83</v>
      </c>
      <c r="R5076" t="s">
        <v>4914</v>
      </c>
      <c r="S5076" t="s">
        <v>334</v>
      </c>
      <c r="T5076" t="s">
        <v>4915</v>
      </c>
      <c r="U5076" t="s">
        <v>4916</v>
      </c>
      <c r="V5076" t="s">
        <v>3825</v>
      </c>
      <c r="W5076" t="s">
        <v>3826</v>
      </c>
    </row>
    <row r="5077" spans="1:23" x14ac:dyDescent="0.3">
      <c r="A5077">
        <v>312420514156594</v>
      </c>
      <c r="B5077" t="s">
        <v>119</v>
      </c>
      <c r="C5077" t="s">
        <v>134</v>
      </c>
      <c r="D5077" t="s">
        <v>2970</v>
      </c>
      <c r="E5077" t="s">
        <v>3607</v>
      </c>
      <c r="F5077" t="s">
        <v>3608</v>
      </c>
      <c r="G5077">
        <v>39.074199999999998</v>
      </c>
      <c r="H5077">
        <v>21.824300000000001</v>
      </c>
      <c r="I5077" t="s">
        <v>206</v>
      </c>
      <c r="J5077">
        <v>124032</v>
      </c>
      <c r="K5077" s="1">
        <v>44898</v>
      </c>
      <c r="L5077" t="s">
        <v>29</v>
      </c>
      <c r="M5077" t="s">
        <v>13787</v>
      </c>
      <c r="N5077" t="s">
        <v>13788</v>
      </c>
      <c r="O5077" t="s">
        <v>237</v>
      </c>
      <c r="P5077" t="s">
        <v>238</v>
      </c>
      <c r="Q5077" t="s">
        <v>967</v>
      </c>
      <c r="R5077" t="s">
        <v>240</v>
      </c>
      <c r="S5077" t="s">
        <v>198</v>
      </c>
      <c r="T5077" t="s">
        <v>242</v>
      </c>
      <c r="U5077" t="s">
        <v>243</v>
      </c>
      <c r="V5077" t="s">
        <v>8010</v>
      </c>
      <c r="W5077" t="s">
        <v>8011</v>
      </c>
    </row>
    <row r="5078" spans="1:23" x14ac:dyDescent="0.3">
      <c r="A5078">
        <v>876373143630521</v>
      </c>
      <c r="B5078" t="s">
        <v>104</v>
      </c>
      <c r="C5078" t="s">
        <v>218</v>
      </c>
      <c r="D5078" t="s">
        <v>13761</v>
      </c>
      <c r="E5078" t="s">
        <v>2591</v>
      </c>
      <c r="F5078" t="s">
        <v>2592</v>
      </c>
      <c r="G5078">
        <v>31.046099999999999</v>
      </c>
      <c r="H5078">
        <v>34.851599999999998</v>
      </c>
      <c r="I5078" t="s">
        <v>28</v>
      </c>
      <c r="J5078">
        <v>53387</v>
      </c>
      <c r="K5078" s="1">
        <v>44809</v>
      </c>
      <c r="L5078" t="s">
        <v>29</v>
      </c>
      <c r="M5078" t="s">
        <v>13789</v>
      </c>
      <c r="N5078" t="s">
        <v>13790</v>
      </c>
      <c r="O5078" t="s">
        <v>1373</v>
      </c>
      <c r="P5078" t="s">
        <v>4218</v>
      </c>
      <c r="Q5078" t="s">
        <v>239</v>
      </c>
      <c r="R5078" t="s">
        <v>4219</v>
      </c>
      <c r="S5078" t="s">
        <v>241</v>
      </c>
      <c r="T5078" t="s">
        <v>4220</v>
      </c>
      <c r="U5078" t="s">
        <v>4221</v>
      </c>
      <c r="V5078" t="s">
        <v>2091</v>
      </c>
      <c r="W5078" t="s">
        <v>2092</v>
      </c>
    </row>
    <row r="5079" spans="1:23" x14ac:dyDescent="0.3">
      <c r="A5079">
        <v>1824380061909690</v>
      </c>
      <c r="B5079" t="s">
        <v>686</v>
      </c>
      <c r="C5079" t="s">
        <v>24</v>
      </c>
      <c r="D5079" t="s">
        <v>3960</v>
      </c>
      <c r="E5079" t="s">
        <v>3591</v>
      </c>
      <c r="F5079" t="s">
        <v>3592</v>
      </c>
      <c r="G5079">
        <v>41.871899999999997</v>
      </c>
      <c r="H5079">
        <v>12.567399999999999</v>
      </c>
      <c r="I5079" t="s">
        <v>28</v>
      </c>
      <c r="J5079">
        <v>67967</v>
      </c>
      <c r="K5079" s="1">
        <v>44811</v>
      </c>
      <c r="L5079" t="s">
        <v>29</v>
      </c>
      <c r="M5079" t="s">
        <v>13791</v>
      </c>
      <c r="N5079">
        <f>1-843-396-9403</f>
        <v>-10641</v>
      </c>
      <c r="O5079" t="s">
        <v>401</v>
      </c>
      <c r="P5079" t="s">
        <v>6357</v>
      </c>
      <c r="Q5079" t="s">
        <v>967</v>
      </c>
      <c r="R5079" t="s">
        <v>6358</v>
      </c>
      <c r="S5079" t="s">
        <v>212</v>
      </c>
      <c r="T5079" t="s">
        <v>6359</v>
      </c>
      <c r="U5079" t="s">
        <v>6360</v>
      </c>
      <c r="V5079" t="s">
        <v>958</v>
      </c>
      <c r="W5079" t="s">
        <v>959</v>
      </c>
    </row>
    <row r="5080" spans="1:23" x14ac:dyDescent="0.3">
      <c r="A5080">
        <v>35555816480007</v>
      </c>
      <c r="B5080" t="s">
        <v>161</v>
      </c>
      <c r="C5080" t="s">
        <v>42</v>
      </c>
      <c r="D5080" t="s">
        <v>162</v>
      </c>
      <c r="E5080" t="s">
        <v>905</v>
      </c>
      <c r="F5080" t="s">
        <v>906</v>
      </c>
      <c r="G5080">
        <v>-22.328499999999998</v>
      </c>
      <c r="H5080">
        <v>24.684899999999999</v>
      </c>
      <c r="I5080" t="s">
        <v>138</v>
      </c>
      <c r="J5080">
        <v>25148</v>
      </c>
      <c r="K5080" s="1">
        <v>45054</v>
      </c>
      <c r="L5080" t="s">
        <v>123</v>
      </c>
      <c r="M5080" t="s">
        <v>13792</v>
      </c>
      <c r="N5080" t="s">
        <v>13793</v>
      </c>
      <c r="O5080" t="s">
        <v>265</v>
      </c>
      <c r="P5080" t="s">
        <v>2528</v>
      </c>
      <c r="Q5080" t="s">
        <v>83</v>
      </c>
      <c r="R5080" t="s">
        <v>2529</v>
      </c>
      <c r="S5080" t="s">
        <v>85</v>
      </c>
      <c r="T5080" t="s">
        <v>2530</v>
      </c>
      <c r="U5080" t="s">
        <v>2531</v>
      </c>
      <c r="V5080" t="s">
        <v>7355</v>
      </c>
      <c r="W5080" t="s">
        <v>7356</v>
      </c>
    </row>
    <row r="5081" spans="1:23" x14ac:dyDescent="0.3">
      <c r="A5081">
        <v>1202055529410880</v>
      </c>
      <c r="B5081" t="s">
        <v>325</v>
      </c>
      <c r="C5081" t="s">
        <v>58</v>
      </c>
      <c r="D5081" t="s">
        <v>4420</v>
      </c>
      <c r="E5081" t="s">
        <v>544</v>
      </c>
      <c r="F5081" t="s">
        <v>545</v>
      </c>
      <c r="G5081">
        <v>7.54</v>
      </c>
      <c r="H5081">
        <v>-5.5471000000000004</v>
      </c>
      <c r="I5081" t="s">
        <v>28</v>
      </c>
      <c r="J5081">
        <v>78596</v>
      </c>
      <c r="K5081" s="1">
        <v>44605</v>
      </c>
      <c r="L5081" t="s">
        <v>29</v>
      </c>
      <c r="M5081" t="s">
        <v>13794</v>
      </c>
      <c r="N5081" t="s">
        <v>13795</v>
      </c>
      <c r="O5081" t="s">
        <v>1429</v>
      </c>
      <c r="P5081" t="s">
        <v>2102</v>
      </c>
      <c r="Q5081" t="s">
        <v>332</v>
      </c>
      <c r="R5081" t="s">
        <v>2103</v>
      </c>
      <c r="S5081" t="s">
        <v>52</v>
      </c>
      <c r="T5081" t="s">
        <v>2104</v>
      </c>
      <c r="U5081" t="s">
        <v>2105</v>
      </c>
      <c r="V5081" t="s">
        <v>2962</v>
      </c>
      <c r="W5081" t="s">
        <v>2963</v>
      </c>
    </row>
    <row r="5082" spans="1:23" x14ac:dyDescent="0.3">
      <c r="A5082">
        <v>1350010621499700</v>
      </c>
      <c r="B5082" t="s">
        <v>1803</v>
      </c>
      <c r="C5082" t="s">
        <v>151</v>
      </c>
      <c r="D5082" t="s">
        <v>2079</v>
      </c>
      <c r="E5082" t="s">
        <v>680</v>
      </c>
      <c r="F5082" t="s">
        <v>681</v>
      </c>
      <c r="G5082">
        <v>21.693999999999999</v>
      </c>
      <c r="H5082">
        <v>-71.797899999999998</v>
      </c>
      <c r="I5082" t="s">
        <v>28</v>
      </c>
      <c r="J5082">
        <v>60340</v>
      </c>
      <c r="K5082" s="1">
        <v>45172</v>
      </c>
      <c r="L5082" t="s">
        <v>63</v>
      </c>
      <c r="M5082" t="s">
        <v>13796</v>
      </c>
      <c r="N5082" t="s">
        <v>13797</v>
      </c>
      <c r="O5082" t="s">
        <v>1428</v>
      </c>
      <c r="P5082" t="s">
        <v>1429</v>
      </c>
      <c r="Q5082" t="s">
        <v>34</v>
      </c>
      <c r="R5082" t="s">
        <v>1430</v>
      </c>
      <c r="S5082" t="s">
        <v>241</v>
      </c>
      <c r="T5082" t="s">
        <v>1431</v>
      </c>
      <c r="U5082" t="s">
        <v>1432</v>
      </c>
      <c r="V5082" t="s">
        <v>565</v>
      </c>
      <c r="W5082" t="s">
        <v>566</v>
      </c>
    </row>
    <row r="5083" spans="1:23" x14ac:dyDescent="0.3">
      <c r="A5083">
        <v>1996276676897730</v>
      </c>
      <c r="B5083" t="s">
        <v>90</v>
      </c>
      <c r="C5083" t="s">
        <v>58</v>
      </c>
      <c r="D5083" t="s">
        <v>3834</v>
      </c>
      <c r="E5083" t="s">
        <v>1217</v>
      </c>
      <c r="F5083" t="s">
        <v>1218</v>
      </c>
      <c r="G5083">
        <v>36.204799999999999</v>
      </c>
      <c r="H5083">
        <v>138.25290000000001</v>
      </c>
      <c r="I5083" t="s">
        <v>138</v>
      </c>
      <c r="J5083">
        <v>23310</v>
      </c>
      <c r="K5083" s="1">
        <v>44664</v>
      </c>
      <c r="L5083" t="s">
        <v>123</v>
      </c>
      <c r="M5083" t="s">
        <v>13798</v>
      </c>
      <c r="N5083" t="s">
        <v>13799</v>
      </c>
      <c r="O5083" t="s">
        <v>1543</v>
      </c>
      <c r="P5083" t="s">
        <v>4551</v>
      </c>
      <c r="Q5083" t="s">
        <v>239</v>
      </c>
      <c r="R5083" t="s">
        <v>4552</v>
      </c>
      <c r="S5083" t="s">
        <v>36</v>
      </c>
      <c r="T5083" t="s">
        <v>4553</v>
      </c>
      <c r="U5083" t="s">
        <v>4554</v>
      </c>
      <c r="V5083" t="s">
        <v>1526</v>
      </c>
      <c r="W5083" t="s">
        <v>1527</v>
      </c>
    </row>
    <row r="5084" spans="1:23" x14ac:dyDescent="0.3">
      <c r="A5084">
        <v>2176931736271300</v>
      </c>
      <c r="B5084" t="s">
        <v>921</v>
      </c>
      <c r="C5084" t="s">
        <v>151</v>
      </c>
      <c r="D5084" t="s">
        <v>5343</v>
      </c>
      <c r="E5084" t="s">
        <v>1890</v>
      </c>
      <c r="F5084" t="s">
        <v>1891</v>
      </c>
      <c r="G5084">
        <v>-9.1899669999999993</v>
      </c>
      <c r="H5084">
        <v>-75.015152</v>
      </c>
      <c r="I5084" t="s">
        <v>78</v>
      </c>
      <c r="J5084">
        <v>13559</v>
      </c>
      <c r="K5084" s="1">
        <v>45022</v>
      </c>
      <c r="L5084" t="s">
        <v>29</v>
      </c>
      <c r="M5084" t="s">
        <v>13800</v>
      </c>
      <c r="N5084">
        <f>1-339-613-9588</f>
        <v>-10539</v>
      </c>
      <c r="O5084" t="s">
        <v>237</v>
      </c>
      <c r="P5084" t="s">
        <v>238</v>
      </c>
      <c r="Q5084" t="s">
        <v>674</v>
      </c>
      <c r="R5084" t="s">
        <v>240</v>
      </c>
      <c r="S5084" t="s">
        <v>212</v>
      </c>
      <c r="T5084" t="s">
        <v>242</v>
      </c>
      <c r="U5084" t="s">
        <v>243</v>
      </c>
      <c r="V5084" t="s">
        <v>2004</v>
      </c>
      <c r="W5084" t="s">
        <v>2005</v>
      </c>
    </row>
    <row r="5085" spans="1:23" x14ac:dyDescent="0.3">
      <c r="A5085">
        <v>1121313691271210</v>
      </c>
      <c r="B5085" t="s">
        <v>351</v>
      </c>
      <c r="C5085" t="s">
        <v>151</v>
      </c>
      <c r="D5085" t="s">
        <v>3267</v>
      </c>
      <c r="E5085" t="s">
        <v>2727</v>
      </c>
      <c r="F5085" t="s">
        <v>2728</v>
      </c>
      <c r="G5085">
        <v>17.357800000000001</v>
      </c>
      <c r="H5085">
        <v>-62.782899999999998</v>
      </c>
      <c r="I5085" t="s">
        <v>62</v>
      </c>
      <c r="J5085">
        <v>18960</v>
      </c>
      <c r="K5085" s="1">
        <v>44944</v>
      </c>
      <c r="L5085" t="s">
        <v>123</v>
      </c>
      <c r="M5085" t="s">
        <v>13801</v>
      </c>
      <c r="N5085" t="s">
        <v>13802</v>
      </c>
      <c r="O5085" t="s">
        <v>81</v>
      </c>
      <c r="P5085" t="s">
        <v>224</v>
      </c>
      <c r="Q5085" t="s">
        <v>321</v>
      </c>
      <c r="R5085" t="s">
        <v>2259</v>
      </c>
      <c r="S5085" t="s">
        <v>114</v>
      </c>
      <c r="T5085" t="s">
        <v>2260</v>
      </c>
      <c r="U5085" t="s">
        <v>2261</v>
      </c>
      <c r="V5085" t="s">
        <v>4676</v>
      </c>
      <c r="W5085" t="s">
        <v>4677</v>
      </c>
    </row>
    <row r="5086" spans="1:23" x14ac:dyDescent="0.3">
      <c r="A5086">
        <v>1100213025892310</v>
      </c>
      <c r="B5086" t="s">
        <v>286</v>
      </c>
      <c r="C5086" t="s">
        <v>24</v>
      </c>
      <c r="D5086" t="s">
        <v>5047</v>
      </c>
      <c r="E5086" t="s">
        <v>5225</v>
      </c>
      <c r="F5086" t="s">
        <v>5226</v>
      </c>
      <c r="G5086">
        <v>7.1315</v>
      </c>
      <c r="H5086">
        <v>171.18450000000001</v>
      </c>
      <c r="I5086" t="s">
        <v>62</v>
      </c>
      <c r="J5086">
        <v>36554</v>
      </c>
      <c r="K5086" s="1">
        <v>44768</v>
      </c>
      <c r="L5086" t="s">
        <v>63</v>
      </c>
      <c r="M5086" t="s">
        <v>13803</v>
      </c>
      <c r="N5086" t="s">
        <v>13804</v>
      </c>
      <c r="O5086" t="s">
        <v>660</v>
      </c>
      <c r="P5086" t="s">
        <v>661</v>
      </c>
      <c r="Q5086" t="s">
        <v>294</v>
      </c>
      <c r="R5086" t="s">
        <v>662</v>
      </c>
      <c r="S5086" t="s">
        <v>255</v>
      </c>
      <c r="T5086" t="s">
        <v>663</v>
      </c>
      <c r="U5086" t="s">
        <v>664</v>
      </c>
      <c r="V5086" t="s">
        <v>4816</v>
      </c>
      <c r="W5086" t="s">
        <v>4817</v>
      </c>
    </row>
    <row r="5087" spans="1:23" x14ac:dyDescent="0.3">
      <c r="A5087">
        <v>1019570906634710</v>
      </c>
      <c r="B5087" t="s">
        <v>533</v>
      </c>
      <c r="C5087" t="s">
        <v>42</v>
      </c>
      <c r="D5087" t="s">
        <v>4206</v>
      </c>
      <c r="E5087" t="s">
        <v>861</v>
      </c>
      <c r="F5087" t="s">
        <v>862</v>
      </c>
      <c r="G5087">
        <v>46.862499999999997</v>
      </c>
      <c r="H5087">
        <v>103.8467</v>
      </c>
      <c r="I5087" t="s">
        <v>62</v>
      </c>
      <c r="J5087">
        <v>113535</v>
      </c>
      <c r="K5087" s="1">
        <v>44792</v>
      </c>
      <c r="L5087" t="s">
        <v>123</v>
      </c>
      <c r="M5087" t="s">
        <v>13805</v>
      </c>
      <c r="N5087">
        <v>3393954652</v>
      </c>
      <c r="O5087" t="s">
        <v>400</v>
      </c>
      <c r="P5087" t="s">
        <v>2566</v>
      </c>
      <c r="Q5087" t="s">
        <v>294</v>
      </c>
      <c r="R5087" t="s">
        <v>2567</v>
      </c>
      <c r="S5087" t="s">
        <v>255</v>
      </c>
      <c r="T5087" t="s">
        <v>2568</v>
      </c>
      <c r="U5087" t="s">
        <v>2569</v>
      </c>
      <c r="V5087" t="s">
        <v>382</v>
      </c>
      <c r="W5087" t="s">
        <v>383</v>
      </c>
    </row>
    <row r="5088" spans="1:23" x14ac:dyDescent="0.3">
      <c r="A5088">
        <v>501765765760424</v>
      </c>
      <c r="B5088" t="s">
        <v>678</v>
      </c>
      <c r="C5088" t="s">
        <v>273</v>
      </c>
      <c r="D5088" t="s">
        <v>3474</v>
      </c>
      <c r="E5088" t="s">
        <v>1462</v>
      </c>
      <c r="F5088" t="s">
        <v>1463</v>
      </c>
      <c r="G5088">
        <v>-13.133900000000001</v>
      </c>
      <c r="H5088">
        <v>27.849299999999999</v>
      </c>
      <c r="I5088" t="s">
        <v>28</v>
      </c>
      <c r="J5088">
        <v>92627</v>
      </c>
      <c r="K5088" s="1">
        <v>44689</v>
      </c>
      <c r="L5088" t="s">
        <v>123</v>
      </c>
      <c r="M5088" t="s">
        <v>13806</v>
      </c>
      <c r="N5088" t="s">
        <v>13807</v>
      </c>
      <c r="O5088" t="s">
        <v>33</v>
      </c>
      <c r="P5088" t="s">
        <v>5364</v>
      </c>
      <c r="Q5088" t="s">
        <v>34</v>
      </c>
      <c r="R5088" t="s">
        <v>5365</v>
      </c>
      <c r="S5088" t="s">
        <v>145</v>
      </c>
      <c r="T5088" t="s">
        <v>5366</v>
      </c>
      <c r="U5088" t="s">
        <v>5367</v>
      </c>
      <c r="V5088" t="s">
        <v>9145</v>
      </c>
      <c r="W5088" t="s">
        <v>9146</v>
      </c>
    </row>
    <row r="5089" spans="1:23" x14ac:dyDescent="0.3">
      <c r="A5089">
        <v>1248739551445840</v>
      </c>
      <c r="B5089" t="s">
        <v>396</v>
      </c>
      <c r="C5089" t="s">
        <v>151</v>
      </c>
      <c r="D5089" t="s">
        <v>1795</v>
      </c>
      <c r="E5089" t="s">
        <v>326</v>
      </c>
      <c r="F5089" t="s">
        <v>327</v>
      </c>
      <c r="G5089">
        <v>-7.1094999999999997</v>
      </c>
      <c r="H5089">
        <v>177.64930000000001</v>
      </c>
      <c r="I5089" t="s">
        <v>206</v>
      </c>
      <c r="J5089">
        <v>62336</v>
      </c>
      <c r="K5089" s="1">
        <v>44609</v>
      </c>
      <c r="L5089" t="s">
        <v>63</v>
      </c>
      <c r="M5089" t="s">
        <v>7319</v>
      </c>
      <c r="N5089" t="s">
        <v>13808</v>
      </c>
      <c r="O5089" t="s">
        <v>2583</v>
      </c>
      <c r="P5089" t="s">
        <v>5553</v>
      </c>
      <c r="Q5089" t="s">
        <v>183</v>
      </c>
      <c r="R5089" t="s">
        <v>5554</v>
      </c>
      <c r="S5089" t="s">
        <v>85</v>
      </c>
      <c r="T5089" t="s">
        <v>5555</v>
      </c>
      <c r="U5089" t="s">
        <v>5556</v>
      </c>
      <c r="V5089" t="s">
        <v>1398</v>
      </c>
      <c r="W5089" t="s">
        <v>1399</v>
      </c>
    </row>
    <row r="5090" spans="1:23" x14ac:dyDescent="0.3">
      <c r="A5090">
        <v>1617843202736360</v>
      </c>
      <c r="B5090" t="s">
        <v>779</v>
      </c>
      <c r="C5090" t="s">
        <v>91</v>
      </c>
      <c r="D5090" t="s">
        <v>767</v>
      </c>
      <c r="E5090" t="s">
        <v>893</v>
      </c>
      <c r="F5090" t="s">
        <v>894</v>
      </c>
      <c r="G5090">
        <v>-30.5595</v>
      </c>
      <c r="H5090">
        <v>22.9375</v>
      </c>
      <c r="I5090" t="s">
        <v>138</v>
      </c>
      <c r="J5090">
        <v>125177</v>
      </c>
      <c r="K5090" s="1">
        <v>45041</v>
      </c>
      <c r="L5090" t="s">
        <v>63</v>
      </c>
      <c r="M5090" t="s">
        <v>13809</v>
      </c>
      <c r="N5090" t="s">
        <v>13810</v>
      </c>
      <c r="O5090" t="s">
        <v>307</v>
      </c>
      <c r="P5090" t="s">
        <v>1417</v>
      </c>
      <c r="Q5090" t="s">
        <v>50</v>
      </c>
      <c r="R5090" t="s">
        <v>1418</v>
      </c>
      <c r="S5090" t="s">
        <v>241</v>
      </c>
      <c r="T5090" t="s">
        <v>1419</v>
      </c>
      <c r="U5090" t="s">
        <v>1420</v>
      </c>
      <c r="V5090" t="s">
        <v>3825</v>
      </c>
      <c r="W5090" t="s">
        <v>3826</v>
      </c>
    </row>
    <row r="5091" spans="1:23" x14ac:dyDescent="0.3">
      <c r="A5091">
        <v>255277507521077</v>
      </c>
      <c r="B5091" t="s">
        <v>792</v>
      </c>
      <c r="C5091" t="s">
        <v>151</v>
      </c>
      <c r="D5091" t="s">
        <v>3137</v>
      </c>
      <c r="E5091" t="s">
        <v>315</v>
      </c>
      <c r="F5091" t="s">
        <v>316</v>
      </c>
      <c r="G5091">
        <v>40.143099999999997</v>
      </c>
      <c r="H5091">
        <v>47.576900000000002</v>
      </c>
      <c r="I5091" t="s">
        <v>206</v>
      </c>
      <c r="J5091">
        <v>61460</v>
      </c>
      <c r="K5091" s="1">
        <v>44832</v>
      </c>
      <c r="L5091" t="s">
        <v>63</v>
      </c>
      <c r="M5091" t="s">
        <v>13811</v>
      </c>
      <c r="N5091" t="s">
        <v>13812</v>
      </c>
      <c r="O5091" t="s">
        <v>1979</v>
      </c>
      <c r="P5091" t="s">
        <v>2111</v>
      </c>
      <c r="Q5091" t="s">
        <v>674</v>
      </c>
      <c r="R5091" t="s">
        <v>3837</v>
      </c>
      <c r="S5091" t="s">
        <v>198</v>
      </c>
      <c r="T5091" t="s">
        <v>3838</v>
      </c>
      <c r="U5091" t="s">
        <v>3839</v>
      </c>
      <c r="V5091" t="s">
        <v>4925</v>
      </c>
      <c r="W5091" t="s">
        <v>4926</v>
      </c>
    </row>
    <row r="5092" spans="1:23" x14ac:dyDescent="0.3">
      <c r="A5092">
        <v>2509124952851060</v>
      </c>
      <c r="B5092" t="s">
        <v>364</v>
      </c>
      <c r="C5092" t="s">
        <v>42</v>
      </c>
      <c r="D5092" t="s">
        <v>407</v>
      </c>
      <c r="E5092" t="s">
        <v>2094</v>
      </c>
      <c r="F5092" t="s">
        <v>2095</v>
      </c>
      <c r="G5092">
        <v>-14.271000000000001</v>
      </c>
      <c r="H5092">
        <v>-170.13220000000001</v>
      </c>
      <c r="I5092" t="s">
        <v>206</v>
      </c>
      <c r="J5092">
        <v>112515</v>
      </c>
      <c r="K5092" s="1">
        <v>44694</v>
      </c>
      <c r="L5092" t="s">
        <v>123</v>
      </c>
      <c r="M5092" t="s">
        <v>8478</v>
      </c>
      <c r="N5092" t="s">
        <v>13813</v>
      </c>
      <c r="O5092" t="s">
        <v>448</v>
      </c>
      <c r="P5092" t="s">
        <v>2628</v>
      </c>
      <c r="Q5092" t="s">
        <v>34</v>
      </c>
      <c r="R5092" t="s">
        <v>2629</v>
      </c>
      <c r="S5092" t="s">
        <v>69</v>
      </c>
      <c r="T5092" t="s">
        <v>2630</v>
      </c>
      <c r="U5092" t="s">
        <v>2631</v>
      </c>
      <c r="V5092" t="s">
        <v>4520</v>
      </c>
      <c r="W5092" t="s">
        <v>4521</v>
      </c>
    </row>
    <row r="5093" spans="1:23" x14ac:dyDescent="0.3">
      <c r="A5093">
        <v>781633808838300</v>
      </c>
      <c r="B5093" t="s">
        <v>533</v>
      </c>
      <c r="C5093" t="s">
        <v>134</v>
      </c>
      <c r="D5093" t="s">
        <v>3550</v>
      </c>
      <c r="E5093" t="s">
        <v>1405</v>
      </c>
      <c r="F5093" t="s">
        <v>1406</v>
      </c>
      <c r="G5093">
        <v>56.2639</v>
      </c>
      <c r="H5093">
        <v>9.5017999999999994</v>
      </c>
      <c r="I5093" t="s">
        <v>206</v>
      </c>
      <c r="J5093">
        <v>49807</v>
      </c>
      <c r="K5093" s="1">
        <v>44627</v>
      </c>
      <c r="L5093" t="s">
        <v>123</v>
      </c>
      <c r="M5093" t="s">
        <v>13814</v>
      </c>
      <c r="N5093" t="s">
        <v>13815</v>
      </c>
      <c r="O5093" t="s">
        <v>496</v>
      </c>
      <c r="P5093" t="s">
        <v>1591</v>
      </c>
      <c r="Q5093" t="s">
        <v>967</v>
      </c>
      <c r="R5093" t="s">
        <v>1592</v>
      </c>
      <c r="S5093" t="s">
        <v>114</v>
      </c>
      <c r="T5093" t="s">
        <v>1593</v>
      </c>
      <c r="U5093" t="s">
        <v>1594</v>
      </c>
      <c r="V5093" t="s">
        <v>12188</v>
      </c>
      <c r="W5093" t="s">
        <v>12189</v>
      </c>
    </row>
    <row r="5094" spans="1:23" x14ac:dyDescent="0.3">
      <c r="A5094">
        <v>2256310635725860</v>
      </c>
      <c r="B5094" t="s">
        <v>533</v>
      </c>
      <c r="C5094" t="s">
        <v>151</v>
      </c>
      <c r="D5094" t="s">
        <v>829</v>
      </c>
      <c r="E5094" t="s">
        <v>3331</v>
      </c>
      <c r="F5094" t="s">
        <v>3332</v>
      </c>
      <c r="G5094">
        <v>4.8604000000000003</v>
      </c>
      <c r="H5094">
        <v>-58.930199999999999</v>
      </c>
      <c r="I5094" t="s">
        <v>28</v>
      </c>
      <c r="J5094">
        <v>83370</v>
      </c>
      <c r="K5094" s="1">
        <v>45092</v>
      </c>
      <c r="L5094" t="s">
        <v>29</v>
      </c>
      <c r="M5094" t="s">
        <v>13816</v>
      </c>
      <c r="N5094" t="s">
        <v>13817</v>
      </c>
      <c r="O5094" t="s">
        <v>1832</v>
      </c>
      <c r="P5094" t="s">
        <v>3629</v>
      </c>
      <c r="Q5094" t="s">
        <v>674</v>
      </c>
      <c r="R5094" t="s">
        <v>3630</v>
      </c>
      <c r="S5094" t="s">
        <v>212</v>
      </c>
      <c r="T5094" t="s">
        <v>3631</v>
      </c>
      <c r="U5094" t="s">
        <v>3632</v>
      </c>
      <c r="V5094" t="s">
        <v>633</v>
      </c>
      <c r="W5094" t="s">
        <v>634</v>
      </c>
    </row>
    <row r="5095" spans="1:23" x14ac:dyDescent="0.3">
      <c r="A5095">
        <v>2498817883871950</v>
      </c>
      <c r="B5095" t="s">
        <v>430</v>
      </c>
      <c r="C5095" t="s">
        <v>218</v>
      </c>
      <c r="D5095" t="s">
        <v>840</v>
      </c>
      <c r="E5095" t="s">
        <v>3948</v>
      </c>
      <c r="F5095" t="s">
        <v>3949</v>
      </c>
      <c r="G5095">
        <v>45.1</v>
      </c>
      <c r="H5095">
        <v>15.2</v>
      </c>
      <c r="I5095" t="s">
        <v>62</v>
      </c>
      <c r="J5095">
        <v>95904</v>
      </c>
      <c r="K5095" s="1">
        <v>44507</v>
      </c>
      <c r="L5095" t="s">
        <v>123</v>
      </c>
      <c r="M5095" t="s">
        <v>13818</v>
      </c>
      <c r="N5095" t="s">
        <v>13819</v>
      </c>
      <c r="O5095" t="s">
        <v>265</v>
      </c>
      <c r="P5095" t="s">
        <v>266</v>
      </c>
      <c r="Q5095" t="s">
        <v>143</v>
      </c>
      <c r="R5095" t="s">
        <v>267</v>
      </c>
      <c r="S5095" t="s">
        <v>52</v>
      </c>
      <c r="T5095" t="s">
        <v>268</v>
      </c>
      <c r="U5095" t="s">
        <v>269</v>
      </c>
      <c r="V5095" t="s">
        <v>2934</v>
      </c>
      <c r="W5095" t="s">
        <v>2935</v>
      </c>
    </row>
    <row r="5096" spans="1:23" x14ac:dyDescent="0.3">
      <c r="A5096">
        <v>1262813809724900</v>
      </c>
      <c r="B5096" t="s">
        <v>325</v>
      </c>
      <c r="C5096" t="s">
        <v>91</v>
      </c>
      <c r="D5096" t="s">
        <v>2248</v>
      </c>
      <c r="E5096" t="s">
        <v>456</v>
      </c>
      <c r="F5096" t="s">
        <v>457</v>
      </c>
      <c r="G5096">
        <v>9.0820000000000007</v>
      </c>
      <c r="H5096">
        <v>8.6753</v>
      </c>
      <c r="I5096" t="s">
        <v>28</v>
      </c>
      <c r="J5096">
        <v>48331</v>
      </c>
      <c r="K5096" s="1">
        <v>44566</v>
      </c>
      <c r="L5096" t="s">
        <v>123</v>
      </c>
      <c r="M5096" t="s">
        <v>13820</v>
      </c>
      <c r="N5096" t="s">
        <v>13821</v>
      </c>
      <c r="O5096" t="s">
        <v>344</v>
      </c>
      <c r="P5096" t="s">
        <v>4900</v>
      </c>
      <c r="Q5096" t="s">
        <v>34</v>
      </c>
      <c r="R5096" t="s">
        <v>4901</v>
      </c>
      <c r="S5096" t="s">
        <v>145</v>
      </c>
      <c r="T5096" t="s">
        <v>4902</v>
      </c>
      <c r="U5096" t="s">
        <v>4903</v>
      </c>
      <c r="V5096" t="s">
        <v>519</v>
      </c>
      <c r="W5096" t="s">
        <v>520</v>
      </c>
    </row>
    <row r="5097" spans="1:23" x14ac:dyDescent="0.3">
      <c r="A5097">
        <v>2006504398719170</v>
      </c>
      <c r="B5097" t="s">
        <v>23</v>
      </c>
      <c r="C5097" t="s">
        <v>105</v>
      </c>
      <c r="D5097" t="s">
        <v>2904</v>
      </c>
      <c r="E5097" t="s">
        <v>2727</v>
      </c>
      <c r="F5097" t="s">
        <v>2728</v>
      </c>
      <c r="G5097">
        <v>17.357800000000001</v>
      </c>
      <c r="H5097">
        <v>-62.782899999999998</v>
      </c>
      <c r="I5097" t="s">
        <v>78</v>
      </c>
      <c r="J5097">
        <v>55220</v>
      </c>
      <c r="K5097" s="1">
        <v>45102</v>
      </c>
      <c r="L5097" t="s">
        <v>29</v>
      </c>
      <c r="M5097" t="s">
        <v>13822</v>
      </c>
      <c r="N5097" t="s">
        <v>13823</v>
      </c>
      <c r="O5097" t="s">
        <v>1576</v>
      </c>
      <c r="P5097" t="s">
        <v>1577</v>
      </c>
      <c r="Q5097" t="s">
        <v>321</v>
      </c>
      <c r="R5097" t="s">
        <v>1578</v>
      </c>
      <c r="S5097" t="s">
        <v>69</v>
      </c>
      <c r="T5097" t="s">
        <v>1579</v>
      </c>
      <c r="U5097" t="s">
        <v>1580</v>
      </c>
      <c r="V5097" t="s">
        <v>958</v>
      </c>
      <c r="W5097" t="s">
        <v>959</v>
      </c>
    </row>
    <row r="5098" spans="1:23" x14ac:dyDescent="0.3">
      <c r="A5098">
        <v>524853303308178</v>
      </c>
      <c r="B5098" t="s">
        <v>396</v>
      </c>
      <c r="C5098" t="s">
        <v>134</v>
      </c>
      <c r="D5098" t="s">
        <v>3218</v>
      </c>
      <c r="E5098" t="s">
        <v>2342</v>
      </c>
      <c r="F5098" t="s">
        <v>2343</v>
      </c>
      <c r="G5098">
        <v>71.706900000000005</v>
      </c>
      <c r="H5098">
        <v>-42.604300000000002</v>
      </c>
      <c r="I5098" t="s">
        <v>138</v>
      </c>
      <c r="J5098">
        <v>91597</v>
      </c>
      <c r="K5098" s="1">
        <v>44919</v>
      </c>
      <c r="L5098" t="s">
        <v>63</v>
      </c>
      <c r="M5098" t="s">
        <v>13824</v>
      </c>
      <c r="N5098" t="s">
        <v>13825</v>
      </c>
      <c r="O5098" t="s">
        <v>33</v>
      </c>
      <c r="P5098" t="s">
        <v>5364</v>
      </c>
      <c r="Q5098" t="s">
        <v>239</v>
      </c>
      <c r="R5098" t="s">
        <v>5365</v>
      </c>
      <c r="S5098" t="s">
        <v>241</v>
      </c>
      <c r="T5098" t="s">
        <v>5366</v>
      </c>
      <c r="U5098" t="s">
        <v>5367</v>
      </c>
      <c r="V5098" t="s">
        <v>7242</v>
      </c>
      <c r="W5098" t="s">
        <v>7243</v>
      </c>
    </row>
    <row r="5099" spans="1:23" x14ac:dyDescent="0.3">
      <c r="A5099">
        <v>1856112525326960</v>
      </c>
      <c r="B5099" t="s">
        <v>272</v>
      </c>
      <c r="C5099" t="s">
        <v>105</v>
      </c>
      <c r="D5099" t="s">
        <v>1695</v>
      </c>
      <c r="E5099" t="s">
        <v>819</v>
      </c>
      <c r="F5099" t="s">
        <v>820</v>
      </c>
      <c r="G5099">
        <v>15.414899999999999</v>
      </c>
      <c r="H5099">
        <v>-61.3705</v>
      </c>
      <c r="I5099" t="s">
        <v>78</v>
      </c>
      <c r="J5099">
        <v>35127</v>
      </c>
      <c r="K5099" s="1">
        <v>44706</v>
      </c>
      <c r="L5099" t="s">
        <v>63</v>
      </c>
      <c r="M5099" t="s">
        <v>13826</v>
      </c>
      <c r="N5099" t="s">
        <v>13827</v>
      </c>
      <c r="O5099" t="s">
        <v>400</v>
      </c>
      <c r="P5099" t="s">
        <v>401</v>
      </c>
      <c r="Q5099" t="s">
        <v>67</v>
      </c>
      <c r="R5099" t="s">
        <v>402</v>
      </c>
      <c r="S5099" t="s">
        <v>334</v>
      </c>
      <c r="T5099" t="s">
        <v>403</v>
      </c>
      <c r="U5099" t="s">
        <v>404</v>
      </c>
      <c r="V5099" t="s">
        <v>2944</v>
      </c>
      <c r="W5099" t="s">
        <v>2945</v>
      </c>
    </row>
    <row r="5100" spans="1:23" x14ac:dyDescent="0.3">
      <c r="A5100">
        <v>968840559112307</v>
      </c>
      <c r="B5100" t="s">
        <v>467</v>
      </c>
      <c r="C5100" t="s">
        <v>91</v>
      </c>
      <c r="D5100" t="s">
        <v>2220</v>
      </c>
      <c r="E5100" t="s">
        <v>378</v>
      </c>
      <c r="F5100" t="s">
        <v>379</v>
      </c>
      <c r="G5100">
        <v>21.521799999999999</v>
      </c>
      <c r="H5100">
        <v>-77.781199999999998</v>
      </c>
      <c r="I5100" t="s">
        <v>78</v>
      </c>
      <c r="J5100">
        <v>97392</v>
      </c>
      <c r="K5100" s="1">
        <v>44974</v>
      </c>
      <c r="L5100" t="s">
        <v>123</v>
      </c>
      <c r="M5100" t="s">
        <v>13828</v>
      </c>
      <c r="N5100" t="s">
        <v>13829</v>
      </c>
      <c r="O5100" t="s">
        <v>1629</v>
      </c>
      <c r="P5100" t="s">
        <v>1630</v>
      </c>
      <c r="Q5100" t="s">
        <v>83</v>
      </c>
      <c r="R5100" t="s">
        <v>1631</v>
      </c>
      <c r="S5100" t="s">
        <v>114</v>
      </c>
      <c r="T5100" t="s">
        <v>1632</v>
      </c>
      <c r="U5100" t="s">
        <v>1633</v>
      </c>
      <c r="V5100" t="s">
        <v>5631</v>
      </c>
      <c r="W5100" t="s">
        <v>5632</v>
      </c>
    </row>
    <row r="5101" spans="1:23" x14ac:dyDescent="0.3">
      <c r="A5101">
        <v>2572288700678100</v>
      </c>
      <c r="B5101" t="s">
        <v>582</v>
      </c>
      <c r="C5101" t="s">
        <v>58</v>
      </c>
      <c r="D5101" t="s">
        <v>1889</v>
      </c>
      <c r="E5101" t="s">
        <v>1615</v>
      </c>
      <c r="F5101" t="s">
        <v>1616</v>
      </c>
      <c r="G5101">
        <v>-18.879200000000001</v>
      </c>
      <c r="H5101">
        <v>46.845100000000002</v>
      </c>
      <c r="I5101" t="s">
        <v>206</v>
      </c>
      <c r="J5101">
        <v>83034</v>
      </c>
      <c r="K5101" s="1">
        <v>44964</v>
      </c>
      <c r="L5101" t="s">
        <v>123</v>
      </c>
      <c r="M5101" t="s">
        <v>13830</v>
      </c>
      <c r="N5101">
        <v>3715709931</v>
      </c>
      <c r="O5101" t="s">
        <v>330</v>
      </c>
      <c r="P5101" t="s">
        <v>331</v>
      </c>
      <c r="Q5101" t="s">
        <v>83</v>
      </c>
      <c r="R5101" t="s">
        <v>333</v>
      </c>
      <c r="S5101" t="s">
        <v>114</v>
      </c>
      <c r="T5101" t="s">
        <v>335</v>
      </c>
      <c r="U5101" t="s">
        <v>336</v>
      </c>
      <c r="V5101" t="s">
        <v>2545</v>
      </c>
      <c r="W5101" t="s">
        <v>2546</v>
      </c>
    </row>
    <row r="5102" spans="1:23" x14ac:dyDescent="0.3">
      <c r="A5102">
        <v>299673223006695</v>
      </c>
      <c r="B5102" t="s">
        <v>325</v>
      </c>
      <c r="C5102" t="s">
        <v>91</v>
      </c>
      <c r="D5102" t="s">
        <v>3110</v>
      </c>
      <c r="E5102" t="s">
        <v>4406</v>
      </c>
      <c r="F5102" t="s">
        <v>4407</v>
      </c>
      <c r="G5102">
        <v>42.7087</v>
      </c>
      <c r="H5102">
        <v>19.374400000000001</v>
      </c>
      <c r="I5102" t="s">
        <v>28</v>
      </c>
      <c r="J5102">
        <v>57134</v>
      </c>
      <c r="K5102" s="1">
        <v>44454</v>
      </c>
      <c r="L5102" t="s">
        <v>123</v>
      </c>
      <c r="M5102" t="s">
        <v>13831</v>
      </c>
      <c r="N5102" t="s">
        <v>13832</v>
      </c>
      <c r="O5102" t="s">
        <v>803</v>
      </c>
      <c r="P5102" t="s">
        <v>4115</v>
      </c>
      <c r="Q5102" t="s">
        <v>239</v>
      </c>
      <c r="R5102" t="s">
        <v>4116</v>
      </c>
      <c r="S5102" t="s">
        <v>212</v>
      </c>
      <c r="T5102" t="s">
        <v>4117</v>
      </c>
      <c r="U5102" t="s">
        <v>4118</v>
      </c>
      <c r="V5102" t="s">
        <v>3457</v>
      </c>
      <c r="W5102" t="s">
        <v>3458</v>
      </c>
    </row>
    <row r="5103" spans="1:23" x14ac:dyDescent="0.3">
      <c r="A5103">
        <v>2873081581999740</v>
      </c>
      <c r="B5103" t="s">
        <v>364</v>
      </c>
      <c r="C5103" t="s">
        <v>273</v>
      </c>
      <c r="D5103" t="s">
        <v>3299</v>
      </c>
      <c r="E5103" t="s">
        <v>3442</v>
      </c>
      <c r="F5103" t="s">
        <v>3443</v>
      </c>
      <c r="G5103">
        <v>61.924100000000003</v>
      </c>
      <c r="H5103">
        <v>25.748200000000001</v>
      </c>
      <c r="I5103" t="s">
        <v>28</v>
      </c>
      <c r="J5103">
        <v>26644</v>
      </c>
      <c r="K5103" s="1">
        <v>44579</v>
      </c>
      <c r="L5103" t="s">
        <v>63</v>
      </c>
      <c r="M5103" t="s">
        <v>13833</v>
      </c>
      <c r="N5103" t="s">
        <v>13834</v>
      </c>
      <c r="O5103" t="s">
        <v>660</v>
      </c>
      <c r="P5103" t="s">
        <v>661</v>
      </c>
      <c r="Q5103" t="s">
        <v>1047</v>
      </c>
      <c r="R5103" t="s">
        <v>662</v>
      </c>
      <c r="S5103" t="s">
        <v>198</v>
      </c>
      <c r="T5103" t="s">
        <v>663</v>
      </c>
      <c r="U5103" t="s">
        <v>664</v>
      </c>
      <c r="V5103" t="s">
        <v>5736</v>
      </c>
      <c r="W5103" t="s">
        <v>5737</v>
      </c>
    </row>
    <row r="5104" spans="1:23" x14ac:dyDescent="0.3">
      <c r="A5104">
        <v>2600152818818280</v>
      </c>
      <c r="B5104" t="s">
        <v>300</v>
      </c>
      <c r="C5104" t="s">
        <v>105</v>
      </c>
      <c r="D5104" t="s">
        <v>3115</v>
      </c>
      <c r="E5104" t="s">
        <v>2045</v>
      </c>
      <c r="F5104" t="s">
        <v>2046</v>
      </c>
      <c r="G5104">
        <v>35.126399999999997</v>
      </c>
      <c r="H5104">
        <v>33.429900000000004</v>
      </c>
      <c r="I5104" t="s">
        <v>62</v>
      </c>
      <c r="J5104">
        <v>88109</v>
      </c>
      <c r="K5104" s="1">
        <v>44578</v>
      </c>
      <c r="L5104" t="s">
        <v>29</v>
      </c>
      <c r="M5104" t="s">
        <v>13835</v>
      </c>
      <c r="N5104">
        <v>2979946938</v>
      </c>
      <c r="O5104" t="s">
        <v>447</v>
      </c>
      <c r="P5104" t="s">
        <v>5008</v>
      </c>
      <c r="Q5104" t="s">
        <v>321</v>
      </c>
      <c r="R5104" t="s">
        <v>5009</v>
      </c>
      <c r="S5104" t="s">
        <v>334</v>
      </c>
      <c r="T5104" t="s">
        <v>5010</v>
      </c>
      <c r="U5104" t="s">
        <v>5011</v>
      </c>
      <c r="V5104" t="s">
        <v>1740</v>
      </c>
      <c r="W5104" t="s">
        <v>1741</v>
      </c>
    </row>
    <row r="5105" spans="1:23" x14ac:dyDescent="0.3">
      <c r="A5105">
        <v>2544091798035380</v>
      </c>
      <c r="B5105" t="s">
        <v>467</v>
      </c>
      <c r="C5105" t="s">
        <v>273</v>
      </c>
      <c r="D5105" t="s">
        <v>5497</v>
      </c>
      <c r="E5105" t="s">
        <v>5204</v>
      </c>
      <c r="F5105" t="s">
        <v>5205</v>
      </c>
      <c r="G5105">
        <v>41.153300000000002</v>
      </c>
      <c r="H5105">
        <v>20.168299999999999</v>
      </c>
      <c r="I5105" t="s">
        <v>62</v>
      </c>
      <c r="J5105">
        <v>76005</v>
      </c>
      <c r="K5105" s="1">
        <v>44570</v>
      </c>
      <c r="L5105" t="s">
        <v>63</v>
      </c>
      <c r="M5105" t="s">
        <v>13836</v>
      </c>
      <c r="N5105" t="s">
        <v>13837</v>
      </c>
      <c r="O5105" t="s">
        <v>111</v>
      </c>
      <c r="P5105" t="s">
        <v>112</v>
      </c>
      <c r="Q5105" t="s">
        <v>50</v>
      </c>
      <c r="R5105" t="s">
        <v>113</v>
      </c>
      <c r="S5105" t="s">
        <v>85</v>
      </c>
      <c r="T5105" t="s">
        <v>115</v>
      </c>
      <c r="U5105" t="s">
        <v>116</v>
      </c>
      <c r="V5105" t="s">
        <v>6633</v>
      </c>
      <c r="W5105" t="s">
        <v>6634</v>
      </c>
    </row>
    <row r="5106" spans="1:23" x14ac:dyDescent="0.3">
      <c r="A5106">
        <v>1810924262981140</v>
      </c>
      <c r="B5106" t="s">
        <v>686</v>
      </c>
      <c r="C5106" t="s">
        <v>105</v>
      </c>
      <c r="D5106" t="s">
        <v>4471</v>
      </c>
      <c r="E5106" t="s">
        <v>262</v>
      </c>
      <c r="F5106" t="s">
        <v>262</v>
      </c>
      <c r="G5106">
        <v>43.942399999999999</v>
      </c>
      <c r="H5106">
        <v>12.457800000000001</v>
      </c>
      <c r="I5106" t="s">
        <v>206</v>
      </c>
      <c r="J5106">
        <v>29220</v>
      </c>
      <c r="K5106" s="1">
        <v>45089</v>
      </c>
      <c r="L5106" t="s">
        <v>63</v>
      </c>
      <c r="M5106" t="s">
        <v>13838</v>
      </c>
      <c r="N5106" t="s">
        <v>13839</v>
      </c>
      <c r="O5106" t="s">
        <v>2983</v>
      </c>
      <c r="P5106" t="s">
        <v>2984</v>
      </c>
      <c r="Q5106" t="s">
        <v>83</v>
      </c>
      <c r="R5106" t="s">
        <v>2985</v>
      </c>
      <c r="S5106" t="s">
        <v>198</v>
      </c>
      <c r="T5106" t="s">
        <v>2986</v>
      </c>
      <c r="U5106" t="s">
        <v>2987</v>
      </c>
      <c r="V5106" t="s">
        <v>5532</v>
      </c>
      <c r="W5106" t="s">
        <v>5533</v>
      </c>
    </row>
    <row r="5107" spans="1:23" x14ac:dyDescent="0.3">
      <c r="A5107">
        <v>203371286579529</v>
      </c>
      <c r="B5107" t="s">
        <v>1636</v>
      </c>
      <c r="C5107" t="s">
        <v>24</v>
      </c>
      <c r="D5107" t="s">
        <v>7225</v>
      </c>
      <c r="E5107" t="s">
        <v>1534</v>
      </c>
      <c r="F5107" t="s">
        <v>1535</v>
      </c>
      <c r="G5107">
        <v>1.3733</v>
      </c>
      <c r="H5107">
        <v>32.290300000000002</v>
      </c>
      <c r="I5107" t="s">
        <v>138</v>
      </c>
      <c r="J5107">
        <v>79679</v>
      </c>
      <c r="K5107" s="1">
        <v>44952</v>
      </c>
      <c r="L5107" t="s">
        <v>123</v>
      </c>
      <c r="M5107" t="s">
        <v>13840</v>
      </c>
      <c r="N5107" t="s">
        <v>13841</v>
      </c>
      <c r="O5107" t="s">
        <v>356</v>
      </c>
      <c r="P5107" t="s">
        <v>357</v>
      </c>
      <c r="Q5107" t="s">
        <v>294</v>
      </c>
      <c r="R5107" t="s">
        <v>359</v>
      </c>
      <c r="S5107" t="s">
        <v>198</v>
      </c>
      <c r="T5107" t="s">
        <v>360</v>
      </c>
      <c r="U5107" t="s">
        <v>361</v>
      </c>
      <c r="V5107" t="s">
        <v>5336</v>
      </c>
      <c r="W5107" t="s">
        <v>5337</v>
      </c>
    </row>
    <row r="5108" spans="1:23" x14ac:dyDescent="0.3">
      <c r="A5108">
        <v>1937846207011870</v>
      </c>
      <c r="B5108" t="s">
        <v>417</v>
      </c>
      <c r="C5108" t="s">
        <v>24</v>
      </c>
      <c r="D5108" t="s">
        <v>3068</v>
      </c>
      <c r="E5108" t="s">
        <v>3964</v>
      </c>
      <c r="F5108" t="s">
        <v>3965</v>
      </c>
      <c r="G5108">
        <v>42.315399999999997</v>
      </c>
      <c r="H5108">
        <v>43.356900000000003</v>
      </c>
      <c r="I5108" t="s">
        <v>28</v>
      </c>
      <c r="J5108">
        <v>122101</v>
      </c>
      <c r="K5108" s="1">
        <v>44544</v>
      </c>
      <c r="L5108" t="s">
        <v>29</v>
      </c>
      <c r="M5108" t="s">
        <v>13842</v>
      </c>
      <c r="N5108" t="s">
        <v>13843</v>
      </c>
      <c r="O5108" t="s">
        <v>1429</v>
      </c>
      <c r="P5108" t="s">
        <v>4198</v>
      </c>
      <c r="Q5108" t="s">
        <v>1047</v>
      </c>
      <c r="R5108" t="s">
        <v>4199</v>
      </c>
      <c r="S5108" t="s">
        <v>52</v>
      </c>
      <c r="T5108" t="s">
        <v>4200</v>
      </c>
      <c r="U5108" t="s">
        <v>4201</v>
      </c>
      <c r="V5108" t="s">
        <v>3037</v>
      </c>
      <c r="W5108" t="s">
        <v>3038</v>
      </c>
    </row>
    <row r="5109" spans="1:23" x14ac:dyDescent="0.3">
      <c r="A5109">
        <v>1054963066688850</v>
      </c>
      <c r="B5109" t="s">
        <v>41</v>
      </c>
      <c r="C5109" t="s">
        <v>24</v>
      </c>
      <c r="D5109" t="s">
        <v>5400</v>
      </c>
      <c r="E5109" t="s">
        <v>1564</v>
      </c>
      <c r="F5109" t="s">
        <v>1565</v>
      </c>
      <c r="G5109">
        <v>6.6111000000000004</v>
      </c>
      <c r="H5109">
        <v>20.939399999999999</v>
      </c>
      <c r="I5109" t="s">
        <v>28</v>
      </c>
      <c r="J5109">
        <v>42510</v>
      </c>
      <c r="K5109" s="1">
        <v>44933</v>
      </c>
      <c r="L5109" t="s">
        <v>63</v>
      </c>
      <c r="M5109" t="s">
        <v>13844</v>
      </c>
      <c r="N5109" t="s">
        <v>13845</v>
      </c>
      <c r="O5109" t="s">
        <v>2072</v>
      </c>
      <c r="P5109" t="s">
        <v>2073</v>
      </c>
      <c r="Q5109" t="s">
        <v>967</v>
      </c>
      <c r="R5109" t="s">
        <v>2074</v>
      </c>
      <c r="S5109" t="s">
        <v>198</v>
      </c>
      <c r="T5109" t="s">
        <v>2075</v>
      </c>
      <c r="U5109" t="s">
        <v>2076</v>
      </c>
      <c r="V5109" t="s">
        <v>2705</v>
      </c>
      <c r="W5109" t="s">
        <v>2706</v>
      </c>
    </row>
    <row r="5110" spans="1:23" x14ac:dyDescent="0.3">
      <c r="A5110">
        <v>2123121978656330</v>
      </c>
      <c r="B5110" t="s">
        <v>23</v>
      </c>
      <c r="C5110" t="s">
        <v>91</v>
      </c>
      <c r="D5110" t="s">
        <v>2348</v>
      </c>
      <c r="E5110" t="s">
        <v>469</v>
      </c>
      <c r="F5110" t="s">
        <v>470</v>
      </c>
      <c r="G5110">
        <v>26.335100000000001</v>
      </c>
      <c r="H5110">
        <v>17.228300000000001</v>
      </c>
      <c r="I5110" t="s">
        <v>206</v>
      </c>
      <c r="J5110">
        <v>85225</v>
      </c>
      <c r="K5110" s="1">
        <v>45177</v>
      </c>
      <c r="L5110" t="s">
        <v>63</v>
      </c>
      <c r="M5110" t="s">
        <v>9149</v>
      </c>
      <c r="N5110" t="s">
        <v>13846</v>
      </c>
      <c r="O5110" t="s">
        <v>1735</v>
      </c>
      <c r="P5110" t="s">
        <v>1736</v>
      </c>
      <c r="Q5110" t="s">
        <v>674</v>
      </c>
      <c r="R5110" t="s">
        <v>1737</v>
      </c>
      <c r="S5110" t="s">
        <v>241</v>
      </c>
      <c r="T5110" t="s">
        <v>1738</v>
      </c>
      <c r="U5110" t="s">
        <v>1739</v>
      </c>
      <c r="V5110" t="s">
        <v>8356</v>
      </c>
      <c r="W5110" t="s">
        <v>8357</v>
      </c>
    </row>
    <row r="5111" spans="1:23" x14ac:dyDescent="0.3">
      <c r="A5111">
        <v>1941164375647750</v>
      </c>
      <c r="B5111" t="s">
        <v>1008</v>
      </c>
      <c r="C5111" t="s">
        <v>24</v>
      </c>
      <c r="D5111" t="s">
        <v>3379</v>
      </c>
      <c r="E5111" t="s">
        <v>2591</v>
      </c>
      <c r="F5111" t="s">
        <v>2592</v>
      </c>
      <c r="G5111">
        <v>31.046099999999999</v>
      </c>
      <c r="H5111">
        <v>34.851599999999998</v>
      </c>
      <c r="I5111" t="s">
        <v>28</v>
      </c>
      <c r="J5111">
        <v>40069</v>
      </c>
      <c r="K5111" s="1">
        <v>44754</v>
      </c>
      <c r="L5111" t="s">
        <v>63</v>
      </c>
      <c r="M5111" t="s">
        <v>13847</v>
      </c>
      <c r="N5111" t="s">
        <v>13848</v>
      </c>
      <c r="O5111" t="s">
        <v>447</v>
      </c>
      <c r="P5111" t="s">
        <v>448</v>
      </c>
      <c r="Q5111" t="s">
        <v>674</v>
      </c>
      <c r="R5111" t="s">
        <v>449</v>
      </c>
      <c r="S5111" t="s">
        <v>85</v>
      </c>
      <c r="T5111" t="s">
        <v>450</v>
      </c>
      <c r="U5111" t="s">
        <v>451</v>
      </c>
      <c r="V5111" t="s">
        <v>5282</v>
      </c>
      <c r="W5111" t="s">
        <v>5283</v>
      </c>
    </row>
    <row r="5112" spans="1:23" x14ac:dyDescent="0.3">
      <c r="A5112">
        <v>202456625704140</v>
      </c>
      <c r="B5112" t="s">
        <v>973</v>
      </c>
      <c r="C5112" t="s">
        <v>42</v>
      </c>
      <c r="D5112" t="s">
        <v>4626</v>
      </c>
      <c r="E5112" t="s">
        <v>366</v>
      </c>
      <c r="F5112" t="s">
        <v>367</v>
      </c>
      <c r="G5112">
        <v>18.4207</v>
      </c>
      <c r="H5112">
        <v>-64.639899999999997</v>
      </c>
      <c r="I5112" t="s">
        <v>206</v>
      </c>
      <c r="J5112">
        <v>56851</v>
      </c>
      <c r="K5112" s="1">
        <v>44847</v>
      </c>
      <c r="L5112" t="s">
        <v>123</v>
      </c>
      <c r="M5112" t="s">
        <v>13849</v>
      </c>
      <c r="N5112" t="s">
        <v>13850</v>
      </c>
      <c r="O5112" t="s">
        <v>209</v>
      </c>
      <c r="P5112" t="s">
        <v>3221</v>
      </c>
      <c r="Q5112" t="s">
        <v>321</v>
      </c>
      <c r="R5112" t="s">
        <v>3222</v>
      </c>
      <c r="S5112" t="s">
        <v>69</v>
      </c>
      <c r="T5112" t="s">
        <v>3223</v>
      </c>
      <c r="U5112" t="s">
        <v>3224</v>
      </c>
      <c r="V5112" t="s">
        <v>4896</v>
      </c>
      <c r="W5112" t="s">
        <v>4897</v>
      </c>
    </row>
    <row r="5113" spans="1:23" x14ac:dyDescent="0.3">
      <c r="A5113">
        <v>680949820471612</v>
      </c>
      <c r="B5113" t="s">
        <v>41</v>
      </c>
      <c r="C5113" t="s">
        <v>134</v>
      </c>
      <c r="D5113" t="s">
        <v>3667</v>
      </c>
      <c r="E5113" t="s">
        <v>5225</v>
      </c>
      <c r="F5113" t="s">
        <v>5226</v>
      </c>
      <c r="G5113">
        <v>7.1315</v>
      </c>
      <c r="H5113">
        <v>171.18450000000001</v>
      </c>
      <c r="I5113" t="s">
        <v>62</v>
      </c>
      <c r="J5113">
        <v>38415</v>
      </c>
      <c r="K5113" s="1">
        <v>44804</v>
      </c>
      <c r="L5113" t="s">
        <v>63</v>
      </c>
      <c r="M5113" t="s">
        <v>13851</v>
      </c>
      <c r="N5113" t="s">
        <v>13852</v>
      </c>
      <c r="O5113" t="s">
        <v>400</v>
      </c>
      <c r="P5113" t="s">
        <v>401</v>
      </c>
      <c r="Q5113" t="s">
        <v>50</v>
      </c>
      <c r="R5113" t="s">
        <v>402</v>
      </c>
      <c r="S5113" t="s">
        <v>255</v>
      </c>
      <c r="T5113" t="s">
        <v>403</v>
      </c>
      <c r="U5113" t="s">
        <v>404</v>
      </c>
      <c r="V5113" t="s">
        <v>4009</v>
      </c>
      <c r="W5113" t="s">
        <v>4010</v>
      </c>
    </row>
    <row r="5114" spans="1:23" x14ac:dyDescent="0.3">
      <c r="A5114">
        <v>650729869795870</v>
      </c>
      <c r="B5114" t="s">
        <v>57</v>
      </c>
      <c r="C5114" t="s">
        <v>91</v>
      </c>
      <c r="D5114" t="s">
        <v>1804</v>
      </c>
      <c r="E5114" t="s">
        <v>544</v>
      </c>
      <c r="F5114" t="s">
        <v>545</v>
      </c>
      <c r="G5114">
        <v>7.54</v>
      </c>
      <c r="H5114">
        <v>-5.5471000000000004</v>
      </c>
      <c r="I5114" t="s">
        <v>78</v>
      </c>
      <c r="J5114">
        <v>57646</v>
      </c>
      <c r="K5114" s="1">
        <v>44691</v>
      </c>
      <c r="L5114" t="s">
        <v>63</v>
      </c>
      <c r="M5114" t="s">
        <v>13853</v>
      </c>
      <c r="N5114" t="s">
        <v>13854</v>
      </c>
      <c r="O5114" t="s">
        <v>4415</v>
      </c>
      <c r="P5114" t="s">
        <v>4416</v>
      </c>
      <c r="Q5114" t="s">
        <v>67</v>
      </c>
      <c r="R5114" t="s">
        <v>4417</v>
      </c>
      <c r="S5114" t="s">
        <v>334</v>
      </c>
      <c r="T5114" t="s">
        <v>4418</v>
      </c>
      <c r="U5114" t="s">
        <v>4419</v>
      </c>
      <c r="V5114" t="s">
        <v>3409</v>
      </c>
      <c r="W5114" t="s">
        <v>3410</v>
      </c>
    </row>
    <row r="5115" spans="1:23" x14ac:dyDescent="0.3">
      <c r="A5115">
        <v>760415110536175</v>
      </c>
      <c r="B5115" t="s">
        <v>533</v>
      </c>
      <c r="C5115" t="s">
        <v>218</v>
      </c>
      <c r="D5115" t="s">
        <v>1782</v>
      </c>
      <c r="E5115" t="s">
        <v>2210</v>
      </c>
      <c r="F5115" t="s">
        <v>2211</v>
      </c>
      <c r="G5115">
        <v>4.5709</v>
      </c>
      <c r="H5115">
        <v>-74.297300000000007</v>
      </c>
      <c r="I5115" t="s">
        <v>28</v>
      </c>
      <c r="J5115">
        <v>70527</v>
      </c>
      <c r="K5115" s="1">
        <v>44922</v>
      </c>
      <c r="L5115" t="s">
        <v>123</v>
      </c>
      <c r="M5115" t="s">
        <v>13855</v>
      </c>
      <c r="N5115" t="s">
        <v>13856</v>
      </c>
      <c r="O5115" t="s">
        <v>224</v>
      </c>
      <c r="P5115" t="s">
        <v>81</v>
      </c>
      <c r="Q5115" t="s">
        <v>34</v>
      </c>
      <c r="R5115" t="s">
        <v>3756</v>
      </c>
      <c r="S5115" t="s">
        <v>212</v>
      </c>
      <c r="T5115" t="s">
        <v>3757</v>
      </c>
      <c r="U5115" t="s">
        <v>3758</v>
      </c>
      <c r="V5115" t="s">
        <v>759</v>
      </c>
      <c r="W5115" t="s">
        <v>760</v>
      </c>
    </row>
    <row r="5116" spans="1:23" x14ac:dyDescent="0.3">
      <c r="A5116">
        <v>2524060667169660</v>
      </c>
      <c r="B5116" t="s">
        <v>973</v>
      </c>
      <c r="C5116" t="s">
        <v>24</v>
      </c>
      <c r="D5116" t="s">
        <v>2538</v>
      </c>
      <c r="E5116" t="s">
        <v>504</v>
      </c>
      <c r="F5116" t="s">
        <v>505</v>
      </c>
      <c r="G5116">
        <v>21.473500000000001</v>
      </c>
      <c r="H5116">
        <v>55.9754</v>
      </c>
      <c r="I5116" t="s">
        <v>138</v>
      </c>
      <c r="J5116">
        <v>121201</v>
      </c>
      <c r="K5116" s="1">
        <v>44809</v>
      </c>
      <c r="L5116" t="s">
        <v>123</v>
      </c>
      <c r="M5116" t="s">
        <v>13857</v>
      </c>
      <c r="N5116" t="s">
        <v>13858</v>
      </c>
      <c r="O5116" t="s">
        <v>356</v>
      </c>
      <c r="P5116" t="s">
        <v>357</v>
      </c>
      <c r="Q5116" t="s">
        <v>169</v>
      </c>
      <c r="R5116" t="s">
        <v>359</v>
      </c>
      <c r="S5116" t="s">
        <v>255</v>
      </c>
      <c r="T5116" t="s">
        <v>360</v>
      </c>
      <c r="U5116" t="s">
        <v>361</v>
      </c>
      <c r="V5116" t="s">
        <v>7115</v>
      </c>
      <c r="W5116" t="s">
        <v>7116</v>
      </c>
    </row>
    <row r="5117" spans="1:23" x14ac:dyDescent="0.3">
      <c r="A5117">
        <v>1735458564064970</v>
      </c>
      <c r="B5117" t="s">
        <v>1008</v>
      </c>
      <c r="C5117" t="s">
        <v>151</v>
      </c>
      <c r="D5117" t="s">
        <v>1177</v>
      </c>
      <c r="E5117" t="s">
        <v>712</v>
      </c>
      <c r="F5117" t="s">
        <v>713</v>
      </c>
      <c r="G5117">
        <v>40.069099999999999</v>
      </c>
      <c r="H5117">
        <v>45.038200000000003</v>
      </c>
      <c r="I5117" t="s">
        <v>28</v>
      </c>
      <c r="J5117">
        <v>104884</v>
      </c>
      <c r="K5117" s="1">
        <v>44882</v>
      </c>
      <c r="L5117" t="s">
        <v>63</v>
      </c>
      <c r="M5117" t="s">
        <v>13859</v>
      </c>
      <c r="N5117" t="s">
        <v>13860</v>
      </c>
      <c r="O5117" t="s">
        <v>2653</v>
      </c>
      <c r="P5117" t="s">
        <v>2654</v>
      </c>
      <c r="Q5117" t="s">
        <v>50</v>
      </c>
      <c r="R5117" t="s">
        <v>2655</v>
      </c>
      <c r="S5117" t="s">
        <v>114</v>
      </c>
      <c r="T5117" t="s">
        <v>2656</v>
      </c>
      <c r="U5117" t="s">
        <v>2657</v>
      </c>
      <c r="V5117" t="s">
        <v>3259</v>
      </c>
      <c r="W5117" t="s">
        <v>3260</v>
      </c>
    </row>
    <row r="5118" spans="1:23" x14ac:dyDescent="0.3">
      <c r="A5118">
        <v>2437039074120630</v>
      </c>
      <c r="B5118" t="s">
        <v>351</v>
      </c>
      <c r="C5118" t="s">
        <v>189</v>
      </c>
      <c r="D5118" t="s">
        <v>1192</v>
      </c>
      <c r="E5118" t="s">
        <v>1849</v>
      </c>
      <c r="F5118" t="s">
        <v>1850</v>
      </c>
      <c r="G5118">
        <v>32.427900000000001</v>
      </c>
      <c r="H5118">
        <v>53.688000000000002</v>
      </c>
      <c r="I5118" t="s">
        <v>206</v>
      </c>
      <c r="J5118">
        <v>18867</v>
      </c>
      <c r="K5118" s="1">
        <v>44733</v>
      </c>
      <c r="L5118" t="s">
        <v>123</v>
      </c>
      <c r="M5118" t="s">
        <v>13861</v>
      </c>
      <c r="N5118" t="s">
        <v>13862</v>
      </c>
      <c r="O5118" t="s">
        <v>423</v>
      </c>
      <c r="P5118" t="s">
        <v>141</v>
      </c>
      <c r="Q5118" t="s">
        <v>967</v>
      </c>
      <c r="R5118" t="s">
        <v>3058</v>
      </c>
      <c r="S5118" t="s">
        <v>212</v>
      </c>
      <c r="T5118" t="s">
        <v>3059</v>
      </c>
      <c r="U5118" t="s">
        <v>3060</v>
      </c>
      <c r="V5118" t="s">
        <v>2427</v>
      </c>
      <c r="W5118" t="s">
        <v>2428</v>
      </c>
    </row>
    <row r="5119" spans="1:23" x14ac:dyDescent="0.3">
      <c r="A5119">
        <v>2045049797396530</v>
      </c>
      <c r="B5119" t="s">
        <v>430</v>
      </c>
      <c r="C5119" t="s">
        <v>151</v>
      </c>
      <c r="D5119" t="s">
        <v>3039</v>
      </c>
      <c r="E5119" t="s">
        <v>233</v>
      </c>
      <c r="F5119" t="s">
        <v>234</v>
      </c>
      <c r="G5119">
        <v>34.802100000000003</v>
      </c>
      <c r="H5119">
        <v>38.9968</v>
      </c>
      <c r="I5119" t="s">
        <v>62</v>
      </c>
      <c r="J5119">
        <v>62390</v>
      </c>
      <c r="K5119" s="1">
        <v>44460</v>
      </c>
      <c r="L5119" t="s">
        <v>29</v>
      </c>
      <c r="M5119" t="s">
        <v>13863</v>
      </c>
      <c r="N5119" t="s">
        <v>13864</v>
      </c>
      <c r="O5119" t="s">
        <v>1115</v>
      </c>
      <c r="P5119" t="s">
        <v>2180</v>
      </c>
      <c r="Q5119" t="s">
        <v>83</v>
      </c>
      <c r="R5119" t="s">
        <v>2181</v>
      </c>
      <c r="S5119" t="s">
        <v>69</v>
      </c>
      <c r="T5119" t="s">
        <v>2182</v>
      </c>
      <c r="U5119" t="s">
        <v>2183</v>
      </c>
      <c r="V5119" t="s">
        <v>8249</v>
      </c>
      <c r="W5119" t="s">
        <v>8250</v>
      </c>
    </row>
    <row r="5120" spans="1:23" x14ac:dyDescent="0.3">
      <c r="A5120">
        <v>2506638112941610</v>
      </c>
      <c r="B5120" t="s">
        <v>973</v>
      </c>
      <c r="C5120" t="s">
        <v>105</v>
      </c>
      <c r="D5120" t="s">
        <v>7547</v>
      </c>
      <c r="E5120" t="s">
        <v>469</v>
      </c>
      <c r="F5120" t="s">
        <v>470</v>
      </c>
      <c r="G5120">
        <v>26.335100000000001</v>
      </c>
      <c r="H5120">
        <v>17.228300000000001</v>
      </c>
      <c r="I5120" t="s">
        <v>62</v>
      </c>
      <c r="J5120">
        <v>33919</v>
      </c>
      <c r="K5120" s="1">
        <v>44664</v>
      </c>
      <c r="L5120" t="s">
        <v>123</v>
      </c>
      <c r="M5120" t="s">
        <v>13865</v>
      </c>
      <c r="N5120" t="s">
        <v>13866</v>
      </c>
      <c r="O5120" t="s">
        <v>1069</v>
      </c>
      <c r="P5120" t="s">
        <v>2214</v>
      </c>
      <c r="Q5120" t="s">
        <v>67</v>
      </c>
      <c r="R5120" t="s">
        <v>2215</v>
      </c>
      <c r="S5120" t="s">
        <v>241</v>
      </c>
      <c r="T5120" t="s">
        <v>2216</v>
      </c>
      <c r="U5120" t="s">
        <v>2217</v>
      </c>
      <c r="V5120" t="s">
        <v>759</v>
      </c>
      <c r="W5120" t="s">
        <v>760</v>
      </c>
    </row>
    <row r="5121" spans="1:23" x14ac:dyDescent="0.3">
      <c r="A5121">
        <v>2425651620038900</v>
      </c>
      <c r="B5121" t="s">
        <v>467</v>
      </c>
      <c r="C5121" t="s">
        <v>151</v>
      </c>
      <c r="D5121" t="s">
        <v>5757</v>
      </c>
      <c r="E5121" t="s">
        <v>1316</v>
      </c>
      <c r="F5121" t="s">
        <v>1317</v>
      </c>
      <c r="G5121">
        <v>16.538799999999998</v>
      </c>
      <c r="H5121">
        <v>-23.041799999999999</v>
      </c>
      <c r="I5121" t="s">
        <v>206</v>
      </c>
      <c r="J5121">
        <v>108946</v>
      </c>
      <c r="K5121" s="1">
        <v>44892</v>
      </c>
      <c r="L5121" t="s">
        <v>123</v>
      </c>
      <c r="M5121" t="s">
        <v>13867</v>
      </c>
      <c r="N5121" t="s">
        <v>13868</v>
      </c>
      <c r="O5121" t="s">
        <v>2883</v>
      </c>
      <c r="P5121" t="s">
        <v>4657</v>
      </c>
      <c r="Q5121" t="s">
        <v>294</v>
      </c>
      <c r="R5121" t="s">
        <v>4658</v>
      </c>
      <c r="S5121" t="s">
        <v>36</v>
      </c>
      <c r="T5121" t="s">
        <v>4659</v>
      </c>
      <c r="U5121" t="s">
        <v>4660</v>
      </c>
      <c r="V5121" t="s">
        <v>4720</v>
      </c>
      <c r="W5121" t="s">
        <v>4721</v>
      </c>
    </row>
    <row r="5122" spans="1:23" x14ac:dyDescent="0.3">
      <c r="A5122">
        <v>335360237579724</v>
      </c>
      <c r="B5122" t="s">
        <v>396</v>
      </c>
      <c r="C5122" t="s">
        <v>218</v>
      </c>
      <c r="D5122" t="s">
        <v>5091</v>
      </c>
      <c r="E5122" t="s">
        <v>4202</v>
      </c>
      <c r="F5122" t="s">
        <v>4203</v>
      </c>
      <c r="G5122">
        <v>-22.957599999999999</v>
      </c>
      <c r="H5122">
        <v>18.490400000000001</v>
      </c>
      <c r="I5122" t="s">
        <v>138</v>
      </c>
      <c r="J5122">
        <v>42756</v>
      </c>
      <c r="K5122" s="1">
        <v>45106</v>
      </c>
      <c r="L5122" t="s">
        <v>29</v>
      </c>
      <c r="M5122" t="s">
        <v>2552</v>
      </c>
      <c r="N5122" t="s">
        <v>13869</v>
      </c>
      <c r="O5122" t="s">
        <v>389</v>
      </c>
      <c r="P5122" t="s">
        <v>7939</v>
      </c>
      <c r="Q5122" t="s">
        <v>1047</v>
      </c>
      <c r="R5122" t="s">
        <v>7940</v>
      </c>
      <c r="S5122" t="s">
        <v>85</v>
      </c>
      <c r="T5122" t="s">
        <v>7941</v>
      </c>
      <c r="U5122" t="s">
        <v>7942</v>
      </c>
      <c r="V5122" t="s">
        <v>6179</v>
      </c>
      <c r="W5122" t="s">
        <v>6180</v>
      </c>
    </row>
    <row r="5123" spans="1:23" x14ac:dyDescent="0.3">
      <c r="A5123">
        <v>2761787903751420</v>
      </c>
      <c r="B5123" t="s">
        <v>779</v>
      </c>
      <c r="C5123" t="s">
        <v>273</v>
      </c>
      <c r="D5123" t="s">
        <v>935</v>
      </c>
      <c r="E5123" t="s">
        <v>5539</v>
      </c>
      <c r="F5123" t="s">
        <v>5540</v>
      </c>
      <c r="G5123">
        <v>14.058299999999999</v>
      </c>
      <c r="H5123">
        <v>108.27719999999999</v>
      </c>
      <c r="I5123" t="s">
        <v>62</v>
      </c>
      <c r="J5123">
        <v>122147</v>
      </c>
      <c r="K5123" s="1">
        <v>45044</v>
      </c>
      <c r="L5123" t="s">
        <v>63</v>
      </c>
      <c r="M5123" t="s">
        <v>7683</v>
      </c>
      <c r="N5123" t="s">
        <v>13870</v>
      </c>
      <c r="O5123" t="s">
        <v>785</v>
      </c>
      <c r="P5123" t="s">
        <v>1785</v>
      </c>
      <c r="Q5123" t="s">
        <v>253</v>
      </c>
      <c r="R5123" t="s">
        <v>1786</v>
      </c>
      <c r="S5123" t="s">
        <v>69</v>
      </c>
      <c r="T5123" t="s">
        <v>1787</v>
      </c>
      <c r="U5123" t="s">
        <v>1788</v>
      </c>
      <c r="V5123" t="s">
        <v>3016</v>
      </c>
      <c r="W5123" t="s">
        <v>3017</v>
      </c>
    </row>
    <row r="5124" spans="1:23" x14ac:dyDescent="0.3">
      <c r="A5124">
        <v>1136064455463310</v>
      </c>
      <c r="B5124" t="s">
        <v>1683</v>
      </c>
      <c r="C5124" t="s">
        <v>105</v>
      </c>
      <c r="D5124" t="s">
        <v>4886</v>
      </c>
      <c r="E5124" t="s">
        <v>936</v>
      </c>
      <c r="F5124" t="s">
        <v>937</v>
      </c>
      <c r="G5124">
        <v>23.684999999999999</v>
      </c>
      <c r="H5124">
        <v>90.356300000000005</v>
      </c>
      <c r="I5124" t="s">
        <v>206</v>
      </c>
      <c r="J5124">
        <v>13716</v>
      </c>
      <c r="K5124" s="1">
        <v>44720</v>
      </c>
      <c r="L5124" t="s">
        <v>123</v>
      </c>
      <c r="M5124" t="s">
        <v>13871</v>
      </c>
      <c r="N5124" t="s">
        <v>13872</v>
      </c>
      <c r="O5124" t="s">
        <v>2470</v>
      </c>
      <c r="P5124" t="s">
        <v>3071</v>
      </c>
      <c r="Q5124" t="s">
        <v>253</v>
      </c>
      <c r="R5124" t="s">
        <v>3072</v>
      </c>
      <c r="S5124" t="s">
        <v>145</v>
      </c>
      <c r="T5124" t="s">
        <v>3073</v>
      </c>
      <c r="U5124" t="s">
        <v>3074</v>
      </c>
      <c r="V5124" t="s">
        <v>5808</v>
      </c>
      <c r="W5124" t="s">
        <v>5809</v>
      </c>
    </row>
    <row r="5125" spans="1:23" x14ac:dyDescent="0.3">
      <c r="A5125">
        <v>431066896815327</v>
      </c>
      <c r="B5125" t="s">
        <v>351</v>
      </c>
      <c r="C5125" t="s">
        <v>42</v>
      </c>
      <c r="D5125" t="s">
        <v>6594</v>
      </c>
      <c r="E5125" t="s">
        <v>2094</v>
      </c>
      <c r="F5125" t="s">
        <v>2095</v>
      </c>
      <c r="G5125">
        <v>-14.271000000000001</v>
      </c>
      <c r="H5125">
        <v>-170.13220000000001</v>
      </c>
      <c r="I5125" t="s">
        <v>78</v>
      </c>
      <c r="J5125">
        <v>28523</v>
      </c>
      <c r="K5125" s="1">
        <v>45124</v>
      </c>
      <c r="L5125" t="s">
        <v>29</v>
      </c>
      <c r="M5125" t="s">
        <v>13873</v>
      </c>
      <c r="N5125" t="s">
        <v>13874</v>
      </c>
      <c r="O5125" t="s">
        <v>1832</v>
      </c>
      <c r="P5125" t="s">
        <v>1833</v>
      </c>
      <c r="Q5125" t="s">
        <v>83</v>
      </c>
      <c r="R5125" t="s">
        <v>1834</v>
      </c>
      <c r="S5125" t="s">
        <v>334</v>
      </c>
      <c r="T5125" t="s">
        <v>1835</v>
      </c>
      <c r="U5125" t="s">
        <v>1836</v>
      </c>
      <c r="V5125" t="s">
        <v>7556</v>
      </c>
      <c r="W5125" t="s">
        <v>7557</v>
      </c>
    </row>
    <row r="5126" spans="1:23" x14ac:dyDescent="0.3">
      <c r="A5126">
        <v>547991580075382</v>
      </c>
      <c r="B5126" t="s">
        <v>779</v>
      </c>
      <c r="C5126" t="s">
        <v>91</v>
      </c>
      <c r="D5126" t="s">
        <v>4883</v>
      </c>
      <c r="E5126" t="s">
        <v>1141</v>
      </c>
      <c r="F5126" t="s">
        <v>1142</v>
      </c>
      <c r="G5126">
        <v>-17.7134</v>
      </c>
      <c r="H5126">
        <v>178.065</v>
      </c>
      <c r="I5126" t="s">
        <v>138</v>
      </c>
      <c r="J5126">
        <v>125327</v>
      </c>
      <c r="K5126" s="1">
        <v>44709</v>
      </c>
      <c r="L5126" t="s">
        <v>63</v>
      </c>
      <c r="M5126" t="s">
        <v>13875</v>
      </c>
      <c r="N5126" t="s">
        <v>13876</v>
      </c>
      <c r="O5126" t="s">
        <v>319</v>
      </c>
      <c r="P5126" t="s">
        <v>1858</v>
      </c>
      <c r="Q5126" t="s">
        <v>34</v>
      </c>
      <c r="R5126" t="s">
        <v>1859</v>
      </c>
      <c r="S5126" t="s">
        <v>334</v>
      </c>
      <c r="T5126" t="s">
        <v>1860</v>
      </c>
      <c r="U5126" t="s">
        <v>1861</v>
      </c>
      <c r="V5126" t="s">
        <v>2927</v>
      </c>
      <c r="W5126" t="s">
        <v>2928</v>
      </c>
    </row>
    <row r="5127" spans="1:23" x14ac:dyDescent="0.3">
      <c r="A5127">
        <v>1608582861541</v>
      </c>
      <c r="B5127" t="s">
        <v>1683</v>
      </c>
      <c r="C5127" t="s">
        <v>134</v>
      </c>
      <c r="D5127" t="s">
        <v>3128</v>
      </c>
      <c r="E5127" t="s">
        <v>544</v>
      </c>
      <c r="F5127" t="s">
        <v>545</v>
      </c>
      <c r="G5127">
        <v>7.54</v>
      </c>
      <c r="H5127">
        <v>-5.5471000000000004</v>
      </c>
      <c r="I5127" t="s">
        <v>138</v>
      </c>
      <c r="J5127">
        <v>68673</v>
      </c>
      <c r="K5127" s="1">
        <v>45104</v>
      </c>
      <c r="L5127" t="s">
        <v>63</v>
      </c>
      <c r="M5127" t="s">
        <v>13877</v>
      </c>
      <c r="N5127" t="s">
        <v>13878</v>
      </c>
      <c r="O5127" t="s">
        <v>785</v>
      </c>
      <c r="P5127" t="s">
        <v>1203</v>
      </c>
      <c r="Q5127" t="s">
        <v>169</v>
      </c>
      <c r="R5127" t="s">
        <v>1204</v>
      </c>
      <c r="S5127" t="s">
        <v>212</v>
      </c>
      <c r="T5127" t="s">
        <v>1205</v>
      </c>
      <c r="U5127" t="s">
        <v>1206</v>
      </c>
      <c r="V5127" t="s">
        <v>3910</v>
      </c>
      <c r="W5127" t="s">
        <v>3911</v>
      </c>
    </row>
    <row r="5128" spans="1:23" x14ac:dyDescent="0.3">
      <c r="A5128">
        <v>1440391988848270</v>
      </c>
      <c r="B5128" t="s">
        <v>150</v>
      </c>
      <c r="C5128" t="s">
        <v>134</v>
      </c>
      <c r="D5128" t="s">
        <v>3034</v>
      </c>
      <c r="E5128" t="s">
        <v>26</v>
      </c>
      <c r="F5128" t="s">
        <v>27</v>
      </c>
      <c r="G5128">
        <v>54.2361</v>
      </c>
      <c r="H5128">
        <v>-4.5480999999999998</v>
      </c>
      <c r="I5128" t="s">
        <v>138</v>
      </c>
      <c r="J5128">
        <v>51252</v>
      </c>
      <c r="K5128" s="1">
        <v>44582</v>
      </c>
      <c r="L5128" t="s">
        <v>63</v>
      </c>
      <c r="M5128" t="s">
        <v>13879</v>
      </c>
      <c r="N5128" t="s">
        <v>13880</v>
      </c>
      <c r="O5128" t="s">
        <v>2332</v>
      </c>
      <c r="P5128" t="s">
        <v>7383</v>
      </c>
      <c r="Q5128" t="s">
        <v>358</v>
      </c>
      <c r="R5128" t="s">
        <v>7384</v>
      </c>
      <c r="S5128" t="s">
        <v>36</v>
      </c>
      <c r="T5128" t="s">
        <v>7385</v>
      </c>
      <c r="U5128" t="s">
        <v>7386</v>
      </c>
      <c r="V5128" t="s">
        <v>3457</v>
      </c>
      <c r="W5128" t="s">
        <v>3458</v>
      </c>
    </row>
    <row r="5129" spans="1:23" x14ac:dyDescent="0.3">
      <c r="A5129">
        <v>825576592646667</v>
      </c>
      <c r="B5129" t="s">
        <v>300</v>
      </c>
      <c r="C5129" t="s">
        <v>58</v>
      </c>
      <c r="D5129" t="s">
        <v>1976</v>
      </c>
      <c r="E5129" t="s">
        <v>233</v>
      </c>
      <c r="F5129" t="s">
        <v>234</v>
      </c>
      <c r="G5129">
        <v>34.802100000000003</v>
      </c>
      <c r="H5129">
        <v>38.9968</v>
      </c>
      <c r="I5129" t="s">
        <v>78</v>
      </c>
      <c r="J5129">
        <v>97821</v>
      </c>
      <c r="K5129" s="1">
        <v>44633</v>
      </c>
      <c r="L5129" t="s">
        <v>29</v>
      </c>
      <c r="M5129" t="s">
        <v>13881</v>
      </c>
      <c r="N5129" t="s">
        <v>13882</v>
      </c>
      <c r="O5129" t="s">
        <v>2883</v>
      </c>
      <c r="P5129" t="s">
        <v>2884</v>
      </c>
      <c r="Q5129" t="s">
        <v>253</v>
      </c>
      <c r="R5129" t="s">
        <v>2885</v>
      </c>
      <c r="S5129" t="s">
        <v>85</v>
      </c>
      <c r="T5129" t="s">
        <v>2886</v>
      </c>
      <c r="U5129" t="s">
        <v>2887</v>
      </c>
      <c r="V5129" t="s">
        <v>4134</v>
      </c>
      <c r="W5129" t="s">
        <v>4135</v>
      </c>
    </row>
    <row r="5130" spans="1:23" x14ac:dyDescent="0.3">
      <c r="A5130">
        <v>523348619466383</v>
      </c>
      <c r="B5130" t="s">
        <v>313</v>
      </c>
      <c r="C5130" t="s">
        <v>273</v>
      </c>
      <c r="D5130" t="s">
        <v>4504</v>
      </c>
      <c r="E5130" t="s">
        <v>191</v>
      </c>
      <c r="F5130" t="s">
        <v>192</v>
      </c>
      <c r="G5130">
        <v>32.3078</v>
      </c>
      <c r="H5130">
        <v>-64.750500000000002</v>
      </c>
      <c r="I5130" t="s">
        <v>138</v>
      </c>
      <c r="J5130">
        <v>54042</v>
      </c>
      <c r="K5130" s="1">
        <v>45018</v>
      </c>
      <c r="L5130" t="s">
        <v>63</v>
      </c>
      <c r="M5130" t="s">
        <v>13883</v>
      </c>
      <c r="N5130">
        <f>1-717-888-1346</f>
        <v>-2950</v>
      </c>
      <c r="O5130" t="s">
        <v>474</v>
      </c>
      <c r="P5130" t="s">
        <v>979</v>
      </c>
      <c r="Q5130" t="s">
        <v>321</v>
      </c>
      <c r="R5130" t="s">
        <v>980</v>
      </c>
      <c r="S5130" t="s">
        <v>85</v>
      </c>
      <c r="T5130" t="s">
        <v>981</v>
      </c>
      <c r="U5130" t="s">
        <v>982</v>
      </c>
      <c r="V5130" t="s">
        <v>1030</v>
      </c>
      <c r="W5130" t="s">
        <v>1031</v>
      </c>
    </row>
    <row r="5131" spans="1:23" x14ac:dyDescent="0.3">
      <c r="A5131">
        <v>1405297665530070</v>
      </c>
      <c r="B5131" t="s">
        <v>454</v>
      </c>
      <c r="C5131" t="s">
        <v>151</v>
      </c>
      <c r="D5131" t="s">
        <v>3840</v>
      </c>
      <c r="E5131" t="s">
        <v>954</v>
      </c>
      <c r="F5131" t="s">
        <v>955</v>
      </c>
      <c r="G5131">
        <v>4.2104999999999997</v>
      </c>
      <c r="H5131">
        <v>101.97580000000001</v>
      </c>
      <c r="I5131" t="s">
        <v>206</v>
      </c>
      <c r="J5131">
        <v>34658</v>
      </c>
      <c r="K5131" s="1">
        <v>44470</v>
      </c>
      <c r="L5131" t="s">
        <v>63</v>
      </c>
      <c r="M5131" t="s">
        <v>13884</v>
      </c>
      <c r="N5131" t="s">
        <v>13885</v>
      </c>
      <c r="O5131" t="s">
        <v>1429</v>
      </c>
      <c r="P5131" t="s">
        <v>2102</v>
      </c>
      <c r="Q5131" t="s">
        <v>83</v>
      </c>
      <c r="R5131" t="s">
        <v>2103</v>
      </c>
      <c r="S5131" t="s">
        <v>36</v>
      </c>
      <c r="T5131" t="s">
        <v>2104</v>
      </c>
      <c r="U5131" t="s">
        <v>2105</v>
      </c>
      <c r="V5131" t="s">
        <v>3088</v>
      </c>
      <c r="W5131" t="s">
        <v>3089</v>
      </c>
    </row>
    <row r="5132" spans="1:23" x14ac:dyDescent="0.3">
      <c r="A5132">
        <v>2245996219799660</v>
      </c>
      <c r="B5132" t="s">
        <v>678</v>
      </c>
      <c r="C5132" t="s">
        <v>134</v>
      </c>
      <c r="D5132" t="s">
        <v>1184</v>
      </c>
      <c r="E5132" t="s">
        <v>1890</v>
      </c>
      <c r="F5132" t="s">
        <v>1891</v>
      </c>
      <c r="G5132">
        <v>-9.1899669999999993</v>
      </c>
      <c r="H5132">
        <v>-75.015152</v>
      </c>
      <c r="I5132" t="s">
        <v>138</v>
      </c>
      <c r="J5132">
        <v>91812</v>
      </c>
      <c r="K5132" s="1">
        <v>44859</v>
      </c>
      <c r="L5132" t="s">
        <v>123</v>
      </c>
      <c r="M5132" t="s">
        <v>13886</v>
      </c>
      <c r="N5132" t="s">
        <v>13887</v>
      </c>
      <c r="O5132" t="s">
        <v>400</v>
      </c>
      <c r="P5132" t="s">
        <v>2566</v>
      </c>
      <c r="Q5132" t="s">
        <v>253</v>
      </c>
      <c r="R5132" t="s">
        <v>2567</v>
      </c>
      <c r="S5132" t="s">
        <v>114</v>
      </c>
      <c r="T5132" t="s">
        <v>2568</v>
      </c>
      <c r="U5132" t="s">
        <v>2569</v>
      </c>
      <c r="V5132" t="s">
        <v>1780</v>
      </c>
      <c r="W5132" t="s">
        <v>1781</v>
      </c>
    </row>
    <row r="5133" spans="1:23" x14ac:dyDescent="0.3">
      <c r="A5133">
        <v>1279964338948020</v>
      </c>
      <c r="B5133" t="s">
        <v>272</v>
      </c>
      <c r="C5133" t="s">
        <v>273</v>
      </c>
      <c r="D5133" t="s">
        <v>1695</v>
      </c>
      <c r="E5133" t="s">
        <v>2045</v>
      </c>
      <c r="F5133" t="s">
        <v>2046</v>
      </c>
      <c r="G5133">
        <v>35.126399999999997</v>
      </c>
      <c r="H5133">
        <v>33.429900000000004</v>
      </c>
      <c r="I5133" t="s">
        <v>62</v>
      </c>
      <c r="J5133">
        <v>51863</v>
      </c>
      <c r="K5133" s="1">
        <v>44908</v>
      </c>
      <c r="L5133" t="s">
        <v>63</v>
      </c>
      <c r="M5133" t="s">
        <v>13888</v>
      </c>
      <c r="N5133" t="s">
        <v>13889</v>
      </c>
      <c r="O5133" t="s">
        <v>2574</v>
      </c>
      <c r="P5133" t="s">
        <v>2575</v>
      </c>
      <c r="Q5133" t="s">
        <v>169</v>
      </c>
      <c r="R5133" t="s">
        <v>2576</v>
      </c>
      <c r="S5133" t="s">
        <v>334</v>
      </c>
      <c r="T5133" t="s">
        <v>2577</v>
      </c>
      <c r="U5133" t="s">
        <v>2578</v>
      </c>
      <c r="V5133" t="s">
        <v>1974</v>
      </c>
      <c r="W5133" t="s">
        <v>1975</v>
      </c>
    </row>
    <row r="5134" spans="1:23" x14ac:dyDescent="0.3">
      <c r="A5134">
        <v>2319344560604320</v>
      </c>
      <c r="B5134" t="s">
        <v>57</v>
      </c>
      <c r="C5134" t="s">
        <v>91</v>
      </c>
      <c r="D5134" t="s">
        <v>5948</v>
      </c>
      <c r="E5134" t="s">
        <v>3700</v>
      </c>
      <c r="F5134" t="s">
        <v>3701</v>
      </c>
      <c r="G5134">
        <v>58.595300000000002</v>
      </c>
      <c r="H5134">
        <v>25.0136</v>
      </c>
      <c r="I5134" t="s">
        <v>28</v>
      </c>
      <c r="J5134">
        <v>134113</v>
      </c>
      <c r="K5134" s="1">
        <v>44516</v>
      </c>
      <c r="L5134" t="s">
        <v>29</v>
      </c>
      <c r="M5134" t="s">
        <v>13890</v>
      </c>
      <c r="N5134">
        <v>8249142038</v>
      </c>
      <c r="O5134" t="s">
        <v>1979</v>
      </c>
      <c r="P5134" t="s">
        <v>2111</v>
      </c>
      <c r="Q5134" t="s">
        <v>253</v>
      </c>
      <c r="R5134" t="s">
        <v>3837</v>
      </c>
      <c r="S5134" t="s">
        <v>145</v>
      </c>
      <c r="T5134" t="s">
        <v>3838</v>
      </c>
      <c r="U5134" t="s">
        <v>3839</v>
      </c>
      <c r="V5134" t="s">
        <v>2979</v>
      </c>
      <c r="W5134" t="s">
        <v>2980</v>
      </c>
    </row>
    <row r="5135" spans="1:23" x14ac:dyDescent="0.3">
      <c r="A5135">
        <v>737640138208168</v>
      </c>
      <c r="B5135" t="s">
        <v>351</v>
      </c>
      <c r="C5135" t="s">
        <v>189</v>
      </c>
      <c r="D5135" t="s">
        <v>176</v>
      </c>
      <c r="E5135" t="s">
        <v>2394</v>
      </c>
      <c r="F5135" t="s">
        <v>2395</v>
      </c>
      <c r="G5135">
        <v>12.865399999999999</v>
      </c>
      <c r="H5135">
        <v>-85.2072</v>
      </c>
      <c r="I5135" t="s">
        <v>28</v>
      </c>
      <c r="J5135">
        <v>15269</v>
      </c>
      <c r="K5135" s="1">
        <v>45123</v>
      </c>
      <c r="L5135" t="s">
        <v>29</v>
      </c>
      <c r="M5135" t="s">
        <v>13891</v>
      </c>
      <c r="N5135">
        <f>1-664-365-733</f>
        <v>-1761</v>
      </c>
      <c r="O5135" t="s">
        <v>1169</v>
      </c>
      <c r="P5135" t="s">
        <v>2614</v>
      </c>
      <c r="Q5135" t="s">
        <v>83</v>
      </c>
      <c r="R5135" t="s">
        <v>2615</v>
      </c>
      <c r="S5135" t="s">
        <v>114</v>
      </c>
      <c r="T5135" t="s">
        <v>2616</v>
      </c>
      <c r="U5135" t="s">
        <v>2617</v>
      </c>
      <c r="V5135" t="s">
        <v>2458</v>
      </c>
      <c r="W5135" t="s">
        <v>2459</v>
      </c>
    </row>
    <row r="5136" spans="1:23" x14ac:dyDescent="0.3">
      <c r="A5136">
        <v>173493383920123</v>
      </c>
      <c r="B5136" t="s">
        <v>1683</v>
      </c>
      <c r="C5136" t="s">
        <v>24</v>
      </c>
      <c r="D5136" t="s">
        <v>3845</v>
      </c>
      <c r="E5136" t="s">
        <v>1760</v>
      </c>
      <c r="F5136" t="s">
        <v>1761</v>
      </c>
      <c r="G5136">
        <v>13.193899999999999</v>
      </c>
      <c r="H5136">
        <v>-59.543199999999999</v>
      </c>
      <c r="I5136" t="s">
        <v>206</v>
      </c>
      <c r="J5136">
        <v>112733</v>
      </c>
      <c r="K5136" s="1">
        <v>44765</v>
      </c>
      <c r="L5136" t="s">
        <v>29</v>
      </c>
      <c r="M5136" t="s">
        <v>13892</v>
      </c>
      <c r="N5136" t="s">
        <v>13893</v>
      </c>
      <c r="O5136" t="s">
        <v>400</v>
      </c>
      <c r="P5136" t="s">
        <v>2566</v>
      </c>
      <c r="Q5136" t="s">
        <v>253</v>
      </c>
      <c r="R5136" t="s">
        <v>2567</v>
      </c>
      <c r="S5136" t="s">
        <v>255</v>
      </c>
      <c r="T5136" t="s">
        <v>2568</v>
      </c>
      <c r="U5136" t="s">
        <v>2569</v>
      </c>
      <c r="V5136" t="s">
        <v>13099</v>
      </c>
      <c r="W5136" t="s">
        <v>13100</v>
      </c>
    </row>
    <row r="5137" spans="1:23" x14ac:dyDescent="0.3">
      <c r="A5137">
        <v>657604801379714</v>
      </c>
      <c r="B5137" t="s">
        <v>430</v>
      </c>
      <c r="C5137" t="s">
        <v>218</v>
      </c>
      <c r="D5137" t="s">
        <v>3845</v>
      </c>
      <c r="E5137" t="s">
        <v>593</v>
      </c>
      <c r="F5137" t="s">
        <v>594</v>
      </c>
      <c r="G5137">
        <v>-11.6455</v>
      </c>
      <c r="H5137">
        <v>43.333300000000001</v>
      </c>
      <c r="I5137" t="s">
        <v>138</v>
      </c>
      <c r="J5137">
        <v>92670</v>
      </c>
      <c r="K5137" s="1">
        <v>45109</v>
      </c>
      <c r="L5137" t="s">
        <v>123</v>
      </c>
      <c r="M5137" t="s">
        <v>13894</v>
      </c>
      <c r="N5137" t="s">
        <v>13895</v>
      </c>
      <c r="O5137" t="s">
        <v>1252</v>
      </c>
      <c r="P5137" t="s">
        <v>6691</v>
      </c>
      <c r="Q5137" t="s">
        <v>294</v>
      </c>
      <c r="R5137" t="s">
        <v>6692</v>
      </c>
      <c r="S5137" t="s">
        <v>212</v>
      </c>
      <c r="T5137" t="s">
        <v>6693</v>
      </c>
      <c r="U5137" t="s">
        <v>6694</v>
      </c>
      <c r="V5137" t="s">
        <v>7311</v>
      </c>
      <c r="W5137" t="s">
        <v>7312</v>
      </c>
    </row>
    <row r="5138" spans="1:23" x14ac:dyDescent="0.3">
      <c r="A5138">
        <v>69361105941281</v>
      </c>
      <c r="B5138" t="s">
        <v>313</v>
      </c>
      <c r="C5138" t="s">
        <v>91</v>
      </c>
      <c r="D5138" t="s">
        <v>5948</v>
      </c>
      <c r="E5138" t="s">
        <v>1278</v>
      </c>
      <c r="F5138" t="s">
        <v>1278</v>
      </c>
      <c r="G5138">
        <v>49.815300000000001</v>
      </c>
      <c r="H5138">
        <v>6.1295999999999999</v>
      </c>
      <c r="I5138" t="s">
        <v>62</v>
      </c>
      <c r="J5138">
        <v>88174</v>
      </c>
      <c r="K5138" s="1">
        <v>44664</v>
      </c>
      <c r="L5138" t="s">
        <v>63</v>
      </c>
      <c r="M5138" t="s">
        <v>13896</v>
      </c>
      <c r="N5138" t="s">
        <v>13897</v>
      </c>
      <c r="O5138" t="s">
        <v>1373</v>
      </c>
      <c r="P5138" t="s">
        <v>1513</v>
      </c>
      <c r="Q5138" t="s">
        <v>50</v>
      </c>
      <c r="R5138" t="s">
        <v>4950</v>
      </c>
      <c r="S5138" t="s">
        <v>114</v>
      </c>
      <c r="T5138" t="s">
        <v>4951</v>
      </c>
      <c r="U5138" t="s">
        <v>4952</v>
      </c>
      <c r="V5138" t="s">
        <v>3037</v>
      </c>
      <c r="W5138" t="s">
        <v>3038</v>
      </c>
    </row>
    <row r="5139" spans="1:23" x14ac:dyDescent="0.3">
      <c r="A5139">
        <v>494301513687785</v>
      </c>
      <c r="B5139" t="s">
        <v>150</v>
      </c>
      <c r="C5139" t="s">
        <v>91</v>
      </c>
      <c r="D5139" t="s">
        <v>261</v>
      </c>
      <c r="E5139" t="s">
        <v>3948</v>
      </c>
      <c r="F5139" t="s">
        <v>3949</v>
      </c>
      <c r="G5139">
        <v>45.1</v>
      </c>
      <c r="H5139">
        <v>15.2</v>
      </c>
      <c r="I5139" t="s">
        <v>28</v>
      </c>
      <c r="J5139">
        <v>93430</v>
      </c>
      <c r="K5139" s="1">
        <v>44842</v>
      </c>
      <c r="L5139" t="s">
        <v>29</v>
      </c>
      <c r="M5139" t="s">
        <v>13898</v>
      </c>
      <c r="N5139">
        <v>4799652482</v>
      </c>
      <c r="O5139" t="s">
        <v>1726</v>
      </c>
      <c r="P5139" t="s">
        <v>4102</v>
      </c>
      <c r="Q5139" t="s">
        <v>83</v>
      </c>
      <c r="R5139" t="s">
        <v>4103</v>
      </c>
      <c r="S5139" t="s">
        <v>145</v>
      </c>
      <c r="T5139" t="s">
        <v>4104</v>
      </c>
      <c r="U5139" t="s">
        <v>4105</v>
      </c>
      <c r="V5139" t="s">
        <v>2962</v>
      </c>
      <c r="W5139" t="s">
        <v>2963</v>
      </c>
    </row>
    <row r="5140" spans="1:23" x14ac:dyDescent="0.3">
      <c r="A5140">
        <v>620629227104373</v>
      </c>
      <c r="B5140" t="s">
        <v>74</v>
      </c>
      <c r="C5140" t="s">
        <v>218</v>
      </c>
      <c r="D5140" t="s">
        <v>5970</v>
      </c>
      <c r="E5140" t="s">
        <v>1642</v>
      </c>
      <c r="F5140" t="s">
        <v>1643</v>
      </c>
      <c r="G5140">
        <v>41.608600000000003</v>
      </c>
      <c r="H5140">
        <v>21.7453</v>
      </c>
      <c r="I5140" t="s">
        <v>62</v>
      </c>
      <c r="J5140">
        <v>86622</v>
      </c>
      <c r="K5140" s="1">
        <v>45022</v>
      </c>
      <c r="L5140" t="s">
        <v>29</v>
      </c>
      <c r="M5140" t="s">
        <v>10242</v>
      </c>
      <c r="N5140" t="s">
        <v>13899</v>
      </c>
      <c r="O5140" t="s">
        <v>2072</v>
      </c>
      <c r="P5140" t="s">
        <v>597</v>
      </c>
      <c r="Q5140" t="s">
        <v>34</v>
      </c>
      <c r="R5140" t="s">
        <v>3303</v>
      </c>
      <c r="S5140" t="s">
        <v>69</v>
      </c>
      <c r="T5140" t="s">
        <v>3304</v>
      </c>
      <c r="U5140" t="s">
        <v>3305</v>
      </c>
      <c r="V5140" t="s">
        <v>5500</v>
      </c>
      <c r="W5140" t="s">
        <v>5501</v>
      </c>
    </row>
    <row r="5141" spans="1:23" x14ac:dyDescent="0.3">
      <c r="A5141">
        <v>2183050723306870</v>
      </c>
      <c r="B5141" t="s">
        <v>859</v>
      </c>
      <c r="C5141" t="s">
        <v>58</v>
      </c>
      <c r="D5141" t="s">
        <v>2951</v>
      </c>
      <c r="E5141" t="s">
        <v>378</v>
      </c>
      <c r="F5141" t="s">
        <v>379</v>
      </c>
      <c r="G5141">
        <v>21.521799999999999</v>
      </c>
      <c r="H5141">
        <v>-77.781199999999998</v>
      </c>
      <c r="I5141" t="s">
        <v>78</v>
      </c>
      <c r="J5141">
        <v>129886</v>
      </c>
      <c r="K5141" s="1">
        <v>44747</v>
      </c>
      <c r="L5141" t="s">
        <v>29</v>
      </c>
      <c r="M5141" t="s">
        <v>13900</v>
      </c>
      <c r="N5141" t="s">
        <v>13901</v>
      </c>
      <c r="O5141" t="s">
        <v>224</v>
      </c>
      <c r="P5141" t="s">
        <v>560</v>
      </c>
      <c r="Q5141" t="s">
        <v>67</v>
      </c>
      <c r="R5141" t="s">
        <v>1477</v>
      </c>
      <c r="S5141" t="s">
        <v>198</v>
      </c>
      <c r="T5141" t="s">
        <v>1478</v>
      </c>
      <c r="U5141" t="s">
        <v>1479</v>
      </c>
      <c r="V5141" t="s">
        <v>159</v>
      </c>
      <c r="W5141" t="s">
        <v>160</v>
      </c>
    </row>
    <row r="5142" spans="1:23" x14ac:dyDescent="0.3">
      <c r="A5142">
        <v>2963586840894910</v>
      </c>
      <c r="B5142" t="s">
        <v>921</v>
      </c>
      <c r="C5142" t="s">
        <v>273</v>
      </c>
      <c r="D5142" t="s">
        <v>4694</v>
      </c>
      <c r="E5142" t="s">
        <v>2398</v>
      </c>
      <c r="F5142" t="s">
        <v>2399</v>
      </c>
      <c r="G5142">
        <v>35.861699999999999</v>
      </c>
      <c r="H5142">
        <v>104.19540000000001</v>
      </c>
      <c r="I5142" t="s">
        <v>138</v>
      </c>
      <c r="J5142">
        <v>114664</v>
      </c>
      <c r="K5142" s="1">
        <v>44697</v>
      </c>
      <c r="L5142" t="s">
        <v>63</v>
      </c>
      <c r="M5142" t="s">
        <v>13902</v>
      </c>
      <c r="N5142" t="s">
        <v>13903</v>
      </c>
      <c r="O5142" t="s">
        <v>660</v>
      </c>
      <c r="P5142" t="s">
        <v>703</v>
      </c>
      <c r="Q5142" t="s">
        <v>321</v>
      </c>
      <c r="R5142" t="s">
        <v>2049</v>
      </c>
      <c r="S5142" t="s">
        <v>255</v>
      </c>
      <c r="T5142" t="s">
        <v>2050</v>
      </c>
      <c r="U5142" t="s">
        <v>2051</v>
      </c>
      <c r="V5142" t="s">
        <v>7371</v>
      </c>
      <c r="W5142" t="s">
        <v>7372</v>
      </c>
    </row>
    <row r="5143" spans="1:23" x14ac:dyDescent="0.3">
      <c r="A5143">
        <v>2945581674898080</v>
      </c>
      <c r="B5143" t="s">
        <v>443</v>
      </c>
      <c r="C5143" t="s">
        <v>189</v>
      </c>
      <c r="D5143" t="s">
        <v>1540</v>
      </c>
      <c r="E5143" t="s">
        <v>5614</v>
      </c>
      <c r="F5143" t="s">
        <v>5615</v>
      </c>
      <c r="G5143">
        <v>38.963700000000003</v>
      </c>
      <c r="H5143">
        <v>35.243299999999998</v>
      </c>
      <c r="I5143" t="s">
        <v>138</v>
      </c>
      <c r="J5143">
        <v>58084</v>
      </c>
      <c r="K5143" s="1">
        <v>45181</v>
      </c>
      <c r="L5143" t="s">
        <v>29</v>
      </c>
      <c r="M5143" t="s">
        <v>13904</v>
      </c>
      <c r="N5143" t="s">
        <v>13905</v>
      </c>
      <c r="O5143" t="s">
        <v>3431</v>
      </c>
      <c r="P5143" t="s">
        <v>7005</v>
      </c>
      <c r="Q5143" t="s">
        <v>50</v>
      </c>
      <c r="R5143" t="s">
        <v>7006</v>
      </c>
      <c r="S5143" t="s">
        <v>198</v>
      </c>
      <c r="T5143" t="s">
        <v>7007</v>
      </c>
      <c r="U5143" t="s">
        <v>7008</v>
      </c>
      <c r="V5143" t="s">
        <v>1334</v>
      </c>
      <c r="W5143" t="s">
        <v>1335</v>
      </c>
    </row>
    <row r="5144" spans="1:23" x14ac:dyDescent="0.3">
      <c r="A5144">
        <v>2419205684585330</v>
      </c>
      <c r="B5144" t="s">
        <v>430</v>
      </c>
      <c r="C5144" t="s">
        <v>91</v>
      </c>
      <c r="D5144" t="s">
        <v>4980</v>
      </c>
      <c r="E5144" t="s">
        <v>1997</v>
      </c>
      <c r="F5144" t="s">
        <v>1998</v>
      </c>
      <c r="G5144">
        <v>45.943199999999997</v>
      </c>
      <c r="H5144">
        <v>24.966799999999999</v>
      </c>
      <c r="I5144" t="s">
        <v>28</v>
      </c>
      <c r="J5144">
        <v>97480</v>
      </c>
      <c r="K5144" s="1">
        <v>45130</v>
      </c>
      <c r="L5144" t="s">
        <v>29</v>
      </c>
      <c r="M5144" t="s">
        <v>13906</v>
      </c>
      <c r="N5144" t="s">
        <v>13907</v>
      </c>
      <c r="O5144" t="s">
        <v>2883</v>
      </c>
      <c r="P5144" t="s">
        <v>2275</v>
      </c>
      <c r="Q5144" t="s">
        <v>83</v>
      </c>
      <c r="R5144" t="s">
        <v>3654</v>
      </c>
      <c r="S5144" t="s">
        <v>198</v>
      </c>
      <c r="T5144" t="s">
        <v>3655</v>
      </c>
      <c r="U5144" t="s">
        <v>3656</v>
      </c>
      <c r="V5144" t="s">
        <v>4138</v>
      </c>
      <c r="W5144" t="s">
        <v>4139</v>
      </c>
    </row>
    <row r="5145" spans="1:23" x14ac:dyDescent="0.3">
      <c r="A5145">
        <v>1210848847976960</v>
      </c>
      <c r="B5145" t="s">
        <v>396</v>
      </c>
      <c r="C5145" t="s">
        <v>91</v>
      </c>
      <c r="D5145" t="s">
        <v>2648</v>
      </c>
      <c r="E5145" t="s">
        <v>2398</v>
      </c>
      <c r="F5145" t="s">
        <v>2399</v>
      </c>
      <c r="G5145">
        <v>35.861699999999999</v>
      </c>
      <c r="H5145">
        <v>104.19540000000001</v>
      </c>
      <c r="I5145" t="s">
        <v>138</v>
      </c>
      <c r="J5145">
        <v>78714</v>
      </c>
      <c r="K5145" s="1">
        <v>44939</v>
      </c>
      <c r="L5145" t="s">
        <v>123</v>
      </c>
      <c r="M5145" t="s">
        <v>13908</v>
      </c>
      <c r="N5145" t="s">
        <v>13909</v>
      </c>
      <c r="O5145" t="s">
        <v>909</v>
      </c>
      <c r="P5145" t="s">
        <v>6363</v>
      </c>
      <c r="Q5145" t="s">
        <v>1047</v>
      </c>
      <c r="R5145" t="s">
        <v>6364</v>
      </c>
      <c r="S5145" t="s">
        <v>85</v>
      </c>
      <c r="T5145" t="s">
        <v>6365</v>
      </c>
      <c r="U5145" t="s">
        <v>6366</v>
      </c>
      <c r="V5145" t="s">
        <v>5430</v>
      </c>
      <c r="W5145" t="s">
        <v>5431</v>
      </c>
    </row>
    <row r="5146" spans="1:23" x14ac:dyDescent="0.3">
      <c r="A5146">
        <v>2303303335761790</v>
      </c>
      <c r="B5146" t="s">
        <v>555</v>
      </c>
      <c r="C5146" t="s">
        <v>58</v>
      </c>
      <c r="D5146" t="s">
        <v>3350</v>
      </c>
      <c r="E5146" t="s">
        <v>5460</v>
      </c>
      <c r="F5146" t="s">
        <v>5461</v>
      </c>
      <c r="G5146">
        <v>15.097899999999999</v>
      </c>
      <c r="H5146">
        <v>145.6739</v>
      </c>
      <c r="I5146" t="s">
        <v>206</v>
      </c>
      <c r="J5146">
        <v>42241</v>
      </c>
      <c r="K5146" s="1">
        <v>44897</v>
      </c>
      <c r="L5146" t="s">
        <v>63</v>
      </c>
      <c r="M5146" t="s">
        <v>13910</v>
      </c>
      <c r="N5146" t="s">
        <v>13911</v>
      </c>
      <c r="O5146" t="s">
        <v>1698</v>
      </c>
      <c r="P5146" t="s">
        <v>4970</v>
      </c>
      <c r="Q5146" t="s">
        <v>332</v>
      </c>
      <c r="R5146" t="s">
        <v>4971</v>
      </c>
      <c r="S5146" t="s">
        <v>69</v>
      </c>
      <c r="T5146" t="s">
        <v>4972</v>
      </c>
      <c r="U5146" t="s">
        <v>4973</v>
      </c>
      <c r="V5146" t="s">
        <v>3825</v>
      </c>
      <c r="W5146" t="s">
        <v>3826</v>
      </c>
    </row>
    <row r="5147" spans="1:23" x14ac:dyDescent="0.3">
      <c r="A5147">
        <v>1707506207463030</v>
      </c>
      <c r="B5147" t="s">
        <v>272</v>
      </c>
      <c r="C5147" t="s">
        <v>42</v>
      </c>
      <c r="D5147" t="s">
        <v>4058</v>
      </c>
      <c r="E5147" t="s">
        <v>2532</v>
      </c>
      <c r="F5147" t="s">
        <v>2533</v>
      </c>
      <c r="G5147">
        <v>-6.3689999999999998</v>
      </c>
      <c r="H5147">
        <v>34.888800000000003</v>
      </c>
      <c r="I5147" t="s">
        <v>28</v>
      </c>
      <c r="J5147">
        <v>82278</v>
      </c>
      <c r="K5147" s="1">
        <v>44800</v>
      </c>
      <c r="L5147" t="s">
        <v>29</v>
      </c>
      <c r="M5147" t="s">
        <v>2905</v>
      </c>
      <c r="N5147" t="s">
        <v>13912</v>
      </c>
      <c r="O5147" t="s">
        <v>1260</v>
      </c>
      <c r="P5147" t="s">
        <v>2087</v>
      </c>
      <c r="Q5147" t="s">
        <v>967</v>
      </c>
      <c r="R5147" t="s">
        <v>2088</v>
      </c>
      <c r="S5147" t="s">
        <v>145</v>
      </c>
      <c r="T5147" t="s">
        <v>2089</v>
      </c>
      <c r="U5147" t="s">
        <v>2090</v>
      </c>
      <c r="V5147" t="s">
        <v>5057</v>
      </c>
      <c r="W5147" t="s">
        <v>5058</v>
      </c>
    </row>
    <row r="5148" spans="1:23" x14ac:dyDescent="0.3">
      <c r="A5148">
        <v>1801300290344610</v>
      </c>
      <c r="B5148" t="s">
        <v>839</v>
      </c>
      <c r="C5148" t="s">
        <v>24</v>
      </c>
      <c r="D5148" t="s">
        <v>679</v>
      </c>
      <c r="E5148" t="s">
        <v>3424</v>
      </c>
      <c r="F5148" t="s">
        <v>3425</v>
      </c>
      <c r="G5148">
        <v>-21.178899999999999</v>
      </c>
      <c r="H5148">
        <v>-175.19820000000001</v>
      </c>
      <c r="I5148" t="s">
        <v>138</v>
      </c>
      <c r="J5148">
        <v>71393</v>
      </c>
      <c r="K5148" s="1">
        <v>44687</v>
      </c>
      <c r="L5148" t="s">
        <v>63</v>
      </c>
      <c r="M5148" t="s">
        <v>13913</v>
      </c>
      <c r="N5148" t="s">
        <v>13914</v>
      </c>
      <c r="O5148" t="s">
        <v>32</v>
      </c>
      <c r="P5148" t="s">
        <v>33</v>
      </c>
      <c r="Q5148" t="s">
        <v>50</v>
      </c>
      <c r="R5148" t="s">
        <v>35</v>
      </c>
      <c r="S5148" t="s">
        <v>85</v>
      </c>
      <c r="T5148" t="s">
        <v>37</v>
      </c>
      <c r="U5148" t="s">
        <v>38</v>
      </c>
      <c r="V5148" t="s">
        <v>6798</v>
      </c>
      <c r="W5148" t="s">
        <v>6799</v>
      </c>
    </row>
    <row r="5149" spans="1:23" x14ac:dyDescent="0.3">
      <c r="A5149">
        <v>3072605096056320</v>
      </c>
      <c r="B5149" t="s">
        <v>150</v>
      </c>
      <c r="C5149" t="s">
        <v>42</v>
      </c>
      <c r="D5149" t="s">
        <v>974</v>
      </c>
      <c r="E5149" t="s">
        <v>2083</v>
      </c>
      <c r="F5149" t="s">
        <v>2084</v>
      </c>
      <c r="G5149">
        <v>-8.8742000000000001</v>
      </c>
      <c r="H5149">
        <v>125.72750000000001</v>
      </c>
      <c r="I5149" t="s">
        <v>28</v>
      </c>
      <c r="J5149">
        <v>84279</v>
      </c>
      <c r="K5149" s="1">
        <v>44601</v>
      </c>
      <c r="L5149" t="s">
        <v>29</v>
      </c>
      <c r="M5149" t="s">
        <v>13915</v>
      </c>
      <c r="N5149" t="s">
        <v>13916</v>
      </c>
      <c r="O5149" t="s">
        <v>606</v>
      </c>
      <c r="P5149" t="s">
        <v>607</v>
      </c>
      <c r="Q5149" t="s">
        <v>50</v>
      </c>
      <c r="R5149" t="s">
        <v>608</v>
      </c>
      <c r="S5149" t="s">
        <v>334</v>
      </c>
      <c r="T5149" t="s">
        <v>609</v>
      </c>
      <c r="U5149" t="s">
        <v>610</v>
      </c>
      <c r="V5149" t="s">
        <v>5451</v>
      </c>
      <c r="W5149" t="s">
        <v>5452</v>
      </c>
    </row>
    <row r="5150" spans="1:23" x14ac:dyDescent="0.3">
      <c r="A5150">
        <v>2387209309534560</v>
      </c>
      <c r="B5150" t="s">
        <v>417</v>
      </c>
      <c r="C5150" t="s">
        <v>91</v>
      </c>
      <c r="D5150" t="s">
        <v>1267</v>
      </c>
      <c r="E5150" t="s">
        <v>3331</v>
      </c>
      <c r="F5150" t="s">
        <v>3332</v>
      </c>
      <c r="G5150">
        <v>4.8604000000000003</v>
      </c>
      <c r="H5150">
        <v>-58.930199999999999</v>
      </c>
      <c r="I5150" t="s">
        <v>138</v>
      </c>
      <c r="J5150">
        <v>34325</v>
      </c>
      <c r="K5150" s="1">
        <v>44972</v>
      </c>
      <c r="L5150" t="s">
        <v>29</v>
      </c>
      <c r="M5150" t="s">
        <v>13917</v>
      </c>
      <c r="N5150" t="s">
        <v>13918</v>
      </c>
      <c r="O5150" t="s">
        <v>735</v>
      </c>
      <c r="P5150" t="s">
        <v>2717</v>
      </c>
      <c r="Q5150" t="s">
        <v>294</v>
      </c>
      <c r="R5150" t="s">
        <v>2718</v>
      </c>
      <c r="S5150" t="s">
        <v>334</v>
      </c>
      <c r="T5150" t="s">
        <v>2719</v>
      </c>
      <c r="U5150" t="s">
        <v>2720</v>
      </c>
      <c r="V5150" t="s">
        <v>1862</v>
      </c>
      <c r="W5150" t="s">
        <v>1863</v>
      </c>
    </row>
    <row r="5151" spans="1:23" x14ac:dyDescent="0.3">
      <c r="A5151">
        <v>1546642870353830</v>
      </c>
      <c r="B5151" t="s">
        <v>161</v>
      </c>
      <c r="C5151" t="s">
        <v>58</v>
      </c>
      <c r="D5151" t="s">
        <v>946</v>
      </c>
      <c r="E5151" t="s">
        <v>2336</v>
      </c>
      <c r="F5151" t="s">
        <v>2337</v>
      </c>
      <c r="G5151">
        <v>61.892600000000002</v>
      </c>
      <c r="H5151">
        <v>-6.9118000000000004</v>
      </c>
      <c r="I5151" t="s">
        <v>28</v>
      </c>
      <c r="J5151">
        <v>34450</v>
      </c>
      <c r="K5151" s="1">
        <v>44507</v>
      </c>
      <c r="L5151" t="s">
        <v>123</v>
      </c>
      <c r="M5151" t="s">
        <v>13919</v>
      </c>
      <c r="N5151" t="s">
        <v>13920</v>
      </c>
      <c r="O5151" t="s">
        <v>1629</v>
      </c>
      <c r="P5151" t="s">
        <v>3886</v>
      </c>
      <c r="Q5151" t="s">
        <v>332</v>
      </c>
      <c r="R5151" t="s">
        <v>3887</v>
      </c>
      <c r="S5151" t="s">
        <v>241</v>
      </c>
      <c r="T5151" t="s">
        <v>3888</v>
      </c>
      <c r="U5151" t="s">
        <v>3889</v>
      </c>
      <c r="V5151" t="s">
        <v>4075</v>
      </c>
      <c r="W5151" t="s">
        <v>4076</v>
      </c>
    </row>
    <row r="5152" spans="1:23" x14ac:dyDescent="0.3">
      <c r="A5152">
        <v>908670396954526</v>
      </c>
      <c r="B5152" t="s">
        <v>41</v>
      </c>
      <c r="C5152" t="s">
        <v>151</v>
      </c>
      <c r="D5152" t="s">
        <v>6594</v>
      </c>
      <c r="E5152" t="s">
        <v>469</v>
      </c>
      <c r="F5152" t="s">
        <v>470</v>
      </c>
      <c r="G5152">
        <v>26.335100000000001</v>
      </c>
      <c r="H5152">
        <v>17.228300000000001</v>
      </c>
      <c r="I5152" t="s">
        <v>28</v>
      </c>
      <c r="J5152">
        <v>16199</v>
      </c>
      <c r="K5152" s="1">
        <v>45035</v>
      </c>
      <c r="L5152" t="s">
        <v>63</v>
      </c>
      <c r="M5152" t="s">
        <v>13921</v>
      </c>
      <c r="N5152" t="s">
        <v>13922</v>
      </c>
      <c r="O5152" t="s">
        <v>320</v>
      </c>
      <c r="P5152" t="s">
        <v>319</v>
      </c>
      <c r="Q5152" t="s">
        <v>294</v>
      </c>
      <c r="R5152" t="s">
        <v>6101</v>
      </c>
      <c r="S5152" t="s">
        <v>85</v>
      </c>
      <c r="T5152" t="s">
        <v>6102</v>
      </c>
      <c r="U5152" t="s">
        <v>6103</v>
      </c>
      <c r="V5152" t="s">
        <v>2638</v>
      </c>
      <c r="W5152" t="s">
        <v>2639</v>
      </c>
    </row>
    <row r="5153" spans="1:23" x14ac:dyDescent="0.3">
      <c r="A5153">
        <v>1473226566739160</v>
      </c>
      <c r="B5153" t="s">
        <v>364</v>
      </c>
      <c r="C5153" t="s">
        <v>218</v>
      </c>
      <c r="D5153" t="s">
        <v>2353</v>
      </c>
      <c r="E5153" t="s">
        <v>2727</v>
      </c>
      <c r="F5153" t="s">
        <v>2728</v>
      </c>
      <c r="G5153">
        <v>17.357800000000001</v>
      </c>
      <c r="H5153">
        <v>-62.782899999999998</v>
      </c>
      <c r="I5153" t="s">
        <v>78</v>
      </c>
      <c r="J5153">
        <v>126797</v>
      </c>
      <c r="K5153" s="1">
        <v>44548</v>
      </c>
      <c r="L5153" t="s">
        <v>29</v>
      </c>
      <c r="M5153" t="s">
        <v>13923</v>
      </c>
      <c r="N5153" t="s">
        <v>13924</v>
      </c>
      <c r="O5153" t="s">
        <v>460</v>
      </c>
      <c r="P5153" t="s">
        <v>4666</v>
      </c>
      <c r="Q5153" t="s">
        <v>34</v>
      </c>
      <c r="R5153" t="s">
        <v>4667</v>
      </c>
      <c r="S5153" t="s">
        <v>212</v>
      </c>
      <c r="T5153" t="s">
        <v>4668</v>
      </c>
      <c r="U5153" t="s">
        <v>4669</v>
      </c>
      <c r="V5153" t="s">
        <v>7115</v>
      </c>
      <c r="W5153" t="s">
        <v>7116</v>
      </c>
    </row>
    <row r="5154" spans="1:23" x14ac:dyDescent="0.3">
      <c r="A5154">
        <v>2893069154839320</v>
      </c>
      <c r="B5154" t="s">
        <v>396</v>
      </c>
      <c r="C5154" t="s">
        <v>134</v>
      </c>
      <c r="D5154" t="s">
        <v>2951</v>
      </c>
      <c r="E5154" t="s">
        <v>353</v>
      </c>
      <c r="F5154" t="s">
        <v>354</v>
      </c>
      <c r="G5154">
        <v>15.199</v>
      </c>
      <c r="H5154">
        <v>-86.241900000000001</v>
      </c>
      <c r="I5154" t="s">
        <v>28</v>
      </c>
      <c r="J5154">
        <v>128120</v>
      </c>
      <c r="K5154" s="1">
        <v>45047</v>
      </c>
      <c r="L5154" t="s">
        <v>29</v>
      </c>
      <c r="M5154" t="s">
        <v>13925</v>
      </c>
      <c r="N5154">
        <v>7692862329</v>
      </c>
      <c r="O5154" t="s">
        <v>822</v>
      </c>
      <c r="P5154" t="s">
        <v>4349</v>
      </c>
      <c r="Q5154" t="s">
        <v>294</v>
      </c>
      <c r="R5154" t="s">
        <v>4350</v>
      </c>
      <c r="S5154" t="s">
        <v>52</v>
      </c>
      <c r="T5154" t="s">
        <v>4351</v>
      </c>
      <c r="U5154" t="s">
        <v>4352</v>
      </c>
      <c r="V5154" t="s">
        <v>13926</v>
      </c>
      <c r="W5154" t="s">
        <v>13927</v>
      </c>
    </row>
    <row r="5155" spans="1:23" x14ac:dyDescent="0.3">
      <c r="A5155">
        <v>857511253019014</v>
      </c>
      <c r="B5155" t="s">
        <v>480</v>
      </c>
      <c r="C5155" t="s">
        <v>273</v>
      </c>
      <c r="D5155" t="s">
        <v>2404</v>
      </c>
      <c r="E5155" t="s">
        <v>5225</v>
      </c>
      <c r="F5155" t="s">
        <v>5226</v>
      </c>
      <c r="G5155">
        <v>7.1315</v>
      </c>
      <c r="H5155">
        <v>171.18450000000001</v>
      </c>
      <c r="I5155" t="s">
        <v>206</v>
      </c>
      <c r="J5155">
        <v>37140</v>
      </c>
      <c r="K5155" s="1">
        <v>44473</v>
      </c>
      <c r="L5155" t="s">
        <v>123</v>
      </c>
      <c r="M5155" t="s">
        <v>13928</v>
      </c>
      <c r="N5155" t="s">
        <v>13929</v>
      </c>
      <c r="O5155" t="s">
        <v>2027</v>
      </c>
      <c r="P5155" t="s">
        <v>4342</v>
      </c>
      <c r="Q5155" t="s">
        <v>83</v>
      </c>
      <c r="R5155" t="s">
        <v>4343</v>
      </c>
      <c r="S5155" t="s">
        <v>69</v>
      </c>
      <c r="T5155" t="s">
        <v>4344</v>
      </c>
      <c r="U5155" t="s">
        <v>4345</v>
      </c>
      <c r="V5155" t="s">
        <v>2065</v>
      </c>
      <c r="W5155" t="s">
        <v>2066</v>
      </c>
    </row>
    <row r="5156" spans="1:23" x14ac:dyDescent="0.3">
      <c r="A5156">
        <v>1067994107141330</v>
      </c>
      <c r="B5156" t="s">
        <v>272</v>
      </c>
      <c r="C5156" t="s">
        <v>42</v>
      </c>
      <c r="D5156" t="s">
        <v>2199</v>
      </c>
      <c r="E5156" t="s">
        <v>5614</v>
      </c>
      <c r="F5156" t="s">
        <v>5615</v>
      </c>
      <c r="G5156">
        <v>38.963700000000003</v>
      </c>
      <c r="H5156">
        <v>35.243299999999998</v>
      </c>
      <c r="I5156" t="s">
        <v>28</v>
      </c>
      <c r="J5156">
        <v>55769</v>
      </c>
      <c r="K5156" s="1">
        <v>44581</v>
      </c>
      <c r="L5156" t="s">
        <v>29</v>
      </c>
      <c r="M5156" t="s">
        <v>13930</v>
      </c>
      <c r="N5156" t="s">
        <v>13931</v>
      </c>
      <c r="O5156" t="s">
        <v>111</v>
      </c>
      <c r="P5156" t="s">
        <v>1900</v>
      </c>
      <c r="Q5156" t="s">
        <v>358</v>
      </c>
      <c r="R5156" t="s">
        <v>1901</v>
      </c>
      <c r="S5156" t="s">
        <v>145</v>
      </c>
      <c r="T5156" t="s">
        <v>1902</v>
      </c>
      <c r="U5156" t="s">
        <v>1903</v>
      </c>
      <c r="V5156" t="s">
        <v>6291</v>
      </c>
      <c r="W5156" t="s">
        <v>6292</v>
      </c>
    </row>
    <row r="5157" spans="1:23" x14ac:dyDescent="0.3">
      <c r="A5157">
        <v>2007715698433590</v>
      </c>
      <c r="B5157" t="s">
        <v>443</v>
      </c>
      <c r="C5157" t="s">
        <v>134</v>
      </c>
      <c r="D5157" t="s">
        <v>5065</v>
      </c>
      <c r="E5157" t="s">
        <v>1668</v>
      </c>
      <c r="F5157" t="s">
        <v>1669</v>
      </c>
      <c r="G5157">
        <v>1.6508</v>
      </c>
      <c r="H5157">
        <v>10.267899999999999</v>
      </c>
      <c r="I5157" t="s">
        <v>78</v>
      </c>
      <c r="J5157">
        <v>35113</v>
      </c>
      <c r="K5157" s="1">
        <v>44458</v>
      </c>
      <c r="L5157" t="s">
        <v>123</v>
      </c>
      <c r="M5157" t="s">
        <v>13932</v>
      </c>
      <c r="N5157" t="s">
        <v>13933</v>
      </c>
      <c r="O5157" t="s">
        <v>509</v>
      </c>
      <c r="P5157" t="s">
        <v>1152</v>
      </c>
      <c r="Q5157" t="s">
        <v>83</v>
      </c>
      <c r="R5157" t="s">
        <v>5157</v>
      </c>
      <c r="S5157" t="s">
        <v>114</v>
      </c>
      <c r="T5157" t="s">
        <v>5158</v>
      </c>
      <c r="U5157" t="s">
        <v>5159</v>
      </c>
      <c r="V5157" t="s">
        <v>8592</v>
      </c>
      <c r="W5157" t="s">
        <v>8593</v>
      </c>
    </row>
    <row r="5158" spans="1:23" x14ac:dyDescent="0.3">
      <c r="A5158">
        <v>2367381806536300</v>
      </c>
      <c r="B5158" t="s">
        <v>57</v>
      </c>
      <c r="C5158" t="s">
        <v>151</v>
      </c>
      <c r="D5158" t="s">
        <v>521</v>
      </c>
      <c r="E5158" t="s">
        <v>1598</v>
      </c>
      <c r="F5158" t="s">
        <v>1599</v>
      </c>
      <c r="G5158">
        <v>-32.522799999999997</v>
      </c>
      <c r="H5158">
        <v>-55.765799999999999</v>
      </c>
      <c r="I5158" t="s">
        <v>138</v>
      </c>
      <c r="J5158">
        <v>100383</v>
      </c>
      <c r="K5158" s="1">
        <v>44601</v>
      </c>
      <c r="L5158" t="s">
        <v>63</v>
      </c>
      <c r="M5158" t="s">
        <v>13934</v>
      </c>
      <c r="N5158" t="s">
        <v>13935</v>
      </c>
      <c r="O5158" t="s">
        <v>2883</v>
      </c>
      <c r="P5158" t="s">
        <v>2275</v>
      </c>
      <c r="Q5158" t="s">
        <v>34</v>
      </c>
      <c r="R5158" t="s">
        <v>3654</v>
      </c>
      <c r="S5158" t="s">
        <v>334</v>
      </c>
      <c r="T5158" t="s">
        <v>3655</v>
      </c>
      <c r="U5158" t="s">
        <v>3656</v>
      </c>
      <c r="V5158" t="s">
        <v>1731</v>
      </c>
      <c r="W5158" t="s">
        <v>1732</v>
      </c>
    </row>
    <row r="5159" spans="1:23" x14ac:dyDescent="0.3">
      <c r="A5159">
        <v>2895105789343020</v>
      </c>
      <c r="B5159" t="s">
        <v>678</v>
      </c>
      <c r="C5159" t="s">
        <v>134</v>
      </c>
      <c r="D5159" t="s">
        <v>2108</v>
      </c>
      <c r="E5159" t="s">
        <v>2394</v>
      </c>
      <c r="F5159" t="s">
        <v>2395</v>
      </c>
      <c r="G5159">
        <v>12.865399999999999</v>
      </c>
      <c r="H5159">
        <v>-85.2072</v>
      </c>
      <c r="I5159" t="s">
        <v>138</v>
      </c>
      <c r="J5159">
        <v>133353</v>
      </c>
      <c r="K5159" s="1">
        <v>45088</v>
      </c>
      <c r="L5159" t="s">
        <v>29</v>
      </c>
      <c r="M5159" t="s">
        <v>13936</v>
      </c>
      <c r="N5159" t="s">
        <v>13937</v>
      </c>
      <c r="O5159" t="s">
        <v>3431</v>
      </c>
      <c r="P5159" t="s">
        <v>4610</v>
      </c>
      <c r="Q5159" t="s">
        <v>239</v>
      </c>
      <c r="R5159" t="s">
        <v>4611</v>
      </c>
      <c r="S5159" t="s">
        <v>145</v>
      </c>
      <c r="T5159" t="s">
        <v>4612</v>
      </c>
      <c r="U5159" t="s">
        <v>4613</v>
      </c>
      <c r="V5159" t="s">
        <v>5252</v>
      </c>
      <c r="W5159" t="s">
        <v>5253</v>
      </c>
    </row>
    <row r="5160" spans="1:23" x14ac:dyDescent="0.3">
      <c r="A5160">
        <v>442379312428646</v>
      </c>
      <c r="B5160" t="s">
        <v>351</v>
      </c>
      <c r="C5160" t="s">
        <v>134</v>
      </c>
      <c r="D5160" t="s">
        <v>7080</v>
      </c>
      <c r="E5160" t="s">
        <v>853</v>
      </c>
      <c r="F5160" t="s">
        <v>854</v>
      </c>
      <c r="G5160">
        <v>33.939100000000003</v>
      </c>
      <c r="H5160">
        <v>67.709999999999994</v>
      </c>
      <c r="I5160" t="s">
        <v>78</v>
      </c>
      <c r="J5160">
        <v>77175</v>
      </c>
      <c r="K5160" s="1">
        <v>45037</v>
      </c>
      <c r="L5160" t="s">
        <v>63</v>
      </c>
      <c r="M5160" t="s">
        <v>13938</v>
      </c>
      <c r="N5160" t="s">
        <v>13939</v>
      </c>
      <c r="O5160" t="s">
        <v>111</v>
      </c>
      <c r="P5160" t="s">
        <v>537</v>
      </c>
      <c r="Q5160" t="s">
        <v>321</v>
      </c>
      <c r="R5160" t="s">
        <v>538</v>
      </c>
      <c r="S5160" t="s">
        <v>198</v>
      </c>
      <c r="T5160" t="s">
        <v>539</v>
      </c>
      <c r="U5160" t="s">
        <v>540</v>
      </c>
      <c r="V5160" t="s">
        <v>6441</v>
      </c>
      <c r="W5160" t="s">
        <v>6442</v>
      </c>
    </row>
    <row r="5161" spans="1:23" x14ac:dyDescent="0.3">
      <c r="A5161">
        <v>2774072378011750</v>
      </c>
      <c r="B5161" t="s">
        <v>582</v>
      </c>
      <c r="C5161" t="s">
        <v>218</v>
      </c>
      <c r="D5161" t="s">
        <v>1782</v>
      </c>
      <c r="E5161" t="s">
        <v>1405</v>
      </c>
      <c r="F5161" t="s">
        <v>1406</v>
      </c>
      <c r="G5161">
        <v>56.2639</v>
      </c>
      <c r="H5161">
        <v>9.5017999999999994</v>
      </c>
      <c r="I5161" t="s">
        <v>206</v>
      </c>
      <c r="J5161">
        <v>97119</v>
      </c>
      <c r="K5161" s="1">
        <v>44653</v>
      </c>
      <c r="L5161" t="s">
        <v>29</v>
      </c>
      <c r="M5161" t="s">
        <v>13940</v>
      </c>
      <c r="N5161" t="s">
        <v>13941</v>
      </c>
      <c r="O5161" t="s">
        <v>736</v>
      </c>
      <c r="P5161" t="s">
        <v>436</v>
      </c>
      <c r="Q5161" t="s">
        <v>967</v>
      </c>
      <c r="R5161" t="s">
        <v>2284</v>
      </c>
      <c r="S5161" t="s">
        <v>69</v>
      </c>
      <c r="T5161" t="s">
        <v>2285</v>
      </c>
      <c r="U5161" t="s">
        <v>2286</v>
      </c>
      <c r="V5161" t="s">
        <v>541</v>
      </c>
      <c r="W5161" t="s">
        <v>542</v>
      </c>
    </row>
    <row r="5162" spans="1:23" x14ac:dyDescent="0.3">
      <c r="A5162">
        <v>910490970540638</v>
      </c>
      <c r="B5162" t="s">
        <v>57</v>
      </c>
      <c r="C5162" t="s">
        <v>105</v>
      </c>
      <c r="D5162" t="s">
        <v>2888</v>
      </c>
      <c r="E5162" t="s">
        <v>3116</v>
      </c>
      <c r="F5162" t="s">
        <v>3117</v>
      </c>
      <c r="G5162">
        <v>25.354800000000001</v>
      </c>
      <c r="H5162">
        <v>51.183900000000001</v>
      </c>
      <c r="I5162" t="s">
        <v>138</v>
      </c>
      <c r="J5162">
        <v>18404</v>
      </c>
      <c r="K5162" s="1">
        <v>44771</v>
      </c>
      <c r="L5162" t="s">
        <v>29</v>
      </c>
      <c r="M5162" t="s">
        <v>13942</v>
      </c>
      <c r="N5162" t="s">
        <v>13943</v>
      </c>
      <c r="O5162" t="s">
        <v>909</v>
      </c>
      <c r="P5162" t="s">
        <v>910</v>
      </c>
      <c r="Q5162" t="s">
        <v>169</v>
      </c>
      <c r="R5162" t="s">
        <v>911</v>
      </c>
      <c r="S5162" t="s">
        <v>145</v>
      </c>
      <c r="T5162" t="s">
        <v>912</v>
      </c>
      <c r="U5162" t="s">
        <v>913</v>
      </c>
      <c r="V5162" t="s">
        <v>7018</v>
      </c>
      <c r="W5162" t="s">
        <v>7019</v>
      </c>
    </row>
    <row r="5163" spans="1:23" x14ac:dyDescent="0.3">
      <c r="A5163">
        <v>1623351228821920</v>
      </c>
      <c r="B5163" t="s">
        <v>430</v>
      </c>
      <c r="C5163" t="s">
        <v>134</v>
      </c>
      <c r="D5163" t="s">
        <v>1519</v>
      </c>
      <c r="E5163" t="s">
        <v>853</v>
      </c>
      <c r="F5163" t="s">
        <v>854</v>
      </c>
      <c r="G5163">
        <v>33.939100000000003</v>
      </c>
      <c r="H5163">
        <v>67.709999999999994</v>
      </c>
      <c r="I5163" t="s">
        <v>78</v>
      </c>
      <c r="J5163">
        <v>112993</v>
      </c>
      <c r="K5163" s="1">
        <v>44952</v>
      </c>
      <c r="L5163" t="s">
        <v>29</v>
      </c>
      <c r="M5163" t="s">
        <v>13944</v>
      </c>
      <c r="N5163" t="s">
        <v>13945</v>
      </c>
      <c r="O5163" t="s">
        <v>447</v>
      </c>
      <c r="P5163" t="s">
        <v>448</v>
      </c>
      <c r="Q5163" t="s">
        <v>239</v>
      </c>
      <c r="R5163" t="s">
        <v>449</v>
      </c>
      <c r="S5163" t="s">
        <v>69</v>
      </c>
      <c r="T5163" t="s">
        <v>450</v>
      </c>
      <c r="U5163" t="s">
        <v>451</v>
      </c>
      <c r="V5163" t="s">
        <v>4066</v>
      </c>
      <c r="W5163" t="s">
        <v>4067</v>
      </c>
    </row>
    <row r="5164" spans="1:23" x14ac:dyDescent="0.3">
      <c r="A5164">
        <v>958606274249659</v>
      </c>
      <c r="B5164" t="s">
        <v>480</v>
      </c>
      <c r="C5164" t="s">
        <v>91</v>
      </c>
      <c r="D5164" t="s">
        <v>1508</v>
      </c>
      <c r="E5164" t="s">
        <v>5030</v>
      </c>
      <c r="F5164" t="s">
        <v>5031</v>
      </c>
      <c r="G5164">
        <v>60.1282</v>
      </c>
      <c r="H5164">
        <v>18.6435</v>
      </c>
      <c r="I5164" t="s">
        <v>138</v>
      </c>
      <c r="J5164">
        <v>31050</v>
      </c>
      <c r="K5164" s="1">
        <v>44945</v>
      </c>
      <c r="L5164" t="s">
        <v>63</v>
      </c>
      <c r="M5164" t="s">
        <v>13946</v>
      </c>
      <c r="N5164" t="s">
        <v>13947</v>
      </c>
      <c r="O5164" t="s">
        <v>811</v>
      </c>
      <c r="P5164" t="s">
        <v>3997</v>
      </c>
      <c r="Q5164" t="s">
        <v>67</v>
      </c>
      <c r="R5164" t="s">
        <v>3998</v>
      </c>
      <c r="S5164" t="s">
        <v>198</v>
      </c>
      <c r="T5164" t="s">
        <v>3999</v>
      </c>
      <c r="U5164" t="s">
        <v>4000</v>
      </c>
      <c r="V5164" t="s">
        <v>890</v>
      </c>
      <c r="W5164" t="s">
        <v>891</v>
      </c>
    </row>
    <row r="5165" spans="1:23" x14ac:dyDescent="0.3">
      <c r="A5165">
        <v>1620213704245620</v>
      </c>
      <c r="B5165" t="s">
        <v>839</v>
      </c>
      <c r="C5165" t="s">
        <v>151</v>
      </c>
      <c r="D5165" t="s">
        <v>2922</v>
      </c>
      <c r="E5165" t="s">
        <v>2809</v>
      </c>
      <c r="F5165" t="s">
        <v>2810</v>
      </c>
      <c r="G5165">
        <v>56.130400000000002</v>
      </c>
      <c r="H5165">
        <v>-106.3468</v>
      </c>
      <c r="I5165" t="s">
        <v>78</v>
      </c>
      <c r="J5165">
        <v>96324</v>
      </c>
      <c r="K5165" s="1">
        <v>44929</v>
      </c>
      <c r="L5165" t="s">
        <v>29</v>
      </c>
      <c r="M5165" t="s">
        <v>13948</v>
      </c>
      <c r="N5165" t="s">
        <v>13949</v>
      </c>
      <c r="O5165" t="s">
        <v>224</v>
      </c>
      <c r="P5165" t="s">
        <v>81</v>
      </c>
      <c r="Q5165" t="s">
        <v>332</v>
      </c>
      <c r="R5165" t="s">
        <v>3756</v>
      </c>
      <c r="S5165" t="s">
        <v>212</v>
      </c>
      <c r="T5165" t="s">
        <v>3757</v>
      </c>
      <c r="U5165" t="s">
        <v>3758</v>
      </c>
      <c r="V5165" t="s">
        <v>7829</v>
      </c>
      <c r="W5165" t="s">
        <v>7830</v>
      </c>
    </row>
    <row r="5166" spans="1:23" x14ac:dyDescent="0.3">
      <c r="A5166">
        <v>733829944987262</v>
      </c>
      <c r="B5166" t="s">
        <v>313</v>
      </c>
      <c r="C5166" t="s">
        <v>151</v>
      </c>
      <c r="D5166" t="s">
        <v>365</v>
      </c>
      <c r="E5166" t="s">
        <v>2532</v>
      </c>
      <c r="F5166" t="s">
        <v>2533</v>
      </c>
      <c r="G5166">
        <v>-6.3689999999999998</v>
      </c>
      <c r="H5166">
        <v>34.888800000000003</v>
      </c>
      <c r="I5166" t="s">
        <v>62</v>
      </c>
      <c r="J5166">
        <v>83806</v>
      </c>
      <c r="K5166" s="1">
        <v>44868</v>
      </c>
      <c r="L5166" t="s">
        <v>63</v>
      </c>
      <c r="M5166" t="s">
        <v>13950</v>
      </c>
      <c r="N5166">
        <f>1-311-741-5217</f>
        <v>-6268</v>
      </c>
      <c r="O5166" t="s">
        <v>2332</v>
      </c>
      <c r="P5166" t="s">
        <v>496</v>
      </c>
      <c r="Q5166" t="s">
        <v>67</v>
      </c>
      <c r="R5166" t="s">
        <v>2333</v>
      </c>
      <c r="S5166" t="s">
        <v>334</v>
      </c>
      <c r="T5166" t="s">
        <v>2334</v>
      </c>
      <c r="U5166" t="s">
        <v>2335</v>
      </c>
      <c r="V5166" t="s">
        <v>2494</v>
      </c>
      <c r="W5166" t="s">
        <v>2495</v>
      </c>
    </row>
    <row r="5167" spans="1:23" x14ac:dyDescent="0.3">
      <c r="A5167">
        <v>68580528187770</v>
      </c>
      <c r="B5167" t="s">
        <v>57</v>
      </c>
      <c r="C5167" t="s">
        <v>151</v>
      </c>
      <c r="D5167" t="s">
        <v>4750</v>
      </c>
      <c r="E5167" t="s">
        <v>204</v>
      </c>
      <c r="F5167" t="s">
        <v>205</v>
      </c>
      <c r="G5167">
        <v>18.1096</v>
      </c>
      <c r="H5167">
        <v>-77.297499999999999</v>
      </c>
      <c r="I5167" t="s">
        <v>62</v>
      </c>
      <c r="J5167">
        <v>32861</v>
      </c>
      <c r="K5167" s="1">
        <v>44814</v>
      </c>
      <c r="L5167" t="s">
        <v>123</v>
      </c>
      <c r="M5167" t="s">
        <v>13951</v>
      </c>
      <c r="N5167" t="s">
        <v>13952</v>
      </c>
      <c r="O5167" t="s">
        <v>2332</v>
      </c>
      <c r="P5167" t="s">
        <v>7383</v>
      </c>
      <c r="Q5167" t="s">
        <v>1047</v>
      </c>
      <c r="R5167" t="s">
        <v>7384</v>
      </c>
      <c r="S5167" t="s">
        <v>36</v>
      </c>
      <c r="T5167" t="s">
        <v>7385</v>
      </c>
      <c r="U5167" t="s">
        <v>7386</v>
      </c>
      <c r="V5167" t="s">
        <v>1334</v>
      </c>
      <c r="W5167" t="s">
        <v>1335</v>
      </c>
    </row>
    <row r="5168" spans="1:23" x14ac:dyDescent="0.3">
      <c r="A5168">
        <v>1216026784061180</v>
      </c>
      <c r="B5168" t="s">
        <v>260</v>
      </c>
      <c r="C5168" t="s">
        <v>58</v>
      </c>
      <c r="D5168" t="s">
        <v>203</v>
      </c>
      <c r="E5168" t="s">
        <v>1657</v>
      </c>
      <c r="F5168" t="s">
        <v>1658</v>
      </c>
      <c r="G5168">
        <v>18.9712</v>
      </c>
      <c r="H5168">
        <v>-72.285200000000003</v>
      </c>
      <c r="I5168" t="s">
        <v>78</v>
      </c>
      <c r="J5168">
        <v>54976</v>
      </c>
      <c r="K5168" s="1">
        <v>44627</v>
      </c>
      <c r="L5168" t="s">
        <v>29</v>
      </c>
      <c r="M5168" t="s">
        <v>13953</v>
      </c>
      <c r="N5168" t="s">
        <v>13954</v>
      </c>
      <c r="O5168" t="s">
        <v>1629</v>
      </c>
      <c r="P5168" t="s">
        <v>1630</v>
      </c>
      <c r="Q5168" t="s">
        <v>321</v>
      </c>
      <c r="R5168" t="s">
        <v>1631</v>
      </c>
      <c r="S5168" t="s">
        <v>114</v>
      </c>
      <c r="T5168" t="s">
        <v>1632</v>
      </c>
      <c r="U5168" t="s">
        <v>1633</v>
      </c>
      <c r="V5168" t="s">
        <v>4620</v>
      </c>
      <c r="W5168" t="s">
        <v>4621</v>
      </c>
    </row>
    <row r="5169" spans="1:23" x14ac:dyDescent="0.3">
      <c r="A5169">
        <v>745309654280805</v>
      </c>
      <c r="B5169" t="s">
        <v>454</v>
      </c>
      <c r="C5169" t="s">
        <v>273</v>
      </c>
      <c r="D5169" t="s">
        <v>3227</v>
      </c>
      <c r="E5169" t="s">
        <v>1077</v>
      </c>
      <c r="F5169" t="s">
        <v>1078</v>
      </c>
      <c r="G5169">
        <v>3.9192999999999998</v>
      </c>
      <c r="H5169">
        <v>-56.027799999999999</v>
      </c>
      <c r="I5169" t="s">
        <v>62</v>
      </c>
      <c r="J5169">
        <v>103734</v>
      </c>
      <c r="K5169" s="1">
        <v>45164</v>
      </c>
      <c r="L5169" t="s">
        <v>123</v>
      </c>
      <c r="M5169" t="s">
        <v>13955</v>
      </c>
      <c r="N5169" t="s">
        <v>13956</v>
      </c>
      <c r="O5169" t="s">
        <v>1069</v>
      </c>
      <c r="P5169" t="s">
        <v>2214</v>
      </c>
      <c r="Q5169" t="s">
        <v>169</v>
      </c>
      <c r="R5169" t="s">
        <v>2215</v>
      </c>
      <c r="S5169" t="s">
        <v>69</v>
      </c>
      <c r="T5169" t="s">
        <v>2216</v>
      </c>
      <c r="U5169" t="s">
        <v>2217</v>
      </c>
      <c r="V5169" t="s">
        <v>7355</v>
      </c>
      <c r="W5169" t="s">
        <v>7356</v>
      </c>
    </row>
    <row r="5170" spans="1:23" x14ac:dyDescent="0.3">
      <c r="A5170">
        <v>106684361588557</v>
      </c>
      <c r="B5170" t="s">
        <v>779</v>
      </c>
      <c r="C5170" t="s">
        <v>91</v>
      </c>
      <c r="D5170" t="s">
        <v>3218</v>
      </c>
      <c r="E5170" t="s">
        <v>1890</v>
      </c>
      <c r="F5170" t="s">
        <v>1891</v>
      </c>
      <c r="G5170">
        <v>-9.1899669999999993</v>
      </c>
      <c r="H5170">
        <v>-75.015152</v>
      </c>
      <c r="I5170" t="s">
        <v>206</v>
      </c>
      <c r="J5170">
        <v>115769</v>
      </c>
      <c r="K5170" s="1">
        <v>44976</v>
      </c>
      <c r="L5170" t="s">
        <v>29</v>
      </c>
      <c r="M5170" t="s">
        <v>13957</v>
      </c>
      <c r="N5170" t="s">
        <v>13958</v>
      </c>
      <c r="O5170" t="s">
        <v>141</v>
      </c>
      <c r="P5170" t="s">
        <v>3092</v>
      </c>
      <c r="Q5170" t="s">
        <v>50</v>
      </c>
      <c r="R5170" t="s">
        <v>3093</v>
      </c>
      <c r="S5170" t="s">
        <v>198</v>
      </c>
      <c r="T5170" t="s">
        <v>3094</v>
      </c>
      <c r="U5170" t="s">
        <v>3095</v>
      </c>
      <c r="V5170" t="s">
        <v>7371</v>
      </c>
      <c r="W5170" t="s">
        <v>7372</v>
      </c>
    </row>
    <row r="5171" spans="1:23" x14ac:dyDescent="0.3">
      <c r="A5171">
        <v>499858525737765</v>
      </c>
      <c r="B5171" t="s">
        <v>1803</v>
      </c>
      <c r="C5171" t="s">
        <v>58</v>
      </c>
      <c r="D5171" t="s">
        <v>5605</v>
      </c>
      <c r="E5171" t="s">
        <v>2080</v>
      </c>
      <c r="F5171" t="s">
        <v>2081</v>
      </c>
      <c r="G5171">
        <v>46.603354000000003</v>
      </c>
      <c r="H5171">
        <v>1.888334</v>
      </c>
      <c r="I5171" t="s">
        <v>138</v>
      </c>
      <c r="J5171">
        <v>69522</v>
      </c>
      <c r="K5171" s="1">
        <v>45003</v>
      </c>
      <c r="L5171" t="s">
        <v>123</v>
      </c>
      <c r="M5171" t="s">
        <v>13959</v>
      </c>
      <c r="N5171">
        <v>9413835539</v>
      </c>
      <c r="O5171" t="s">
        <v>3636</v>
      </c>
      <c r="P5171" t="s">
        <v>3637</v>
      </c>
      <c r="Q5171" t="s">
        <v>34</v>
      </c>
      <c r="R5171" t="s">
        <v>3638</v>
      </c>
      <c r="S5171" t="s">
        <v>85</v>
      </c>
      <c r="T5171" t="s">
        <v>3639</v>
      </c>
      <c r="U5171" t="s">
        <v>3640</v>
      </c>
      <c r="V5171" t="s">
        <v>7725</v>
      </c>
      <c r="W5171" t="s">
        <v>7726</v>
      </c>
    </row>
    <row r="5172" spans="1:23" x14ac:dyDescent="0.3">
      <c r="A5172">
        <v>1685464889473080</v>
      </c>
      <c r="B5172" t="s">
        <v>678</v>
      </c>
      <c r="C5172" t="s">
        <v>105</v>
      </c>
      <c r="D5172" t="s">
        <v>6033</v>
      </c>
      <c r="E5172" t="s">
        <v>3715</v>
      </c>
      <c r="F5172" t="s">
        <v>3716</v>
      </c>
      <c r="G5172">
        <v>-3.3704000000000001</v>
      </c>
      <c r="H5172">
        <v>-168.73400000000001</v>
      </c>
      <c r="I5172" t="s">
        <v>28</v>
      </c>
      <c r="J5172">
        <v>82309</v>
      </c>
      <c r="K5172" s="1">
        <v>45135</v>
      </c>
      <c r="L5172" t="s">
        <v>29</v>
      </c>
      <c r="M5172" t="s">
        <v>13960</v>
      </c>
      <c r="N5172" t="s">
        <v>13961</v>
      </c>
      <c r="O5172" t="s">
        <v>909</v>
      </c>
      <c r="P5172" t="s">
        <v>548</v>
      </c>
      <c r="Q5172" t="s">
        <v>169</v>
      </c>
      <c r="R5172" t="s">
        <v>1187</v>
      </c>
      <c r="S5172" t="s">
        <v>212</v>
      </c>
      <c r="T5172" t="s">
        <v>1188</v>
      </c>
      <c r="U5172" t="s">
        <v>1189</v>
      </c>
      <c r="V5172" t="s">
        <v>4643</v>
      </c>
      <c r="W5172" t="s">
        <v>4644</v>
      </c>
    </row>
    <row r="5173" spans="1:23" x14ac:dyDescent="0.3">
      <c r="A5173">
        <v>535747833279636</v>
      </c>
      <c r="B5173" t="s">
        <v>286</v>
      </c>
      <c r="C5173" t="s">
        <v>273</v>
      </c>
      <c r="D5173" t="s">
        <v>4963</v>
      </c>
      <c r="E5173" t="s">
        <v>3730</v>
      </c>
      <c r="F5173" t="s">
        <v>3731</v>
      </c>
      <c r="G5173">
        <v>55.169400000000003</v>
      </c>
      <c r="H5173">
        <v>23.8813</v>
      </c>
      <c r="I5173" t="s">
        <v>28</v>
      </c>
      <c r="J5173">
        <v>21897</v>
      </c>
      <c r="K5173" s="1">
        <v>44905</v>
      </c>
      <c r="L5173" t="s">
        <v>29</v>
      </c>
      <c r="M5173" t="s">
        <v>13962</v>
      </c>
      <c r="N5173" t="s">
        <v>13963</v>
      </c>
      <c r="O5173" t="s">
        <v>2574</v>
      </c>
      <c r="P5173" t="s">
        <v>2575</v>
      </c>
      <c r="Q5173" t="s">
        <v>321</v>
      </c>
      <c r="R5173" t="s">
        <v>2576</v>
      </c>
      <c r="S5173" t="s">
        <v>36</v>
      </c>
      <c r="T5173" t="s">
        <v>2577</v>
      </c>
      <c r="U5173" t="s">
        <v>2578</v>
      </c>
      <c r="V5173" t="s">
        <v>12188</v>
      </c>
      <c r="W5173" t="s">
        <v>12189</v>
      </c>
    </row>
    <row r="5174" spans="1:23" x14ac:dyDescent="0.3">
      <c r="A5174">
        <v>471096221777009</v>
      </c>
      <c r="B5174" t="s">
        <v>74</v>
      </c>
      <c r="C5174" t="s">
        <v>189</v>
      </c>
      <c r="D5174" t="s">
        <v>8043</v>
      </c>
      <c r="E5174" t="s">
        <v>1122</v>
      </c>
      <c r="F5174" t="s">
        <v>1123</v>
      </c>
      <c r="G5174">
        <v>9.7489000000000008</v>
      </c>
      <c r="H5174">
        <v>-83.753399999999999</v>
      </c>
      <c r="I5174" t="s">
        <v>206</v>
      </c>
      <c r="J5174">
        <v>44327</v>
      </c>
      <c r="K5174" s="1">
        <v>44970</v>
      </c>
      <c r="L5174" t="s">
        <v>63</v>
      </c>
      <c r="M5174" t="s">
        <v>13964</v>
      </c>
      <c r="N5174">
        <v>7978921173</v>
      </c>
      <c r="O5174" t="s">
        <v>1100</v>
      </c>
      <c r="P5174" t="s">
        <v>1101</v>
      </c>
      <c r="Q5174" t="s">
        <v>83</v>
      </c>
      <c r="R5174" t="s">
        <v>1102</v>
      </c>
      <c r="S5174" t="s">
        <v>36</v>
      </c>
      <c r="T5174" t="s">
        <v>1103</v>
      </c>
      <c r="U5174" t="s">
        <v>1104</v>
      </c>
      <c r="V5174" t="s">
        <v>8206</v>
      </c>
      <c r="W5174" t="s">
        <v>8207</v>
      </c>
    </row>
    <row r="5175" spans="1:23" x14ac:dyDescent="0.3">
      <c r="A5175">
        <v>64219533231671</v>
      </c>
      <c r="B5175" t="s">
        <v>351</v>
      </c>
      <c r="C5175" t="s">
        <v>42</v>
      </c>
      <c r="D5175" t="s">
        <v>2609</v>
      </c>
      <c r="E5175" t="s">
        <v>1896</v>
      </c>
      <c r="F5175" t="s">
        <v>1897</v>
      </c>
      <c r="G5175">
        <v>9.9456000000000007</v>
      </c>
      <c r="H5175">
        <v>-9.6966000000000001</v>
      </c>
      <c r="I5175" t="s">
        <v>206</v>
      </c>
      <c r="J5175">
        <v>64529</v>
      </c>
      <c r="K5175" s="1">
        <v>45010</v>
      </c>
      <c r="L5175" t="s">
        <v>29</v>
      </c>
      <c r="M5175" t="s">
        <v>8151</v>
      </c>
      <c r="N5175" t="s">
        <v>13965</v>
      </c>
      <c r="O5175" t="s">
        <v>2602</v>
      </c>
      <c r="P5175" t="s">
        <v>4516</v>
      </c>
      <c r="Q5175" t="s">
        <v>1047</v>
      </c>
      <c r="R5175" t="s">
        <v>4517</v>
      </c>
      <c r="S5175" t="s">
        <v>241</v>
      </c>
      <c r="T5175" t="s">
        <v>4518</v>
      </c>
      <c r="U5175" t="s">
        <v>4519</v>
      </c>
      <c r="V5175" t="s">
        <v>2907</v>
      </c>
      <c r="W5175" t="s">
        <v>2908</v>
      </c>
    </row>
    <row r="5176" spans="1:23" x14ac:dyDescent="0.3">
      <c r="A5176">
        <v>2593893258362920</v>
      </c>
      <c r="B5176" t="s">
        <v>286</v>
      </c>
      <c r="C5176" t="s">
        <v>91</v>
      </c>
      <c r="D5176" t="s">
        <v>1177</v>
      </c>
      <c r="E5176" t="s">
        <v>925</v>
      </c>
      <c r="F5176" t="s">
        <v>926</v>
      </c>
      <c r="G5176">
        <v>23.885899999999999</v>
      </c>
      <c r="H5176">
        <v>45.0792</v>
      </c>
      <c r="I5176" t="s">
        <v>78</v>
      </c>
      <c r="J5176">
        <v>128513</v>
      </c>
      <c r="K5176" s="1">
        <v>44881</v>
      </c>
      <c r="L5176" t="s">
        <v>123</v>
      </c>
      <c r="M5176" t="s">
        <v>13966</v>
      </c>
      <c r="N5176" t="s">
        <v>13967</v>
      </c>
      <c r="O5176" t="s">
        <v>181</v>
      </c>
      <c r="P5176" t="s">
        <v>4699</v>
      </c>
      <c r="Q5176" t="s">
        <v>83</v>
      </c>
      <c r="R5176" t="s">
        <v>4700</v>
      </c>
      <c r="S5176" t="s">
        <v>114</v>
      </c>
      <c r="T5176" t="s">
        <v>4701</v>
      </c>
      <c r="U5176" t="s">
        <v>4702</v>
      </c>
      <c r="V5176" t="s">
        <v>8599</v>
      </c>
      <c r="W5176" t="s">
        <v>8600</v>
      </c>
    </row>
    <row r="5177" spans="1:23" x14ac:dyDescent="0.3">
      <c r="A5177">
        <v>2680154034726480</v>
      </c>
      <c r="B5177" t="s">
        <v>57</v>
      </c>
      <c r="C5177" t="s">
        <v>273</v>
      </c>
      <c r="D5177" t="s">
        <v>6730</v>
      </c>
      <c r="E5177" t="s">
        <v>2727</v>
      </c>
      <c r="F5177" t="s">
        <v>2728</v>
      </c>
      <c r="G5177">
        <v>17.357800000000001</v>
      </c>
      <c r="H5177">
        <v>-62.782899999999998</v>
      </c>
      <c r="I5177" t="s">
        <v>138</v>
      </c>
      <c r="J5177">
        <v>47482</v>
      </c>
      <c r="K5177" s="1">
        <v>44892</v>
      </c>
      <c r="L5177" t="s">
        <v>123</v>
      </c>
      <c r="M5177" t="s">
        <v>13968</v>
      </c>
      <c r="N5177" t="s">
        <v>13969</v>
      </c>
      <c r="O5177" t="s">
        <v>548</v>
      </c>
      <c r="P5177" t="s">
        <v>549</v>
      </c>
      <c r="Q5177" t="s">
        <v>674</v>
      </c>
      <c r="R5177" t="s">
        <v>550</v>
      </c>
      <c r="S5177" t="s">
        <v>114</v>
      </c>
      <c r="T5177" t="s">
        <v>551</v>
      </c>
      <c r="U5177" t="s">
        <v>552</v>
      </c>
      <c r="V5177" t="s">
        <v>1793</v>
      </c>
      <c r="W5177" t="s">
        <v>1794</v>
      </c>
    </row>
    <row r="5178" spans="1:23" x14ac:dyDescent="0.3">
      <c r="A5178">
        <v>1480228668473200</v>
      </c>
      <c r="B5178" t="s">
        <v>710</v>
      </c>
      <c r="C5178" t="s">
        <v>105</v>
      </c>
      <c r="D5178" t="s">
        <v>4063</v>
      </c>
      <c r="E5178" t="s">
        <v>5539</v>
      </c>
      <c r="F5178" t="s">
        <v>5540</v>
      </c>
      <c r="G5178">
        <v>14.058299999999999</v>
      </c>
      <c r="H5178">
        <v>108.27719999999999</v>
      </c>
      <c r="I5178" t="s">
        <v>28</v>
      </c>
      <c r="J5178">
        <v>113021</v>
      </c>
      <c r="K5178" s="1">
        <v>44617</v>
      </c>
      <c r="L5178" t="s">
        <v>123</v>
      </c>
      <c r="M5178" t="s">
        <v>13970</v>
      </c>
      <c r="N5178" t="s">
        <v>13971</v>
      </c>
      <c r="O5178" t="s">
        <v>2111</v>
      </c>
      <c r="P5178" t="s">
        <v>1832</v>
      </c>
      <c r="Q5178" t="s">
        <v>50</v>
      </c>
      <c r="R5178" t="s">
        <v>2112</v>
      </c>
      <c r="S5178" t="s">
        <v>241</v>
      </c>
      <c r="T5178" t="s">
        <v>2113</v>
      </c>
      <c r="U5178" t="s">
        <v>2114</v>
      </c>
      <c r="V5178" t="s">
        <v>3104</v>
      </c>
      <c r="W5178" t="s">
        <v>3105</v>
      </c>
    </row>
    <row r="5179" spans="1:23" x14ac:dyDescent="0.3">
      <c r="A5179">
        <v>1467647652790300</v>
      </c>
      <c r="B5179" t="s">
        <v>921</v>
      </c>
      <c r="C5179" t="s">
        <v>151</v>
      </c>
      <c r="D5179" t="s">
        <v>3267</v>
      </c>
      <c r="E5179" t="s">
        <v>1615</v>
      </c>
      <c r="F5179" t="s">
        <v>1616</v>
      </c>
      <c r="G5179">
        <v>-18.879200000000001</v>
      </c>
      <c r="H5179">
        <v>46.845100000000002</v>
      </c>
      <c r="I5179" t="s">
        <v>206</v>
      </c>
      <c r="J5179">
        <v>113004</v>
      </c>
      <c r="K5179" s="1">
        <v>44896</v>
      </c>
      <c r="L5179" t="s">
        <v>63</v>
      </c>
      <c r="M5179" t="s">
        <v>13972</v>
      </c>
      <c r="N5179" t="s">
        <v>13973</v>
      </c>
      <c r="O5179" t="s">
        <v>141</v>
      </c>
      <c r="P5179" t="s">
        <v>155</v>
      </c>
      <c r="Q5179" t="s">
        <v>674</v>
      </c>
      <c r="R5179" t="s">
        <v>156</v>
      </c>
      <c r="S5179" t="s">
        <v>85</v>
      </c>
      <c r="T5179" t="s">
        <v>157</v>
      </c>
      <c r="U5179" t="s">
        <v>158</v>
      </c>
      <c r="V5179" t="s">
        <v>3691</v>
      </c>
      <c r="W5179" t="s">
        <v>3692</v>
      </c>
    </row>
    <row r="5180" spans="1:23" x14ac:dyDescent="0.3">
      <c r="A5180">
        <v>2160068718487380</v>
      </c>
      <c r="B5180" t="s">
        <v>396</v>
      </c>
      <c r="C5180" t="s">
        <v>273</v>
      </c>
      <c r="D5180" t="s">
        <v>2015</v>
      </c>
      <c r="E5180" t="s">
        <v>544</v>
      </c>
      <c r="F5180" t="s">
        <v>545</v>
      </c>
      <c r="G5180">
        <v>7.54</v>
      </c>
      <c r="H5180">
        <v>-5.5471000000000004</v>
      </c>
      <c r="I5180" t="s">
        <v>138</v>
      </c>
      <c r="J5180">
        <v>48082</v>
      </c>
      <c r="K5180" s="1">
        <v>45147</v>
      </c>
      <c r="L5180" t="s">
        <v>29</v>
      </c>
      <c r="M5180" t="s">
        <v>13974</v>
      </c>
      <c r="N5180" t="s">
        <v>13975</v>
      </c>
      <c r="O5180" t="s">
        <v>141</v>
      </c>
      <c r="P5180" t="s">
        <v>3092</v>
      </c>
      <c r="Q5180" t="s">
        <v>294</v>
      </c>
      <c r="R5180" t="s">
        <v>3093</v>
      </c>
      <c r="S5180" t="s">
        <v>145</v>
      </c>
      <c r="T5180" t="s">
        <v>3094</v>
      </c>
      <c r="U5180" t="s">
        <v>3095</v>
      </c>
      <c r="V5180" t="s">
        <v>8518</v>
      </c>
      <c r="W5180" t="s">
        <v>8519</v>
      </c>
    </row>
    <row r="5181" spans="1:23" x14ac:dyDescent="0.3">
      <c r="A5181">
        <v>2006503725181380</v>
      </c>
      <c r="B5181" t="s">
        <v>300</v>
      </c>
      <c r="C5181" t="s">
        <v>105</v>
      </c>
      <c r="D5181" t="s">
        <v>4146</v>
      </c>
      <c r="E5181" t="s">
        <v>1997</v>
      </c>
      <c r="F5181" t="s">
        <v>1998</v>
      </c>
      <c r="G5181">
        <v>45.943199999999997</v>
      </c>
      <c r="H5181">
        <v>24.966799999999999</v>
      </c>
      <c r="I5181" t="s">
        <v>78</v>
      </c>
      <c r="J5181">
        <v>86097</v>
      </c>
      <c r="K5181" s="1">
        <v>44613</v>
      </c>
      <c r="L5181" t="s">
        <v>29</v>
      </c>
      <c r="M5181" t="s">
        <v>13976</v>
      </c>
      <c r="N5181" t="s">
        <v>13977</v>
      </c>
      <c r="O5181" t="s">
        <v>618</v>
      </c>
      <c r="P5181" t="s">
        <v>619</v>
      </c>
      <c r="Q5181" t="s">
        <v>183</v>
      </c>
      <c r="R5181" t="s">
        <v>620</v>
      </c>
      <c r="S5181" t="s">
        <v>145</v>
      </c>
      <c r="T5181" t="s">
        <v>621</v>
      </c>
      <c r="U5181" t="s">
        <v>622</v>
      </c>
      <c r="V5181" t="s">
        <v>284</v>
      </c>
      <c r="W5181" t="s">
        <v>285</v>
      </c>
    </row>
    <row r="5182" spans="1:23" x14ac:dyDescent="0.3">
      <c r="A5182">
        <v>1287961903549040</v>
      </c>
      <c r="B5182" t="s">
        <v>260</v>
      </c>
      <c r="C5182" t="s">
        <v>105</v>
      </c>
      <c r="D5182" t="s">
        <v>5440</v>
      </c>
      <c r="E5182" t="s">
        <v>1896</v>
      </c>
      <c r="F5182" t="s">
        <v>1897</v>
      </c>
      <c r="G5182">
        <v>9.9456000000000007</v>
      </c>
      <c r="H5182">
        <v>-9.6966000000000001</v>
      </c>
      <c r="I5182" t="s">
        <v>28</v>
      </c>
      <c r="J5182">
        <v>73287</v>
      </c>
      <c r="K5182" s="1">
        <v>44752</v>
      </c>
      <c r="L5182" t="s">
        <v>63</v>
      </c>
      <c r="M5182" t="s">
        <v>13978</v>
      </c>
      <c r="N5182" t="s">
        <v>13979</v>
      </c>
      <c r="O5182" t="s">
        <v>2111</v>
      </c>
      <c r="P5182" t="s">
        <v>2132</v>
      </c>
      <c r="Q5182" t="s">
        <v>50</v>
      </c>
      <c r="R5182" t="s">
        <v>2133</v>
      </c>
      <c r="S5182" t="s">
        <v>198</v>
      </c>
      <c r="T5182" t="s">
        <v>2134</v>
      </c>
      <c r="U5182" t="s">
        <v>2135</v>
      </c>
      <c r="V5182" t="s">
        <v>1433</v>
      </c>
      <c r="W5182" t="s">
        <v>1434</v>
      </c>
    </row>
    <row r="5183" spans="1:23" x14ac:dyDescent="0.3">
      <c r="A5183">
        <v>198481319119556</v>
      </c>
      <c r="B5183" t="s">
        <v>1683</v>
      </c>
      <c r="C5183" t="s">
        <v>91</v>
      </c>
      <c r="D5183" t="s">
        <v>4309</v>
      </c>
      <c r="E5183" t="s">
        <v>2610</v>
      </c>
      <c r="F5183" t="s">
        <v>2611</v>
      </c>
      <c r="G5183">
        <v>27.514199999999999</v>
      </c>
      <c r="H5183">
        <v>90.433599999999998</v>
      </c>
      <c r="I5183" t="s">
        <v>206</v>
      </c>
      <c r="J5183">
        <v>50163</v>
      </c>
      <c r="K5183" s="1">
        <v>44501</v>
      </c>
      <c r="L5183" t="s">
        <v>29</v>
      </c>
      <c r="M5183" t="s">
        <v>13980</v>
      </c>
      <c r="N5183" t="s">
        <v>13981</v>
      </c>
      <c r="O5183" t="s">
        <v>496</v>
      </c>
      <c r="P5183" t="s">
        <v>497</v>
      </c>
      <c r="Q5183" t="s">
        <v>1047</v>
      </c>
      <c r="R5183" t="s">
        <v>498</v>
      </c>
      <c r="S5183" t="s">
        <v>241</v>
      </c>
      <c r="T5183" t="s">
        <v>499</v>
      </c>
      <c r="U5183" t="s">
        <v>500</v>
      </c>
      <c r="V5183" t="s">
        <v>6179</v>
      </c>
      <c r="W5183" t="s">
        <v>6180</v>
      </c>
    </row>
    <row r="5184" spans="1:23" x14ac:dyDescent="0.3">
      <c r="A5184">
        <v>452074929741131</v>
      </c>
      <c r="B5184" t="s">
        <v>364</v>
      </c>
      <c r="C5184" t="s">
        <v>134</v>
      </c>
      <c r="D5184" t="s">
        <v>2006</v>
      </c>
      <c r="E5184" t="s">
        <v>5539</v>
      </c>
      <c r="F5184" t="s">
        <v>5540</v>
      </c>
      <c r="G5184">
        <v>14.058299999999999</v>
      </c>
      <c r="H5184">
        <v>108.27719999999999</v>
      </c>
      <c r="I5184" t="s">
        <v>206</v>
      </c>
      <c r="J5184">
        <v>21699</v>
      </c>
      <c r="K5184" s="1">
        <v>44972</v>
      </c>
      <c r="L5184" t="s">
        <v>63</v>
      </c>
      <c r="M5184" t="s">
        <v>13982</v>
      </c>
      <c r="N5184" t="s">
        <v>13983</v>
      </c>
      <c r="O5184" t="s">
        <v>401</v>
      </c>
      <c r="P5184" t="s">
        <v>6357</v>
      </c>
      <c r="Q5184" t="s">
        <v>50</v>
      </c>
      <c r="R5184" t="s">
        <v>6358</v>
      </c>
      <c r="S5184" t="s">
        <v>212</v>
      </c>
      <c r="T5184" t="s">
        <v>6359</v>
      </c>
      <c r="U5184" t="s">
        <v>6360</v>
      </c>
      <c r="V5184" t="s">
        <v>2253</v>
      </c>
      <c r="W5184" t="s">
        <v>2254</v>
      </c>
    </row>
    <row r="5185" spans="1:23" x14ac:dyDescent="0.3">
      <c r="A5185">
        <v>2509144866442340</v>
      </c>
      <c r="B5185" t="s">
        <v>779</v>
      </c>
      <c r="C5185" t="s">
        <v>105</v>
      </c>
      <c r="D5185" t="s">
        <v>1996</v>
      </c>
      <c r="E5185" t="s">
        <v>2309</v>
      </c>
      <c r="F5185" t="s">
        <v>2310</v>
      </c>
      <c r="G5185">
        <v>12.984299999999999</v>
      </c>
      <c r="H5185">
        <v>-61.287199999999999</v>
      </c>
      <c r="I5185" t="s">
        <v>206</v>
      </c>
      <c r="J5185">
        <v>105248</v>
      </c>
      <c r="K5185" s="1">
        <v>44933</v>
      </c>
      <c r="L5185" t="s">
        <v>29</v>
      </c>
      <c r="M5185" t="s">
        <v>13984</v>
      </c>
      <c r="N5185" t="s">
        <v>13985</v>
      </c>
      <c r="O5185" t="s">
        <v>1381</v>
      </c>
      <c r="P5185" t="s">
        <v>1382</v>
      </c>
      <c r="Q5185" t="s">
        <v>358</v>
      </c>
      <c r="R5185" t="s">
        <v>1383</v>
      </c>
      <c r="S5185" t="s">
        <v>145</v>
      </c>
      <c r="T5185" t="s">
        <v>1384</v>
      </c>
      <c r="U5185" t="s">
        <v>1385</v>
      </c>
      <c r="V5185" t="s">
        <v>3600</v>
      </c>
      <c r="W5185" t="s">
        <v>3601</v>
      </c>
    </row>
    <row r="5186" spans="1:23" x14ac:dyDescent="0.3">
      <c r="A5186">
        <v>1124143337149010</v>
      </c>
      <c r="B5186" t="s">
        <v>161</v>
      </c>
      <c r="C5186" t="s">
        <v>58</v>
      </c>
      <c r="D5186" t="s">
        <v>568</v>
      </c>
      <c r="E5186" t="s">
        <v>4011</v>
      </c>
      <c r="F5186" t="s">
        <v>4012</v>
      </c>
      <c r="G5186">
        <v>38.860999999999997</v>
      </c>
      <c r="H5186">
        <v>71.2761</v>
      </c>
      <c r="I5186" t="s">
        <v>138</v>
      </c>
      <c r="J5186">
        <v>60917</v>
      </c>
      <c r="K5186" s="1">
        <v>44920</v>
      </c>
      <c r="L5186" t="s">
        <v>29</v>
      </c>
      <c r="M5186" t="s">
        <v>13986</v>
      </c>
      <c r="N5186" t="s">
        <v>13987</v>
      </c>
      <c r="O5186" t="s">
        <v>897</v>
      </c>
      <c r="P5186" t="s">
        <v>2000</v>
      </c>
      <c r="Q5186" t="s">
        <v>169</v>
      </c>
      <c r="R5186" t="s">
        <v>2001</v>
      </c>
      <c r="S5186" t="s">
        <v>255</v>
      </c>
      <c r="T5186" t="s">
        <v>2002</v>
      </c>
      <c r="U5186" t="s">
        <v>2003</v>
      </c>
      <c r="V5186" t="s">
        <v>4530</v>
      </c>
      <c r="W5186" t="s">
        <v>4531</v>
      </c>
    </row>
    <row r="5187" spans="1:23" x14ac:dyDescent="0.3">
      <c r="A5187">
        <v>2802554840804400</v>
      </c>
      <c r="B5187" t="s">
        <v>710</v>
      </c>
      <c r="C5187" t="s">
        <v>24</v>
      </c>
      <c r="D5187" t="s">
        <v>4336</v>
      </c>
      <c r="E5187" t="s">
        <v>1231</v>
      </c>
      <c r="F5187" t="s">
        <v>1232</v>
      </c>
      <c r="G5187">
        <v>-16.290199999999999</v>
      </c>
      <c r="H5187">
        <v>-63.588700000000003</v>
      </c>
      <c r="I5187" t="s">
        <v>78</v>
      </c>
      <c r="J5187">
        <v>97901</v>
      </c>
      <c r="K5187" s="1">
        <v>44838</v>
      </c>
      <c r="L5187" t="s">
        <v>29</v>
      </c>
      <c r="M5187" t="s">
        <v>13988</v>
      </c>
      <c r="N5187" t="s">
        <v>13989</v>
      </c>
      <c r="O5187" t="s">
        <v>32</v>
      </c>
      <c r="P5187" t="s">
        <v>33</v>
      </c>
      <c r="Q5187" t="s">
        <v>674</v>
      </c>
      <c r="R5187" t="s">
        <v>35</v>
      </c>
      <c r="S5187" t="s">
        <v>145</v>
      </c>
      <c r="T5187" t="s">
        <v>37</v>
      </c>
      <c r="U5187" t="s">
        <v>38</v>
      </c>
      <c r="V5187" t="s">
        <v>4279</v>
      </c>
      <c r="W5187" t="s">
        <v>4280</v>
      </c>
    </row>
    <row r="5188" spans="1:23" x14ac:dyDescent="0.3">
      <c r="A5188">
        <v>765234044022945</v>
      </c>
      <c r="B5188" t="s">
        <v>1008</v>
      </c>
      <c r="C5188" t="s">
        <v>134</v>
      </c>
      <c r="D5188" t="s">
        <v>613</v>
      </c>
      <c r="E5188" t="s">
        <v>3715</v>
      </c>
      <c r="F5188" t="s">
        <v>3716</v>
      </c>
      <c r="G5188">
        <v>-3.3704000000000001</v>
      </c>
      <c r="H5188">
        <v>-168.73400000000001</v>
      </c>
      <c r="I5188" t="s">
        <v>78</v>
      </c>
      <c r="J5188">
        <v>38825</v>
      </c>
      <c r="K5188" s="1">
        <v>44978</v>
      </c>
      <c r="L5188" t="s">
        <v>63</v>
      </c>
      <c r="M5188" t="s">
        <v>13990</v>
      </c>
      <c r="N5188" t="s">
        <v>13991</v>
      </c>
      <c r="O5188" t="s">
        <v>1735</v>
      </c>
      <c r="P5188" t="s">
        <v>2165</v>
      </c>
      <c r="Q5188" t="s">
        <v>332</v>
      </c>
      <c r="R5188" t="s">
        <v>2166</v>
      </c>
      <c r="S5188" t="s">
        <v>69</v>
      </c>
      <c r="T5188" t="s">
        <v>2167</v>
      </c>
      <c r="U5188" t="s">
        <v>2168</v>
      </c>
      <c r="V5188" t="s">
        <v>4001</v>
      </c>
      <c r="W5188" t="s">
        <v>4002</v>
      </c>
    </row>
    <row r="5189" spans="1:23" x14ac:dyDescent="0.3">
      <c r="A5189">
        <v>2643470392493710</v>
      </c>
      <c r="B5189" t="s">
        <v>1683</v>
      </c>
      <c r="C5189" t="s">
        <v>24</v>
      </c>
      <c r="D5189" t="s">
        <v>882</v>
      </c>
      <c r="E5189" t="s">
        <v>2094</v>
      </c>
      <c r="F5189" t="s">
        <v>2095</v>
      </c>
      <c r="G5189">
        <v>-14.271000000000001</v>
      </c>
      <c r="H5189">
        <v>-170.13220000000001</v>
      </c>
      <c r="I5189" t="s">
        <v>138</v>
      </c>
      <c r="J5189">
        <v>29907</v>
      </c>
      <c r="K5189" s="1">
        <v>45128</v>
      </c>
      <c r="L5189" t="s">
        <v>123</v>
      </c>
      <c r="M5189" t="s">
        <v>13992</v>
      </c>
      <c r="N5189" t="s">
        <v>13993</v>
      </c>
      <c r="O5189" t="s">
        <v>111</v>
      </c>
      <c r="P5189" t="s">
        <v>1900</v>
      </c>
      <c r="Q5189" t="s">
        <v>83</v>
      </c>
      <c r="R5189" t="s">
        <v>1901</v>
      </c>
      <c r="S5189" t="s">
        <v>52</v>
      </c>
      <c r="T5189" t="s">
        <v>1902</v>
      </c>
      <c r="U5189" t="s">
        <v>1903</v>
      </c>
      <c r="V5189" t="s">
        <v>4432</v>
      </c>
      <c r="W5189" t="s">
        <v>4433</v>
      </c>
    </row>
    <row r="5190" spans="1:23" x14ac:dyDescent="0.3">
      <c r="A5190">
        <v>1716705969287190</v>
      </c>
      <c r="B5190" t="s">
        <v>104</v>
      </c>
      <c r="C5190" t="s">
        <v>151</v>
      </c>
      <c r="D5190" t="s">
        <v>1597</v>
      </c>
      <c r="E5190" t="s">
        <v>915</v>
      </c>
      <c r="F5190" t="s">
        <v>916</v>
      </c>
      <c r="G5190">
        <v>18.070799999999998</v>
      </c>
      <c r="H5190">
        <v>-63.0501</v>
      </c>
      <c r="I5190" t="s">
        <v>62</v>
      </c>
      <c r="J5190">
        <v>133342</v>
      </c>
      <c r="K5190" s="1">
        <v>44461</v>
      </c>
      <c r="L5190" t="s">
        <v>123</v>
      </c>
      <c r="M5190" t="s">
        <v>13063</v>
      </c>
      <c r="N5190" t="s">
        <v>13994</v>
      </c>
      <c r="O5190" t="s">
        <v>692</v>
      </c>
      <c r="P5190" t="s">
        <v>5491</v>
      </c>
      <c r="Q5190" t="s">
        <v>294</v>
      </c>
      <c r="R5190" t="s">
        <v>5492</v>
      </c>
      <c r="S5190" t="s">
        <v>69</v>
      </c>
      <c r="T5190" t="s">
        <v>5493</v>
      </c>
      <c r="U5190" t="s">
        <v>5494</v>
      </c>
      <c r="V5190" t="s">
        <v>8024</v>
      </c>
      <c r="W5190" t="s">
        <v>8025</v>
      </c>
    </row>
    <row r="5191" spans="1:23" x14ac:dyDescent="0.3">
      <c r="A5191">
        <v>2359760085993960</v>
      </c>
      <c r="B5191" t="s">
        <v>90</v>
      </c>
      <c r="C5191" t="s">
        <v>42</v>
      </c>
      <c r="D5191" t="s">
        <v>2024</v>
      </c>
      <c r="E5191" t="s">
        <v>2809</v>
      </c>
      <c r="F5191" t="s">
        <v>2810</v>
      </c>
      <c r="G5191">
        <v>56.130400000000002</v>
      </c>
      <c r="H5191">
        <v>-106.3468</v>
      </c>
      <c r="I5191" t="s">
        <v>138</v>
      </c>
      <c r="J5191">
        <v>130229</v>
      </c>
      <c r="K5191" s="1">
        <v>44654</v>
      </c>
      <c r="L5191" t="s">
        <v>123</v>
      </c>
      <c r="M5191" t="s">
        <v>13995</v>
      </c>
      <c r="N5191" t="s">
        <v>13996</v>
      </c>
      <c r="O5191" t="s">
        <v>811</v>
      </c>
      <c r="P5191" t="s">
        <v>812</v>
      </c>
      <c r="Q5191" t="s">
        <v>253</v>
      </c>
      <c r="R5191" t="s">
        <v>813</v>
      </c>
      <c r="S5191" t="s">
        <v>114</v>
      </c>
      <c r="T5191" t="s">
        <v>814</v>
      </c>
      <c r="U5191" t="s">
        <v>815</v>
      </c>
      <c r="V5191" t="s">
        <v>6520</v>
      </c>
      <c r="W5191" t="s">
        <v>6521</v>
      </c>
    </row>
    <row r="5192" spans="1:23" x14ac:dyDescent="0.3">
      <c r="A5192">
        <v>1746510882556240</v>
      </c>
      <c r="B5192" t="s">
        <v>119</v>
      </c>
      <c r="C5192" t="s">
        <v>151</v>
      </c>
      <c r="D5192" t="s">
        <v>592</v>
      </c>
      <c r="E5192" t="s">
        <v>2061</v>
      </c>
      <c r="F5192" t="s">
        <v>2062</v>
      </c>
      <c r="G5192">
        <v>21.007899999999999</v>
      </c>
      <c r="H5192">
        <v>-10.940799999999999</v>
      </c>
      <c r="I5192" t="s">
        <v>138</v>
      </c>
      <c r="J5192">
        <v>89926</v>
      </c>
      <c r="K5192" s="1">
        <v>44800</v>
      </c>
      <c r="L5192" t="s">
        <v>29</v>
      </c>
      <c r="M5192" t="s">
        <v>13997</v>
      </c>
      <c r="N5192" t="s">
        <v>13998</v>
      </c>
      <c r="O5192" t="s">
        <v>1454</v>
      </c>
      <c r="P5192" t="s">
        <v>965</v>
      </c>
      <c r="Q5192" t="s">
        <v>321</v>
      </c>
      <c r="R5192" t="s">
        <v>4026</v>
      </c>
      <c r="S5192" t="s">
        <v>334</v>
      </c>
      <c r="T5192" t="s">
        <v>4027</v>
      </c>
      <c r="U5192" t="s">
        <v>4028</v>
      </c>
      <c r="V5192" t="s">
        <v>4995</v>
      </c>
      <c r="W5192" t="s">
        <v>4996</v>
      </c>
    </row>
    <row r="5193" spans="1:23" x14ac:dyDescent="0.3">
      <c r="A5193">
        <v>1265394947644960</v>
      </c>
      <c r="B5193" t="s">
        <v>313</v>
      </c>
      <c r="C5193" t="s">
        <v>42</v>
      </c>
      <c r="D5193" t="s">
        <v>4434</v>
      </c>
      <c r="E5193" t="s">
        <v>936</v>
      </c>
      <c r="F5193" t="s">
        <v>937</v>
      </c>
      <c r="G5193">
        <v>23.684999999999999</v>
      </c>
      <c r="H5193">
        <v>90.356300000000005</v>
      </c>
      <c r="I5193" t="s">
        <v>206</v>
      </c>
      <c r="J5193">
        <v>92581</v>
      </c>
      <c r="K5193" s="1">
        <v>44807</v>
      </c>
      <c r="L5193" t="s">
        <v>123</v>
      </c>
      <c r="M5193" t="s">
        <v>13999</v>
      </c>
      <c r="N5193" t="s">
        <v>14000</v>
      </c>
      <c r="O5193" t="s">
        <v>2583</v>
      </c>
      <c r="P5193" t="s">
        <v>5553</v>
      </c>
      <c r="Q5193" t="s">
        <v>253</v>
      </c>
      <c r="R5193" t="s">
        <v>5554</v>
      </c>
      <c r="S5193" t="s">
        <v>198</v>
      </c>
      <c r="T5193" t="s">
        <v>5555</v>
      </c>
      <c r="U5193" t="s">
        <v>5556</v>
      </c>
      <c r="V5193" t="s">
        <v>1131</v>
      </c>
      <c r="W5193" t="s">
        <v>1132</v>
      </c>
    </row>
    <row r="5194" spans="1:23" x14ac:dyDescent="0.3">
      <c r="A5194">
        <v>752269812114143</v>
      </c>
      <c r="B5194" t="s">
        <v>74</v>
      </c>
      <c r="C5194" t="s">
        <v>151</v>
      </c>
      <c r="D5194" t="s">
        <v>1435</v>
      </c>
      <c r="E5194" t="s">
        <v>1077</v>
      </c>
      <c r="F5194" t="s">
        <v>1078</v>
      </c>
      <c r="G5194">
        <v>3.9192999999999998</v>
      </c>
      <c r="H5194">
        <v>-56.027799999999999</v>
      </c>
      <c r="I5194" t="s">
        <v>206</v>
      </c>
      <c r="J5194">
        <v>127012</v>
      </c>
      <c r="K5194" s="1">
        <v>45060</v>
      </c>
      <c r="L5194" t="s">
        <v>63</v>
      </c>
      <c r="M5194" t="s">
        <v>14001</v>
      </c>
      <c r="N5194" t="s">
        <v>14002</v>
      </c>
      <c r="O5194" t="s">
        <v>3636</v>
      </c>
      <c r="P5194" t="s">
        <v>5772</v>
      </c>
      <c r="Q5194" t="s">
        <v>169</v>
      </c>
      <c r="R5194" t="s">
        <v>5773</v>
      </c>
      <c r="S5194" t="s">
        <v>52</v>
      </c>
      <c r="T5194" t="s">
        <v>5774</v>
      </c>
      <c r="U5194" t="s">
        <v>5775</v>
      </c>
      <c r="V5194" t="s">
        <v>6338</v>
      </c>
      <c r="W5194" t="s">
        <v>6339</v>
      </c>
    </row>
    <row r="5195" spans="1:23" x14ac:dyDescent="0.3">
      <c r="A5195">
        <v>1238166706968530</v>
      </c>
      <c r="B5195" t="s">
        <v>23</v>
      </c>
      <c r="C5195" t="s">
        <v>273</v>
      </c>
      <c r="D5195" t="s">
        <v>397</v>
      </c>
      <c r="E5195" t="s">
        <v>504</v>
      </c>
      <c r="F5195" t="s">
        <v>505</v>
      </c>
      <c r="G5195">
        <v>21.473500000000001</v>
      </c>
      <c r="H5195">
        <v>55.9754</v>
      </c>
      <c r="I5195" t="s">
        <v>206</v>
      </c>
      <c r="J5195">
        <v>102902</v>
      </c>
      <c r="K5195" s="1">
        <v>45118</v>
      </c>
      <c r="L5195" t="s">
        <v>63</v>
      </c>
      <c r="M5195" t="s">
        <v>14003</v>
      </c>
      <c r="N5195" t="s">
        <v>14004</v>
      </c>
      <c r="O5195" t="s">
        <v>141</v>
      </c>
      <c r="P5195" t="s">
        <v>142</v>
      </c>
      <c r="Q5195" t="s">
        <v>83</v>
      </c>
      <c r="R5195" t="s">
        <v>144</v>
      </c>
      <c r="S5195" t="s">
        <v>255</v>
      </c>
      <c r="T5195" t="s">
        <v>146</v>
      </c>
      <c r="U5195" t="s">
        <v>147</v>
      </c>
      <c r="V5195" t="s">
        <v>1789</v>
      </c>
      <c r="W5195" t="s">
        <v>1790</v>
      </c>
    </row>
    <row r="5196" spans="1:23" x14ac:dyDescent="0.3">
      <c r="A5196">
        <v>2890308253700690</v>
      </c>
      <c r="B5196" t="s">
        <v>90</v>
      </c>
      <c r="C5196" t="s">
        <v>189</v>
      </c>
      <c r="D5196" t="s">
        <v>687</v>
      </c>
      <c r="E5196" t="s">
        <v>60</v>
      </c>
      <c r="F5196" t="s">
        <v>61</v>
      </c>
      <c r="G5196">
        <v>22.198699999999999</v>
      </c>
      <c r="H5196">
        <v>113.54389999999999</v>
      </c>
      <c r="I5196" t="s">
        <v>78</v>
      </c>
      <c r="J5196">
        <v>78915</v>
      </c>
      <c r="K5196" s="1">
        <v>44981</v>
      </c>
      <c r="L5196" t="s">
        <v>63</v>
      </c>
      <c r="M5196" t="s">
        <v>14005</v>
      </c>
      <c r="N5196">
        <v>8949195022</v>
      </c>
      <c r="O5196" t="s">
        <v>126</v>
      </c>
      <c r="P5196" t="s">
        <v>1938</v>
      </c>
      <c r="Q5196" t="s">
        <v>34</v>
      </c>
      <c r="R5196" t="s">
        <v>1939</v>
      </c>
      <c r="S5196" t="s">
        <v>334</v>
      </c>
      <c r="T5196" t="s">
        <v>1940</v>
      </c>
      <c r="U5196" t="s">
        <v>1941</v>
      </c>
      <c r="V5196" t="s">
        <v>765</v>
      </c>
      <c r="W5196" t="s">
        <v>766</v>
      </c>
    </row>
    <row r="5197" spans="1:23" x14ac:dyDescent="0.3">
      <c r="A5197">
        <v>2161669734926610</v>
      </c>
      <c r="B5197" t="s">
        <v>23</v>
      </c>
      <c r="C5197" t="s">
        <v>218</v>
      </c>
      <c r="D5197" t="s">
        <v>2697</v>
      </c>
      <c r="E5197" t="s">
        <v>1122</v>
      </c>
      <c r="F5197" t="s">
        <v>1123</v>
      </c>
      <c r="G5197">
        <v>9.7489000000000008</v>
      </c>
      <c r="H5197">
        <v>-83.753399999999999</v>
      </c>
      <c r="I5197" t="s">
        <v>138</v>
      </c>
      <c r="J5197">
        <v>29501</v>
      </c>
      <c r="K5197" s="1">
        <v>44584</v>
      </c>
      <c r="L5197" t="s">
        <v>29</v>
      </c>
      <c r="M5197" t="s">
        <v>14006</v>
      </c>
      <c r="N5197">
        <v>8747037521</v>
      </c>
      <c r="O5197" t="s">
        <v>65</v>
      </c>
      <c r="P5197" t="s">
        <v>66</v>
      </c>
      <c r="Q5197" t="s">
        <v>321</v>
      </c>
      <c r="R5197" t="s">
        <v>68</v>
      </c>
      <c r="S5197" t="s">
        <v>114</v>
      </c>
      <c r="T5197" t="s">
        <v>70</v>
      </c>
      <c r="U5197" t="s">
        <v>71</v>
      </c>
      <c r="V5197" t="s">
        <v>4966</v>
      </c>
      <c r="W5197" t="s">
        <v>4967</v>
      </c>
    </row>
    <row r="5198" spans="1:23" x14ac:dyDescent="0.3">
      <c r="A5198">
        <v>154846129651201</v>
      </c>
      <c r="B5198" t="s">
        <v>839</v>
      </c>
      <c r="C5198" t="s">
        <v>273</v>
      </c>
      <c r="D5198" t="s">
        <v>246</v>
      </c>
      <c r="E5198" t="s">
        <v>3080</v>
      </c>
      <c r="F5198" t="s">
        <v>3081</v>
      </c>
      <c r="G5198">
        <v>12.169600000000001</v>
      </c>
      <c r="H5198">
        <v>-68.989999999999995</v>
      </c>
      <c r="I5198" t="s">
        <v>62</v>
      </c>
      <c r="J5198">
        <v>88415</v>
      </c>
      <c r="K5198" s="1">
        <v>45002</v>
      </c>
      <c r="L5198" t="s">
        <v>123</v>
      </c>
      <c r="M5198" t="s">
        <v>14007</v>
      </c>
      <c r="N5198" t="s">
        <v>14008</v>
      </c>
      <c r="O5198" t="s">
        <v>209</v>
      </c>
      <c r="P5198" t="s">
        <v>210</v>
      </c>
      <c r="Q5198" t="s">
        <v>321</v>
      </c>
      <c r="R5198" t="s">
        <v>211</v>
      </c>
      <c r="S5198" t="s">
        <v>52</v>
      </c>
      <c r="T5198" t="s">
        <v>213</v>
      </c>
      <c r="U5198" t="s">
        <v>214</v>
      </c>
      <c r="V5198" t="s">
        <v>6008</v>
      </c>
      <c r="W5198" t="s">
        <v>6009</v>
      </c>
    </row>
    <row r="5199" spans="1:23" x14ac:dyDescent="0.3">
      <c r="A5199">
        <v>2879232240098950</v>
      </c>
      <c r="B5199" t="s">
        <v>686</v>
      </c>
      <c r="C5199" t="s">
        <v>273</v>
      </c>
      <c r="D5199" t="s">
        <v>287</v>
      </c>
      <c r="E5199" t="s">
        <v>781</v>
      </c>
      <c r="F5199" t="s">
        <v>782</v>
      </c>
      <c r="G5199">
        <v>30.375299999999999</v>
      </c>
      <c r="H5199">
        <v>69.345100000000002</v>
      </c>
      <c r="I5199" t="s">
        <v>28</v>
      </c>
      <c r="J5199">
        <v>53062</v>
      </c>
      <c r="K5199" s="1">
        <v>44479</v>
      </c>
      <c r="L5199" t="s">
        <v>63</v>
      </c>
      <c r="M5199" t="s">
        <v>14009</v>
      </c>
      <c r="N5199">
        <f>1-963-680-5718</f>
        <v>-7360</v>
      </c>
      <c r="O5199" t="s">
        <v>448</v>
      </c>
      <c r="P5199" t="s">
        <v>447</v>
      </c>
      <c r="Q5199" t="s">
        <v>1047</v>
      </c>
      <c r="R5199" t="s">
        <v>1331</v>
      </c>
      <c r="S5199" t="s">
        <v>85</v>
      </c>
      <c r="T5199" t="s">
        <v>1332</v>
      </c>
      <c r="U5199" t="s">
        <v>1333</v>
      </c>
      <c r="V5199" t="s">
        <v>10068</v>
      </c>
      <c r="W5199" t="s">
        <v>10069</v>
      </c>
    </row>
    <row r="5200" spans="1:23" x14ac:dyDescent="0.3">
      <c r="A5200">
        <v>1761432757697820</v>
      </c>
      <c r="B5200" t="s">
        <v>272</v>
      </c>
      <c r="C5200" t="s">
        <v>189</v>
      </c>
      <c r="D5200" t="s">
        <v>4376</v>
      </c>
      <c r="E5200" t="s">
        <v>2249</v>
      </c>
      <c r="F5200" t="s">
        <v>2250</v>
      </c>
      <c r="G5200">
        <v>15.87</v>
      </c>
      <c r="H5200">
        <v>100.99250000000001</v>
      </c>
      <c r="I5200" t="s">
        <v>62</v>
      </c>
      <c r="J5200">
        <v>134257</v>
      </c>
      <c r="K5200" s="1">
        <v>45076</v>
      </c>
      <c r="L5200" t="s">
        <v>123</v>
      </c>
      <c r="M5200" t="s">
        <v>2344</v>
      </c>
      <c r="N5200">
        <v>5207402216</v>
      </c>
      <c r="O5200" t="s">
        <v>1858</v>
      </c>
      <c r="P5200" t="s">
        <v>2973</v>
      </c>
      <c r="Q5200" t="s">
        <v>169</v>
      </c>
      <c r="R5200" t="s">
        <v>2974</v>
      </c>
      <c r="S5200" t="s">
        <v>85</v>
      </c>
      <c r="T5200" t="s">
        <v>2975</v>
      </c>
      <c r="U5200" t="s">
        <v>2976</v>
      </c>
      <c r="V5200" t="s">
        <v>4467</v>
      </c>
      <c r="W5200" t="s">
        <v>4468</v>
      </c>
    </row>
    <row r="5201" spans="1:23" x14ac:dyDescent="0.3">
      <c r="A5201">
        <v>1449286601185350</v>
      </c>
      <c r="B5201" t="s">
        <v>480</v>
      </c>
      <c r="C5201" t="s">
        <v>218</v>
      </c>
      <c r="D5201" t="s">
        <v>6248</v>
      </c>
      <c r="E5201" t="s">
        <v>1555</v>
      </c>
      <c r="F5201" t="s">
        <v>1556</v>
      </c>
      <c r="G5201">
        <v>49.817500000000003</v>
      </c>
      <c r="H5201">
        <v>15.473000000000001</v>
      </c>
      <c r="I5201" t="s">
        <v>206</v>
      </c>
      <c r="J5201">
        <v>32791</v>
      </c>
      <c r="K5201" s="1">
        <v>44478</v>
      </c>
      <c r="L5201" t="s">
        <v>63</v>
      </c>
      <c r="M5201" t="s">
        <v>14010</v>
      </c>
      <c r="N5201" t="s">
        <v>14011</v>
      </c>
      <c r="O5201" t="s">
        <v>3926</v>
      </c>
      <c r="P5201" t="s">
        <v>7628</v>
      </c>
      <c r="Q5201" t="s">
        <v>143</v>
      </c>
      <c r="R5201" t="s">
        <v>7629</v>
      </c>
      <c r="S5201" t="s">
        <v>145</v>
      </c>
      <c r="T5201" t="s">
        <v>7630</v>
      </c>
      <c r="U5201" t="s">
        <v>7631</v>
      </c>
      <c r="V5201" t="s">
        <v>8373</v>
      </c>
      <c r="W5201" t="s">
        <v>8374</v>
      </c>
    </row>
    <row r="5202" spans="1:23" x14ac:dyDescent="0.3">
      <c r="A5202">
        <v>2486477528844680</v>
      </c>
      <c r="B5202" t="s">
        <v>779</v>
      </c>
      <c r="C5202" t="s">
        <v>189</v>
      </c>
      <c r="D5202" t="s">
        <v>2388</v>
      </c>
      <c r="E5202" t="s">
        <v>2374</v>
      </c>
      <c r="F5202" t="s">
        <v>2375</v>
      </c>
      <c r="G5202">
        <v>48.019599999999997</v>
      </c>
      <c r="H5202">
        <v>66.923699999999997</v>
      </c>
      <c r="I5202" t="s">
        <v>62</v>
      </c>
      <c r="J5202">
        <v>101067</v>
      </c>
      <c r="K5202" s="1">
        <v>44707</v>
      </c>
      <c r="L5202" t="s">
        <v>63</v>
      </c>
      <c r="M5202" t="s">
        <v>14012</v>
      </c>
      <c r="N5202" t="s">
        <v>14013</v>
      </c>
      <c r="O5202" t="s">
        <v>279</v>
      </c>
      <c r="P5202" t="s">
        <v>280</v>
      </c>
      <c r="Q5202" t="s">
        <v>83</v>
      </c>
      <c r="R5202" t="s">
        <v>281</v>
      </c>
      <c r="S5202" t="s">
        <v>145</v>
      </c>
      <c r="T5202" t="s">
        <v>282</v>
      </c>
      <c r="U5202" t="s">
        <v>283</v>
      </c>
      <c r="V5202" t="s">
        <v>2545</v>
      </c>
      <c r="W5202" t="s">
        <v>2546</v>
      </c>
    </row>
    <row r="5203" spans="1:23" x14ac:dyDescent="0.3">
      <c r="A5203">
        <v>1773812051995220</v>
      </c>
      <c r="B5203" t="s">
        <v>667</v>
      </c>
      <c r="C5203" t="s">
        <v>151</v>
      </c>
      <c r="D5203" t="s">
        <v>2475</v>
      </c>
      <c r="E5203" t="s">
        <v>1032</v>
      </c>
      <c r="F5203" t="s">
        <v>1033</v>
      </c>
      <c r="G5203">
        <v>61.524000000000001</v>
      </c>
      <c r="H5203">
        <v>105.3188</v>
      </c>
      <c r="I5203" t="s">
        <v>78</v>
      </c>
      <c r="J5203">
        <v>87134</v>
      </c>
      <c r="K5203" s="1">
        <v>44605</v>
      </c>
      <c r="L5203" t="s">
        <v>63</v>
      </c>
      <c r="M5203" t="s">
        <v>14014</v>
      </c>
      <c r="N5203" t="s">
        <v>14015</v>
      </c>
      <c r="O5203" t="s">
        <v>424</v>
      </c>
      <c r="P5203" t="s">
        <v>2453</v>
      </c>
      <c r="Q5203" t="s">
        <v>183</v>
      </c>
      <c r="R5203" t="s">
        <v>4108</v>
      </c>
      <c r="S5203" t="s">
        <v>334</v>
      </c>
      <c r="T5203" t="s">
        <v>4109</v>
      </c>
      <c r="U5203" t="s">
        <v>4110</v>
      </c>
      <c r="V5203" t="s">
        <v>6988</v>
      </c>
      <c r="W5203" t="s">
        <v>6989</v>
      </c>
    </row>
    <row r="5204" spans="1:23" x14ac:dyDescent="0.3">
      <c r="A5204">
        <v>487167747973618</v>
      </c>
      <c r="B5204" t="s">
        <v>839</v>
      </c>
      <c r="C5204" t="s">
        <v>105</v>
      </c>
      <c r="D5204" t="s">
        <v>5323</v>
      </c>
      <c r="E5204" t="s">
        <v>2394</v>
      </c>
      <c r="F5204" t="s">
        <v>2395</v>
      </c>
      <c r="G5204">
        <v>12.865399999999999</v>
      </c>
      <c r="H5204">
        <v>-85.2072</v>
      </c>
      <c r="I5204" t="s">
        <v>28</v>
      </c>
      <c r="J5204">
        <v>22304</v>
      </c>
      <c r="K5204" s="1">
        <v>44837</v>
      </c>
      <c r="L5204" t="s">
        <v>123</v>
      </c>
      <c r="M5204" t="s">
        <v>14016</v>
      </c>
      <c r="N5204" t="s">
        <v>14017</v>
      </c>
      <c r="O5204" t="s">
        <v>126</v>
      </c>
      <c r="P5204" t="s">
        <v>7438</v>
      </c>
      <c r="Q5204" t="s">
        <v>294</v>
      </c>
      <c r="R5204" t="s">
        <v>7439</v>
      </c>
      <c r="S5204" t="s">
        <v>334</v>
      </c>
      <c r="T5204" t="s">
        <v>7440</v>
      </c>
      <c r="U5204" t="s">
        <v>7441</v>
      </c>
      <c r="V5204" t="s">
        <v>4939</v>
      </c>
      <c r="W5204" t="s">
        <v>4940</v>
      </c>
    </row>
    <row r="5205" spans="1:23" x14ac:dyDescent="0.3">
      <c r="A5205">
        <v>2233305181199430</v>
      </c>
      <c r="B5205" t="s">
        <v>286</v>
      </c>
      <c r="C5205" t="s">
        <v>24</v>
      </c>
      <c r="D5205" t="s">
        <v>2707</v>
      </c>
      <c r="E5205" t="s">
        <v>2045</v>
      </c>
      <c r="F5205" t="s">
        <v>2046</v>
      </c>
      <c r="G5205">
        <v>35.126399999999997</v>
      </c>
      <c r="H5205">
        <v>33.429900000000004</v>
      </c>
      <c r="I5205" t="s">
        <v>138</v>
      </c>
      <c r="J5205">
        <v>108887</v>
      </c>
      <c r="K5205" s="1">
        <v>44681</v>
      </c>
      <c r="L5205" t="s">
        <v>123</v>
      </c>
      <c r="M5205" t="s">
        <v>14018</v>
      </c>
      <c r="N5205" t="s">
        <v>14019</v>
      </c>
      <c r="O5205" t="s">
        <v>2417</v>
      </c>
      <c r="P5205" t="s">
        <v>5569</v>
      </c>
      <c r="Q5205" t="s">
        <v>321</v>
      </c>
      <c r="R5205" t="s">
        <v>5570</v>
      </c>
      <c r="S5205" t="s">
        <v>334</v>
      </c>
      <c r="T5205" t="s">
        <v>5571</v>
      </c>
      <c r="U5205" t="s">
        <v>5572</v>
      </c>
      <c r="V5205" t="s">
        <v>3742</v>
      </c>
      <c r="W5205" t="s">
        <v>3743</v>
      </c>
    </row>
    <row r="5206" spans="1:23" x14ac:dyDescent="0.3">
      <c r="A5206">
        <v>58558849356150</v>
      </c>
      <c r="B5206" t="s">
        <v>667</v>
      </c>
      <c r="C5206" t="s">
        <v>189</v>
      </c>
      <c r="D5206" t="s">
        <v>6695</v>
      </c>
      <c r="E5206" t="s">
        <v>781</v>
      </c>
      <c r="F5206" t="s">
        <v>782</v>
      </c>
      <c r="G5206">
        <v>30.375299999999999</v>
      </c>
      <c r="H5206">
        <v>69.345100000000002</v>
      </c>
      <c r="I5206" t="s">
        <v>28</v>
      </c>
      <c r="J5206">
        <v>89660</v>
      </c>
      <c r="K5206" s="1">
        <v>45097</v>
      </c>
      <c r="L5206" t="s">
        <v>123</v>
      </c>
      <c r="M5206" t="s">
        <v>14020</v>
      </c>
      <c r="N5206" t="s">
        <v>14021</v>
      </c>
      <c r="O5206" t="s">
        <v>356</v>
      </c>
      <c r="P5206" t="s">
        <v>2829</v>
      </c>
      <c r="Q5206" t="s">
        <v>34</v>
      </c>
      <c r="R5206" t="s">
        <v>2830</v>
      </c>
      <c r="S5206" t="s">
        <v>69</v>
      </c>
      <c r="T5206" t="s">
        <v>2831</v>
      </c>
      <c r="U5206" t="s">
        <v>2832</v>
      </c>
      <c r="V5206" t="s">
        <v>3905</v>
      </c>
      <c r="W5206" t="s">
        <v>3906</v>
      </c>
    </row>
    <row r="5207" spans="1:23" x14ac:dyDescent="0.3">
      <c r="A5207">
        <v>2252925204696160</v>
      </c>
      <c r="B5207" t="s">
        <v>859</v>
      </c>
      <c r="C5207" t="s">
        <v>105</v>
      </c>
      <c r="D5207" t="s">
        <v>6838</v>
      </c>
      <c r="E5207" t="s">
        <v>522</v>
      </c>
      <c r="F5207" t="s">
        <v>523</v>
      </c>
      <c r="G5207">
        <v>-9.6456999999999997</v>
      </c>
      <c r="H5207">
        <v>160.15620000000001</v>
      </c>
      <c r="I5207" t="s">
        <v>62</v>
      </c>
      <c r="J5207">
        <v>62873</v>
      </c>
      <c r="K5207" s="1">
        <v>44576</v>
      </c>
      <c r="L5207" t="s">
        <v>123</v>
      </c>
      <c r="M5207" t="s">
        <v>11501</v>
      </c>
      <c r="N5207" t="s">
        <v>14022</v>
      </c>
      <c r="O5207" t="s">
        <v>693</v>
      </c>
      <c r="P5207" t="s">
        <v>2445</v>
      </c>
      <c r="Q5207" t="s">
        <v>50</v>
      </c>
      <c r="R5207" t="s">
        <v>2446</v>
      </c>
      <c r="S5207" t="s">
        <v>114</v>
      </c>
      <c r="T5207" t="s">
        <v>2447</v>
      </c>
      <c r="U5207" t="s">
        <v>2448</v>
      </c>
      <c r="V5207" t="s">
        <v>4081</v>
      </c>
      <c r="W5207" t="s">
        <v>4082</v>
      </c>
    </row>
    <row r="5208" spans="1:23" x14ac:dyDescent="0.3">
      <c r="A5208">
        <v>2146054474922000</v>
      </c>
      <c r="B5208" t="s">
        <v>710</v>
      </c>
      <c r="C5208" t="s">
        <v>24</v>
      </c>
      <c r="D5208" t="s">
        <v>6143</v>
      </c>
      <c r="E5208" t="s">
        <v>3412</v>
      </c>
      <c r="F5208" t="s">
        <v>3413</v>
      </c>
      <c r="G5208">
        <v>18.0425</v>
      </c>
      <c r="H5208">
        <v>-63.0548</v>
      </c>
      <c r="I5208" t="s">
        <v>28</v>
      </c>
      <c r="J5208">
        <v>117023</v>
      </c>
      <c r="K5208" s="1">
        <v>45028</v>
      </c>
      <c r="L5208" t="s">
        <v>123</v>
      </c>
      <c r="M5208" t="s">
        <v>14023</v>
      </c>
      <c r="N5208">
        <v>3693554894</v>
      </c>
      <c r="O5208" t="s">
        <v>716</v>
      </c>
      <c r="P5208" t="s">
        <v>4913</v>
      </c>
      <c r="Q5208" t="s">
        <v>294</v>
      </c>
      <c r="R5208" t="s">
        <v>4914</v>
      </c>
      <c r="S5208" t="s">
        <v>36</v>
      </c>
      <c r="T5208" t="s">
        <v>4915</v>
      </c>
      <c r="U5208" t="s">
        <v>4916</v>
      </c>
      <c r="V5208" t="s">
        <v>4441</v>
      </c>
      <c r="W5208" t="s">
        <v>4442</v>
      </c>
    </row>
    <row r="5209" spans="1:23" x14ac:dyDescent="0.3">
      <c r="A5209">
        <v>2379246336010270</v>
      </c>
      <c r="B5209" t="s">
        <v>150</v>
      </c>
      <c r="C5209" t="s">
        <v>42</v>
      </c>
      <c r="D5209" t="s">
        <v>2640</v>
      </c>
      <c r="E5209" t="s">
        <v>2094</v>
      </c>
      <c r="F5209" t="s">
        <v>2095</v>
      </c>
      <c r="G5209">
        <v>-14.271000000000001</v>
      </c>
      <c r="H5209">
        <v>-170.13220000000001</v>
      </c>
      <c r="I5209" t="s">
        <v>138</v>
      </c>
      <c r="J5209">
        <v>28194</v>
      </c>
      <c r="K5209" s="1">
        <v>44908</v>
      </c>
      <c r="L5209" t="s">
        <v>29</v>
      </c>
      <c r="M5209" t="s">
        <v>14024</v>
      </c>
      <c r="N5209" t="s">
        <v>14025</v>
      </c>
      <c r="O5209" t="s">
        <v>307</v>
      </c>
      <c r="P5209" t="s">
        <v>1235</v>
      </c>
      <c r="Q5209" t="s">
        <v>143</v>
      </c>
      <c r="R5209" t="s">
        <v>1236</v>
      </c>
      <c r="S5209" t="s">
        <v>145</v>
      </c>
      <c r="T5209" t="s">
        <v>1237</v>
      </c>
      <c r="U5209" t="s">
        <v>1238</v>
      </c>
      <c r="V5209" t="s">
        <v>1303</v>
      </c>
      <c r="W5209" t="s">
        <v>1304</v>
      </c>
    </row>
    <row r="5210" spans="1:23" x14ac:dyDescent="0.3">
      <c r="A5210">
        <v>337815326297112</v>
      </c>
      <c r="B5210" t="s">
        <v>710</v>
      </c>
      <c r="C5210" t="s">
        <v>58</v>
      </c>
      <c r="D5210" t="s">
        <v>4243</v>
      </c>
      <c r="E5210" t="s">
        <v>1986</v>
      </c>
      <c r="F5210" t="s">
        <v>1987</v>
      </c>
      <c r="G5210">
        <v>-1.2864</v>
      </c>
      <c r="H5210">
        <v>36.8172</v>
      </c>
      <c r="I5210" t="s">
        <v>62</v>
      </c>
      <c r="J5210">
        <v>90042</v>
      </c>
      <c r="K5210" s="1">
        <v>44766</v>
      </c>
      <c r="L5210" t="s">
        <v>29</v>
      </c>
      <c r="M5210" t="s">
        <v>14026</v>
      </c>
      <c r="N5210">
        <v>9137813543</v>
      </c>
      <c r="O5210" t="s">
        <v>1169</v>
      </c>
      <c r="P5210" t="s">
        <v>2847</v>
      </c>
      <c r="Q5210" t="s">
        <v>50</v>
      </c>
      <c r="R5210" t="s">
        <v>2848</v>
      </c>
      <c r="S5210" t="s">
        <v>36</v>
      </c>
      <c r="T5210" t="s">
        <v>2849</v>
      </c>
      <c r="U5210" t="s">
        <v>2850</v>
      </c>
      <c r="V5210" t="s">
        <v>6045</v>
      </c>
      <c r="W5210" t="s">
        <v>6046</v>
      </c>
    </row>
    <row r="5211" spans="1:23" x14ac:dyDescent="0.3">
      <c r="A5211">
        <v>448408790013881</v>
      </c>
      <c r="B5211" t="s">
        <v>57</v>
      </c>
      <c r="C5211" t="s">
        <v>105</v>
      </c>
      <c r="D5211" t="s">
        <v>5913</v>
      </c>
      <c r="E5211" t="s">
        <v>1377</v>
      </c>
      <c r="F5211" t="s">
        <v>1378</v>
      </c>
      <c r="G5211">
        <v>-29.6099</v>
      </c>
      <c r="H5211">
        <v>28.233599999999999</v>
      </c>
      <c r="I5211" t="s">
        <v>206</v>
      </c>
      <c r="J5211">
        <v>84851</v>
      </c>
      <c r="K5211" s="1">
        <v>44914</v>
      </c>
      <c r="L5211" t="s">
        <v>29</v>
      </c>
      <c r="M5211" t="s">
        <v>14027</v>
      </c>
      <c r="N5211" t="s">
        <v>14028</v>
      </c>
      <c r="O5211" t="s">
        <v>1543</v>
      </c>
      <c r="P5211" t="s">
        <v>1708</v>
      </c>
      <c r="Q5211" t="s">
        <v>294</v>
      </c>
      <c r="R5211" t="s">
        <v>1709</v>
      </c>
      <c r="S5211" t="s">
        <v>36</v>
      </c>
      <c r="T5211" t="s">
        <v>1710</v>
      </c>
      <c r="U5211" t="s">
        <v>1711</v>
      </c>
      <c r="V5211" t="s">
        <v>6449</v>
      </c>
      <c r="W5211" t="s">
        <v>6450</v>
      </c>
    </row>
    <row r="5212" spans="1:23" x14ac:dyDescent="0.3">
      <c r="A5212">
        <v>1390375167788240</v>
      </c>
      <c r="B5212" t="s">
        <v>480</v>
      </c>
      <c r="C5212" t="s">
        <v>218</v>
      </c>
      <c r="D5212" t="s">
        <v>397</v>
      </c>
      <c r="E5212" t="s">
        <v>2080</v>
      </c>
      <c r="F5212" t="s">
        <v>2081</v>
      </c>
      <c r="G5212">
        <v>46.603354000000003</v>
      </c>
      <c r="H5212">
        <v>1.888334</v>
      </c>
      <c r="I5212" t="s">
        <v>78</v>
      </c>
      <c r="J5212">
        <v>105526</v>
      </c>
      <c r="K5212" s="1">
        <v>44715</v>
      </c>
      <c r="L5212" t="s">
        <v>29</v>
      </c>
      <c r="M5212" t="s">
        <v>14029</v>
      </c>
      <c r="N5212" t="s">
        <v>14030</v>
      </c>
      <c r="O5212" t="s">
        <v>1513</v>
      </c>
      <c r="P5212" t="s">
        <v>2958</v>
      </c>
      <c r="Q5212" t="s">
        <v>321</v>
      </c>
      <c r="R5212" t="s">
        <v>2959</v>
      </c>
      <c r="S5212" t="s">
        <v>334</v>
      </c>
      <c r="T5212" t="s">
        <v>2960</v>
      </c>
      <c r="U5212" t="s">
        <v>2961</v>
      </c>
      <c r="V5212" t="s">
        <v>10420</v>
      </c>
      <c r="W5212" t="s">
        <v>10421</v>
      </c>
    </row>
    <row r="5213" spans="1:23" x14ac:dyDescent="0.3">
      <c r="A5213">
        <v>277630864676366</v>
      </c>
      <c r="B5213" t="s">
        <v>286</v>
      </c>
      <c r="C5213" t="s">
        <v>91</v>
      </c>
      <c r="D5213" t="s">
        <v>5094</v>
      </c>
      <c r="E5213" t="s">
        <v>3022</v>
      </c>
      <c r="F5213" t="s">
        <v>3023</v>
      </c>
      <c r="G5213">
        <v>64.963099999999997</v>
      </c>
      <c r="H5213">
        <v>-19.020800000000001</v>
      </c>
      <c r="I5213" t="s">
        <v>28</v>
      </c>
      <c r="J5213">
        <v>64186</v>
      </c>
      <c r="K5213" s="1">
        <v>44648</v>
      </c>
      <c r="L5213" t="s">
        <v>123</v>
      </c>
      <c r="M5213" t="s">
        <v>14031</v>
      </c>
      <c r="N5213" t="s">
        <v>14032</v>
      </c>
      <c r="O5213" t="s">
        <v>2883</v>
      </c>
      <c r="P5213" t="s">
        <v>4657</v>
      </c>
      <c r="Q5213" t="s">
        <v>183</v>
      </c>
      <c r="R5213" t="s">
        <v>4658</v>
      </c>
      <c r="S5213" t="s">
        <v>145</v>
      </c>
      <c r="T5213" t="s">
        <v>4659</v>
      </c>
      <c r="U5213" t="s">
        <v>4660</v>
      </c>
      <c r="V5213" t="s">
        <v>590</v>
      </c>
      <c r="W5213" t="s">
        <v>591</v>
      </c>
    </row>
    <row r="5214" spans="1:23" x14ac:dyDescent="0.3">
      <c r="A5214">
        <v>819022495158366</v>
      </c>
      <c r="B5214" t="s">
        <v>1140</v>
      </c>
      <c r="C5214" t="s">
        <v>42</v>
      </c>
      <c r="D5214" t="s">
        <v>1371</v>
      </c>
      <c r="E5214" t="s">
        <v>2094</v>
      </c>
      <c r="F5214" t="s">
        <v>2095</v>
      </c>
      <c r="G5214">
        <v>-14.271000000000001</v>
      </c>
      <c r="H5214">
        <v>-170.13220000000001</v>
      </c>
      <c r="I5214" t="s">
        <v>138</v>
      </c>
      <c r="J5214">
        <v>47811</v>
      </c>
      <c r="K5214" s="1">
        <v>45030</v>
      </c>
      <c r="L5214" t="s">
        <v>63</v>
      </c>
      <c r="M5214" t="s">
        <v>14033</v>
      </c>
      <c r="N5214" t="s">
        <v>14034</v>
      </c>
      <c r="O5214" t="s">
        <v>735</v>
      </c>
      <c r="P5214" t="s">
        <v>2018</v>
      </c>
      <c r="Q5214" t="s">
        <v>294</v>
      </c>
      <c r="R5214" t="s">
        <v>2019</v>
      </c>
      <c r="S5214" t="s">
        <v>69</v>
      </c>
      <c r="T5214" t="s">
        <v>2020</v>
      </c>
      <c r="U5214" t="s">
        <v>2021</v>
      </c>
      <c r="V5214" t="s">
        <v>3037</v>
      </c>
      <c r="W5214" t="s">
        <v>3038</v>
      </c>
    </row>
    <row r="5215" spans="1:23" x14ac:dyDescent="0.3">
      <c r="A5215">
        <v>206398976551208</v>
      </c>
      <c r="B5215" t="s">
        <v>454</v>
      </c>
      <c r="C5215" t="s">
        <v>218</v>
      </c>
      <c r="D5215" t="s">
        <v>4447</v>
      </c>
      <c r="E5215" t="s">
        <v>3211</v>
      </c>
      <c r="F5215" t="s">
        <v>3212</v>
      </c>
      <c r="G5215">
        <v>9.1449999999999996</v>
      </c>
      <c r="H5215">
        <v>40.489699999999999</v>
      </c>
      <c r="I5215" t="s">
        <v>28</v>
      </c>
      <c r="J5215">
        <v>49192</v>
      </c>
      <c r="K5215" s="1">
        <v>45160</v>
      </c>
      <c r="L5215" t="s">
        <v>29</v>
      </c>
      <c r="M5215" t="s">
        <v>14035</v>
      </c>
      <c r="N5215" t="s">
        <v>14036</v>
      </c>
      <c r="O5215" t="s">
        <v>1493</v>
      </c>
      <c r="P5215" t="s">
        <v>2315</v>
      </c>
      <c r="Q5215" t="s">
        <v>332</v>
      </c>
      <c r="R5215" t="s">
        <v>2316</v>
      </c>
      <c r="S5215" t="s">
        <v>69</v>
      </c>
      <c r="T5215" t="s">
        <v>2317</v>
      </c>
      <c r="U5215" t="s">
        <v>2318</v>
      </c>
      <c r="V5215" t="s">
        <v>2303</v>
      </c>
      <c r="W5215" t="s">
        <v>2304</v>
      </c>
    </row>
    <row r="5216" spans="1:23" x14ac:dyDescent="0.3">
      <c r="A5216">
        <v>2735021418137170</v>
      </c>
      <c r="B5216" t="s">
        <v>555</v>
      </c>
      <c r="C5216" t="s">
        <v>105</v>
      </c>
      <c r="D5216" t="s">
        <v>135</v>
      </c>
      <c r="E5216" t="s">
        <v>1935</v>
      </c>
      <c r="F5216" t="s">
        <v>1935</v>
      </c>
      <c r="G5216">
        <v>36.140799999999999</v>
      </c>
      <c r="H5216">
        <v>-5.3536000000000001</v>
      </c>
      <c r="I5216" t="s">
        <v>78</v>
      </c>
      <c r="J5216">
        <v>112713</v>
      </c>
      <c r="K5216" s="1">
        <v>45098</v>
      </c>
      <c r="L5216" t="s">
        <v>123</v>
      </c>
      <c r="M5216" t="s">
        <v>14037</v>
      </c>
      <c r="N5216" t="s">
        <v>14038</v>
      </c>
      <c r="O5216" t="s">
        <v>331</v>
      </c>
      <c r="P5216" t="s">
        <v>1353</v>
      </c>
      <c r="Q5216" t="s">
        <v>358</v>
      </c>
      <c r="R5216" t="s">
        <v>1354</v>
      </c>
      <c r="S5216" t="s">
        <v>255</v>
      </c>
      <c r="T5216" t="s">
        <v>1355</v>
      </c>
      <c r="U5216" t="s">
        <v>1356</v>
      </c>
      <c r="V5216" t="s">
        <v>4572</v>
      </c>
      <c r="W5216" t="s">
        <v>4573</v>
      </c>
    </row>
    <row r="5217" spans="1:23" x14ac:dyDescent="0.3">
      <c r="A5217">
        <v>1491173402441660</v>
      </c>
      <c r="B5217" t="s">
        <v>364</v>
      </c>
      <c r="C5217" t="s">
        <v>151</v>
      </c>
      <c r="D5217" t="s">
        <v>2505</v>
      </c>
      <c r="E5217" t="s">
        <v>432</v>
      </c>
      <c r="F5217" t="s">
        <v>433</v>
      </c>
      <c r="G5217">
        <v>30.5852</v>
      </c>
      <c r="H5217">
        <v>36.238399999999999</v>
      </c>
      <c r="I5217" t="s">
        <v>28</v>
      </c>
      <c r="J5217">
        <v>57552</v>
      </c>
      <c r="K5217" s="1">
        <v>44892</v>
      </c>
      <c r="L5217" t="s">
        <v>123</v>
      </c>
      <c r="M5217" t="s">
        <v>14039</v>
      </c>
      <c r="N5217" t="s">
        <v>14040</v>
      </c>
      <c r="O5217" t="s">
        <v>1152</v>
      </c>
      <c r="P5217" t="s">
        <v>1153</v>
      </c>
      <c r="Q5217" t="s">
        <v>34</v>
      </c>
      <c r="R5217" t="s">
        <v>1154</v>
      </c>
      <c r="S5217" t="s">
        <v>198</v>
      </c>
      <c r="T5217" t="s">
        <v>1155</v>
      </c>
      <c r="U5217" t="s">
        <v>1156</v>
      </c>
      <c r="V5217" t="s">
        <v>2494</v>
      </c>
      <c r="W5217" t="s">
        <v>2495</v>
      </c>
    </row>
    <row r="5218" spans="1:23" x14ac:dyDescent="0.3">
      <c r="A5218">
        <v>2177189481514030</v>
      </c>
      <c r="B5218" t="s">
        <v>973</v>
      </c>
      <c r="C5218" t="s">
        <v>218</v>
      </c>
      <c r="D5218" t="s">
        <v>3170</v>
      </c>
      <c r="E5218" t="s">
        <v>925</v>
      </c>
      <c r="F5218" t="s">
        <v>926</v>
      </c>
      <c r="G5218">
        <v>23.885899999999999</v>
      </c>
      <c r="H5218">
        <v>45.0792</v>
      </c>
      <c r="I5218" t="s">
        <v>62</v>
      </c>
      <c r="J5218">
        <v>90307</v>
      </c>
      <c r="K5218" s="1">
        <v>44720</v>
      </c>
      <c r="L5218" t="s">
        <v>29</v>
      </c>
      <c r="M5218" t="s">
        <v>14041</v>
      </c>
      <c r="N5218" t="s">
        <v>14042</v>
      </c>
      <c r="O5218" t="s">
        <v>400</v>
      </c>
      <c r="P5218" t="s">
        <v>401</v>
      </c>
      <c r="Q5218" t="s">
        <v>1047</v>
      </c>
      <c r="R5218" t="s">
        <v>402</v>
      </c>
      <c r="S5218" t="s">
        <v>241</v>
      </c>
      <c r="T5218" t="s">
        <v>403</v>
      </c>
      <c r="U5218" t="s">
        <v>404</v>
      </c>
      <c r="V5218" t="s">
        <v>3704</v>
      </c>
      <c r="W5218" t="s">
        <v>3705</v>
      </c>
    </row>
    <row r="5219" spans="1:23" x14ac:dyDescent="0.3">
      <c r="A5219">
        <v>2793890685411990</v>
      </c>
      <c r="B5219" t="s">
        <v>1683</v>
      </c>
      <c r="C5219" t="s">
        <v>134</v>
      </c>
      <c r="D5219" t="s">
        <v>1257</v>
      </c>
      <c r="E5219" t="s">
        <v>1077</v>
      </c>
      <c r="F5219" t="s">
        <v>1078</v>
      </c>
      <c r="G5219">
        <v>3.9192999999999998</v>
      </c>
      <c r="H5219">
        <v>-56.027799999999999</v>
      </c>
      <c r="I5219" t="s">
        <v>206</v>
      </c>
      <c r="J5219">
        <v>114945</v>
      </c>
      <c r="K5219" s="1">
        <v>45167</v>
      </c>
      <c r="L5219" t="s">
        <v>29</v>
      </c>
      <c r="M5219" t="s">
        <v>14043</v>
      </c>
      <c r="N5219" t="s">
        <v>14044</v>
      </c>
      <c r="O5219" t="s">
        <v>1764</v>
      </c>
      <c r="P5219" t="s">
        <v>1765</v>
      </c>
      <c r="Q5219" t="s">
        <v>1047</v>
      </c>
      <c r="R5219" t="s">
        <v>1766</v>
      </c>
      <c r="S5219" t="s">
        <v>212</v>
      </c>
      <c r="T5219" t="s">
        <v>1767</v>
      </c>
      <c r="U5219" t="s">
        <v>1768</v>
      </c>
      <c r="V5219" t="s">
        <v>708</v>
      </c>
      <c r="W5219" t="s">
        <v>709</v>
      </c>
    </row>
    <row r="5220" spans="1:23" x14ac:dyDescent="0.3">
      <c r="A5220">
        <v>2996162933202080</v>
      </c>
      <c r="B5220" t="s">
        <v>430</v>
      </c>
      <c r="C5220" t="s">
        <v>189</v>
      </c>
      <c r="D5220" t="s">
        <v>1597</v>
      </c>
      <c r="E5220" t="s">
        <v>326</v>
      </c>
      <c r="F5220" t="s">
        <v>327</v>
      </c>
      <c r="G5220">
        <v>-7.1094999999999997</v>
      </c>
      <c r="H5220">
        <v>177.64930000000001</v>
      </c>
      <c r="I5220" t="s">
        <v>138</v>
      </c>
      <c r="J5220">
        <v>37381</v>
      </c>
      <c r="K5220" s="1">
        <v>44681</v>
      </c>
      <c r="L5220" t="s">
        <v>63</v>
      </c>
      <c r="M5220" t="s">
        <v>14045</v>
      </c>
      <c r="N5220" t="s">
        <v>14046</v>
      </c>
      <c r="O5220" t="s">
        <v>141</v>
      </c>
      <c r="P5220" t="s">
        <v>3092</v>
      </c>
      <c r="Q5220" t="s">
        <v>169</v>
      </c>
      <c r="R5220" t="s">
        <v>3093</v>
      </c>
      <c r="S5220" t="s">
        <v>85</v>
      </c>
      <c r="T5220" t="s">
        <v>3094</v>
      </c>
      <c r="U5220" t="s">
        <v>3095</v>
      </c>
      <c r="V5220" t="s">
        <v>2371</v>
      </c>
      <c r="W5220" t="s">
        <v>2372</v>
      </c>
    </row>
    <row r="5221" spans="1:23" x14ac:dyDescent="0.3">
      <c r="A5221">
        <v>487775649698803</v>
      </c>
      <c r="B5221" t="s">
        <v>1008</v>
      </c>
      <c r="C5221" t="s">
        <v>58</v>
      </c>
      <c r="D5221" t="s">
        <v>5564</v>
      </c>
      <c r="E5221" t="s">
        <v>853</v>
      </c>
      <c r="F5221" t="s">
        <v>854</v>
      </c>
      <c r="G5221">
        <v>33.939100000000003</v>
      </c>
      <c r="H5221">
        <v>67.709999999999994</v>
      </c>
      <c r="I5221" t="s">
        <v>138</v>
      </c>
      <c r="J5221">
        <v>23369</v>
      </c>
      <c r="K5221" s="1">
        <v>44456</v>
      </c>
      <c r="L5221" t="s">
        <v>123</v>
      </c>
      <c r="M5221" t="s">
        <v>14047</v>
      </c>
      <c r="N5221" t="s">
        <v>14048</v>
      </c>
      <c r="O5221" t="s">
        <v>3146</v>
      </c>
      <c r="P5221" t="s">
        <v>3147</v>
      </c>
      <c r="Q5221" t="s">
        <v>34</v>
      </c>
      <c r="R5221" t="s">
        <v>3148</v>
      </c>
      <c r="S5221" t="s">
        <v>212</v>
      </c>
      <c r="T5221" t="s">
        <v>3149</v>
      </c>
      <c r="U5221" t="s">
        <v>3150</v>
      </c>
      <c r="V5221" t="s">
        <v>3797</v>
      </c>
      <c r="W5221" t="s">
        <v>3798</v>
      </c>
    </row>
    <row r="5222" spans="1:23" x14ac:dyDescent="0.3">
      <c r="A5222">
        <v>2019931119138600</v>
      </c>
      <c r="B5222" t="s">
        <v>396</v>
      </c>
      <c r="C5222" t="s">
        <v>58</v>
      </c>
      <c r="D5222" t="s">
        <v>3850</v>
      </c>
      <c r="E5222" t="s">
        <v>2591</v>
      </c>
      <c r="F5222" t="s">
        <v>2592</v>
      </c>
      <c r="G5222">
        <v>31.046099999999999</v>
      </c>
      <c r="H5222">
        <v>34.851599999999998</v>
      </c>
      <c r="I5222" t="s">
        <v>62</v>
      </c>
      <c r="J5222">
        <v>134570</v>
      </c>
      <c r="K5222" s="1">
        <v>44808</v>
      </c>
      <c r="L5222" t="s">
        <v>63</v>
      </c>
      <c r="M5222" t="s">
        <v>14049</v>
      </c>
      <c r="N5222" t="s">
        <v>14050</v>
      </c>
      <c r="O5222" t="s">
        <v>2602</v>
      </c>
      <c r="P5222" t="s">
        <v>5200</v>
      </c>
      <c r="Q5222" t="s">
        <v>67</v>
      </c>
      <c r="R5222" t="s">
        <v>5201</v>
      </c>
      <c r="S5222" t="s">
        <v>241</v>
      </c>
      <c r="T5222" t="s">
        <v>5202</v>
      </c>
      <c r="U5222" t="s">
        <v>5203</v>
      </c>
      <c r="V5222" t="s">
        <v>4620</v>
      </c>
      <c r="W5222" t="s">
        <v>4621</v>
      </c>
    </row>
    <row r="5223" spans="1:23" x14ac:dyDescent="0.3">
      <c r="A5223">
        <v>1827015695678720</v>
      </c>
      <c r="B5223" t="s">
        <v>582</v>
      </c>
      <c r="C5223" t="s">
        <v>58</v>
      </c>
      <c r="D5223" t="s">
        <v>1482</v>
      </c>
      <c r="E5223" t="s">
        <v>1534</v>
      </c>
      <c r="F5223" t="s">
        <v>1535</v>
      </c>
      <c r="G5223">
        <v>1.3733</v>
      </c>
      <c r="H5223">
        <v>32.290300000000002</v>
      </c>
      <c r="I5223" t="s">
        <v>138</v>
      </c>
      <c r="J5223">
        <v>59682</v>
      </c>
      <c r="K5223" s="1">
        <v>44833</v>
      </c>
      <c r="L5223" t="s">
        <v>63</v>
      </c>
      <c r="M5223" t="s">
        <v>14051</v>
      </c>
      <c r="N5223" t="s">
        <v>14052</v>
      </c>
      <c r="O5223" t="s">
        <v>2602</v>
      </c>
      <c r="P5223" t="s">
        <v>4516</v>
      </c>
      <c r="Q5223" t="s">
        <v>1047</v>
      </c>
      <c r="R5223" t="s">
        <v>4517</v>
      </c>
      <c r="S5223" t="s">
        <v>145</v>
      </c>
      <c r="T5223" t="s">
        <v>4518</v>
      </c>
      <c r="U5223" t="s">
        <v>4519</v>
      </c>
      <c r="V5223" t="s">
        <v>1398</v>
      </c>
      <c r="W5223" t="s">
        <v>1399</v>
      </c>
    </row>
    <row r="5224" spans="1:23" x14ac:dyDescent="0.3">
      <c r="A5224">
        <v>56536074648687</v>
      </c>
      <c r="B5224" t="s">
        <v>217</v>
      </c>
      <c r="C5224" t="s">
        <v>91</v>
      </c>
      <c r="D5224" t="s">
        <v>4532</v>
      </c>
      <c r="E5224" t="s">
        <v>2094</v>
      </c>
      <c r="F5224" t="s">
        <v>2733</v>
      </c>
      <c r="G5224">
        <v>-13.759</v>
      </c>
      <c r="H5224">
        <v>-172.1046</v>
      </c>
      <c r="I5224" t="s">
        <v>138</v>
      </c>
      <c r="J5224">
        <v>83421</v>
      </c>
      <c r="K5224" s="1">
        <v>44503</v>
      </c>
      <c r="L5224" t="s">
        <v>63</v>
      </c>
      <c r="M5224" t="s">
        <v>14053</v>
      </c>
      <c r="N5224" t="s">
        <v>14054</v>
      </c>
      <c r="O5224" t="s">
        <v>716</v>
      </c>
      <c r="P5224" t="s">
        <v>717</v>
      </c>
      <c r="Q5224" t="s">
        <v>169</v>
      </c>
      <c r="R5224" t="s">
        <v>718</v>
      </c>
      <c r="S5224" t="s">
        <v>334</v>
      </c>
      <c r="T5224" t="s">
        <v>719</v>
      </c>
      <c r="U5224" t="s">
        <v>720</v>
      </c>
      <c r="V5224" t="s">
        <v>6738</v>
      </c>
      <c r="W5224" t="s">
        <v>6739</v>
      </c>
    </row>
    <row r="5225" spans="1:23" x14ac:dyDescent="0.3">
      <c r="A5225">
        <v>397279642667231</v>
      </c>
      <c r="B5225" t="s">
        <v>480</v>
      </c>
      <c r="C5225" t="s">
        <v>91</v>
      </c>
      <c r="D5225" t="s">
        <v>1839</v>
      </c>
      <c r="E5225" t="s">
        <v>975</v>
      </c>
      <c r="F5225" t="s">
        <v>976</v>
      </c>
      <c r="G5225">
        <v>7.8731</v>
      </c>
      <c r="H5225">
        <v>80.771799999999999</v>
      </c>
      <c r="I5225" t="s">
        <v>78</v>
      </c>
      <c r="J5225">
        <v>34410</v>
      </c>
      <c r="K5225" s="1">
        <v>44540</v>
      </c>
      <c r="L5225" t="s">
        <v>63</v>
      </c>
      <c r="M5225" t="s">
        <v>14055</v>
      </c>
      <c r="N5225" t="s">
        <v>14056</v>
      </c>
      <c r="O5225" t="s">
        <v>897</v>
      </c>
      <c r="P5225" t="s">
        <v>2000</v>
      </c>
      <c r="Q5225" t="s">
        <v>358</v>
      </c>
      <c r="R5225" t="s">
        <v>2001</v>
      </c>
      <c r="S5225" t="s">
        <v>241</v>
      </c>
      <c r="T5225" t="s">
        <v>2002</v>
      </c>
      <c r="U5225" t="s">
        <v>2003</v>
      </c>
      <c r="V5225" t="s">
        <v>4070</v>
      </c>
      <c r="W5225" t="s">
        <v>4071</v>
      </c>
    </row>
    <row r="5226" spans="1:23" x14ac:dyDescent="0.3">
      <c r="A5226">
        <v>1972712093465830</v>
      </c>
      <c r="B5226" t="s">
        <v>921</v>
      </c>
      <c r="C5226" t="s">
        <v>42</v>
      </c>
      <c r="D5226" t="s">
        <v>7080</v>
      </c>
      <c r="E5226" t="s">
        <v>3008</v>
      </c>
      <c r="F5226" t="s">
        <v>3009</v>
      </c>
      <c r="G5226">
        <v>42.733899999999998</v>
      </c>
      <c r="H5226">
        <v>25.485800000000001</v>
      </c>
      <c r="I5226" t="s">
        <v>78</v>
      </c>
      <c r="J5226">
        <v>71026</v>
      </c>
      <c r="K5226" s="1">
        <v>44985</v>
      </c>
      <c r="L5226" t="s">
        <v>29</v>
      </c>
      <c r="M5226" t="s">
        <v>14057</v>
      </c>
      <c r="N5226" t="s">
        <v>14058</v>
      </c>
      <c r="O5226" t="s">
        <v>195</v>
      </c>
      <c r="P5226" t="s">
        <v>196</v>
      </c>
      <c r="Q5226" t="s">
        <v>83</v>
      </c>
      <c r="R5226" t="s">
        <v>197</v>
      </c>
      <c r="S5226" t="s">
        <v>69</v>
      </c>
      <c r="T5226" t="s">
        <v>199</v>
      </c>
      <c r="U5226" t="s">
        <v>200</v>
      </c>
      <c r="V5226" t="s">
        <v>2762</v>
      </c>
      <c r="W5226" t="s">
        <v>2763</v>
      </c>
    </row>
    <row r="5227" spans="1:23" x14ac:dyDescent="0.3">
      <c r="A5227">
        <v>2950343394411010</v>
      </c>
      <c r="B5227" t="s">
        <v>792</v>
      </c>
      <c r="C5227" t="s">
        <v>218</v>
      </c>
      <c r="D5227" t="s">
        <v>365</v>
      </c>
      <c r="E5227" t="s">
        <v>4315</v>
      </c>
      <c r="F5227" t="s">
        <v>4316</v>
      </c>
      <c r="G5227">
        <v>-0.52280000000000004</v>
      </c>
      <c r="H5227">
        <v>166.9315</v>
      </c>
      <c r="I5227" t="s">
        <v>138</v>
      </c>
      <c r="J5227">
        <v>56242</v>
      </c>
      <c r="K5227" s="1">
        <v>45034</v>
      </c>
      <c r="L5227" t="s">
        <v>29</v>
      </c>
      <c r="M5227" t="s">
        <v>14059</v>
      </c>
      <c r="N5227" t="s">
        <v>14060</v>
      </c>
      <c r="O5227" t="s">
        <v>509</v>
      </c>
      <c r="P5227" t="s">
        <v>1227</v>
      </c>
      <c r="Q5227" t="s">
        <v>358</v>
      </c>
      <c r="R5227" t="s">
        <v>1228</v>
      </c>
      <c r="S5227" t="s">
        <v>198</v>
      </c>
      <c r="T5227" t="s">
        <v>1229</v>
      </c>
      <c r="U5227" t="s">
        <v>1230</v>
      </c>
      <c r="V5227" t="s">
        <v>1157</v>
      </c>
      <c r="W5227" t="s">
        <v>1158</v>
      </c>
    </row>
    <row r="5228" spans="1:23" x14ac:dyDescent="0.3">
      <c r="A5228">
        <v>2921273900294800</v>
      </c>
      <c r="B5228" t="s">
        <v>286</v>
      </c>
      <c r="C5228" t="s">
        <v>58</v>
      </c>
      <c r="D5228" t="s">
        <v>5350</v>
      </c>
      <c r="E5228" t="s">
        <v>63</v>
      </c>
      <c r="F5228" t="s">
        <v>152</v>
      </c>
      <c r="G5228">
        <v>3.2027999999999999</v>
      </c>
      <c r="H5228">
        <v>73.220699999999994</v>
      </c>
      <c r="I5228" t="s">
        <v>28</v>
      </c>
      <c r="J5228">
        <v>123271</v>
      </c>
      <c r="K5228" s="1">
        <v>45060</v>
      </c>
      <c r="L5228" t="s">
        <v>29</v>
      </c>
      <c r="M5228" t="s">
        <v>14061</v>
      </c>
      <c r="N5228">
        <v>5889599682</v>
      </c>
      <c r="O5228" t="s">
        <v>1832</v>
      </c>
      <c r="P5228" t="s">
        <v>1833</v>
      </c>
      <c r="Q5228" t="s">
        <v>183</v>
      </c>
      <c r="R5228" t="s">
        <v>1834</v>
      </c>
      <c r="S5228" t="s">
        <v>114</v>
      </c>
      <c r="T5228" t="s">
        <v>1835</v>
      </c>
      <c r="U5228" t="s">
        <v>1836</v>
      </c>
      <c r="V5228" t="s">
        <v>2841</v>
      </c>
      <c r="W5228" t="s">
        <v>2842</v>
      </c>
    </row>
    <row r="5229" spans="1:23" x14ac:dyDescent="0.3">
      <c r="A5229">
        <v>2017268615208480</v>
      </c>
      <c r="B5229" t="s">
        <v>104</v>
      </c>
      <c r="C5229" t="s">
        <v>105</v>
      </c>
      <c r="D5229" t="s">
        <v>2108</v>
      </c>
      <c r="E5229" t="s">
        <v>1096</v>
      </c>
      <c r="F5229" t="s">
        <v>1097</v>
      </c>
      <c r="G5229">
        <v>17.570699999999999</v>
      </c>
      <c r="H5229">
        <v>-3.9962</v>
      </c>
      <c r="I5229" t="s">
        <v>78</v>
      </c>
      <c r="J5229">
        <v>101871</v>
      </c>
      <c r="K5229" s="1">
        <v>45036</v>
      </c>
      <c r="L5229" t="s">
        <v>63</v>
      </c>
      <c r="M5229" t="s">
        <v>14062</v>
      </c>
      <c r="N5229" t="s">
        <v>14063</v>
      </c>
      <c r="O5229" t="s">
        <v>1466</v>
      </c>
      <c r="P5229" t="s">
        <v>4746</v>
      </c>
      <c r="Q5229" t="s">
        <v>321</v>
      </c>
      <c r="R5229" t="s">
        <v>4747</v>
      </c>
      <c r="S5229" t="s">
        <v>85</v>
      </c>
      <c r="T5229" t="s">
        <v>4748</v>
      </c>
      <c r="U5229" t="s">
        <v>4749</v>
      </c>
      <c r="V5229" t="s">
        <v>933</v>
      </c>
      <c r="W5229" t="s">
        <v>934</v>
      </c>
    </row>
    <row r="5230" spans="1:23" x14ac:dyDescent="0.3">
      <c r="A5230">
        <v>945294606982581</v>
      </c>
      <c r="B5230" t="s">
        <v>313</v>
      </c>
      <c r="C5230" t="s">
        <v>151</v>
      </c>
      <c r="D5230" t="s">
        <v>1009</v>
      </c>
      <c r="E5230" t="s">
        <v>986</v>
      </c>
      <c r="F5230" t="s">
        <v>987</v>
      </c>
      <c r="G5230">
        <v>23.634499999999999</v>
      </c>
      <c r="H5230">
        <v>-102.5528</v>
      </c>
      <c r="I5230" t="s">
        <v>138</v>
      </c>
      <c r="J5230">
        <v>55688</v>
      </c>
      <c r="K5230" s="1">
        <v>45077</v>
      </c>
      <c r="L5230" t="s">
        <v>29</v>
      </c>
      <c r="M5230" t="s">
        <v>14064</v>
      </c>
      <c r="N5230" t="s">
        <v>14065</v>
      </c>
      <c r="O5230" t="s">
        <v>473</v>
      </c>
      <c r="P5230" t="s">
        <v>474</v>
      </c>
      <c r="Q5230" t="s">
        <v>321</v>
      </c>
      <c r="R5230" t="s">
        <v>475</v>
      </c>
      <c r="S5230" t="s">
        <v>212</v>
      </c>
      <c r="T5230" t="s">
        <v>476</v>
      </c>
      <c r="U5230" t="s">
        <v>477</v>
      </c>
      <c r="V5230" t="s">
        <v>6745</v>
      </c>
      <c r="W5230" t="s">
        <v>6746</v>
      </c>
    </row>
    <row r="5231" spans="1:23" x14ac:dyDescent="0.3">
      <c r="A5231">
        <v>908667245370007</v>
      </c>
      <c r="B5231" t="s">
        <v>839</v>
      </c>
      <c r="C5231" t="s">
        <v>273</v>
      </c>
      <c r="D5231" t="s">
        <v>5497</v>
      </c>
      <c r="E5231" t="s">
        <v>2466</v>
      </c>
      <c r="F5231" t="s">
        <v>2467</v>
      </c>
      <c r="G5231">
        <v>-38.4161</v>
      </c>
      <c r="H5231">
        <v>-63.616700000000002</v>
      </c>
      <c r="I5231" t="s">
        <v>138</v>
      </c>
      <c r="J5231">
        <v>76057</v>
      </c>
      <c r="K5231" s="1">
        <v>44497</v>
      </c>
      <c r="L5231" t="s">
        <v>29</v>
      </c>
      <c r="M5231" t="s">
        <v>14066</v>
      </c>
      <c r="N5231" t="s">
        <v>14067</v>
      </c>
      <c r="O5231" t="s">
        <v>548</v>
      </c>
      <c r="P5231" t="s">
        <v>2541</v>
      </c>
      <c r="Q5231" t="s">
        <v>143</v>
      </c>
      <c r="R5231" t="s">
        <v>2542</v>
      </c>
      <c r="S5231" t="s">
        <v>212</v>
      </c>
      <c r="T5231" t="s">
        <v>2543</v>
      </c>
      <c r="U5231" t="s">
        <v>2544</v>
      </c>
      <c r="V5231" t="s">
        <v>3104</v>
      </c>
      <c r="W5231" t="s">
        <v>3105</v>
      </c>
    </row>
    <row r="5232" spans="1:23" x14ac:dyDescent="0.3">
      <c r="A5232">
        <v>2085712107046790</v>
      </c>
      <c r="B5232" t="s">
        <v>161</v>
      </c>
      <c r="C5232" t="s">
        <v>151</v>
      </c>
      <c r="D5232" t="s">
        <v>534</v>
      </c>
      <c r="E5232" t="s">
        <v>1949</v>
      </c>
      <c r="F5232" t="s">
        <v>1950</v>
      </c>
      <c r="G5232">
        <v>-4.6795999999999998</v>
      </c>
      <c r="H5232">
        <v>55.491999999999997</v>
      </c>
      <c r="I5232" t="s">
        <v>138</v>
      </c>
      <c r="J5232">
        <v>91298</v>
      </c>
      <c r="K5232" s="1">
        <v>44892</v>
      </c>
      <c r="L5232" t="s">
        <v>63</v>
      </c>
      <c r="M5232" t="s">
        <v>14068</v>
      </c>
      <c r="N5232" t="s">
        <v>14069</v>
      </c>
      <c r="O5232" t="s">
        <v>224</v>
      </c>
      <c r="P5232" t="s">
        <v>560</v>
      </c>
      <c r="Q5232" t="s">
        <v>183</v>
      </c>
      <c r="R5232" t="s">
        <v>1477</v>
      </c>
      <c r="S5232" t="s">
        <v>69</v>
      </c>
      <c r="T5232" t="s">
        <v>1478</v>
      </c>
      <c r="U5232" t="s">
        <v>1479</v>
      </c>
      <c r="V5232" t="s">
        <v>1722</v>
      </c>
      <c r="W5232" t="s">
        <v>1723</v>
      </c>
    </row>
    <row r="5233" spans="1:23" x14ac:dyDescent="0.3">
      <c r="A5233">
        <v>2344847556580750</v>
      </c>
      <c r="B5233" t="s">
        <v>74</v>
      </c>
      <c r="C5233" t="s">
        <v>91</v>
      </c>
      <c r="D5233" t="s">
        <v>4393</v>
      </c>
      <c r="E5233" t="s">
        <v>1327</v>
      </c>
      <c r="F5233" t="s">
        <v>1328</v>
      </c>
      <c r="G5233">
        <v>-6.3149930000000003</v>
      </c>
      <c r="H5233">
        <v>143.95554999999999</v>
      </c>
      <c r="I5233" t="s">
        <v>138</v>
      </c>
      <c r="J5233">
        <v>17888</v>
      </c>
      <c r="K5233" s="1">
        <v>44633</v>
      </c>
      <c r="L5233" t="s">
        <v>63</v>
      </c>
      <c r="M5233" t="s">
        <v>14070</v>
      </c>
      <c r="N5233" t="s">
        <v>14071</v>
      </c>
      <c r="O5233" t="s">
        <v>1069</v>
      </c>
      <c r="P5233" t="s">
        <v>2214</v>
      </c>
      <c r="Q5233" t="s">
        <v>674</v>
      </c>
      <c r="R5233" t="s">
        <v>2215</v>
      </c>
      <c r="S5233" t="s">
        <v>145</v>
      </c>
      <c r="T5233" t="s">
        <v>2216</v>
      </c>
      <c r="U5233" t="s">
        <v>2217</v>
      </c>
      <c r="V5233" t="s">
        <v>5297</v>
      </c>
      <c r="W5233" t="s">
        <v>5298</v>
      </c>
    </row>
    <row r="5234" spans="1:23" x14ac:dyDescent="0.3">
      <c r="A5234">
        <v>1481625830304170</v>
      </c>
      <c r="B5234" t="s">
        <v>555</v>
      </c>
      <c r="C5234" t="s">
        <v>105</v>
      </c>
      <c r="D5234" t="s">
        <v>162</v>
      </c>
      <c r="E5234" t="s">
        <v>1473</v>
      </c>
      <c r="F5234" t="s">
        <v>1474</v>
      </c>
      <c r="G5234">
        <v>-14.234999999999999</v>
      </c>
      <c r="H5234">
        <v>-51.9253</v>
      </c>
      <c r="I5234" t="s">
        <v>206</v>
      </c>
      <c r="J5234">
        <v>28467</v>
      </c>
      <c r="K5234" s="1">
        <v>44886</v>
      </c>
      <c r="L5234" t="s">
        <v>63</v>
      </c>
      <c r="M5234" t="s">
        <v>14072</v>
      </c>
      <c r="N5234" t="s">
        <v>14073</v>
      </c>
      <c r="O5234" t="s">
        <v>2602</v>
      </c>
      <c r="P5234" t="s">
        <v>5200</v>
      </c>
      <c r="Q5234" t="s">
        <v>34</v>
      </c>
      <c r="R5234" t="s">
        <v>5201</v>
      </c>
      <c r="S5234" t="s">
        <v>334</v>
      </c>
      <c r="T5234" t="s">
        <v>5202</v>
      </c>
      <c r="U5234" t="s">
        <v>5203</v>
      </c>
      <c r="V5234" t="s">
        <v>5989</v>
      </c>
      <c r="W5234" t="s">
        <v>5990</v>
      </c>
    </row>
    <row r="5235" spans="1:23" x14ac:dyDescent="0.3">
      <c r="A5235">
        <v>34172681010244</v>
      </c>
      <c r="B5235" t="s">
        <v>119</v>
      </c>
      <c r="C5235" t="s">
        <v>91</v>
      </c>
      <c r="D5235" t="s">
        <v>3396</v>
      </c>
      <c r="E5235" t="s">
        <v>2476</v>
      </c>
      <c r="F5235" t="s">
        <v>2477</v>
      </c>
      <c r="G5235">
        <v>26.522500000000001</v>
      </c>
      <c r="H5235">
        <v>31.465900000000001</v>
      </c>
      <c r="I5235" t="s">
        <v>138</v>
      </c>
      <c r="J5235">
        <v>121618</v>
      </c>
      <c r="K5235" s="1">
        <v>44631</v>
      </c>
      <c r="L5235" t="s">
        <v>123</v>
      </c>
      <c r="M5235" t="s">
        <v>14074</v>
      </c>
      <c r="N5235" t="s">
        <v>14075</v>
      </c>
      <c r="O5235" t="s">
        <v>1543</v>
      </c>
      <c r="P5235" t="s">
        <v>1544</v>
      </c>
      <c r="Q5235" t="s">
        <v>143</v>
      </c>
      <c r="R5235" t="s">
        <v>1545</v>
      </c>
      <c r="S5235" t="s">
        <v>241</v>
      </c>
      <c r="T5235" t="s">
        <v>1546</v>
      </c>
      <c r="U5235" t="s">
        <v>1547</v>
      </c>
      <c r="V5235" t="s">
        <v>1131</v>
      </c>
      <c r="W5235" t="s">
        <v>1132</v>
      </c>
    </row>
    <row r="5236" spans="1:23" x14ac:dyDescent="0.3">
      <c r="A5236">
        <v>343535307346001</v>
      </c>
      <c r="B5236" t="s">
        <v>533</v>
      </c>
      <c r="C5236" t="s">
        <v>58</v>
      </c>
      <c r="D5236" t="s">
        <v>2191</v>
      </c>
      <c r="E5236" t="s">
        <v>1935</v>
      </c>
      <c r="F5236" t="s">
        <v>1935</v>
      </c>
      <c r="G5236">
        <v>36.140799999999999</v>
      </c>
      <c r="H5236">
        <v>-5.3536000000000001</v>
      </c>
      <c r="I5236" t="s">
        <v>78</v>
      </c>
      <c r="J5236">
        <v>27273</v>
      </c>
      <c r="K5236" s="1">
        <v>44865</v>
      </c>
      <c r="L5236" t="s">
        <v>29</v>
      </c>
      <c r="M5236" t="s">
        <v>14076</v>
      </c>
      <c r="N5236" t="s">
        <v>14077</v>
      </c>
      <c r="O5236" t="s">
        <v>2554</v>
      </c>
      <c r="P5236" t="s">
        <v>3166</v>
      </c>
      <c r="Q5236" t="s">
        <v>183</v>
      </c>
      <c r="R5236" t="s">
        <v>3167</v>
      </c>
      <c r="S5236" t="s">
        <v>69</v>
      </c>
      <c r="T5236" t="s">
        <v>3168</v>
      </c>
      <c r="U5236" t="s">
        <v>3169</v>
      </c>
      <c r="V5236" t="s">
        <v>1030</v>
      </c>
      <c r="W5236" t="s">
        <v>1031</v>
      </c>
    </row>
    <row r="5237" spans="1:23" x14ac:dyDescent="0.3">
      <c r="A5237">
        <v>415381059211004</v>
      </c>
      <c r="B5237" t="s">
        <v>1636</v>
      </c>
      <c r="C5237" t="s">
        <v>58</v>
      </c>
      <c r="D5237" t="s">
        <v>4980</v>
      </c>
      <c r="E5237" t="s">
        <v>3424</v>
      </c>
      <c r="F5237" t="s">
        <v>3425</v>
      </c>
      <c r="G5237">
        <v>-21.178899999999999</v>
      </c>
      <c r="H5237">
        <v>-175.19820000000001</v>
      </c>
      <c r="I5237" t="s">
        <v>78</v>
      </c>
      <c r="J5237">
        <v>78690</v>
      </c>
      <c r="K5237" s="1">
        <v>44536</v>
      </c>
      <c r="L5237" t="s">
        <v>123</v>
      </c>
      <c r="M5237" t="s">
        <v>14078</v>
      </c>
      <c r="N5237" t="s">
        <v>14079</v>
      </c>
      <c r="O5237" t="s">
        <v>2174</v>
      </c>
      <c r="P5237" t="s">
        <v>2782</v>
      </c>
      <c r="Q5237" t="s">
        <v>239</v>
      </c>
      <c r="R5237" t="s">
        <v>2783</v>
      </c>
      <c r="S5237" t="s">
        <v>241</v>
      </c>
      <c r="T5237" t="s">
        <v>2784</v>
      </c>
      <c r="U5237" t="s">
        <v>2785</v>
      </c>
      <c r="V5237" t="s">
        <v>5132</v>
      </c>
      <c r="W5237" t="s">
        <v>5133</v>
      </c>
    </row>
    <row r="5238" spans="1:23" x14ac:dyDescent="0.3">
      <c r="A5238">
        <v>1328189887735180</v>
      </c>
      <c r="B5238" t="s">
        <v>286</v>
      </c>
      <c r="C5238" t="s">
        <v>24</v>
      </c>
      <c r="D5238" t="s">
        <v>5757</v>
      </c>
      <c r="E5238" t="s">
        <v>1122</v>
      </c>
      <c r="F5238" t="s">
        <v>1123</v>
      </c>
      <c r="G5238">
        <v>9.7489000000000008</v>
      </c>
      <c r="H5238">
        <v>-83.753399999999999</v>
      </c>
      <c r="I5238" t="s">
        <v>78</v>
      </c>
      <c r="J5238">
        <v>116765</v>
      </c>
      <c r="K5238" s="1">
        <v>44479</v>
      </c>
      <c r="L5238" t="s">
        <v>123</v>
      </c>
      <c r="M5238" t="s">
        <v>14080</v>
      </c>
      <c r="N5238" t="s">
        <v>14081</v>
      </c>
      <c r="O5238" t="s">
        <v>1252</v>
      </c>
      <c r="P5238" t="s">
        <v>660</v>
      </c>
      <c r="Q5238" t="s">
        <v>143</v>
      </c>
      <c r="R5238" t="s">
        <v>3560</v>
      </c>
      <c r="S5238" t="s">
        <v>36</v>
      </c>
      <c r="T5238" t="s">
        <v>3561</v>
      </c>
      <c r="U5238" t="s">
        <v>3562</v>
      </c>
      <c r="V5238" t="s">
        <v>7668</v>
      </c>
      <c r="W5238" t="s">
        <v>7669</v>
      </c>
    </row>
    <row r="5239" spans="1:23" x14ac:dyDescent="0.3">
      <c r="A5239">
        <v>593492304638610</v>
      </c>
      <c r="B5239" t="s">
        <v>467</v>
      </c>
      <c r="C5239" t="s">
        <v>58</v>
      </c>
      <c r="D5239" t="s">
        <v>3294</v>
      </c>
      <c r="E5239" t="s">
        <v>2336</v>
      </c>
      <c r="F5239" t="s">
        <v>2337</v>
      </c>
      <c r="G5239">
        <v>61.892600000000002</v>
      </c>
      <c r="H5239">
        <v>-6.9118000000000004</v>
      </c>
      <c r="I5239" t="s">
        <v>206</v>
      </c>
      <c r="J5239">
        <v>54295</v>
      </c>
      <c r="K5239" s="1">
        <v>44664</v>
      </c>
      <c r="L5239" t="s">
        <v>123</v>
      </c>
      <c r="M5239" t="s">
        <v>14082</v>
      </c>
      <c r="N5239" t="s">
        <v>14083</v>
      </c>
      <c r="O5239" t="s">
        <v>2122</v>
      </c>
      <c r="P5239" t="s">
        <v>8998</v>
      </c>
      <c r="Q5239" t="s">
        <v>239</v>
      </c>
      <c r="R5239" t="s">
        <v>8999</v>
      </c>
      <c r="S5239" t="s">
        <v>241</v>
      </c>
      <c r="T5239" t="s">
        <v>9000</v>
      </c>
      <c r="U5239" t="s">
        <v>9001</v>
      </c>
      <c r="V5239" t="s">
        <v>2833</v>
      </c>
      <c r="W5239" t="s">
        <v>2834</v>
      </c>
    </row>
    <row r="5240" spans="1:23" x14ac:dyDescent="0.3">
      <c r="A5240">
        <v>330966842556946</v>
      </c>
      <c r="B5240" t="s">
        <v>364</v>
      </c>
      <c r="C5240" t="s">
        <v>189</v>
      </c>
      <c r="D5240" t="s">
        <v>4412</v>
      </c>
      <c r="E5240" t="s">
        <v>1141</v>
      </c>
      <c r="F5240" t="s">
        <v>1142</v>
      </c>
      <c r="G5240">
        <v>-17.7134</v>
      </c>
      <c r="H5240">
        <v>178.065</v>
      </c>
      <c r="I5240" t="s">
        <v>62</v>
      </c>
      <c r="J5240">
        <v>91262</v>
      </c>
      <c r="K5240" s="1">
        <v>44530</v>
      </c>
      <c r="L5240" t="s">
        <v>29</v>
      </c>
      <c r="M5240" t="s">
        <v>14084</v>
      </c>
      <c r="N5240" t="s">
        <v>14085</v>
      </c>
      <c r="O5240" t="s">
        <v>1057</v>
      </c>
      <c r="P5240" t="s">
        <v>2223</v>
      </c>
      <c r="Q5240" t="s">
        <v>67</v>
      </c>
      <c r="R5240" t="s">
        <v>2224</v>
      </c>
      <c r="S5240" t="s">
        <v>145</v>
      </c>
      <c r="T5240" t="s">
        <v>2225</v>
      </c>
      <c r="U5240" t="s">
        <v>2226</v>
      </c>
      <c r="V5240" t="s">
        <v>4460</v>
      </c>
      <c r="W5240" t="s">
        <v>4461</v>
      </c>
    </row>
    <row r="5241" spans="1:23" x14ac:dyDescent="0.3">
      <c r="A5241">
        <v>2981607124846320</v>
      </c>
      <c r="B5241" t="s">
        <v>300</v>
      </c>
      <c r="C5241" t="s">
        <v>218</v>
      </c>
      <c r="D5241" t="s">
        <v>1583</v>
      </c>
      <c r="E5241" t="s">
        <v>925</v>
      </c>
      <c r="F5241" t="s">
        <v>926</v>
      </c>
      <c r="G5241">
        <v>23.885899999999999</v>
      </c>
      <c r="H5241">
        <v>45.0792</v>
      </c>
      <c r="I5241" t="s">
        <v>138</v>
      </c>
      <c r="J5241">
        <v>30633</v>
      </c>
      <c r="K5241" s="1">
        <v>44459</v>
      </c>
      <c r="L5241" t="s">
        <v>29</v>
      </c>
      <c r="M5241" t="s">
        <v>5585</v>
      </c>
      <c r="N5241" t="s">
        <v>14086</v>
      </c>
      <c r="O5241" t="s">
        <v>2883</v>
      </c>
      <c r="P5241" t="s">
        <v>2884</v>
      </c>
      <c r="Q5241" t="s">
        <v>332</v>
      </c>
      <c r="R5241" t="s">
        <v>2885</v>
      </c>
      <c r="S5241" t="s">
        <v>145</v>
      </c>
      <c r="T5241" t="s">
        <v>2886</v>
      </c>
      <c r="U5241" t="s">
        <v>2887</v>
      </c>
      <c r="V5241" t="s">
        <v>1391</v>
      </c>
      <c r="W5241" t="s">
        <v>1392</v>
      </c>
    </row>
    <row r="5242" spans="1:23" x14ac:dyDescent="0.3">
      <c r="A5242">
        <v>2877136168193250</v>
      </c>
      <c r="B5242" t="s">
        <v>104</v>
      </c>
      <c r="C5242" t="s">
        <v>42</v>
      </c>
      <c r="D5242" t="s">
        <v>1714</v>
      </c>
      <c r="E5242" t="s">
        <v>2255</v>
      </c>
      <c r="F5242" t="s">
        <v>2256</v>
      </c>
      <c r="G5242">
        <v>41.377499999999998</v>
      </c>
      <c r="H5242">
        <v>64.585300000000004</v>
      </c>
      <c r="I5242" t="s">
        <v>206</v>
      </c>
      <c r="J5242">
        <v>87849</v>
      </c>
      <c r="K5242" s="1">
        <v>44535</v>
      </c>
      <c r="L5242" t="s">
        <v>29</v>
      </c>
      <c r="M5242" t="s">
        <v>14087</v>
      </c>
      <c r="N5242" t="s">
        <v>14088</v>
      </c>
      <c r="O5242" t="s">
        <v>1966</v>
      </c>
      <c r="P5242" t="s">
        <v>6402</v>
      </c>
      <c r="Q5242" t="s">
        <v>143</v>
      </c>
      <c r="R5242" t="s">
        <v>6403</v>
      </c>
      <c r="S5242" t="s">
        <v>198</v>
      </c>
      <c r="T5242" t="s">
        <v>6404</v>
      </c>
      <c r="U5242" t="s">
        <v>6405</v>
      </c>
      <c r="V5242" t="s">
        <v>7242</v>
      </c>
      <c r="W5242" t="s">
        <v>7243</v>
      </c>
    </row>
    <row r="5243" spans="1:23" x14ac:dyDescent="0.3">
      <c r="A5243">
        <v>217496665286881</v>
      </c>
      <c r="B5243" t="s">
        <v>231</v>
      </c>
      <c r="C5243" t="s">
        <v>42</v>
      </c>
      <c r="D5243" t="s">
        <v>190</v>
      </c>
      <c r="E5243" t="s">
        <v>712</v>
      </c>
      <c r="F5243" t="s">
        <v>713</v>
      </c>
      <c r="G5243">
        <v>40.069099999999999</v>
      </c>
      <c r="H5243">
        <v>45.038200000000003</v>
      </c>
      <c r="I5243" t="s">
        <v>78</v>
      </c>
      <c r="J5243">
        <v>29680</v>
      </c>
      <c r="K5243" s="1">
        <v>44827</v>
      </c>
      <c r="L5243" t="s">
        <v>63</v>
      </c>
      <c r="M5243" t="s">
        <v>14089</v>
      </c>
      <c r="N5243" t="s">
        <v>14090</v>
      </c>
      <c r="O5243" t="s">
        <v>2883</v>
      </c>
      <c r="P5243" t="s">
        <v>2275</v>
      </c>
      <c r="Q5243" t="s">
        <v>34</v>
      </c>
      <c r="R5243" t="s">
        <v>3654</v>
      </c>
      <c r="S5243" t="s">
        <v>212</v>
      </c>
      <c r="T5243" t="s">
        <v>3655</v>
      </c>
      <c r="U5243" t="s">
        <v>3656</v>
      </c>
      <c r="V5243" t="s">
        <v>10766</v>
      </c>
      <c r="W5243" t="s">
        <v>10767</v>
      </c>
    </row>
    <row r="5244" spans="1:23" x14ac:dyDescent="0.3">
      <c r="A5244">
        <v>2142074457189230</v>
      </c>
      <c r="B5244" t="s">
        <v>119</v>
      </c>
      <c r="C5244" t="s">
        <v>24</v>
      </c>
      <c r="D5244" t="s">
        <v>3858</v>
      </c>
      <c r="E5244" t="s">
        <v>4406</v>
      </c>
      <c r="F5244" t="s">
        <v>4407</v>
      </c>
      <c r="G5244">
        <v>42.7087</v>
      </c>
      <c r="H5244">
        <v>19.374400000000001</v>
      </c>
      <c r="I5244" t="s">
        <v>28</v>
      </c>
      <c r="J5244">
        <v>47713</v>
      </c>
      <c r="K5244" s="1">
        <v>44466</v>
      </c>
      <c r="L5244" t="s">
        <v>123</v>
      </c>
      <c r="M5244" t="s">
        <v>14091</v>
      </c>
      <c r="N5244">
        <f>1-832-629-6887</f>
        <v>-8347</v>
      </c>
      <c r="O5244" t="s">
        <v>716</v>
      </c>
      <c r="P5244" t="s">
        <v>717</v>
      </c>
      <c r="Q5244" t="s">
        <v>50</v>
      </c>
      <c r="R5244" t="s">
        <v>718</v>
      </c>
      <c r="S5244" t="s">
        <v>145</v>
      </c>
      <c r="T5244" t="s">
        <v>719</v>
      </c>
      <c r="U5244" t="s">
        <v>720</v>
      </c>
      <c r="V5244" t="s">
        <v>519</v>
      </c>
      <c r="W5244" t="s">
        <v>520</v>
      </c>
    </row>
    <row r="5245" spans="1:23" x14ac:dyDescent="0.3">
      <c r="A5245">
        <v>248362616441990</v>
      </c>
      <c r="B5245" t="s">
        <v>23</v>
      </c>
      <c r="C5245" t="s">
        <v>151</v>
      </c>
      <c r="D5245" t="s">
        <v>2108</v>
      </c>
      <c r="E5245" t="s">
        <v>1141</v>
      </c>
      <c r="F5245" t="s">
        <v>1142</v>
      </c>
      <c r="G5245">
        <v>-17.7134</v>
      </c>
      <c r="H5245">
        <v>178.065</v>
      </c>
      <c r="I5245" t="s">
        <v>78</v>
      </c>
      <c r="J5245">
        <v>70147</v>
      </c>
      <c r="K5245" s="1">
        <v>44978</v>
      </c>
      <c r="L5245" t="s">
        <v>29</v>
      </c>
      <c r="M5245" t="s">
        <v>14092</v>
      </c>
      <c r="N5245" t="s">
        <v>14093</v>
      </c>
      <c r="O5245" t="s">
        <v>1169</v>
      </c>
      <c r="P5245" t="s">
        <v>2614</v>
      </c>
      <c r="Q5245" t="s">
        <v>67</v>
      </c>
      <c r="R5245" t="s">
        <v>2615</v>
      </c>
      <c r="S5245" t="s">
        <v>241</v>
      </c>
      <c r="T5245" t="s">
        <v>2616</v>
      </c>
      <c r="U5245" t="s">
        <v>2617</v>
      </c>
      <c r="V5245" t="s">
        <v>2512</v>
      </c>
      <c r="W5245" t="s">
        <v>2513</v>
      </c>
    </row>
    <row r="5246" spans="1:23" x14ac:dyDescent="0.3">
      <c r="A5246">
        <v>1642740107800900</v>
      </c>
      <c r="B5246" t="s">
        <v>859</v>
      </c>
      <c r="C5246" t="s">
        <v>151</v>
      </c>
      <c r="D5246" t="s">
        <v>2067</v>
      </c>
      <c r="E5246" t="s">
        <v>340</v>
      </c>
      <c r="F5246" t="s">
        <v>341</v>
      </c>
      <c r="G5246">
        <v>15.179399999999999</v>
      </c>
      <c r="H5246">
        <v>39.782299999999999</v>
      </c>
      <c r="I5246" t="s">
        <v>28</v>
      </c>
      <c r="J5246">
        <v>52168</v>
      </c>
      <c r="K5246" s="1">
        <v>44991</v>
      </c>
      <c r="L5246" t="s">
        <v>63</v>
      </c>
      <c r="M5246" t="s">
        <v>14094</v>
      </c>
      <c r="N5246" t="s">
        <v>14095</v>
      </c>
      <c r="O5246" t="s">
        <v>2883</v>
      </c>
      <c r="P5246" t="s">
        <v>4657</v>
      </c>
      <c r="Q5246" t="s">
        <v>253</v>
      </c>
      <c r="R5246" t="s">
        <v>4658</v>
      </c>
      <c r="S5246" t="s">
        <v>85</v>
      </c>
      <c r="T5246" t="s">
        <v>4659</v>
      </c>
      <c r="U5246" t="s">
        <v>4660</v>
      </c>
      <c r="V5246" t="s">
        <v>2184</v>
      </c>
      <c r="W5246" t="s">
        <v>2185</v>
      </c>
    </row>
    <row r="5247" spans="1:23" x14ac:dyDescent="0.3">
      <c r="A5247">
        <v>59267558181679</v>
      </c>
      <c r="B5247" t="s">
        <v>417</v>
      </c>
      <c r="C5247" t="s">
        <v>91</v>
      </c>
      <c r="D5247" t="s">
        <v>2093</v>
      </c>
      <c r="E5247" t="s">
        <v>482</v>
      </c>
      <c r="F5247" t="s">
        <v>483</v>
      </c>
      <c r="G5247">
        <v>-25.2744</v>
      </c>
      <c r="H5247">
        <v>133.77510000000001</v>
      </c>
      <c r="I5247" t="s">
        <v>28</v>
      </c>
      <c r="J5247">
        <v>48650</v>
      </c>
      <c r="K5247" s="1">
        <v>44670</v>
      </c>
      <c r="L5247" t="s">
        <v>29</v>
      </c>
      <c r="M5247" t="s">
        <v>12999</v>
      </c>
      <c r="N5247" t="s">
        <v>14096</v>
      </c>
      <c r="O5247" t="s">
        <v>508</v>
      </c>
      <c r="P5247" t="s">
        <v>1221</v>
      </c>
      <c r="Q5247" t="s">
        <v>253</v>
      </c>
      <c r="R5247" t="s">
        <v>1222</v>
      </c>
      <c r="S5247" t="s">
        <v>36</v>
      </c>
      <c r="T5247" t="s">
        <v>1223</v>
      </c>
      <c r="U5247" t="s">
        <v>1224</v>
      </c>
      <c r="V5247" t="s">
        <v>816</v>
      </c>
      <c r="W5247" t="s">
        <v>817</v>
      </c>
    </row>
    <row r="5248" spans="1:23" x14ac:dyDescent="0.3">
      <c r="A5248">
        <v>1140792873382820</v>
      </c>
      <c r="B5248" t="s">
        <v>23</v>
      </c>
      <c r="C5248" t="s">
        <v>58</v>
      </c>
      <c r="D5248" t="s">
        <v>3115</v>
      </c>
      <c r="E5248" t="s">
        <v>2873</v>
      </c>
      <c r="F5248" t="s">
        <v>2874</v>
      </c>
      <c r="G5248">
        <v>8.6195000000000004</v>
      </c>
      <c r="H5248">
        <v>0.82479999999999998</v>
      </c>
      <c r="I5248" t="s">
        <v>28</v>
      </c>
      <c r="J5248">
        <v>45628</v>
      </c>
      <c r="K5248" s="1">
        <v>44599</v>
      </c>
      <c r="L5248" t="s">
        <v>63</v>
      </c>
      <c r="M5248" t="s">
        <v>14097</v>
      </c>
      <c r="N5248" t="s">
        <v>14098</v>
      </c>
      <c r="O5248" t="s">
        <v>597</v>
      </c>
      <c r="P5248" t="s">
        <v>1493</v>
      </c>
      <c r="Q5248" t="s">
        <v>239</v>
      </c>
      <c r="R5248" t="s">
        <v>1755</v>
      </c>
      <c r="S5248" t="s">
        <v>241</v>
      </c>
      <c r="T5248" t="s">
        <v>1756</v>
      </c>
      <c r="U5248" t="s">
        <v>1757</v>
      </c>
      <c r="V5248" t="s">
        <v>2786</v>
      </c>
      <c r="W5248" t="s">
        <v>2787</v>
      </c>
    </row>
    <row r="5249" spans="1:23" x14ac:dyDescent="0.3">
      <c r="A5249">
        <v>756067406772459</v>
      </c>
      <c r="B5249" t="s">
        <v>686</v>
      </c>
      <c r="C5249" t="s">
        <v>91</v>
      </c>
      <c r="D5249" t="s">
        <v>2475</v>
      </c>
      <c r="E5249" t="s">
        <v>3300</v>
      </c>
      <c r="F5249" t="s">
        <v>3301</v>
      </c>
      <c r="G5249">
        <v>7.4256000000000002</v>
      </c>
      <c r="H5249">
        <v>150.55080000000001</v>
      </c>
      <c r="I5249" t="s">
        <v>62</v>
      </c>
      <c r="J5249">
        <v>78351</v>
      </c>
      <c r="K5249" s="1">
        <v>44823</v>
      </c>
      <c r="L5249" t="s">
        <v>123</v>
      </c>
      <c r="M5249" t="s">
        <v>10816</v>
      </c>
      <c r="N5249" t="s">
        <v>14099</v>
      </c>
      <c r="O5249" t="s">
        <v>2883</v>
      </c>
      <c r="P5249" t="s">
        <v>2275</v>
      </c>
      <c r="Q5249" t="s">
        <v>83</v>
      </c>
      <c r="R5249" t="s">
        <v>3654</v>
      </c>
      <c r="S5249" t="s">
        <v>69</v>
      </c>
      <c r="T5249" t="s">
        <v>3655</v>
      </c>
      <c r="U5249" t="s">
        <v>3656</v>
      </c>
      <c r="V5249" t="s">
        <v>131</v>
      </c>
      <c r="W5249" t="s">
        <v>132</v>
      </c>
    </row>
    <row r="5250" spans="1:23" x14ac:dyDescent="0.3">
      <c r="A5250">
        <v>2362432915702530</v>
      </c>
      <c r="B5250" t="s">
        <v>467</v>
      </c>
      <c r="C5250" t="s">
        <v>189</v>
      </c>
      <c r="D5250" t="s">
        <v>2514</v>
      </c>
      <c r="E5250" t="s">
        <v>4406</v>
      </c>
      <c r="F5250" t="s">
        <v>4407</v>
      </c>
      <c r="G5250">
        <v>42.7087</v>
      </c>
      <c r="H5250">
        <v>19.374400000000001</v>
      </c>
      <c r="I5250" t="s">
        <v>28</v>
      </c>
      <c r="J5250">
        <v>118702</v>
      </c>
      <c r="K5250" s="1">
        <v>45165</v>
      </c>
      <c r="L5250" t="s">
        <v>63</v>
      </c>
      <c r="M5250" t="s">
        <v>14100</v>
      </c>
      <c r="N5250" t="s">
        <v>14101</v>
      </c>
      <c r="O5250" t="s">
        <v>356</v>
      </c>
      <c r="P5250" t="s">
        <v>2829</v>
      </c>
      <c r="Q5250" t="s">
        <v>358</v>
      </c>
      <c r="R5250" t="s">
        <v>2830</v>
      </c>
      <c r="S5250" t="s">
        <v>69</v>
      </c>
      <c r="T5250" t="s">
        <v>2831</v>
      </c>
      <c r="U5250" t="s">
        <v>2832</v>
      </c>
      <c r="V5250" t="s">
        <v>2434</v>
      </c>
      <c r="W5250" t="s">
        <v>2435</v>
      </c>
    </row>
    <row r="5251" spans="1:23" x14ac:dyDescent="0.3">
      <c r="A5251">
        <v>2648397483564010</v>
      </c>
      <c r="B5251" t="s">
        <v>217</v>
      </c>
      <c r="C5251" t="s">
        <v>91</v>
      </c>
      <c r="D5251" t="s">
        <v>3843</v>
      </c>
      <c r="E5251" t="s">
        <v>1564</v>
      </c>
      <c r="F5251" t="s">
        <v>1565</v>
      </c>
      <c r="G5251">
        <v>6.6111000000000004</v>
      </c>
      <c r="H5251">
        <v>20.939399999999999</v>
      </c>
      <c r="I5251" t="s">
        <v>62</v>
      </c>
      <c r="J5251">
        <v>95677</v>
      </c>
      <c r="K5251" s="1">
        <v>44680</v>
      </c>
      <c r="L5251" t="s">
        <v>123</v>
      </c>
      <c r="M5251" t="s">
        <v>14102</v>
      </c>
      <c r="N5251" t="s">
        <v>14103</v>
      </c>
      <c r="O5251" t="s">
        <v>909</v>
      </c>
      <c r="P5251" t="s">
        <v>548</v>
      </c>
      <c r="Q5251" t="s">
        <v>34</v>
      </c>
      <c r="R5251" t="s">
        <v>1187</v>
      </c>
      <c r="S5251" t="s">
        <v>69</v>
      </c>
      <c r="T5251" t="s">
        <v>1188</v>
      </c>
      <c r="U5251" t="s">
        <v>1189</v>
      </c>
      <c r="V5251" t="s">
        <v>749</v>
      </c>
      <c r="W5251" t="s">
        <v>750</v>
      </c>
    </row>
    <row r="5252" spans="1:23" x14ac:dyDescent="0.3">
      <c r="A5252">
        <v>164332246571423</v>
      </c>
      <c r="B5252" t="s">
        <v>57</v>
      </c>
      <c r="C5252" t="s">
        <v>91</v>
      </c>
      <c r="D5252" t="s">
        <v>2662</v>
      </c>
      <c r="E5252" t="s">
        <v>1414</v>
      </c>
      <c r="F5252" t="s">
        <v>1415</v>
      </c>
      <c r="G5252">
        <v>29.311699999999998</v>
      </c>
      <c r="H5252">
        <v>47.4818</v>
      </c>
      <c r="I5252" t="s">
        <v>28</v>
      </c>
      <c r="J5252">
        <v>30969</v>
      </c>
      <c r="K5252" s="1">
        <v>44809</v>
      </c>
      <c r="L5252" t="s">
        <v>29</v>
      </c>
      <c r="M5252" t="s">
        <v>14104</v>
      </c>
      <c r="N5252">
        <v>5886724527</v>
      </c>
      <c r="O5252" t="s">
        <v>265</v>
      </c>
      <c r="P5252" t="s">
        <v>2528</v>
      </c>
      <c r="Q5252" t="s">
        <v>294</v>
      </c>
      <c r="R5252" t="s">
        <v>2529</v>
      </c>
      <c r="S5252" t="s">
        <v>69</v>
      </c>
      <c r="T5252" t="s">
        <v>2530</v>
      </c>
      <c r="U5252" t="s">
        <v>2531</v>
      </c>
      <c r="V5252" t="s">
        <v>2138</v>
      </c>
      <c r="W5252" t="s">
        <v>2139</v>
      </c>
    </row>
    <row r="5253" spans="1:23" x14ac:dyDescent="0.3">
      <c r="A5253">
        <v>2372918807433580</v>
      </c>
      <c r="B5253" t="s">
        <v>480</v>
      </c>
      <c r="C5253" t="s">
        <v>189</v>
      </c>
      <c r="D5253" t="s">
        <v>301</v>
      </c>
      <c r="E5253" t="s">
        <v>493</v>
      </c>
      <c r="F5253" t="s">
        <v>494</v>
      </c>
      <c r="G5253">
        <v>-20.904299999999999</v>
      </c>
      <c r="H5253">
        <v>165.61799999999999</v>
      </c>
      <c r="I5253" t="s">
        <v>138</v>
      </c>
      <c r="J5253">
        <v>13939</v>
      </c>
      <c r="K5253" s="1">
        <v>44674</v>
      </c>
      <c r="L5253" t="s">
        <v>63</v>
      </c>
      <c r="M5253" t="s">
        <v>14105</v>
      </c>
      <c r="N5253" t="s">
        <v>14106</v>
      </c>
      <c r="O5253" t="s">
        <v>548</v>
      </c>
      <c r="P5253" t="s">
        <v>549</v>
      </c>
      <c r="Q5253" t="s">
        <v>321</v>
      </c>
      <c r="R5253" t="s">
        <v>550</v>
      </c>
      <c r="S5253" t="s">
        <v>198</v>
      </c>
      <c r="T5253" t="s">
        <v>551</v>
      </c>
      <c r="U5253" t="s">
        <v>552</v>
      </c>
      <c r="V5253" t="s">
        <v>1081</v>
      </c>
      <c r="W5253" t="s">
        <v>1082</v>
      </c>
    </row>
    <row r="5254" spans="1:23" x14ac:dyDescent="0.3">
      <c r="A5254">
        <v>1076006648016820</v>
      </c>
      <c r="B5254" t="s">
        <v>430</v>
      </c>
      <c r="C5254" t="s">
        <v>91</v>
      </c>
      <c r="D5254" t="s">
        <v>8310</v>
      </c>
      <c r="E5254" t="s">
        <v>3964</v>
      </c>
      <c r="F5254" t="s">
        <v>3965</v>
      </c>
      <c r="G5254">
        <v>42.315399999999997</v>
      </c>
      <c r="H5254">
        <v>43.356900000000003</v>
      </c>
      <c r="I5254" t="s">
        <v>78</v>
      </c>
      <c r="J5254">
        <v>36719</v>
      </c>
      <c r="K5254" s="1">
        <v>44970</v>
      </c>
      <c r="L5254" t="s">
        <v>63</v>
      </c>
      <c r="M5254" t="s">
        <v>14107</v>
      </c>
      <c r="N5254" t="s">
        <v>14108</v>
      </c>
      <c r="O5254" t="s">
        <v>356</v>
      </c>
      <c r="P5254" t="s">
        <v>2829</v>
      </c>
      <c r="Q5254" t="s">
        <v>332</v>
      </c>
      <c r="R5254" t="s">
        <v>2830</v>
      </c>
      <c r="S5254" t="s">
        <v>145</v>
      </c>
      <c r="T5254" t="s">
        <v>2831</v>
      </c>
      <c r="U5254" t="s">
        <v>2832</v>
      </c>
      <c r="V5254" t="s">
        <v>6008</v>
      </c>
      <c r="W5254" t="s">
        <v>6009</v>
      </c>
    </row>
    <row r="5255" spans="1:23" x14ac:dyDescent="0.3">
      <c r="A5255">
        <v>1183360886643530</v>
      </c>
      <c r="B5255" t="s">
        <v>454</v>
      </c>
      <c r="C5255" t="s">
        <v>91</v>
      </c>
      <c r="D5255" t="s">
        <v>2941</v>
      </c>
      <c r="E5255" t="s">
        <v>2398</v>
      </c>
      <c r="F5255" t="s">
        <v>2399</v>
      </c>
      <c r="G5255">
        <v>35.861699999999999</v>
      </c>
      <c r="H5255">
        <v>104.19540000000001</v>
      </c>
      <c r="I5255" t="s">
        <v>28</v>
      </c>
      <c r="J5255">
        <v>26355</v>
      </c>
      <c r="K5255" s="1">
        <v>45133</v>
      </c>
      <c r="L5255" t="s">
        <v>63</v>
      </c>
      <c r="M5255" t="s">
        <v>14109</v>
      </c>
      <c r="N5255" t="s">
        <v>14110</v>
      </c>
      <c r="O5255" t="s">
        <v>81</v>
      </c>
      <c r="P5255" t="s">
        <v>224</v>
      </c>
      <c r="Q5255" t="s">
        <v>143</v>
      </c>
      <c r="R5255" t="s">
        <v>2259</v>
      </c>
      <c r="S5255" t="s">
        <v>85</v>
      </c>
      <c r="T5255" t="s">
        <v>2260</v>
      </c>
      <c r="U5255" t="s">
        <v>2261</v>
      </c>
      <c r="V5255" t="s">
        <v>3256</v>
      </c>
      <c r="W5255" t="s">
        <v>3257</v>
      </c>
    </row>
    <row r="5256" spans="1:23" x14ac:dyDescent="0.3">
      <c r="A5256">
        <v>370458737099673</v>
      </c>
      <c r="B5256" t="s">
        <v>678</v>
      </c>
      <c r="C5256" t="s">
        <v>24</v>
      </c>
      <c r="D5256" t="s">
        <v>2815</v>
      </c>
      <c r="E5256" t="s">
        <v>4329</v>
      </c>
      <c r="F5256" t="s">
        <v>4330</v>
      </c>
      <c r="G5256">
        <v>-13.254300000000001</v>
      </c>
      <c r="H5256">
        <v>34.301499999999997</v>
      </c>
      <c r="I5256" t="s">
        <v>78</v>
      </c>
      <c r="J5256">
        <v>37222</v>
      </c>
      <c r="K5256" s="1">
        <v>44602</v>
      </c>
      <c r="L5256" t="s">
        <v>29</v>
      </c>
      <c r="M5256" t="s">
        <v>14111</v>
      </c>
      <c r="N5256" t="s">
        <v>14112</v>
      </c>
      <c r="O5256" t="s">
        <v>693</v>
      </c>
      <c r="P5256" t="s">
        <v>2445</v>
      </c>
      <c r="Q5256" t="s">
        <v>34</v>
      </c>
      <c r="R5256" t="s">
        <v>2446</v>
      </c>
      <c r="S5256" t="s">
        <v>145</v>
      </c>
      <c r="T5256" t="s">
        <v>2447</v>
      </c>
      <c r="U5256" t="s">
        <v>2448</v>
      </c>
      <c r="V5256" t="s">
        <v>7474</v>
      </c>
      <c r="W5256" t="s">
        <v>7475</v>
      </c>
    </row>
    <row r="5257" spans="1:23" x14ac:dyDescent="0.3">
      <c r="A5257">
        <v>733708777922050</v>
      </c>
      <c r="B5257" t="s">
        <v>430</v>
      </c>
      <c r="C5257" t="s">
        <v>105</v>
      </c>
      <c r="D5257" t="s">
        <v>43</v>
      </c>
      <c r="E5257" t="s">
        <v>700</v>
      </c>
      <c r="F5257" t="s">
        <v>700</v>
      </c>
      <c r="G5257">
        <v>43.738399999999999</v>
      </c>
      <c r="H5257">
        <v>7.4245999999999999</v>
      </c>
      <c r="I5257" t="s">
        <v>62</v>
      </c>
      <c r="J5257">
        <v>93455</v>
      </c>
      <c r="K5257" s="1">
        <v>44732</v>
      </c>
      <c r="L5257" t="s">
        <v>63</v>
      </c>
      <c r="M5257" t="s">
        <v>14113</v>
      </c>
      <c r="N5257" t="s">
        <v>14114</v>
      </c>
      <c r="O5257" t="s">
        <v>356</v>
      </c>
      <c r="P5257" t="s">
        <v>357</v>
      </c>
      <c r="Q5257" t="s">
        <v>1047</v>
      </c>
      <c r="R5257" t="s">
        <v>359</v>
      </c>
      <c r="S5257" t="s">
        <v>36</v>
      </c>
      <c r="T5257" t="s">
        <v>360</v>
      </c>
      <c r="U5257" t="s">
        <v>361</v>
      </c>
      <c r="V5257" t="s">
        <v>6751</v>
      </c>
      <c r="W5257" t="s">
        <v>6752</v>
      </c>
    </row>
    <row r="5258" spans="1:23" x14ac:dyDescent="0.3">
      <c r="A5258">
        <v>702131736840678</v>
      </c>
      <c r="B5258" t="s">
        <v>792</v>
      </c>
      <c r="C5258" t="s">
        <v>134</v>
      </c>
      <c r="D5258" t="s">
        <v>793</v>
      </c>
      <c r="E5258" t="s">
        <v>5862</v>
      </c>
      <c r="F5258" t="s">
        <v>5863</v>
      </c>
      <c r="G5258">
        <v>46.151200000000003</v>
      </c>
      <c r="H5258">
        <v>14.9955</v>
      </c>
      <c r="I5258" t="s">
        <v>206</v>
      </c>
      <c r="J5258">
        <v>113036</v>
      </c>
      <c r="K5258" s="1">
        <v>45064</v>
      </c>
      <c r="L5258" t="s">
        <v>63</v>
      </c>
      <c r="M5258" t="s">
        <v>14115</v>
      </c>
      <c r="N5258" t="s">
        <v>14116</v>
      </c>
      <c r="O5258" t="s">
        <v>111</v>
      </c>
      <c r="P5258" t="s">
        <v>112</v>
      </c>
      <c r="Q5258" t="s">
        <v>143</v>
      </c>
      <c r="R5258" t="s">
        <v>113</v>
      </c>
      <c r="S5258" t="s">
        <v>334</v>
      </c>
      <c r="T5258" t="s">
        <v>115</v>
      </c>
      <c r="U5258" t="s">
        <v>116</v>
      </c>
      <c r="V5258" t="s">
        <v>8698</v>
      </c>
      <c r="W5258" t="s">
        <v>8699</v>
      </c>
    </row>
    <row r="5259" spans="1:23" x14ac:dyDescent="0.3">
      <c r="A5259">
        <v>424966031208356</v>
      </c>
      <c r="B5259" t="s">
        <v>973</v>
      </c>
      <c r="C5259" t="s">
        <v>189</v>
      </c>
      <c r="D5259" t="s">
        <v>7230</v>
      </c>
      <c r="E5259" t="s">
        <v>3211</v>
      </c>
      <c r="F5259" t="s">
        <v>3212</v>
      </c>
      <c r="G5259">
        <v>9.1449999999999996</v>
      </c>
      <c r="H5259">
        <v>40.489699999999999</v>
      </c>
      <c r="I5259" t="s">
        <v>28</v>
      </c>
      <c r="J5259">
        <v>106766</v>
      </c>
      <c r="K5259" s="1">
        <v>44633</v>
      </c>
      <c r="L5259" t="s">
        <v>123</v>
      </c>
      <c r="M5259" t="s">
        <v>9226</v>
      </c>
      <c r="N5259" t="s">
        <v>14117</v>
      </c>
      <c r="O5259" t="s">
        <v>526</v>
      </c>
      <c r="P5259" t="s">
        <v>629</v>
      </c>
      <c r="Q5259" t="s">
        <v>294</v>
      </c>
      <c r="R5259" t="s">
        <v>630</v>
      </c>
      <c r="S5259" t="s">
        <v>69</v>
      </c>
      <c r="T5259" t="s">
        <v>631</v>
      </c>
      <c r="U5259" t="s">
        <v>632</v>
      </c>
      <c r="V5259" t="s">
        <v>2106</v>
      </c>
      <c r="W5259" t="s">
        <v>2107</v>
      </c>
    </row>
    <row r="5260" spans="1:23" x14ac:dyDescent="0.3">
      <c r="A5260">
        <v>369267997703944</v>
      </c>
      <c r="B5260" t="s">
        <v>396</v>
      </c>
      <c r="C5260" t="s">
        <v>189</v>
      </c>
      <c r="D5260" t="s">
        <v>5474</v>
      </c>
      <c r="E5260" t="s">
        <v>819</v>
      </c>
      <c r="F5260" t="s">
        <v>820</v>
      </c>
      <c r="G5260">
        <v>15.414899999999999</v>
      </c>
      <c r="H5260">
        <v>-61.3705</v>
      </c>
      <c r="I5260" t="s">
        <v>78</v>
      </c>
      <c r="J5260">
        <v>99612</v>
      </c>
      <c r="K5260" s="1">
        <v>44715</v>
      </c>
      <c r="L5260" t="s">
        <v>63</v>
      </c>
      <c r="M5260" t="s">
        <v>14118</v>
      </c>
      <c r="N5260">
        <v>9468294520</v>
      </c>
      <c r="O5260" t="s">
        <v>1100</v>
      </c>
      <c r="P5260" t="s">
        <v>3936</v>
      </c>
      <c r="Q5260" t="s">
        <v>321</v>
      </c>
      <c r="R5260" t="s">
        <v>3937</v>
      </c>
      <c r="S5260" t="s">
        <v>145</v>
      </c>
      <c r="T5260" t="s">
        <v>3938</v>
      </c>
      <c r="U5260" t="s">
        <v>3939</v>
      </c>
      <c r="V5260" t="s">
        <v>7023</v>
      </c>
      <c r="W5260" t="s">
        <v>7024</v>
      </c>
    </row>
    <row r="5261" spans="1:23" x14ac:dyDescent="0.3">
      <c r="A5261">
        <v>3069193985217150</v>
      </c>
      <c r="B5261" t="s">
        <v>260</v>
      </c>
      <c r="C5261" t="s">
        <v>189</v>
      </c>
      <c r="D5261" t="s">
        <v>5308</v>
      </c>
      <c r="E5261" t="s">
        <v>60</v>
      </c>
      <c r="F5261" t="s">
        <v>61</v>
      </c>
      <c r="G5261">
        <v>22.198699999999999</v>
      </c>
      <c r="H5261">
        <v>113.54389999999999</v>
      </c>
      <c r="I5261" t="s">
        <v>78</v>
      </c>
      <c r="J5261">
        <v>84510</v>
      </c>
      <c r="K5261" s="1">
        <v>45172</v>
      </c>
      <c r="L5261" t="s">
        <v>63</v>
      </c>
      <c r="M5261" t="s">
        <v>7714</v>
      </c>
      <c r="N5261" t="s">
        <v>14119</v>
      </c>
      <c r="O5261" t="s">
        <v>1169</v>
      </c>
      <c r="P5261" t="s">
        <v>2614</v>
      </c>
      <c r="Q5261" t="s">
        <v>239</v>
      </c>
      <c r="R5261" t="s">
        <v>2615</v>
      </c>
      <c r="S5261" t="s">
        <v>241</v>
      </c>
      <c r="T5261" t="s">
        <v>2616</v>
      </c>
      <c r="U5261" t="s">
        <v>2617</v>
      </c>
      <c r="V5261" t="s">
        <v>4266</v>
      </c>
      <c r="W5261" t="s">
        <v>4267</v>
      </c>
    </row>
    <row r="5262" spans="1:23" x14ac:dyDescent="0.3">
      <c r="A5262">
        <v>130109944911595</v>
      </c>
      <c r="B5262" t="s">
        <v>1249</v>
      </c>
      <c r="C5262" t="s">
        <v>134</v>
      </c>
      <c r="D5262" t="s">
        <v>3469</v>
      </c>
      <c r="E5262" t="s">
        <v>1122</v>
      </c>
      <c r="F5262" t="s">
        <v>1123</v>
      </c>
      <c r="G5262">
        <v>9.7489000000000008</v>
      </c>
      <c r="H5262">
        <v>-83.753399999999999</v>
      </c>
      <c r="I5262" t="s">
        <v>206</v>
      </c>
      <c r="J5262">
        <v>48047</v>
      </c>
      <c r="K5262" s="1">
        <v>45054</v>
      </c>
      <c r="L5262" t="s">
        <v>123</v>
      </c>
      <c r="M5262" t="s">
        <v>14120</v>
      </c>
      <c r="N5262" t="s">
        <v>14121</v>
      </c>
      <c r="O5262" t="s">
        <v>716</v>
      </c>
      <c r="P5262" t="s">
        <v>4760</v>
      </c>
      <c r="Q5262" t="s">
        <v>674</v>
      </c>
      <c r="R5262" t="s">
        <v>4761</v>
      </c>
      <c r="S5262" t="s">
        <v>145</v>
      </c>
      <c r="T5262" t="s">
        <v>4762</v>
      </c>
      <c r="U5262" t="s">
        <v>4763</v>
      </c>
      <c r="V5262" t="s">
        <v>2778</v>
      </c>
      <c r="W5262" t="s">
        <v>2779</v>
      </c>
    </row>
    <row r="5263" spans="1:23" x14ac:dyDescent="0.3">
      <c r="A5263">
        <v>1977318470032670</v>
      </c>
      <c r="B5263" t="s">
        <v>921</v>
      </c>
      <c r="C5263" t="s">
        <v>151</v>
      </c>
      <c r="D5263" t="s">
        <v>4376</v>
      </c>
      <c r="E5263" t="s">
        <v>2741</v>
      </c>
      <c r="F5263" t="s">
        <v>2742</v>
      </c>
      <c r="G5263">
        <v>39.399900000000002</v>
      </c>
      <c r="H5263">
        <v>-8.2245000000000008</v>
      </c>
      <c r="I5263" t="s">
        <v>138</v>
      </c>
      <c r="J5263">
        <v>52579</v>
      </c>
      <c r="K5263" s="1">
        <v>45027</v>
      </c>
      <c r="L5263" t="s">
        <v>123</v>
      </c>
      <c r="M5263" t="s">
        <v>14122</v>
      </c>
      <c r="N5263" t="s">
        <v>14123</v>
      </c>
      <c r="O5263" t="s">
        <v>1057</v>
      </c>
      <c r="P5263" t="s">
        <v>2891</v>
      </c>
      <c r="Q5263" t="s">
        <v>967</v>
      </c>
      <c r="R5263" t="s">
        <v>2892</v>
      </c>
      <c r="S5263" t="s">
        <v>334</v>
      </c>
      <c r="T5263" t="s">
        <v>2893</v>
      </c>
      <c r="U5263" t="s">
        <v>2894</v>
      </c>
      <c r="V5263" t="s">
        <v>3244</v>
      </c>
      <c r="W5263" t="s">
        <v>3245</v>
      </c>
    </row>
    <row r="5264" spans="1:23" x14ac:dyDescent="0.3">
      <c r="A5264">
        <v>2966679983056640</v>
      </c>
      <c r="B5264" t="s">
        <v>1008</v>
      </c>
      <c r="C5264" t="s">
        <v>105</v>
      </c>
      <c r="D5264" t="s">
        <v>6426</v>
      </c>
      <c r="E5264" t="s">
        <v>569</v>
      </c>
      <c r="F5264" t="s">
        <v>570</v>
      </c>
      <c r="G5264">
        <v>18.335799999999999</v>
      </c>
      <c r="H5264">
        <v>-64.896299999999997</v>
      </c>
      <c r="I5264" t="s">
        <v>138</v>
      </c>
      <c r="J5264">
        <v>63393</v>
      </c>
      <c r="K5264" s="1">
        <v>45001</v>
      </c>
      <c r="L5264" t="s">
        <v>29</v>
      </c>
      <c r="M5264" t="s">
        <v>14124</v>
      </c>
      <c r="N5264" t="s">
        <v>14125</v>
      </c>
      <c r="O5264" t="s">
        <v>2574</v>
      </c>
      <c r="P5264" t="s">
        <v>4991</v>
      </c>
      <c r="Q5264" t="s">
        <v>253</v>
      </c>
      <c r="R5264" t="s">
        <v>4992</v>
      </c>
      <c r="S5264" t="s">
        <v>241</v>
      </c>
      <c r="T5264" t="s">
        <v>4993</v>
      </c>
      <c r="U5264" t="s">
        <v>4994</v>
      </c>
      <c r="V5264" t="s">
        <v>1947</v>
      </c>
      <c r="W5264" t="s">
        <v>1948</v>
      </c>
    </row>
    <row r="5265" spans="1:23" x14ac:dyDescent="0.3">
      <c r="A5265">
        <v>900641068746855</v>
      </c>
      <c r="B5265" t="s">
        <v>417</v>
      </c>
      <c r="C5265" t="s">
        <v>151</v>
      </c>
      <c r="D5265" t="s">
        <v>3663</v>
      </c>
      <c r="E5265" t="s">
        <v>680</v>
      </c>
      <c r="F5265" t="s">
        <v>681</v>
      </c>
      <c r="G5265">
        <v>21.693999999999999</v>
      </c>
      <c r="H5265">
        <v>-71.797899999999998</v>
      </c>
      <c r="I5265" t="s">
        <v>138</v>
      </c>
      <c r="J5265">
        <v>88144</v>
      </c>
      <c r="K5265" s="1">
        <v>44978</v>
      </c>
      <c r="L5265" t="s">
        <v>29</v>
      </c>
      <c r="M5265" t="s">
        <v>14126</v>
      </c>
      <c r="N5265" t="s">
        <v>14127</v>
      </c>
      <c r="O5265" t="s">
        <v>1884</v>
      </c>
      <c r="P5265" t="s">
        <v>2499</v>
      </c>
      <c r="Q5265" t="s">
        <v>674</v>
      </c>
      <c r="R5265" t="s">
        <v>2500</v>
      </c>
      <c r="S5265" t="s">
        <v>85</v>
      </c>
      <c r="T5265" t="s">
        <v>2501</v>
      </c>
      <c r="U5265" t="s">
        <v>2502</v>
      </c>
      <c r="V5265" t="s">
        <v>1646</v>
      </c>
      <c r="W5265" t="s">
        <v>1647</v>
      </c>
    </row>
    <row r="5266" spans="1:23" x14ac:dyDescent="0.3">
      <c r="A5266">
        <v>2193755053869450</v>
      </c>
      <c r="B5266" t="s">
        <v>430</v>
      </c>
      <c r="C5266" t="s">
        <v>105</v>
      </c>
      <c r="D5266" t="s">
        <v>4248</v>
      </c>
      <c r="E5266" t="s">
        <v>1509</v>
      </c>
      <c r="F5266" t="s">
        <v>1510</v>
      </c>
      <c r="G5266">
        <v>10.691800000000001</v>
      </c>
      <c r="H5266">
        <v>-61.222499999999997</v>
      </c>
      <c r="I5266" t="s">
        <v>62</v>
      </c>
      <c r="J5266">
        <v>16470</v>
      </c>
      <c r="K5266" s="1">
        <v>44701</v>
      </c>
      <c r="L5266" t="s">
        <v>29</v>
      </c>
      <c r="M5266" t="s">
        <v>14128</v>
      </c>
      <c r="N5266" t="s">
        <v>14129</v>
      </c>
      <c r="O5266" t="s">
        <v>1373</v>
      </c>
      <c r="P5266" t="s">
        <v>1513</v>
      </c>
      <c r="Q5266" t="s">
        <v>83</v>
      </c>
      <c r="R5266" t="s">
        <v>4950</v>
      </c>
      <c r="S5266" t="s">
        <v>145</v>
      </c>
      <c r="T5266" t="s">
        <v>4951</v>
      </c>
      <c r="U5266" t="s">
        <v>4952</v>
      </c>
      <c r="V5266" t="s">
        <v>7254</v>
      </c>
      <c r="W5266" t="s">
        <v>7255</v>
      </c>
    </row>
    <row r="5267" spans="1:23" x14ac:dyDescent="0.3">
      <c r="A5267">
        <v>1701541991505930</v>
      </c>
      <c r="B5267" t="s">
        <v>272</v>
      </c>
      <c r="C5267" t="s">
        <v>273</v>
      </c>
      <c r="D5267" t="s">
        <v>1962</v>
      </c>
      <c r="E5267" t="s">
        <v>275</v>
      </c>
      <c r="F5267" t="s">
        <v>276</v>
      </c>
      <c r="G5267">
        <v>-17.6797</v>
      </c>
      <c r="H5267">
        <v>-149.4068</v>
      </c>
      <c r="I5267" t="s">
        <v>62</v>
      </c>
      <c r="J5267">
        <v>22969</v>
      </c>
      <c r="K5267" s="1">
        <v>45025</v>
      </c>
      <c r="L5267" t="s">
        <v>29</v>
      </c>
      <c r="M5267" t="s">
        <v>12372</v>
      </c>
      <c r="N5267">
        <v>2016487645</v>
      </c>
      <c r="O5267" t="s">
        <v>845</v>
      </c>
      <c r="P5267" t="s">
        <v>1290</v>
      </c>
      <c r="Q5267" t="s">
        <v>169</v>
      </c>
      <c r="R5267" t="s">
        <v>1291</v>
      </c>
      <c r="S5267" t="s">
        <v>198</v>
      </c>
      <c r="T5267" t="s">
        <v>1292</v>
      </c>
      <c r="U5267" t="s">
        <v>1293</v>
      </c>
      <c r="V5267" t="s">
        <v>2856</v>
      </c>
      <c r="W5267" t="s">
        <v>2857</v>
      </c>
    </row>
    <row r="5268" spans="1:23" x14ac:dyDescent="0.3">
      <c r="A5268">
        <v>567861703280795</v>
      </c>
      <c r="B5268" t="s">
        <v>74</v>
      </c>
      <c r="C5268" t="s">
        <v>189</v>
      </c>
      <c r="D5268" t="s">
        <v>2119</v>
      </c>
      <c r="E5268" t="s">
        <v>5061</v>
      </c>
      <c r="F5268" t="s">
        <v>5062</v>
      </c>
      <c r="G5268">
        <v>48.379399999999997</v>
      </c>
      <c r="H5268">
        <v>31.165600000000001</v>
      </c>
      <c r="I5268" t="s">
        <v>28</v>
      </c>
      <c r="J5268">
        <v>53713</v>
      </c>
      <c r="K5268" s="1">
        <v>44809</v>
      </c>
      <c r="L5268" t="s">
        <v>123</v>
      </c>
      <c r="M5268" t="s">
        <v>14130</v>
      </c>
      <c r="N5268" t="s">
        <v>14131</v>
      </c>
      <c r="O5268" t="s">
        <v>331</v>
      </c>
      <c r="P5268" t="s">
        <v>1353</v>
      </c>
      <c r="Q5268" t="s">
        <v>239</v>
      </c>
      <c r="R5268" t="s">
        <v>1354</v>
      </c>
      <c r="S5268" t="s">
        <v>255</v>
      </c>
      <c r="T5268" t="s">
        <v>1355</v>
      </c>
      <c r="U5268" t="s">
        <v>1356</v>
      </c>
      <c r="V5268" t="s">
        <v>4287</v>
      </c>
      <c r="W5268" t="s">
        <v>4288</v>
      </c>
    </row>
    <row r="5269" spans="1:23" x14ac:dyDescent="0.3">
      <c r="A5269">
        <v>346515018990032</v>
      </c>
      <c r="B5269" t="s">
        <v>364</v>
      </c>
      <c r="C5269" t="s">
        <v>58</v>
      </c>
      <c r="D5269" t="s">
        <v>1083</v>
      </c>
      <c r="E5269" t="s">
        <v>3331</v>
      </c>
      <c r="F5269" t="s">
        <v>3332</v>
      </c>
      <c r="G5269">
        <v>4.8604000000000003</v>
      </c>
      <c r="H5269">
        <v>-58.930199999999999</v>
      </c>
      <c r="I5269" t="s">
        <v>206</v>
      </c>
      <c r="J5269">
        <v>95500</v>
      </c>
      <c r="K5269" s="1">
        <v>44577</v>
      </c>
      <c r="L5269" t="s">
        <v>123</v>
      </c>
      <c r="M5269" t="s">
        <v>14132</v>
      </c>
      <c r="N5269" t="s">
        <v>14133</v>
      </c>
      <c r="O5269" t="s">
        <v>586</v>
      </c>
      <c r="P5269" t="s">
        <v>1299</v>
      </c>
      <c r="Q5269" t="s">
        <v>321</v>
      </c>
      <c r="R5269" t="s">
        <v>1300</v>
      </c>
      <c r="S5269" t="s">
        <v>69</v>
      </c>
      <c r="T5269" t="s">
        <v>1301</v>
      </c>
      <c r="U5269" t="s">
        <v>1302</v>
      </c>
      <c r="V5269" t="s">
        <v>10131</v>
      </c>
      <c r="W5269" t="s">
        <v>10132</v>
      </c>
    </row>
    <row r="5270" spans="1:23" x14ac:dyDescent="0.3">
      <c r="A5270">
        <v>2334510906389250</v>
      </c>
      <c r="B5270" t="s">
        <v>364</v>
      </c>
      <c r="C5270" t="s">
        <v>91</v>
      </c>
      <c r="D5270" t="s">
        <v>2465</v>
      </c>
      <c r="E5270" t="s">
        <v>3596</v>
      </c>
      <c r="F5270" t="s">
        <v>3597</v>
      </c>
      <c r="G5270">
        <v>17.607800000000001</v>
      </c>
      <c r="H5270">
        <v>8.0816999999999997</v>
      </c>
      <c r="I5270" t="s">
        <v>206</v>
      </c>
      <c r="J5270">
        <v>133736</v>
      </c>
      <c r="K5270" s="1">
        <v>44534</v>
      </c>
      <c r="L5270" t="s">
        <v>123</v>
      </c>
      <c r="M5270" t="s">
        <v>14134</v>
      </c>
      <c r="N5270">
        <v>4804502082</v>
      </c>
      <c r="O5270" t="s">
        <v>1503</v>
      </c>
      <c r="P5270" t="s">
        <v>2862</v>
      </c>
      <c r="Q5270" t="s">
        <v>67</v>
      </c>
      <c r="R5270" t="s">
        <v>2863</v>
      </c>
      <c r="S5270" t="s">
        <v>198</v>
      </c>
      <c r="T5270" t="s">
        <v>2864</v>
      </c>
      <c r="U5270" t="s">
        <v>2865</v>
      </c>
      <c r="V5270" t="s">
        <v>6263</v>
      </c>
      <c r="W5270" t="s">
        <v>6264</v>
      </c>
    </row>
    <row r="5271" spans="1:23" x14ac:dyDescent="0.3">
      <c r="A5271">
        <v>1748443402472190</v>
      </c>
      <c r="B5271" t="s">
        <v>667</v>
      </c>
      <c r="C5271" t="s">
        <v>273</v>
      </c>
      <c r="D5271" t="s">
        <v>3039</v>
      </c>
      <c r="E5271" t="s">
        <v>2816</v>
      </c>
      <c r="F5271" t="s">
        <v>2817</v>
      </c>
      <c r="G5271">
        <v>-40.900599999999997</v>
      </c>
      <c r="H5271">
        <v>174.886</v>
      </c>
      <c r="I5271" t="s">
        <v>138</v>
      </c>
      <c r="J5271">
        <v>21720</v>
      </c>
      <c r="K5271" s="1">
        <v>45039</v>
      </c>
      <c r="L5271" t="s">
        <v>29</v>
      </c>
      <c r="M5271" t="s">
        <v>14135</v>
      </c>
      <c r="N5271" t="s">
        <v>14136</v>
      </c>
      <c r="O5271" t="s">
        <v>803</v>
      </c>
      <c r="P5271" t="s">
        <v>804</v>
      </c>
      <c r="Q5271" t="s">
        <v>294</v>
      </c>
      <c r="R5271" t="s">
        <v>805</v>
      </c>
      <c r="S5271" t="s">
        <v>198</v>
      </c>
      <c r="T5271" t="s">
        <v>806</v>
      </c>
      <c r="U5271" t="s">
        <v>807</v>
      </c>
      <c r="V5271" t="s">
        <v>9919</v>
      </c>
      <c r="W5271" t="s">
        <v>9920</v>
      </c>
    </row>
    <row r="5272" spans="1:23" x14ac:dyDescent="0.3">
      <c r="A5272">
        <v>1783847517105320</v>
      </c>
      <c r="B5272" t="s">
        <v>231</v>
      </c>
      <c r="C5272" t="s">
        <v>42</v>
      </c>
      <c r="D5272" t="s">
        <v>3246</v>
      </c>
      <c r="E5272" t="s">
        <v>419</v>
      </c>
      <c r="F5272" t="s">
        <v>420</v>
      </c>
      <c r="G5272">
        <v>-23.442502999999999</v>
      </c>
      <c r="H5272">
        <v>-58.443832</v>
      </c>
      <c r="I5272" t="s">
        <v>78</v>
      </c>
      <c r="J5272">
        <v>13236</v>
      </c>
      <c r="K5272" s="1">
        <v>44984</v>
      </c>
      <c r="L5272" t="s">
        <v>29</v>
      </c>
      <c r="M5272" t="s">
        <v>14137</v>
      </c>
      <c r="N5272" t="s">
        <v>14138</v>
      </c>
      <c r="O5272" t="s">
        <v>224</v>
      </c>
      <c r="P5272" t="s">
        <v>560</v>
      </c>
      <c r="Q5272" t="s">
        <v>321</v>
      </c>
      <c r="R5272" t="s">
        <v>1477</v>
      </c>
      <c r="S5272" t="s">
        <v>36</v>
      </c>
      <c r="T5272" t="s">
        <v>1478</v>
      </c>
      <c r="U5272" t="s">
        <v>1479</v>
      </c>
      <c r="V5272" t="s">
        <v>3297</v>
      </c>
      <c r="W5272" t="s">
        <v>3298</v>
      </c>
    </row>
    <row r="5273" spans="1:23" x14ac:dyDescent="0.3">
      <c r="A5273">
        <v>2271310360218940</v>
      </c>
      <c r="B5273" t="s">
        <v>792</v>
      </c>
      <c r="C5273" t="s">
        <v>42</v>
      </c>
      <c r="D5273" t="s">
        <v>1674</v>
      </c>
      <c r="E5273" t="s">
        <v>522</v>
      </c>
      <c r="F5273" t="s">
        <v>523</v>
      </c>
      <c r="G5273">
        <v>-9.6456999999999997</v>
      </c>
      <c r="H5273">
        <v>160.15620000000001</v>
      </c>
      <c r="I5273" t="s">
        <v>206</v>
      </c>
      <c r="J5273">
        <v>50411</v>
      </c>
      <c r="K5273" s="1">
        <v>45103</v>
      </c>
      <c r="L5273" t="s">
        <v>63</v>
      </c>
      <c r="M5273" t="s">
        <v>14139</v>
      </c>
      <c r="N5273" t="s">
        <v>14140</v>
      </c>
      <c r="O5273" t="s">
        <v>606</v>
      </c>
      <c r="P5273" t="s">
        <v>607</v>
      </c>
      <c r="Q5273" t="s">
        <v>169</v>
      </c>
      <c r="R5273" t="s">
        <v>608</v>
      </c>
      <c r="S5273" t="s">
        <v>52</v>
      </c>
      <c r="T5273" t="s">
        <v>609</v>
      </c>
      <c r="U5273" t="s">
        <v>610</v>
      </c>
      <c r="V5273" t="s">
        <v>1568</v>
      </c>
      <c r="W5273" t="s">
        <v>1569</v>
      </c>
    </row>
    <row r="5274" spans="1:23" x14ac:dyDescent="0.3">
      <c r="A5274">
        <v>2980445316364980</v>
      </c>
      <c r="B5274" t="s">
        <v>1008</v>
      </c>
      <c r="C5274" t="s">
        <v>42</v>
      </c>
      <c r="D5274" t="s">
        <v>3110</v>
      </c>
      <c r="E5274" t="s">
        <v>3715</v>
      </c>
      <c r="F5274" t="s">
        <v>3716</v>
      </c>
      <c r="G5274">
        <v>-3.3704000000000001</v>
      </c>
      <c r="H5274">
        <v>-168.73400000000001</v>
      </c>
      <c r="I5274" t="s">
        <v>62</v>
      </c>
      <c r="J5274">
        <v>103756</v>
      </c>
      <c r="K5274" s="1">
        <v>44542</v>
      </c>
      <c r="L5274" t="s">
        <v>123</v>
      </c>
      <c r="M5274" t="s">
        <v>14141</v>
      </c>
      <c r="N5274" t="s">
        <v>14142</v>
      </c>
      <c r="O5274" t="s">
        <v>561</v>
      </c>
      <c r="P5274" t="s">
        <v>1923</v>
      </c>
      <c r="Q5274" t="s">
        <v>253</v>
      </c>
      <c r="R5274" t="s">
        <v>1924</v>
      </c>
      <c r="S5274" t="s">
        <v>85</v>
      </c>
      <c r="T5274" t="s">
        <v>1925</v>
      </c>
      <c r="U5274" t="s">
        <v>1926</v>
      </c>
      <c r="V5274" t="s">
        <v>6619</v>
      </c>
      <c r="W5274" t="s">
        <v>6620</v>
      </c>
    </row>
    <row r="5275" spans="1:23" x14ac:dyDescent="0.3">
      <c r="A5275">
        <v>1933456932713500</v>
      </c>
      <c r="B5275" t="s">
        <v>325</v>
      </c>
      <c r="C5275" t="s">
        <v>273</v>
      </c>
      <c r="D5275" t="s">
        <v>2152</v>
      </c>
      <c r="E5275" t="s">
        <v>915</v>
      </c>
      <c r="F5275" t="s">
        <v>916</v>
      </c>
      <c r="G5275">
        <v>18.070799999999998</v>
      </c>
      <c r="H5275">
        <v>-63.0501</v>
      </c>
      <c r="I5275" t="s">
        <v>78</v>
      </c>
      <c r="J5275">
        <v>88088</v>
      </c>
      <c r="K5275" s="1">
        <v>45092</v>
      </c>
      <c r="L5275" t="s">
        <v>123</v>
      </c>
      <c r="M5275" t="s">
        <v>14143</v>
      </c>
      <c r="N5275" t="s">
        <v>14144</v>
      </c>
      <c r="O5275" t="s">
        <v>1373</v>
      </c>
      <c r="P5275" t="s">
        <v>4218</v>
      </c>
      <c r="Q5275" t="s">
        <v>967</v>
      </c>
      <c r="R5275" t="s">
        <v>4219</v>
      </c>
      <c r="S5275" t="s">
        <v>212</v>
      </c>
      <c r="T5275" t="s">
        <v>4220</v>
      </c>
      <c r="U5275" t="s">
        <v>4221</v>
      </c>
      <c r="V5275" t="s">
        <v>8153</v>
      </c>
      <c r="W5275" t="s">
        <v>8154</v>
      </c>
    </row>
    <row r="5276" spans="1:23" x14ac:dyDescent="0.3">
      <c r="A5276">
        <v>1406456060239030</v>
      </c>
      <c r="B5276" t="s">
        <v>859</v>
      </c>
      <c r="C5276" t="s">
        <v>273</v>
      </c>
      <c r="D5276" t="s">
        <v>10405</v>
      </c>
      <c r="E5276" t="s">
        <v>2409</v>
      </c>
      <c r="F5276" t="s">
        <v>2410</v>
      </c>
      <c r="G5276">
        <v>47.165999999999997</v>
      </c>
      <c r="H5276">
        <v>9.5554000000000006</v>
      </c>
      <c r="I5276" t="s">
        <v>28</v>
      </c>
      <c r="J5276">
        <v>110965</v>
      </c>
      <c r="K5276" s="1">
        <v>45050</v>
      </c>
      <c r="L5276" t="s">
        <v>29</v>
      </c>
      <c r="M5276" t="s">
        <v>14145</v>
      </c>
      <c r="N5276" t="s">
        <v>14146</v>
      </c>
      <c r="O5276" t="s">
        <v>1152</v>
      </c>
      <c r="P5276" t="s">
        <v>2774</v>
      </c>
      <c r="Q5276" t="s">
        <v>183</v>
      </c>
      <c r="R5276" t="s">
        <v>2775</v>
      </c>
      <c r="S5276" t="s">
        <v>145</v>
      </c>
      <c r="T5276" t="s">
        <v>2776</v>
      </c>
      <c r="U5276" t="s">
        <v>2777</v>
      </c>
      <c r="V5276" t="s">
        <v>3921</v>
      </c>
      <c r="W5276" t="s">
        <v>3922</v>
      </c>
    </row>
    <row r="5277" spans="1:23" x14ac:dyDescent="0.3">
      <c r="A5277">
        <v>2796566495286220</v>
      </c>
      <c r="B5277" t="s">
        <v>467</v>
      </c>
      <c r="C5277" t="s">
        <v>105</v>
      </c>
      <c r="D5277" t="s">
        <v>3246</v>
      </c>
      <c r="E5277" t="s">
        <v>2336</v>
      </c>
      <c r="F5277" t="s">
        <v>2337</v>
      </c>
      <c r="G5277">
        <v>61.892600000000002</v>
      </c>
      <c r="H5277">
        <v>-6.9118000000000004</v>
      </c>
      <c r="I5277" t="s">
        <v>206</v>
      </c>
      <c r="J5277">
        <v>59209</v>
      </c>
      <c r="K5277" s="1">
        <v>44662</v>
      </c>
      <c r="L5277" t="s">
        <v>63</v>
      </c>
      <c r="M5277" t="s">
        <v>14147</v>
      </c>
      <c r="N5277" t="s">
        <v>14148</v>
      </c>
      <c r="O5277" t="s">
        <v>1543</v>
      </c>
      <c r="P5277" t="s">
        <v>1708</v>
      </c>
      <c r="Q5277" t="s">
        <v>294</v>
      </c>
      <c r="R5277" t="s">
        <v>1709</v>
      </c>
      <c r="S5277" t="s">
        <v>85</v>
      </c>
      <c r="T5277" t="s">
        <v>1710</v>
      </c>
      <c r="U5277" t="s">
        <v>1711</v>
      </c>
      <c r="V5277" t="s">
        <v>513</v>
      </c>
      <c r="W5277" t="s">
        <v>514</v>
      </c>
    </row>
    <row r="5278" spans="1:23" x14ac:dyDescent="0.3">
      <c r="A5278">
        <v>1004101345909890</v>
      </c>
      <c r="B5278" t="s">
        <v>260</v>
      </c>
      <c r="C5278" t="s">
        <v>42</v>
      </c>
      <c r="D5278" t="s">
        <v>3855</v>
      </c>
      <c r="E5278" t="s">
        <v>544</v>
      </c>
      <c r="F5278" t="s">
        <v>545</v>
      </c>
      <c r="G5278">
        <v>7.54</v>
      </c>
      <c r="H5278">
        <v>-5.5471000000000004</v>
      </c>
      <c r="I5278" t="s">
        <v>206</v>
      </c>
      <c r="J5278">
        <v>122119</v>
      </c>
      <c r="K5278" s="1">
        <v>44681</v>
      </c>
      <c r="L5278" t="s">
        <v>29</v>
      </c>
      <c r="M5278" t="s">
        <v>14149</v>
      </c>
      <c r="N5278" t="s">
        <v>14150</v>
      </c>
      <c r="O5278" t="s">
        <v>909</v>
      </c>
      <c r="P5278" t="s">
        <v>548</v>
      </c>
      <c r="Q5278" t="s">
        <v>239</v>
      </c>
      <c r="R5278" t="s">
        <v>1187</v>
      </c>
      <c r="S5278" t="s">
        <v>145</v>
      </c>
      <c r="T5278" t="s">
        <v>1188</v>
      </c>
      <c r="U5278" t="s">
        <v>1189</v>
      </c>
      <c r="V5278" t="s">
        <v>3536</v>
      </c>
      <c r="W5278" t="s">
        <v>3537</v>
      </c>
    </row>
    <row r="5279" spans="1:23" x14ac:dyDescent="0.3">
      <c r="A5279">
        <v>906929191784198</v>
      </c>
      <c r="B5279" t="s">
        <v>300</v>
      </c>
      <c r="C5279" t="s">
        <v>42</v>
      </c>
      <c r="D5279" t="s">
        <v>5560</v>
      </c>
      <c r="E5279" t="s">
        <v>712</v>
      </c>
      <c r="F5279" t="s">
        <v>713</v>
      </c>
      <c r="G5279">
        <v>40.069099999999999</v>
      </c>
      <c r="H5279">
        <v>45.038200000000003</v>
      </c>
      <c r="I5279" t="s">
        <v>138</v>
      </c>
      <c r="J5279">
        <v>36104</v>
      </c>
      <c r="K5279" s="1">
        <v>44821</v>
      </c>
      <c r="L5279" t="s">
        <v>63</v>
      </c>
      <c r="M5279" t="s">
        <v>14151</v>
      </c>
      <c r="N5279" t="s">
        <v>14152</v>
      </c>
      <c r="O5279" t="s">
        <v>496</v>
      </c>
      <c r="P5279" t="s">
        <v>497</v>
      </c>
      <c r="Q5279" t="s">
        <v>34</v>
      </c>
      <c r="R5279" t="s">
        <v>498</v>
      </c>
      <c r="S5279" t="s">
        <v>69</v>
      </c>
      <c r="T5279" t="s">
        <v>499</v>
      </c>
      <c r="U5279" t="s">
        <v>500</v>
      </c>
      <c r="V5279" t="s">
        <v>6679</v>
      </c>
      <c r="W5279" t="s">
        <v>6680</v>
      </c>
    </row>
    <row r="5280" spans="1:23" x14ac:dyDescent="0.3">
      <c r="A5280">
        <v>463089414680526</v>
      </c>
      <c r="B5280" t="s">
        <v>104</v>
      </c>
      <c r="C5280" t="s">
        <v>151</v>
      </c>
      <c r="D5280" t="s">
        <v>2620</v>
      </c>
      <c r="E5280" t="s">
        <v>3596</v>
      </c>
      <c r="F5280" t="s">
        <v>3597</v>
      </c>
      <c r="G5280">
        <v>17.607800000000001</v>
      </c>
      <c r="H5280">
        <v>8.0816999999999997</v>
      </c>
      <c r="I5280" t="s">
        <v>138</v>
      </c>
      <c r="J5280">
        <v>131517</v>
      </c>
      <c r="K5280" s="1">
        <v>45111</v>
      </c>
      <c r="L5280" t="s">
        <v>123</v>
      </c>
      <c r="M5280" t="s">
        <v>14153</v>
      </c>
      <c r="N5280">
        <v>4793988066</v>
      </c>
      <c r="O5280" t="s">
        <v>410</v>
      </c>
      <c r="P5280" t="s">
        <v>6253</v>
      </c>
      <c r="Q5280" t="s">
        <v>253</v>
      </c>
      <c r="R5280" t="s">
        <v>6254</v>
      </c>
      <c r="S5280" t="s">
        <v>36</v>
      </c>
      <c r="T5280" t="s">
        <v>6255</v>
      </c>
      <c r="U5280" t="s">
        <v>6256</v>
      </c>
      <c r="V5280" t="s">
        <v>5252</v>
      </c>
      <c r="W5280" t="s">
        <v>5253</v>
      </c>
    </row>
    <row r="5281" spans="1:23" x14ac:dyDescent="0.3">
      <c r="A5281">
        <v>1793785150393870</v>
      </c>
      <c r="B5281" t="s">
        <v>555</v>
      </c>
      <c r="C5281" t="s">
        <v>134</v>
      </c>
      <c r="D5281" t="s">
        <v>3246</v>
      </c>
      <c r="E5281" t="s">
        <v>1231</v>
      </c>
      <c r="F5281" t="s">
        <v>1232</v>
      </c>
      <c r="G5281">
        <v>-16.290199999999999</v>
      </c>
      <c r="H5281">
        <v>-63.588700000000003</v>
      </c>
      <c r="I5281" t="s">
        <v>78</v>
      </c>
      <c r="J5281">
        <v>88600</v>
      </c>
      <c r="K5281" s="1">
        <v>45080</v>
      </c>
      <c r="L5281" t="s">
        <v>63</v>
      </c>
      <c r="M5281" t="s">
        <v>14154</v>
      </c>
      <c r="N5281" t="s">
        <v>14155</v>
      </c>
      <c r="O5281" t="s">
        <v>2132</v>
      </c>
      <c r="P5281" t="s">
        <v>2911</v>
      </c>
      <c r="Q5281" t="s">
        <v>321</v>
      </c>
      <c r="R5281" t="s">
        <v>2912</v>
      </c>
      <c r="S5281" t="s">
        <v>334</v>
      </c>
      <c r="T5281" t="s">
        <v>2913</v>
      </c>
      <c r="U5281" t="s">
        <v>2914</v>
      </c>
      <c r="V5281" t="s">
        <v>6889</v>
      </c>
      <c r="W5281" t="s">
        <v>6890</v>
      </c>
    </row>
    <row r="5282" spans="1:23" x14ac:dyDescent="0.3">
      <c r="A5282">
        <v>2323759354817500</v>
      </c>
      <c r="B5282" t="s">
        <v>792</v>
      </c>
      <c r="C5282" t="s">
        <v>273</v>
      </c>
      <c r="D5282" t="s">
        <v>5524</v>
      </c>
      <c r="E5282" t="s">
        <v>4077</v>
      </c>
      <c r="F5282" t="s">
        <v>4078</v>
      </c>
      <c r="G5282">
        <v>42.602600000000002</v>
      </c>
      <c r="H5282">
        <v>20.902999999999999</v>
      </c>
      <c r="I5282" t="s">
        <v>206</v>
      </c>
      <c r="J5282">
        <v>98447</v>
      </c>
      <c r="K5282" s="1">
        <v>44455</v>
      </c>
      <c r="L5282" t="s">
        <v>63</v>
      </c>
      <c r="M5282" t="s">
        <v>14156</v>
      </c>
      <c r="N5282" t="s">
        <v>14157</v>
      </c>
      <c r="O5282" t="s">
        <v>448</v>
      </c>
      <c r="P5282" t="s">
        <v>6370</v>
      </c>
      <c r="Q5282" t="s">
        <v>358</v>
      </c>
      <c r="R5282" t="s">
        <v>6371</v>
      </c>
      <c r="S5282" t="s">
        <v>334</v>
      </c>
      <c r="T5282" t="s">
        <v>6372</v>
      </c>
      <c r="U5282" t="s">
        <v>6373</v>
      </c>
      <c r="V5282" t="s">
        <v>6554</v>
      </c>
      <c r="W5282" t="s">
        <v>6555</v>
      </c>
    </row>
    <row r="5283" spans="1:23" x14ac:dyDescent="0.3">
      <c r="A5283">
        <v>2897145815656540</v>
      </c>
      <c r="B5283" t="s">
        <v>792</v>
      </c>
      <c r="C5283" t="s">
        <v>105</v>
      </c>
      <c r="D5283" t="s">
        <v>9425</v>
      </c>
      <c r="E5283" t="s">
        <v>1473</v>
      </c>
      <c r="F5283" t="s">
        <v>1474</v>
      </c>
      <c r="G5283">
        <v>-14.234999999999999</v>
      </c>
      <c r="H5283">
        <v>-51.9253</v>
      </c>
      <c r="I5283" t="s">
        <v>138</v>
      </c>
      <c r="J5283">
        <v>86478</v>
      </c>
      <c r="K5283" s="1">
        <v>45128</v>
      </c>
      <c r="L5283" t="s">
        <v>123</v>
      </c>
      <c r="M5283" t="s">
        <v>14158</v>
      </c>
      <c r="N5283" t="s">
        <v>14159</v>
      </c>
      <c r="O5283" t="s">
        <v>1152</v>
      </c>
      <c r="P5283" t="s">
        <v>6685</v>
      </c>
      <c r="Q5283" t="s">
        <v>169</v>
      </c>
      <c r="R5283" t="s">
        <v>6686</v>
      </c>
      <c r="S5283" t="s">
        <v>255</v>
      </c>
      <c r="T5283" t="s">
        <v>6687</v>
      </c>
      <c r="U5283" t="s">
        <v>6688</v>
      </c>
      <c r="V5283" t="s">
        <v>1190</v>
      </c>
      <c r="W5283" t="s">
        <v>1191</v>
      </c>
    </row>
    <row r="5284" spans="1:23" x14ac:dyDescent="0.3">
      <c r="A5284">
        <v>234859945890026</v>
      </c>
      <c r="B5284" t="s">
        <v>667</v>
      </c>
      <c r="C5284" t="s">
        <v>91</v>
      </c>
      <c r="D5284" t="s">
        <v>13761</v>
      </c>
      <c r="E5284" t="s">
        <v>275</v>
      </c>
      <c r="F5284" t="s">
        <v>276</v>
      </c>
      <c r="G5284">
        <v>-17.6797</v>
      </c>
      <c r="H5284">
        <v>-149.4068</v>
      </c>
      <c r="I5284" t="s">
        <v>62</v>
      </c>
      <c r="J5284">
        <v>104573</v>
      </c>
      <c r="K5284" s="1">
        <v>44561</v>
      </c>
      <c r="L5284" t="s">
        <v>123</v>
      </c>
      <c r="M5284" t="s">
        <v>14160</v>
      </c>
      <c r="N5284">
        <v>9954425157</v>
      </c>
      <c r="O5284" t="s">
        <v>126</v>
      </c>
      <c r="P5284" t="s">
        <v>7438</v>
      </c>
      <c r="Q5284" t="s">
        <v>294</v>
      </c>
      <c r="R5284" t="s">
        <v>7439</v>
      </c>
      <c r="S5284" t="s">
        <v>241</v>
      </c>
      <c r="T5284" t="s">
        <v>7440</v>
      </c>
      <c r="U5284" t="s">
        <v>7441</v>
      </c>
      <c r="V5284" t="s">
        <v>3704</v>
      </c>
      <c r="W5284" t="s">
        <v>3705</v>
      </c>
    </row>
    <row r="5285" spans="1:23" x14ac:dyDescent="0.3">
      <c r="A5285">
        <v>2655950975105370</v>
      </c>
      <c r="B5285" t="s">
        <v>1140</v>
      </c>
      <c r="C5285" t="s">
        <v>218</v>
      </c>
      <c r="D5285" t="s">
        <v>7783</v>
      </c>
      <c r="E5285" t="s">
        <v>4202</v>
      </c>
      <c r="F5285" t="s">
        <v>4203</v>
      </c>
      <c r="G5285">
        <v>-22.957599999999999</v>
      </c>
      <c r="H5285">
        <v>18.490400000000001</v>
      </c>
      <c r="I5285" t="s">
        <v>138</v>
      </c>
      <c r="J5285">
        <v>105880</v>
      </c>
      <c r="K5285" s="1">
        <v>44673</v>
      </c>
      <c r="L5285" t="s">
        <v>29</v>
      </c>
      <c r="M5285" t="s">
        <v>14161</v>
      </c>
      <c r="N5285">
        <v>5295554019</v>
      </c>
      <c r="O5285" t="s">
        <v>2122</v>
      </c>
      <c r="P5285" t="s">
        <v>2123</v>
      </c>
      <c r="Q5285" t="s">
        <v>358</v>
      </c>
      <c r="R5285" t="s">
        <v>2124</v>
      </c>
      <c r="S5285" t="s">
        <v>241</v>
      </c>
      <c r="T5285" t="s">
        <v>2125</v>
      </c>
      <c r="U5285" t="s">
        <v>2126</v>
      </c>
      <c r="V5285" t="s">
        <v>3205</v>
      </c>
      <c r="W5285" t="s">
        <v>3206</v>
      </c>
    </row>
    <row r="5286" spans="1:23" x14ac:dyDescent="0.3">
      <c r="A5286">
        <v>2501273363331240</v>
      </c>
      <c r="B5286" t="s">
        <v>1636</v>
      </c>
      <c r="C5286" t="s">
        <v>189</v>
      </c>
      <c r="D5286" t="s">
        <v>1621</v>
      </c>
      <c r="E5286" t="s">
        <v>1668</v>
      </c>
      <c r="F5286" t="s">
        <v>1669</v>
      </c>
      <c r="G5286">
        <v>1.6508</v>
      </c>
      <c r="H5286">
        <v>10.267899999999999</v>
      </c>
      <c r="I5286" t="s">
        <v>62</v>
      </c>
      <c r="J5286">
        <v>128145</v>
      </c>
      <c r="K5286" s="1">
        <v>44765</v>
      </c>
      <c r="L5286" t="s">
        <v>29</v>
      </c>
      <c r="M5286" t="s">
        <v>14162</v>
      </c>
      <c r="N5286" t="s">
        <v>14163</v>
      </c>
      <c r="O5286" t="s">
        <v>251</v>
      </c>
      <c r="P5286" t="s">
        <v>3201</v>
      </c>
      <c r="Q5286" t="s">
        <v>34</v>
      </c>
      <c r="R5286" t="s">
        <v>3202</v>
      </c>
      <c r="S5286" t="s">
        <v>114</v>
      </c>
      <c r="T5286" t="s">
        <v>3203</v>
      </c>
      <c r="U5286" t="s">
        <v>3204</v>
      </c>
      <c r="V5286" t="s">
        <v>7944</v>
      </c>
      <c r="W5286" t="s">
        <v>7945</v>
      </c>
    </row>
    <row r="5287" spans="1:23" x14ac:dyDescent="0.3">
      <c r="A5287">
        <v>2418130055353280</v>
      </c>
      <c r="B5287" t="s">
        <v>325</v>
      </c>
      <c r="C5287" t="s">
        <v>189</v>
      </c>
      <c r="D5287" t="s">
        <v>2872</v>
      </c>
      <c r="E5287" t="s">
        <v>1986</v>
      </c>
      <c r="F5287" t="s">
        <v>1987</v>
      </c>
      <c r="G5287">
        <v>-1.2864</v>
      </c>
      <c r="H5287">
        <v>36.8172</v>
      </c>
      <c r="I5287" t="s">
        <v>138</v>
      </c>
      <c r="J5287">
        <v>118814</v>
      </c>
      <c r="K5287" s="1">
        <v>44719</v>
      </c>
      <c r="L5287" t="s">
        <v>29</v>
      </c>
      <c r="M5287" t="s">
        <v>14164</v>
      </c>
      <c r="N5287" t="s">
        <v>14165</v>
      </c>
      <c r="O5287" t="s">
        <v>2653</v>
      </c>
      <c r="P5287" t="s">
        <v>4319</v>
      </c>
      <c r="Q5287" t="s">
        <v>239</v>
      </c>
      <c r="R5287" t="s">
        <v>4320</v>
      </c>
      <c r="S5287" t="s">
        <v>212</v>
      </c>
      <c r="T5287" t="s">
        <v>4321</v>
      </c>
      <c r="U5287" t="s">
        <v>4322</v>
      </c>
      <c r="V5287" t="s">
        <v>10792</v>
      </c>
      <c r="W5287" t="s">
        <v>10793</v>
      </c>
    </row>
    <row r="5288" spans="1:23" x14ac:dyDescent="0.3">
      <c r="A5288">
        <v>741890218967244</v>
      </c>
      <c r="B5288" t="s">
        <v>480</v>
      </c>
      <c r="C5288" t="s">
        <v>42</v>
      </c>
      <c r="D5288" t="s">
        <v>997</v>
      </c>
      <c r="E5288" t="s">
        <v>1935</v>
      </c>
      <c r="F5288" t="s">
        <v>1935</v>
      </c>
      <c r="G5288">
        <v>36.140799999999999</v>
      </c>
      <c r="H5288">
        <v>-5.3536000000000001</v>
      </c>
      <c r="I5288" t="s">
        <v>78</v>
      </c>
      <c r="J5288">
        <v>65535</v>
      </c>
      <c r="K5288" s="1">
        <v>44576</v>
      </c>
      <c r="L5288" t="s">
        <v>123</v>
      </c>
      <c r="M5288" t="s">
        <v>14166</v>
      </c>
      <c r="N5288" t="s">
        <v>14167</v>
      </c>
      <c r="O5288" t="s">
        <v>586</v>
      </c>
      <c r="P5288" t="s">
        <v>1299</v>
      </c>
      <c r="Q5288" t="s">
        <v>358</v>
      </c>
      <c r="R5288" t="s">
        <v>1300</v>
      </c>
      <c r="S5288" t="s">
        <v>198</v>
      </c>
      <c r="T5288" t="s">
        <v>1301</v>
      </c>
      <c r="U5288" t="s">
        <v>1302</v>
      </c>
      <c r="V5288" t="s">
        <v>5736</v>
      </c>
      <c r="W5288" t="s">
        <v>5737</v>
      </c>
    </row>
    <row r="5289" spans="1:23" x14ac:dyDescent="0.3">
      <c r="A5289">
        <v>419283135898619</v>
      </c>
      <c r="B5289" t="s">
        <v>417</v>
      </c>
      <c r="C5289" t="s">
        <v>42</v>
      </c>
      <c r="D5289" t="s">
        <v>7073</v>
      </c>
      <c r="E5289" t="s">
        <v>1096</v>
      </c>
      <c r="F5289" t="s">
        <v>1097</v>
      </c>
      <c r="G5289">
        <v>17.570699999999999</v>
      </c>
      <c r="H5289">
        <v>-3.9962</v>
      </c>
      <c r="I5289" t="s">
        <v>78</v>
      </c>
      <c r="J5289">
        <v>73276</v>
      </c>
      <c r="K5289" s="1">
        <v>45132</v>
      </c>
      <c r="L5289" t="s">
        <v>63</v>
      </c>
      <c r="M5289" t="s">
        <v>14168</v>
      </c>
      <c r="N5289" t="s">
        <v>14169</v>
      </c>
      <c r="O5289" t="s">
        <v>401</v>
      </c>
      <c r="P5289" t="s">
        <v>1484</v>
      </c>
      <c r="Q5289" t="s">
        <v>169</v>
      </c>
      <c r="R5289" t="s">
        <v>1485</v>
      </c>
      <c r="S5289" t="s">
        <v>198</v>
      </c>
      <c r="T5289" t="s">
        <v>1486</v>
      </c>
      <c r="U5289" t="s">
        <v>1487</v>
      </c>
      <c r="V5289" t="s">
        <v>5191</v>
      </c>
      <c r="W5289" t="s">
        <v>5192</v>
      </c>
    </row>
    <row r="5290" spans="1:23" x14ac:dyDescent="0.3">
      <c r="A5290">
        <v>1643475604737370</v>
      </c>
      <c r="B5290" t="s">
        <v>260</v>
      </c>
      <c r="C5290" t="s">
        <v>134</v>
      </c>
      <c r="D5290" t="s">
        <v>2815</v>
      </c>
      <c r="E5290" t="s">
        <v>2045</v>
      </c>
      <c r="F5290" t="s">
        <v>2046</v>
      </c>
      <c r="G5290">
        <v>35.126399999999997</v>
      </c>
      <c r="H5290">
        <v>33.429900000000004</v>
      </c>
      <c r="I5290" t="s">
        <v>62</v>
      </c>
      <c r="J5290">
        <v>43231</v>
      </c>
      <c r="K5290" s="1">
        <v>44547</v>
      </c>
      <c r="L5290" t="s">
        <v>63</v>
      </c>
      <c r="M5290" t="s">
        <v>14170</v>
      </c>
      <c r="N5290" t="s">
        <v>14171</v>
      </c>
      <c r="O5290" t="s">
        <v>1169</v>
      </c>
      <c r="P5290" t="s">
        <v>2983</v>
      </c>
      <c r="Q5290" t="s">
        <v>67</v>
      </c>
      <c r="R5290" t="s">
        <v>4255</v>
      </c>
      <c r="S5290" t="s">
        <v>212</v>
      </c>
      <c r="T5290" t="s">
        <v>4256</v>
      </c>
      <c r="U5290" t="s">
        <v>4257</v>
      </c>
      <c r="V5290" t="s">
        <v>270</v>
      </c>
      <c r="W5290" t="s">
        <v>271</v>
      </c>
    </row>
    <row r="5291" spans="1:23" x14ac:dyDescent="0.3">
      <c r="A5291">
        <v>2523703133092940</v>
      </c>
      <c r="B5291" t="s">
        <v>119</v>
      </c>
      <c r="C5291" t="s">
        <v>218</v>
      </c>
      <c r="D5291" t="s">
        <v>6483</v>
      </c>
      <c r="E5291" t="s">
        <v>1077</v>
      </c>
      <c r="F5291" t="s">
        <v>1078</v>
      </c>
      <c r="G5291">
        <v>3.9192999999999998</v>
      </c>
      <c r="H5291">
        <v>-56.027799999999999</v>
      </c>
      <c r="I5291" t="s">
        <v>28</v>
      </c>
      <c r="J5291">
        <v>45008</v>
      </c>
      <c r="K5291" s="1">
        <v>44990</v>
      </c>
      <c r="L5291" t="s">
        <v>123</v>
      </c>
      <c r="M5291" t="s">
        <v>14172</v>
      </c>
      <c r="N5291" t="s">
        <v>14173</v>
      </c>
      <c r="O5291" t="s">
        <v>2470</v>
      </c>
      <c r="P5291" t="s">
        <v>2471</v>
      </c>
      <c r="Q5291" t="s">
        <v>34</v>
      </c>
      <c r="R5291" t="s">
        <v>2472</v>
      </c>
      <c r="S5291" t="s">
        <v>52</v>
      </c>
      <c r="T5291" t="s">
        <v>2473</v>
      </c>
      <c r="U5291" t="s">
        <v>2474</v>
      </c>
      <c r="V5291" t="s">
        <v>5451</v>
      </c>
      <c r="W5291" t="s">
        <v>5452</v>
      </c>
    </row>
    <row r="5292" spans="1:23" x14ac:dyDescent="0.3">
      <c r="A5292">
        <v>1885894292903860</v>
      </c>
      <c r="B5292" t="s">
        <v>313</v>
      </c>
      <c r="C5292" t="s">
        <v>58</v>
      </c>
      <c r="D5292" t="s">
        <v>2563</v>
      </c>
      <c r="E5292" t="s">
        <v>2770</v>
      </c>
      <c r="F5292" t="s">
        <v>2771</v>
      </c>
      <c r="G5292">
        <v>12.8628</v>
      </c>
      <c r="H5292">
        <v>30.217600000000001</v>
      </c>
      <c r="I5292" t="s">
        <v>62</v>
      </c>
      <c r="J5292">
        <v>86920</v>
      </c>
      <c r="K5292" s="1">
        <v>44591</v>
      </c>
      <c r="L5292" t="s">
        <v>29</v>
      </c>
      <c r="M5292" t="s">
        <v>10934</v>
      </c>
      <c r="N5292" t="s">
        <v>14174</v>
      </c>
      <c r="O5292" t="s">
        <v>845</v>
      </c>
      <c r="P5292" t="s">
        <v>846</v>
      </c>
      <c r="Q5292" t="s">
        <v>67</v>
      </c>
      <c r="R5292" t="s">
        <v>847</v>
      </c>
      <c r="S5292" t="s">
        <v>85</v>
      </c>
      <c r="T5292" t="s">
        <v>848</v>
      </c>
      <c r="U5292" t="s">
        <v>849</v>
      </c>
      <c r="V5292" t="s">
        <v>611</v>
      </c>
      <c r="W5292" t="s">
        <v>612</v>
      </c>
    </row>
    <row r="5293" spans="1:23" x14ac:dyDescent="0.3">
      <c r="A5293">
        <v>333068282675747</v>
      </c>
      <c r="B5293" t="s">
        <v>533</v>
      </c>
      <c r="C5293" t="s">
        <v>189</v>
      </c>
      <c r="D5293" t="s">
        <v>2220</v>
      </c>
      <c r="E5293" t="s">
        <v>93</v>
      </c>
      <c r="F5293" t="s">
        <v>94</v>
      </c>
      <c r="G5293">
        <v>-35.6751</v>
      </c>
      <c r="H5293">
        <v>-71.542900000000003</v>
      </c>
      <c r="I5293" t="s">
        <v>78</v>
      </c>
      <c r="J5293">
        <v>101030</v>
      </c>
      <c r="K5293" s="1">
        <v>44530</v>
      </c>
      <c r="L5293" t="s">
        <v>63</v>
      </c>
      <c r="M5293" t="s">
        <v>14175</v>
      </c>
      <c r="N5293" t="s">
        <v>14176</v>
      </c>
      <c r="O5293" t="s">
        <v>736</v>
      </c>
      <c r="P5293" t="s">
        <v>4262</v>
      </c>
      <c r="Q5293" t="s">
        <v>253</v>
      </c>
      <c r="R5293" t="s">
        <v>4263</v>
      </c>
      <c r="S5293" t="s">
        <v>85</v>
      </c>
      <c r="T5293" t="s">
        <v>4264</v>
      </c>
      <c r="U5293" t="s">
        <v>4265</v>
      </c>
      <c r="V5293" t="s">
        <v>4423</v>
      </c>
      <c r="W5293" t="s">
        <v>4424</v>
      </c>
    </row>
    <row r="5294" spans="1:23" x14ac:dyDescent="0.3">
      <c r="A5294">
        <v>2442224278499710</v>
      </c>
      <c r="B5294" t="s">
        <v>417</v>
      </c>
      <c r="C5294" t="s">
        <v>24</v>
      </c>
      <c r="D5294" t="s">
        <v>7663</v>
      </c>
      <c r="E5294" t="s">
        <v>1935</v>
      </c>
      <c r="F5294" t="s">
        <v>1935</v>
      </c>
      <c r="G5294">
        <v>36.140799999999999</v>
      </c>
      <c r="H5294">
        <v>-5.3536000000000001</v>
      </c>
      <c r="I5294" t="s">
        <v>28</v>
      </c>
      <c r="J5294">
        <v>75996</v>
      </c>
      <c r="K5294" s="1">
        <v>45138</v>
      </c>
      <c r="L5294" t="s">
        <v>123</v>
      </c>
      <c r="M5294" t="s">
        <v>14177</v>
      </c>
      <c r="N5294" t="s">
        <v>14178</v>
      </c>
      <c r="O5294" t="s">
        <v>447</v>
      </c>
      <c r="P5294" t="s">
        <v>448</v>
      </c>
      <c r="Q5294" t="s">
        <v>169</v>
      </c>
      <c r="R5294" t="s">
        <v>449</v>
      </c>
      <c r="S5294" t="s">
        <v>255</v>
      </c>
      <c r="T5294" t="s">
        <v>450</v>
      </c>
      <c r="U5294" t="s">
        <v>451</v>
      </c>
      <c r="V5294" t="s">
        <v>5849</v>
      </c>
      <c r="W5294" t="s">
        <v>5850</v>
      </c>
    </row>
    <row r="5295" spans="1:23" x14ac:dyDescent="0.3">
      <c r="A5295">
        <v>1029978990037160</v>
      </c>
      <c r="B5295" t="s">
        <v>443</v>
      </c>
      <c r="C5295" t="s">
        <v>218</v>
      </c>
      <c r="D5295" t="s">
        <v>2305</v>
      </c>
      <c r="E5295" t="s">
        <v>107</v>
      </c>
      <c r="F5295" t="s">
        <v>108</v>
      </c>
      <c r="G5295">
        <v>50.503900000000002</v>
      </c>
      <c r="H5295">
        <v>4.4699</v>
      </c>
      <c r="I5295" t="s">
        <v>28</v>
      </c>
      <c r="J5295">
        <v>130075</v>
      </c>
      <c r="K5295" s="1">
        <v>44520</v>
      </c>
      <c r="L5295" t="s">
        <v>29</v>
      </c>
      <c r="M5295" t="s">
        <v>9143</v>
      </c>
      <c r="N5295" t="s">
        <v>14179</v>
      </c>
      <c r="O5295" t="s">
        <v>2470</v>
      </c>
      <c r="P5295" t="s">
        <v>3071</v>
      </c>
      <c r="Q5295" t="s">
        <v>1047</v>
      </c>
      <c r="R5295" t="s">
        <v>3072</v>
      </c>
      <c r="S5295" t="s">
        <v>198</v>
      </c>
      <c r="T5295" t="s">
        <v>3073</v>
      </c>
      <c r="U5295" t="s">
        <v>3074</v>
      </c>
      <c r="V5295" t="s">
        <v>4643</v>
      </c>
      <c r="W5295" t="s">
        <v>4644</v>
      </c>
    </row>
    <row r="5296" spans="1:23" x14ac:dyDescent="0.3">
      <c r="A5296">
        <v>1754189488771990</v>
      </c>
      <c r="B5296" t="s">
        <v>74</v>
      </c>
      <c r="C5296" t="s">
        <v>42</v>
      </c>
      <c r="D5296" t="s">
        <v>1771</v>
      </c>
      <c r="E5296" t="s">
        <v>2649</v>
      </c>
      <c r="F5296" t="s">
        <v>2650</v>
      </c>
      <c r="G5296">
        <v>42.506300000000003</v>
      </c>
      <c r="H5296">
        <v>1.5218</v>
      </c>
      <c r="I5296" t="s">
        <v>28</v>
      </c>
      <c r="J5296">
        <v>55255</v>
      </c>
      <c r="K5296" s="1">
        <v>45075</v>
      </c>
      <c r="L5296" t="s">
        <v>123</v>
      </c>
      <c r="M5296" t="s">
        <v>14180</v>
      </c>
      <c r="N5296" t="s">
        <v>14181</v>
      </c>
      <c r="O5296" t="s">
        <v>319</v>
      </c>
      <c r="P5296" t="s">
        <v>3506</v>
      </c>
      <c r="Q5296" t="s">
        <v>332</v>
      </c>
      <c r="R5296" t="s">
        <v>3507</v>
      </c>
      <c r="S5296" t="s">
        <v>85</v>
      </c>
      <c r="T5296" t="s">
        <v>3508</v>
      </c>
      <c r="U5296" t="s">
        <v>3509</v>
      </c>
      <c r="V5296" t="s">
        <v>5426</v>
      </c>
      <c r="W5296" t="s">
        <v>5427</v>
      </c>
    </row>
    <row r="5297" spans="1:23" x14ac:dyDescent="0.3">
      <c r="A5297">
        <v>220819615818632</v>
      </c>
      <c r="B5297" t="s">
        <v>839</v>
      </c>
      <c r="C5297" t="s">
        <v>91</v>
      </c>
      <c r="D5297" t="s">
        <v>2990</v>
      </c>
      <c r="E5297" t="s">
        <v>614</v>
      </c>
      <c r="F5297" t="s">
        <v>615</v>
      </c>
      <c r="G5297">
        <v>17.189900000000002</v>
      </c>
      <c r="H5297">
        <v>-88.497600000000006</v>
      </c>
      <c r="I5297" t="s">
        <v>206</v>
      </c>
      <c r="J5297">
        <v>19836</v>
      </c>
      <c r="K5297" s="1">
        <v>45025</v>
      </c>
      <c r="L5297" t="s">
        <v>63</v>
      </c>
      <c r="M5297" t="s">
        <v>10816</v>
      </c>
      <c r="N5297" t="s">
        <v>14182</v>
      </c>
      <c r="O5297" t="s">
        <v>496</v>
      </c>
      <c r="P5297" t="s">
        <v>1591</v>
      </c>
      <c r="Q5297" t="s">
        <v>253</v>
      </c>
      <c r="R5297" t="s">
        <v>1592</v>
      </c>
      <c r="S5297" t="s">
        <v>114</v>
      </c>
      <c r="T5297" t="s">
        <v>1593</v>
      </c>
      <c r="U5297" t="s">
        <v>1594</v>
      </c>
      <c r="V5297" t="s">
        <v>3287</v>
      </c>
      <c r="W5297" t="s">
        <v>3288</v>
      </c>
    </row>
    <row r="5298" spans="1:23" x14ac:dyDescent="0.3">
      <c r="A5298">
        <v>1989335440916410</v>
      </c>
      <c r="B5298" t="s">
        <v>90</v>
      </c>
      <c r="C5298" t="s">
        <v>24</v>
      </c>
      <c r="D5298" t="s">
        <v>1695</v>
      </c>
      <c r="E5298" t="s">
        <v>302</v>
      </c>
      <c r="F5298" t="s">
        <v>303</v>
      </c>
      <c r="G5298">
        <v>-4.0382999999999996</v>
      </c>
      <c r="H5298">
        <v>21.758700000000001</v>
      </c>
      <c r="I5298" t="s">
        <v>78</v>
      </c>
      <c r="J5298">
        <v>54023</v>
      </c>
      <c r="K5298" s="1">
        <v>44842</v>
      </c>
      <c r="L5298" t="s">
        <v>63</v>
      </c>
      <c r="M5298" t="s">
        <v>14183</v>
      </c>
      <c r="N5298" t="s">
        <v>14184</v>
      </c>
      <c r="O5298" t="s">
        <v>2583</v>
      </c>
      <c r="P5298" t="s">
        <v>5143</v>
      </c>
      <c r="Q5298" t="s">
        <v>321</v>
      </c>
      <c r="R5298" t="s">
        <v>5144</v>
      </c>
      <c r="S5298" t="s">
        <v>85</v>
      </c>
      <c r="T5298" t="s">
        <v>5145</v>
      </c>
      <c r="U5298" t="s">
        <v>5146</v>
      </c>
      <c r="V5298" t="s">
        <v>7061</v>
      </c>
      <c r="W5298" t="s">
        <v>7062</v>
      </c>
    </row>
    <row r="5299" spans="1:23" x14ac:dyDescent="0.3">
      <c r="A5299">
        <v>511263069919587</v>
      </c>
      <c r="B5299" t="s">
        <v>217</v>
      </c>
      <c r="C5299" t="s">
        <v>58</v>
      </c>
      <c r="D5299" t="s">
        <v>8618</v>
      </c>
      <c r="E5299" t="s">
        <v>2094</v>
      </c>
      <c r="F5299" t="s">
        <v>2733</v>
      </c>
      <c r="G5299">
        <v>-13.759</v>
      </c>
      <c r="H5299">
        <v>-172.1046</v>
      </c>
      <c r="I5299" t="s">
        <v>28</v>
      </c>
      <c r="J5299">
        <v>106006</v>
      </c>
      <c r="K5299" s="1">
        <v>45145</v>
      </c>
      <c r="L5299" t="s">
        <v>123</v>
      </c>
      <c r="M5299" t="s">
        <v>14185</v>
      </c>
      <c r="N5299" t="s">
        <v>14186</v>
      </c>
      <c r="O5299" t="s">
        <v>1493</v>
      </c>
      <c r="P5299" t="s">
        <v>2315</v>
      </c>
      <c r="Q5299" t="s">
        <v>50</v>
      </c>
      <c r="R5299" t="s">
        <v>2316</v>
      </c>
      <c r="S5299" t="s">
        <v>114</v>
      </c>
      <c r="T5299" t="s">
        <v>2317</v>
      </c>
      <c r="U5299" t="s">
        <v>2318</v>
      </c>
      <c r="V5299" t="s">
        <v>995</v>
      </c>
      <c r="W5299" t="s">
        <v>996</v>
      </c>
    </row>
    <row r="5300" spans="1:23" x14ac:dyDescent="0.3">
      <c r="A5300">
        <v>608247917713595</v>
      </c>
      <c r="B5300" t="s">
        <v>57</v>
      </c>
      <c r="C5300" t="s">
        <v>24</v>
      </c>
      <c r="D5300" t="s">
        <v>1583</v>
      </c>
      <c r="E5300" t="s">
        <v>1377</v>
      </c>
      <c r="F5300" t="s">
        <v>1378</v>
      </c>
      <c r="G5300">
        <v>-29.6099</v>
      </c>
      <c r="H5300">
        <v>28.233599999999999</v>
      </c>
      <c r="I5300" t="s">
        <v>78</v>
      </c>
      <c r="J5300">
        <v>121509</v>
      </c>
      <c r="K5300" s="1">
        <v>45012</v>
      </c>
      <c r="L5300" t="s">
        <v>123</v>
      </c>
      <c r="M5300" t="s">
        <v>14187</v>
      </c>
      <c r="N5300">
        <v>3168847400</v>
      </c>
      <c r="O5300" t="s">
        <v>560</v>
      </c>
      <c r="P5300" t="s">
        <v>585</v>
      </c>
      <c r="Q5300" t="s">
        <v>67</v>
      </c>
      <c r="R5300" t="s">
        <v>3125</v>
      </c>
      <c r="S5300" t="s">
        <v>241</v>
      </c>
      <c r="T5300" t="s">
        <v>3126</v>
      </c>
      <c r="U5300" t="s">
        <v>3127</v>
      </c>
      <c r="V5300" t="s">
        <v>5332</v>
      </c>
      <c r="W5300" t="s">
        <v>5333</v>
      </c>
    </row>
    <row r="5301" spans="1:23" x14ac:dyDescent="0.3">
      <c r="A5301">
        <v>3092598745148270</v>
      </c>
      <c r="B5301" t="s">
        <v>792</v>
      </c>
      <c r="C5301" t="s">
        <v>91</v>
      </c>
      <c r="D5301" t="s">
        <v>2643</v>
      </c>
      <c r="E5301" t="s">
        <v>1084</v>
      </c>
      <c r="F5301" t="s">
        <v>1085</v>
      </c>
      <c r="G5301">
        <v>-20.348400000000002</v>
      </c>
      <c r="H5301">
        <v>57.552199999999999</v>
      </c>
      <c r="I5301" t="s">
        <v>28</v>
      </c>
      <c r="J5301">
        <v>54568</v>
      </c>
      <c r="K5301" s="1">
        <v>45014</v>
      </c>
      <c r="L5301" t="s">
        <v>63</v>
      </c>
      <c r="M5301" t="s">
        <v>14188</v>
      </c>
      <c r="N5301" t="s">
        <v>14189</v>
      </c>
      <c r="O5301" t="s">
        <v>81</v>
      </c>
      <c r="P5301" t="s">
        <v>82</v>
      </c>
      <c r="Q5301" t="s">
        <v>67</v>
      </c>
      <c r="R5301" t="s">
        <v>84</v>
      </c>
      <c r="S5301" t="s">
        <v>36</v>
      </c>
      <c r="T5301" t="s">
        <v>86</v>
      </c>
      <c r="U5301" t="s">
        <v>87</v>
      </c>
      <c r="V5301" t="s">
        <v>8636</v>
      </c>
      <c r="W5301" t="s">
        <v>8637</v>
      </c>
    </row>
    <row r="5302" spans="1:23" x14ac:dyDescent="0.3">
      <c r="A5302">
        <v>215631079310458</v>
      </c>
      <c r="B5302" t="s">
        <v>533</v>
      </c>
      <c r="C5302" t="s">
        <v>218</v>
      </c>
      <c r="D5302" t="s">
        <v>5407</v>
      </c>
      <c r="E5302" t="s">
        <v>2809</v>
      </c>
      <c r="F5302" t="s">
        <v>2810</v>
      </c>
      <c r="G5302">
        <v>56.130400000000002</v>
      </c>
      <c r="H5302">
        <v>-106.3468</v>
      </c>
      <c r="I5302" t="s">
        <v>78</v>
      </c>
      <c r="J5302">
        <v>76669</v>
      </c>
      <c r="K5302" s="1">
        <v>44686</v>
      </c>
      <c r="L5302" t="s">
        <v>29</v>
      </c>
      <c r="M5302" t="s">
        <v>14190</v>
      </c>
      <c r="N5302" t="s">
        <v>14191</v>
      </c>
      <c r="O5302" t="s">
        <v>167</v>
      </c>
      <c r="P5302" t="s">
        <v>1320</v>
      </c>
      <c r="Q5302" t="s">
        <v>358</v>
      </c>
      <c r="R5302" t="s">
        <v>1321</v>
      </c>
      <c r="S5302" t="s">
        <v>145</v>
      </c>
      <c r="T5302" t="s">
        <v>1322</v>
      </c>
      <c r="U5302" t="s">
        <v>1323</v>
      </c>
      <c r="V5302" t="s">
        <v>2262</v>
      </c>
      <c r="W5302" t="s">
        <v>2263</v>
      </c>
    </row>
    <row r="5303" spans="1:23" x14ac:dyDescent="0.3">
      <c r="A5303">
        <v>2623359416443340</v>
      </c>
      <c r="B5303" t="s">
        <v>260</v>
      </c>
      <c r="C5303" t="s">
        <v>273</v>
      </c>
      <c r="D5303" t="s">
        <v>7680</v>
      </c>
      <c r="E5303" t="s">
        <v>915</v>
      </c>
      <c r="F5303" t="s">
        <v>916</v>
      </c>
      <c r="G5303">
        <v>18.070799999999998</v>
      </c>
      <c r="H5303">
        <v>-63.0501</v>
      </c>
      <c r="I5303" t="s">
        <v>78</v>
      </c>
      <c r="J5303">
        <v>88288</v>
      </c>
      <c r="K5303" s="1">
        <v>44500</v>
      </c>
      <c r="L5303" t="s">
        <v>63</v>
      </c>
      <c r="M5303" t="s">
        <v>14192</v>
      </c>
      <c r="N5303" t="s">
        <v>14193</v>
      </c>
      <c r="O5303" t="s">
        <v>509</v>
      </c>
      <c r="P5303" t="s">
        <v>1227</v>
      </c>
      <c r="Q5303" t="s">
        <v>294</v>
      </c>
      <c r="R5303" t="s">
        <v>1228</v>
      </c>
      <c r="S5303" t="s">
        <v>36</v>
      </c>
      <c r="T5303" t="s">
        <v>1229</v>
      </c>
      <c r="U5303" t="s">
        <v>1230</v>
      </c>
      <c r="V5303" t="s">
        <v>1313</v>
      </c>
      <c r="W5303" t="s">
        <v>1314</v>
      </c>
    </row>
    <row r="5304" spans="1:23" x14ac:dyDescent="0.3">
      <c r="A5304">
        <v>631969995851555</v>
      </c>
      <c r="B5304" t="s">
        <v>533</v>
      </c>
      <c r="C5304" t="s">
        <v>105</v>
      </c>
      <c r="D5304" t="s">
        <v>2199</v>
      </c>
      <c r="E5304" t="s">
        <v>220</v>
      </c>
      <c r="F5304" t="s">
        <v>221</v>
      </c>
      <c r="G5304">
        <v>13.443199999999999</v>
      </c>
      <c r="H5304">
        <v>-15.3101</v>
      </c>
      <c r="I5304" t="s">
        <v>62</v>
      </c>
      <c r="J5304">
        <v>51005</v>
      </c>
      <c r="K5304" s="1">
        <v>44766</v>
      </c>
      <c r="L5304" t="s">
        <v>123</v>
      </c>
      <c r="M5304" t="s">
        <v>14194</v>
      </c>
      <c r="N5304" t="s">
        <v>14195</v>
      </c>
      <c r="O5304" t="s">
        <v>224</v>
      </c>
      <c r="P5304" t="s">
        <v>225</v>
      </c>
      <c r="Q5304" t="s">
        <v>253</v>
      </c>
      <c r="R5304" t="s">
        <v>226</v>
      </c>
      <c r="S5304" t="s">
        <v>334</v>
      </c>
      <c r="T5304" t="s">
        <v>227</v>
      </c>
      <c r="U5304" t="s">
        <v>228</v>
      </c>
      <c r="V5304" t="s">
        <v>4014</v>
      </c>
      <c r="W5304" t="s">
        <v>4015</v>
      </c>
    </row>
    <row r="5305" spans="1:23" x14ac:dyDescent="0.3">
      <c r="A5305">
        <v>274697559800549</v>
      </c>
      <c r="B5305" t="s">
        <v>582</v>
      </c>
      <c r="C5305" t="s">
        <v>273</v>
      </c>
      <c r="D5305" t="s">
        <v>2024</v>
      </c>
      <c r="E5305" t="s">
        <v>3022</v>
      </c>
      <c r="F5305" t="s">
        <v>3023</v>
      </c>
      <c r="G5305">
        <v>64.963099999999997</v>
      </c>
      <c r="H5305">
        <v>-19.020800000000001</v>
      </c>
      <c r="I5305" t="s">
        <v>28</v>
      </c>
      <c r="J5305">
        <v>88460</v>
      </c>
      <c r="K5305" s="1">
        <v>45020</v>
      </c>
      <c r="L5305" t="s">
        <v>29</v>
      </c>
      <c r="M5305" t="s">
        <v>14196</v>
      </c>
      <c r="N5305">
        <f>1-982-902-4455</f>
        <v>-6338</v>
      </c>
      <c r="O5305" t="s">
        <v>2290</v>
      </c>
      <c r="P5305" t="s">
        <v>5187</v>
      </c>
      <c r="Q5305" t="s">
        <v>321</v>
      </c>
      <c r="R5305" t="s">
        <v>5188</v>
      </c>
      <c r="S5305" t="s">
        <v>241</v>
      </c>
      <c r="T5305" t="s">
        <v>5189</v>
      </c>
      <c r="U5305" t="s">
        <v>5190</v>
      </c>
      <c r="V5305" t="s">
        <v>3696</v>
      </c>
      <c r="W5305" t="s">
        <v>3697</v>
      </c>
    </row>
    <row r="5306" spans="1:23" x14ac:dyDescent="0.3">
      <c r="A5306">
        <v>2708782053353360</v>
      </c>
      <c r="B5306" t="s">
        <v>686</v>
      </c>
      <c r="C5306" t="s">
        <v>151</v>
      </c>
      <c r="D5306" t="s">
        <v>1674</v>
      </c>
      <c r="E5306" t="s">
        <v>2148</v>
      </c>
      <c r="F5306" t="s">
        <v>2149</v>
      </c>
      <c r="G5306">
        <v>53.142400000000002</v>
      </c>
      <c r="H5306">
        <v>-7.6920999999999999</v>
      </c>
      <c r="I5306" t="s">
        <v>78</v>
      </c>
      <c r="J5306">
        <v>88349</v>
      </c>
      <c r="K5306" s="1">
        <v>44700</v>
      </c>
      <c r="L5306" t="s">
        <v>63</v>
      </c>
      <c r="M5306" t="s">
        <v>9348</v>
      </c>
      <c r="N5306" t="s">
        <v>14197</v>
      </c>
      <c r="O5306" t="s">
        <v>6817</v>
      </c>
      <c r="P5306" t="s">
        <v>6818</v>
      </c>
      <c r="Q5306" t="s">
        <v>1047</v>
      </c>
      <c r="R5306" t="s">
        <v>6819</v>
      </c>
      <c r="S5306" t="s">
        <v>114</v>
      </c>
      <c r="T5306" t="s">
        <v>6820</v>
      </c>
      <c r="U5306" t="s">
        <v>6821</v>
      </c>
      <c r="V5306" t="s">
        <v>1265</v>
      </c>
      <c r="W5306" t="s">
        <v>1266</v>
      </c>
    </row>
    <row r="5307" spans="1:23" x14ac:dyDescent="0.3">
      <c r="A5307">
        <v>508782101185194</v>
      </c>
      <c r="B5307" t="s">
        <v>779</v>
      </c>
      <c r="C5307" t="s">
        <v>189</v>
      </c>
      <c r="D5307" t="s">
        <v>6248</v>
      </c>
      <c r="E5307" t="s">
        <v>2649</v>
      </c>
      <c r="F5307" t="s">
        <v>2650</v>
      </c>
      <c r="G5307">
        <v>42.506300000000003</v>
      </c>
      <c r="H5307">
        <v>1.5218</v>
      </c>
      <c r="I5307" t="s">
        <v>28</v>
      </c>
      <c r="J5307">
        <v>118701</v>
      </c>
      <c r="K5307" s="1">
        <v>44807</v>
      </c>
      <c r="L5307" t="s">
        <v>63</v>
      </c>
      <c r="M5307" t="s">
        <v>14198</v>
      </c>
      <c r="N5307" t="s">
        <v>14199</v>
      </c>
      <c r="O5307" t="s">
        <v>785</v>
      </c>
      <c r="P5307" t="s">
        <v>1785</v>
      </c>
      <c r="Q5307" t="s">
        <v>83</v>
      </c>
      <c r="R5307" t="s">
        <v>1786</v>
      </c>
      <c r="S5307" t="s">
        <v>85</v>
      </c>
      <c r="T5307" t="s">
        <v>1787</v>
      </c>
      <c r="U5307" t="s">
        <v>1788</v>
      </c>
      <c r="V5307" t="s">
        <v>3525</v>
      </c>
      <c r="W5307" t="s">
        <v>3526</v>
      </c>
    </row>
    <row r="5308" spans="1:23" x14ac:dyDescent="0.3">
      <c r="A5308">
        <v>575377087073558</v>
      </c>
      <c r="B5308" t="s">
        <v>1636</v>
      </c>
      <c r="C5308" t="s">
        <v>42</v>
      </c>
      <c r="D5308" t="s">
        <v>1388</v>
      </c>
      <c r="E5308" t="s">
        <v>2476</v>
      </c>
      <c r="F5308" t="s">
        <v>2477</v>
      </c>
      <c r="G5308">
        <v>26.522500000000001</v>
      </c>
      <c r="H5308">
        <v>31.465900000000001</v>
      </c>
      <c r="I5308" t="s">
        <v>78</v>
      </c>
      <c r="J5308">
        <v>118546</v>
      </c>
      <c r="K5308" s="1">
        <v>45162</v>
      </c>
      <c r="L5308" t="s">
        <v>123</v>
      </c>
      <c r="M5308" t="s">
        <v>14200</v>
      </c>
      <c r="N5308">
        <v>8156277081</v>
      </c>
      <c r="O5308" t="s">
        <v>410</v>
      </c>
      <c r="P5308" t="s">
        <v>411</v>
      </c>
      <c r="Q5308" t="s">
        <v>321</v>
      </c>
      <c r="R5308" t="s">
        <v>412</v>
      </c>
      <c r="S5308" t="s">
        <v>334</v>
      </c>
      <c r="T5308" t="s">
        <v>413</v>
      </c>
      <c r="U5308" t="s">
        <v>414</v>
      </c>
      <c r="V5308" t="s">
        <v>1665</v>
      </c>
      <c r="W5308" t="s">
        <v>1666</v>
      </c>
    </row>
    <row r="5309" spans="1:23" x14ac:dyDescent="0.3">
      <c r="A5309">
        <v>2434952985887590</v>
      </c>
      <c r="B5309" t="s">
        <v>272</v>
      </c>
      <c r="C5309" t="s">
        <v>24</v>
      </c>
      <c r="D5309" t="s">
        <v>1684</v>
      </c>
      <c r="E5309" t="s">
        <v>2476</v>
      </c>
      <c r="F5309" t="s">
        <v>2477</v>
      </c>
      <c r="G5309">
        <v>26.522500000000001</v>
      </c>
      <c r="H5309">
        <v>31.465900000000001</v>
      </c>
      <c r="I5309" t="s">
        <v>206</v>
      </c>
      <c r="J5309">
        <v>18516</v>
      </c>
      <c r="K5309" s="1">
        <v>44869</v>
      </c>
      <c r="L5309" t="s">
        <v>63</v>
      </c>
      <c r="M5309" t="s">
        <v>14201</v>
      </c>
      <c r="N5309">
        <f>1-363-494-2055</f>
        <v>-2911</v>
      </c>
      <c r="O5309" t="s">
        <v>1629</v>
      </c>
      <c r="P5309" t="s">
        <v>6088</v>
      </c>
      <c r="Q5309" t="s">
        <v>253</v>
      </c>
      <c r="R5309" t="s">
        <v>6089</v>
      </c>
      <c r="S5309" t="s">
        <v>36</v>
      </c>
      <c r="T5309" t="s">
        <v>6090</v>
      </c>
      <c r="U5309" t="s">
        <v>6091</v>
      </c>
      <c r="V5309" t="s">
        <v>6679</v>
      </c>
      <c r="W5309" t="s">
        <v>6680</v>
      </c>
    </row>
    <row r="5310" spans="1:23" x14ac:dyDescent="0.3">
      <c r="A5310">
        <v>1510045569494810</v>
      </c>
      <c r="B5310" t="s">
        <v>430</v>
      </c>
      <c r="C5310" t="s">
        <v>134</v>
      </c>
      <c r="D5310" t="s">
        <v>5267</v>
      </c>
      <c r="E5310" t="s">
        <v>288</v>
      </c>
      <c r="F5310" t="s">
        <v>2442</v>
      </c>
      <c r="G5310">
        <v>35.907800000000002</v>
      </c>
      <c r="H5310">
        <v>127.76690000000001</v>
      </c>
      <c r="I5310" t="s">
        <v>138</v>
      </c>
      <c r="J5310">
        <v>90740</v>
      </c>
      <c r="K5310" s="1">
        <v>44892</v>
      </c>
      <c r="L5310" t="s">
        <v>123</v>
      </c>
      <c r="M5310" t="s">
        <v>14202</v>
      </c>
      <c r="N5310" t="s">
        <v>14203</v>
      </c>
      <c r="O5310" t="s">
        <v>1308</v>
      </c>
      <c r="P5310" t="s">
        <v>3012</v>
      </c>
      <c r="Q5310" t="s">
        <v>143</v>
      </c>
      <c r="R5310" t="s">
        <v>3013</v>
      </c>
      <c r="S5310" t="s">
        <v>198</v>
      </c>
      <c r="T5310" t="s">
        <v>3014</v>
      </c>
      <c r="U5310" t="s">
        <v>3015</v>
      </c>
      <c r="V5310" t="s">
        <v>10068</v>
      </c>
      <c r="W5310" t="s">
        <v>10069</v>
      </c>
    </row>
    <row r="5311" spans="1:23" x14ac:dyDescent="0.3">
      <c r="A5311">
        <v>417493910543514</v>
      </c>
      <c r="B5311" t="s">
        <v>150</v>
      </c>
      <c r="C5311" t="s">
        <v>42</v>
      </c>
      <c r="D5311" t="s">
        <v>5560</v>
      </c>
      <c r="E5311" t="s">
        <v>136</v>
      </c>
      <c r="F5311" t="s">
        <v>137</v>
      </c>
      <c r="G5311">
        <v>0.18640000000000001</v>
      </c>
      <c r="H5311">
        <v>6.6131000000000002</v>
      </c>
      <c r="I5311" t="s">
        <v>28</v>
      </c>
      <c r="J5311">
        <v>76014</v>
      </c>
      <c r="K5311" s="1">
        <v>44686</v>
      </c>
      <c r="L5311" t="s">
        <v>29</v>
      </c>
      <c r="M5311" t="s">
        <v>14204</v>
      </c>
      <c r="N5311" t="s">
        <v>14205</v>
      </c>
      <c r="O5311" t="s">
        <v>48</v>
      </c>
      <c r="P5311" t="s">
        <v>1807</v>
      </c>
      <c r="Q5311" t="s">
        <v>143</v>
      </c>
      <c r="R5311" t="s">
        <v>1808</v>
      </c>
      <c r="S5311" t="s">
        <v>85</v>
      </c>
      <c r="T5311" t="s">
        <v>1809</v>
      </c>
      <c r="U5311" t="s">
        <v>1810</v>
      </c>
      <c r="V5311" t="s">
        <v>6889</v>
      </c>
      <c r="W5311" t="s">
        <v>6890</v>
      </c>
    </row>
    <row r="5312" spans="1:23" x14ac:dyDescent="0.3">
      <c r="A5312">
        <v>68407366627016</v>
      </c>
      <c r="B5312" t="s">
        <v>567</v>
      </c>
      <c r="C5312" t="s">
        <v>189</v>
      </c>
      <c r="D5312" t="s">
        <v>6730</v>
      </c>
      <c r="E5312" t="s">
        <v>2094</v>
      </c>
      <c r="F5312" t="s">
        <v>2095</v>
      </c>
      <c r="G5312">
        <v>-14.271000000000001</v>
      </c>
      <c r="H5312">
        <v>-170.13220000000001</v>
      </c>
      <c r="I5312" t="s">
        <v>28</v>
      </c>
      <c r="J5312">
        <v>58987</v>
      </c>
      <c r="K5312" s="1">
        <v>44485</v>
      </c>
      <c r="L5312" t="s">
        <v>123</v>
      </c>
      <c r="M5312" t="s">
        <v>14206</v>
      </c>
      <c r="N5312" t="s">
        <v>14207</v>
      </c>
      <c r="O5312" t="s">
        <v>389</v>
      </c>
      <c r="P5312" t="s">
        <v>7939</v>
      </c>
      <c r="Q5312" t="s">
        <v>50</v>
      </c>
      <c r="R5312" t="s">
        <v>7940</v>
      </c>
      <c r="S5312" t="s">
        <v>85</v>
      </c>
      <c r="T5312" t="s">
        <v>7941</v>
      </c>
      <c r="U5312" t="s">
        <v>7942</v>
      </c>
      <c r="V5312" t="s">
        <v>1703</v>
      </c>
      <c r="W5312" t="s">
        <v>1704</v>
      </c>
    </row>
    <row r="5313" spans="1:23" x14ac:dyDescent="0.3">
      <c r="A5313">
        <v>2366644186395800</v>
      </c>
      <c r="B5313" t="s">
        <v>667</v>
      </c>
      <c r="C5313" t="s">
        <v>91</v>
      </c>
      <c r="D5313" t="s">
        <v>407</v>
      </c>
      <c r="E5313" t="s">
        <v>1935</v>
      </c>
      <c r="F5313" t="s">
        <v>1935</v>
      </c>
      <c r="G5313">
        <v>36.140799999999999</v>
      </c>
      <c r="H5313">
        <v>-5.3536000000000001</v>
      </c>
      <c r="I5313" t="s">
        <v>138</v>
      </c>
      <c r="J5313">
        <v>106833</v>
      </c>
      <c r="K5313" s="1">
        <v>44937</v>
      </c>
      <c r="L5313" t="s">
        <v>123</v>
      </c>
      <c r="M5313" t="s">
        <v>14208</v>
      </c>
      <c r="N5313" t="s">
        <v>14209</v>
      </c>
      <c r="O5313" t="s">
        <v>448</v>
      </c>
      <c r="P5313" t="s">
        <v>447</v>
      </c>
      <c r="Q5313" t="s">
        <v>332</v>
      </c>
      <c r="R5313" t="s">
        <v>1331</v>
      </c>
      <c r="S5313" t="s">
        <v>114</v>
      </c>
      <c r="T5313" t="s">
        <v>1332</v>
      </c>
      <c r="U5313" t="s">
        <v>1333</v>
      </c>
      <c r="V5313" t="s">
        <v>3044</v>
      </c>
      <c r="W5313" t="s">
        <v>3045</v>
      </c>
    </row>
    <row r="5314" spans="1:23" x14ac:dyDescent="0.3">
      <c r="A5314">
        <v>2237613911877730</v>
      </c>
      <c r="B5314" t="s">
        <v>161</v>
      </c>
      <c r="C5314" t="s">
        <v>91</v>
      </c>
      <c r="D5314" t="s">
        <v>2393</v>
      </c>
      <c r="E5314" t="s">
        <v>954</v>
      </c>
      <c r="F5314" t="s">
        <v>955</v>
      </c>
      <c r="G5314">
        <v>4.2104999999999997</v>
      </c>
      <c r="H5314">
        <v>101.97580000000001</v>
      </c>
      <c r="I5314" t="s">
        <v>206</v>
      </c>
      <c r="J5314">
        <v>53299</v>
      </c>
      <c r="K5314" s="1">
        <v>44614</v>
      </c>
      <c r="L5314" t="s">
        <v>63</v>
      </c>
      <c r="M5314" t="s">
        <v>14210</v>
      </c>
      <c r="N5314">
        <v>9148159328</v>
      </c>
      <c r="O5314" t="s">
        <v>1252</v>
      </c>
      <c r="P5314" t="s">
        <v>1253</v>
      </c>
      <c r="Q5314" t="s">
        <v>253</v>
      </c>
      <c r="R5314" t="s">
        <v>1254</v>
      </c>
      <c r="S5314" t="s">
        <v>145</v>
      </c>
      <c r="T5314" t="s">
        <v>1255</v>
      </c>
      <c r="U5314" t="s">
        <v>1256</v>
      </c>
      <c r="V5314" t="s">
        <v>11465</v>
      </c>
      <c r="W5314" t="s">
        <v>11466</v>
      </c>
    </row>
    <row r="5315" spans="1:23" x14ac:dyDescent="0.3">
      <c r="A5315">
        <v>2634964794518350</v>
      </c>
      <c r="B5315" t="s">
        <v>430</v>
      </c>
      <c r="C5315" t="s">
        <v>134</v>
      </c>
      <c r="D5315" t="s">
        <v>3068</v>
      </c>
      <c r="E5315" t="s">
        <v>3442</v>
      </c>
      <c r="F5315" t="s">
        <v>3443</v>
      </c>
      <c r="G5315">
        <v>61.924100000000003</v>
      </c>
      <c r="H5315">
        <v>25.748200000000001</v>
      </c>
      <c r="I5315" t="s">
        <v>62</v>
      </c>
      <c r="J5315">
        <v>70459</v>
      </c>
      <c r="K5315" s="1">
        <v>44716</v>
      </c>
      <c r="L5315" t="s">
        <v>63</v>
      </c>
      <c r="M5315" t="s">
        <v>14211</v>
      </c>
      <c r="N5315" t="s">
        <v>14212</v>
      </c>
      <c r="O5315" t="s">
        <v>141</v>
      </c>
      <c r="P5315" t="s">
        <v>155</v>
      </c>
      <c r="Q5315" t="s">
        <v>34</v>
      </c>
      <c r="R5315" t="s">
        <v>156</v>
      </c>
      <c r="S5315" t="s">
        <v>198</v>
      </c>
      <c r="T5315" t="s">
        <v>157</v>
      </c>
      <c r="U5315" t="s">
        <v>158</v>
      </c>
      <c r="V5315" t="s">
        <v>5328</v>
      </c>
      <c r="W5315" t="s">
        <v>5329</v>
      </c>
    </row>
    <row r="5316" spans="1:23" x14ac:dyDescent="0.3">
      <c r="A5316">
        <v>2694904184024810</v>
      </c>
      <c r="B5316" t="s">
        <v>710</v>
      </c>
      <c r="C5316" t="s">
        <v>105</v>
      </c>
      <c r="D5316" t="s">
        <v>6726</v>
      </c>
      <c r="E5316" t="s">
        <v>4077</v>
      </c>
      <c r="F5316" t="s">
        <v>4078</v>
      </c>
      <c r="G5316">
        <v>42.602600000000002</v>
      </c>
      <c r="H5316">
        <v>20.902999999999999</v>
      </c>
      <c r="I5316" t="s">
        <v>62</v>
      </c>
      <c r="J5316">
        <v>107060</v>
      </c>
      <c r="K5316" s="1">
        <v>44587</v>
      </c>
      <c r="L5316" t="s">
        <v>63</v>
      </c>
      <c r="M5316" t="s">
        <v>14213</v>
      </c>
      <c r="N5316" t="s">
        <v>14214</v>
      </c>
      <c r="O5316" t="s">
        <v>65</v>
      </c>
      <c r="P5316" t="s">
        <v>66</v>
      </c>
      <c r="Q5316" t="s">
        <v>50</v>
      </c>
      <c r="R5316" t="s">
        <v>68</v>
      </c>
      <c r="S5316" t="s">
        <v>334</v>
      </c>
      <c r="T5316" t="s">
        <v>70</v>
      </c>
      <c r="U5316" t="s">
        <v>71</v>
      </c>
      <c r="V5316" t="s">
        <v>1391</v>
      </c>
      <c r="W5316" t="s">
        <v>1392</v>
      </c>
    </row>
    <row r="5317" spans="1:23" x14ac:dyDescent="0.3">
      <c r="A5317">
        <v>76823872594435</v>
      </c>
      <c r="B5317" t="s">
        <v>231</v>
      </c>
      <c r="C5317" t="s">
        <v>105</v>
      </c>
      <c r="D5317" t="s">
        <v>3039</v>
      </c>
      <c r="E5317" t="s">
        <v>688</v>
      </c>
      <c r="F5317" t="s">
        <v>689</v>
      </c>
      <c r="G5317">
        <v>12.5657</v>
      </c>
      <c r="H5317">
        <v>104.9909</v>
      </c>
      <c r="I5317" t="s">
        <v>206</v>
      </c>
      <c r="J5317">
        <v>105107</v>
      </c>
      <c r="K5317" s="1">
        <v>44540</v>
      </c>
      <c r="L5317" t="s">
        <v>29</v>
      </c>
      <c r="M5317" t="s">
        <v>14215</v>
      </c>
      <c r="N5317" t="s">
        <v>14216</v>
      </c>
      <c r="O5317" t="s">
        <v>692</v>
      </c>
      <c r="P5317" t="s">
        <v>5491</v>
      </c>
      <c r="Q5317" t="s">
        <v>34</v>
      </c>
      <c r="R5317" t="s">
        <v>5492</v>
      </c>
      <c r="S5317" t="s">
        <v>69</v>
      </c>
      <c r="T5317" t="s">
        <v>5493</v>
      </c>
      <c r="U5317" t="s">
        <v>5494</v>
      </c>
      <c r="V5317" t="s">
        <v>2351</v>
      </c>
      <c r="W5317" t="s">
        <v>2352</v>
      </c>
    </row>
    <row r="5318" spans="1:23" x14ac:dyDescent="0.3">
      <c r="A5318">
        <v>2926762648749410</v>
      </c>
      <c r="B5318" t="s">
        <v>57</v>
      </c>
      <c r="C5318" t="s">
        <v>42</v>
      </c>
      <c r="D5318" t="s">
        <v>6648</v>
      </c>
      <c r="E5318" t="s">
        <v>1405</v>
      </c>
      <c r="F5318" t="s">
        <v>1406</v>
      </c>
      <c r="G5318">
        <v>56.2639</v>
      </c>
      <c r="H5318">
        <v>9.5017999999999994</v>
      </c>
      <c r="I5318" t="s">
        <v>138</v>
      </c>
      <c r="J5318">
        <v>46110</v>
      </c>
      <c r="K5318" s="1">
        <v>44699</v>
      </c>
      <c r="L5318" t="s">
        <v>123</v>
      </c>
      <c r="M5318" t="s">
        <v>14217</v>
      </c>
      <c r="N5318" t="s">
        <v>14218</v>
      </c>
      <c r="O5318" t="s">
        <v>509</v>
      </c>
      <c r="P5318" t="s">
        <v>1227</v>
      </c>
      <c r="Q5318" t="s">
        <v>83</v>
      </c>
      <c r="R5318" t="s">
        <v>1228</v>
      </c>
      <c r="S5318" t="s">
        <v>69</v>
      </c>
      <c r="T5318" t="s">
        <v>1229</v>
      </c>
      <c r="U5318" t="s">
        <v>1230</v>
      </c>
      <c r="V5318" t="s">
        <v>4877</v>
      </c>
      <c r="W5318" t="s">
        <v>4878</v>
      </c>
    </row>
    <row r="5319" spans="1:23" x14ac:dyDescent="0.3">
      <c r="A5319">
        <v>642644234366959</v>
      </c>
      <c r="B5319" t="s">
        <v>161</v>
      </c>
      <c r="C5319" t="s">
        <v>91</v>
      </c>
      <c r="D5319" t="s">
        <v>2625</v>
      </c>
      <c r="E5319" t="s">
        <v>3625</v>
      </c>
      <c r="F5319" t="s">
        <v>3626</v>
      </c>
      <c r="G5319">
        <v>-11.2027</v>
      </c>
      <c r="H5319">
        <v>17.873899999999999</v>
      </c>
      <c r="I5319" t="s">
        <v>138</v>
      </c>
      <c r="J5319">
        <v>110440</v>
      </c>
      <c r="K5319" s="1">
        <v>44660</v>
      </c>
      <c r="L5319" t="s">
        <v>123</v>
      </c>
      <c r="M5319" t="s">
        <v>14219</v>
      </c>
      <c r="N5319" t="s">
        <v>14220</v>
      </c>
      <c r="O5319" t="s">
        <v>389</v>
      </c>
      <c r="P5319" t="s">
        <v>5688</v>
      </c>
      <c r="Q5319" t="s">
        <v>83</v>
      </c>
      <c r="R5319" t="s">
        <v>5689</v>
      </c>
      <c r="S5319" t="s">
        <v>241</v>
      </c>
      <c r="T5319" t="s">
        <v>5690</v>
      </c>
      <c r="U5319" t="s">
        <v>5691</v>
      </c>
      <c r="V5319" t="s">
        <v>6246</v>
      </c>
      <c r="W5319" t="s">
        <v>6247</v>
      </c>
    </row>
    <row r="5320" spans="1:23" x14ac:dyDescent="0.3">
      <c r="A5320">
        <v>1656172951157370</v>
      </c>
      <c r="B5320" t="s">
        <v>555</v>
      </c>
      <c r="C5320" t="s">
        <v>273</v>
      </c>
      <c r="D5320" t="s">
        <v>2505</v>
      </c>
      <c r="E5320" t="s">
        <v>1096</v>
      </c>
      <c r="F5320" t="s">
        <v>1097</v>
      </c>
      <c r="G5320">
        <v>17.570699999999999</v>
      </c>
      <c r="H5320">
        <v>-3.9962</v>
      </c>
      <c r="I5320" t="s">
        <v>62</v>
      </c>
      <c r="J5320">
        <v>117529</v>
      </c>
      <c r="K5320" s="1">
        <v>44710</v>
      </c>
      <c r="L5320" t="s">
        <v>63</v>
      </c>
      <c r="M5320" t="s">
        <v>6177</v>
      </c>
      <c r="N5320" t="s">
        <v>14221</v>
      </c>
      <c r="O5320" t="s">
        <v>3146</v>
      </c>
      <c r="P5320" t="s">
        <v>6020</v>
      </c>
      <c r="Q5320" t="s">
        <v>321</v>
      </c>
      <c r="R5320" t="s">
        <v>6021</v>
      </c>
      <c r="S5320" t="s">
        <v>114</v>
      </c>
      <c r="T5320" t="s">
        <v>6022</v>
      </c>
      <c r="U5320" t="s">
        <v>6023</v>
      </c>
      <c r="V5320" t="s">
        <v>1182</v>
      </c>
      <c r="W5320" t="s">
        <v>1183</v>
      </c>
    </row>
    <row r="5321" spans="1:23" x14ac:dyDescent="0.3">
      <c r="A5321">
        <v>2477047454554010</v>
      </c>
      <c r="B5321" t="s">
        <v>792</v>
      </c>
      <c r="C5321" t="s">
        <v>273</v>
      </c>
      <c r="D5321" t="s">
        <v>4146</v>
      </c>
      <c r="E5321" t="s">
        <v>1084</v>
      </c>
      <c r="F5321" t="s">
        <v>1085</v>
      </c>
      <c r="G5321">
        <v>-20.348400000000002</v>
      </c>
      <c r="H5321">
        <v>57.552199999999999</v>
      </c>
      <c r="I5321" t="s">
        <v>206</v>
      </c>
      <c r="J5321">
        <v>33876</v>
      </c>
      <c r="K5321" s="1">
        <v>44457</v>
      </c>
      <c r="L5321" t="s">
        <v>123</v>
      </c>
      <c r="M5321" t="s">
        <v>14222</v>
      </c>
      <c r="N5321" t="s">
        <v>14223</v>
      </c>
      <c r="O5321" t="s">
        <v>2453</v>
      </c>
      <c r="P5321" t="s">
        <v>2454</v>
      </c>
      <c r="Q5321" t="s">
        <v>50</v>
      </c>
      <c r="R5321" t="s">
        <v>2455</v>
      </c>
      <c r="S5321" t="s">
        <v>114</v>
      </c>
      <c r="T5321" t="s">
        <v>2456</v>
      </c>
      <c r="U5321" t="s">
        <v>2457</v>
      </c>
      <c r="V5321" t="s">
        <v>3399</v>
      </c>
      <c r="W5321" t="s">
        <v>3400</v>
      </c>
    </row>
    <row r="5322" spans="1:23" x14ac:dyDescent="0.3">
      <c r="A5322">
        <v>274748315645582</v>
      </c>
      <c r="B5322" t="s">
        <v>859</v>
      </c>
      <c r="C5322" t="s">
        <v>91</v>
      </c>
      <c r="D5322" t="s">
        <v>3840</v>
      </c>
      <c r="E5322" t="s">
        <v>5053</v>
      </c>
      <c r="F5322" t="s">
        <v>5054</v>
      </c>
      <c r="G5322">
        <v>47.516199999999998</v>
      </c>
      <c r="H5322">
        <v>14.5501</v>
      </c>
      <c r="I5322" t="s">
        <v>62</v>
      </c>
      <c r="J5322">
        <v>24804</v>
      </c>
      <c r="K5322" s="1">
        <v>44929</v>
      </c>
      <c r="L5322" t="s">
        <v>29</v>
      </c>
      <c r="M5322" t="s">
        <v>14224</v>
      </c>
      <c r="N5322" t="s">
        <v>14225</v>
      </c>
      <c r="O5322" t="s">
        <v>1308</v>
      </c>
      <c r="P5322" t="s">
        <v>1309</v>
      </c>
      <c r="Q5322" t="s">
        <v>1047</v>
      </c>
      <c r="R5322" t="s">
        <v>1310</v>
      </c>
      <c r="S5322" t="s">
        <v>36</v>
      </c>
      <c r="T5322" t="s">
        <v>1311</v>
      </c>
      <c r="U5322" t="s">
        <v>1312</v>
      </c>
      <c r="V5322" t="s">
        <v>11027</v>
      </c>
      <c r="W5322" t="s">
        <v>11028</v>
      </c>
    </row>
    <row r="5323" spans="1:23" x14ac:dyDescent="0.3">
      <c r="A5323">
        <v>1302296909831620</v>
      </c>
      <c r="B5323" t="s">
        <v>480</v>
      </c>
      <c r="C5323" t="s">
        <v>42</v>
      </c>
      <c r="D5323" t="s">
        <v>521</v>
      </c>
      <c r="E5323" t="s">
        <v>2328</v>
      </c>
      <c r="F5323" t="s">
        <v>2329</v>
      </c>
      <c r="G5323">
        <v>12.238300000000001</v>
      </c>
      <c r="H5323">
        <v>-1.5616000000000001</v>
      </c>
      <c r="I5323" t="s">
        <v>138</v>
      </c>
      <c r="J5323">
        <v>23992</v>
      </c>
      <c r="K5323" s="1">
        <v>44704</v>
      </c>
      <c r="L5323" t="s">
        <v>29</v>
      </c>
      <c r="M5323" t="s">
        <v>14226</v>
      </c>
      <c r="N5323" t="s">
        <v>14227</v>
      </c>
      <c r="O5323" t="s">
        <v>3926</v>
      </c>
      <c r="P5323" t="s">
        <v>3927</v>
      </c>
      <c r="Q5323" t="s">
        <v>358</v>
      </c>
      <c r="R5323" t="s">
        <v>3928</v>
      </c>
      <c r="S5323" t="s">
        <v>198</v>
      </c>
      <c r="T5323" t="s">
        <v>3929</v>
      </c>
      <c r="U5323" t="s">
        <v>3930</v>
      </c>
      <c r="V5323" t="s">
        <v>4456</v>
      </c>
      <c r="W5323" t="s">
        <v>4457</v>
      </c>
    </row>
    <row r="5324" spans="1:23" x14ac:dyDescent="0.3">
      <c r="A5324">
        <v>2643627160686270</v>
      </c>
      <c r="B5324" t="s">
        <v>417</v>
      </c>
      <c r="C5324" t="s">
        <v>151</v>
      </c>
      <c r="D5324" t="s">
        <v>2686</v>
      </c>
      <c r="E5324" t="s">
        <v>233</v>
      </c>
      <c r="F5324" t="s">
        <v>234</v>
      </c>
      <c r="G5324">
        <v>34.802100000000003</v>
      </c>
      <c r="H5324">
        <v>38.9968</v>
      </c>
      <c r="I5324" t="s">
        <v>62</v>
      </c>
      <c r="J5324">
        <v>83390</v>
      </c>
      <c r="K5324" s="1">
        <v>44810</v>
      </c>
      <c r="L5324" t="s">
        <v>29</v>
      </c>
      <c r="M5324" t="s">
        <v>14228</v>
      </c>
      <c r="N5324" t="s">
        <v>14229</v>
      </c>
      <c r="O5324" t="s">
        <v>1429</v>
      </c>
      <c r="P5324" t="s">
        <v>1677</v>
      </c>
      <c r="Q5324" t="s">
        <v>1047</v>
      </c>
      <c r="R5324" t="s">
        <v>1678</v>
      </c>
      <c r="S5324" t="s">
        <v>255</v>
      </c>
      <c r="T5324" t="s">
        <v>1679</v>
      </c>
      <c r="U5324" t="s">
        <v>1680</v>
      </c>
      <c r="V5324" t="s">
        <v>7750</v>
      </c>
      <c r="W5324" t="s">
        <v>7751</v>
      </c>
    </row>
    <row r="5325" spans="1:23" x14ac:dyDescent="0.3">
      <c r="A5325">
        <v>2065181800900230</v>
      </c>
      <c r="B5325" t="s">
        <v>351</v>
      </c>
      <c r="C5325" t="s">
        <v>134</v>
      </c>
      <c r="D5325" t="s">
        <v>6265</v>
      </c>
      <c r="E5325" t="s">
        <v>1668</v>
      </c>
      <c r="F5325" t="s">
        <v>1669</v>
      </c>
      <c r="G5325">
        <v>1.6508</v>
      </c>
      <c r="H5325">
        <v>10.267899999999999</v>
      </c>
      <c r="I5325" t="s">
        <v>78</v>
      </c>
      <c r="J5325">
        <v>72140</v>
      </c>
      <c r="K5325" s="1">
        <v>44454</v>
      </c>
      <c r="L5325" t="s">
        <v>63</v>
      </c>
      <c r="M5325" t="s">
        <v>14230</v>
      </c>
      <c r="N5325" t="s">
        <v>14231</v>
      </c>
      <c r="O5325" t="s">
        <v>1884</v>
      </c>
      <c r="P5325" t="s">
        <v>1885</v>
      </c>
      <c r="Q5325" t="s">
        <v>967</v>
      </c>
      <c r="R5325" t="s">
        <v>1886</v>
      </c>
      <c r="S5325" t="s">
        <v>198</v>
      </c>
      <c r="T5325" t="s">
        <v>1887</v>
      </c>
      <c r="U5325" t="s">
        <v>1888</v>
      </c>
      <c r="V5325" t="s">
        <v>3108</v>
      </c>
      <c r="W5325" t="s">
        <v>3109</v>
      </c>
    </row>
    <row r="5326" spans="1:23" x14ac:dyDescent="0.3">
      <c r="A5326">
        <v>2276245278583170</v>
      </c>
      <c r="B5326" t="s">
        <v>567</v>
      </c>
      <c r="C5326" t="s">
        <v>273</v>
      </c>
      <c r="D5326" t="s">
        <v>5005</v>
      </c>
      <c r="E5326" t="s">
        <v>3591</v>
      </c>
      <c r="F5326" t="s">
        <v>3592</v>
      </c>
      <c r="G5326">
        <v>41.871899999999997</v>
      </c>
      <c r="H5326">
        <v>12.567399999999999</v>
      </c>
      <c r="I5326" t="s">
        <v>28</v>
      </c>
      <c r="J5326">
        <v>45762</v>
      </c>
      <c r="K5326" s="1">
        <v>44980</v>
      </c>
      <c r="L5326" t="s">
        <v>63</v>
      </c>
      <c r="M5326" t="s">
        <v>14232</v>
      </c>
      <c r="N5326" t="s">
        <v>14233</v>
      </c>
      <c r="O5326" t="s">
        <v>509</v>
      </c>
      <c r="P5326" t="s">
        <v>1152</v>
      </c>
      <c r="Q5326" t="s">
        <v>1047</v>
      </c>
      <c r="R5326" t="s">
        <v>5157</v>
      </c>
      <c r="S5326" t="s">
        <v>69</v>
      </c>
      <c r="T5326" t="s">
        <v>5158</v>
      </c>
      <c r="U5326" t="s">
        <v>5159</v>
      </c>
      <c r="V5326" t="s">
        <v>2407</v>
      </c>
      <c r="W5326" t="s">
        <v>2408</v>
      </c>
    </row>
    <row r="5327" spans="1:23" x14ac:dyDescent="0.3">
      <c r="A5327">
        <v>1192776058520580</v>
      </c>
      <c r="B5327" t="s">
        <v>272</v>
      </c>
      <c r="C5327" t="s">
        <v>91</v>
      </c>
      <c r="D5327" t="s">
        <v>2769</v>
      </c>
      <c r="E5327" t="s">
        <v>1010</v>
      </c>
      <c r="F5327" t="s">
        <v>1011</v>
      </c>
      <c r="G5327">
        <v>15.7835</v>
      </c>
      <c r="H5327">
        <v>-90.230800000000002</v>
      </c>
      <c r="I5327" t="s">
        <v>62</v>
      </c>
      <c r="J5327">
        <v>123258</v>
      </c>
      <c r="K5327" s="1">
        <v>45033</v>
      </c>
      <c r="L5327" t="s">
        <v>123</v>
      </c>
      <c r="M5327" t="s">
        <v>14234</v>
      </c>
      <c r="N5327" t="s">
        <v>14235</v>
      </c>
      <c r="O5327" t="s">
        <v>319</v>
      </c>
      <c r="P5327" t="s">
        <v>1858</v>
      </c>
      <c r="Q5327" t="s">
        <v>332</v>
      </c>
      <c r="R5327" t="s">
        <v>1859</v>
      </c>
      <c r="S5327" t="s">
        <v>114</v>
      </c>
      <c r="T5327" t="s">
        <v>1860</v>
      </c>
      <c r="U5327" t="s">
        <v>1861</v>
      </c>
      <c r="V5327" t="s">
        <v>9755</v>
      </c>
      <c r="W5327" t="s">
        <v>9756</v>
      </c>
    </row>
    <row r="5328" spans="1:23" x14ac:dyDescent="0.3">
      <c r="A5328">
        <v>469128080588143</v>
      </c>
      <c r="B5328" t="s">
        <v>119</v>
      </c>
      <c r="C5328" t="s">
        <v>151</v>
      </c>
      <c r="D5328" t="s">
        <v>1192</v>
      </c>
      <c r="E5328" t="s">
        <v>456</v>
      </c>
      <c r="F5328" t="s">
        <v>457</v>
      </c>
      <c r="G5328">
        <v>9.0820000000000007</v>
      </c>
      <c r="H5328">
        <v>8.6753</v>
      </c>
      <c r="I5328" t="s">
        <v>28</v>
      </c>
      <c r="J5328">
        <v>21696</v>
      </c>
      <c r="K5328" s="1">
        <v>44732</v>
      </c>
      <c r="L5328" t="s">
        <v>123</v>
      </c>
      <c r="M5328" t="s">
        <v>14236</v>
      </c>
      <c r="N5328" t="s">
        <v>14237</v>
      </c>
      <c r="O5328" t="s">
        <v>237</v>
      </c>
      <c r="P5328" t="s">
        <v>1797</v>
      </c>
      <c r="Q5328" t="s">
        <v>294</v>
      </c>
      <c r="R5328" t="s">
        <v>1798</v>
      </c>
      <c r="S5328" t="s">
        <v>212</v>
      </c>
      <c r="T5328" t="s">
        <v>1799</v>
      </c>
      <c r="U5328" t="s">
        <v>1800</v>
      </c>
      <c r="V5328" t="s">
        <v>1932</v>
      </c>
      <c r="W5328" t="s">
        <v>1933</v>
      </c>
    </row>
    <row r="5329" spans="1:23" x14ac:dyDescent="0.3">
      <c r="A5329">
        <v>1298681028419370</v>
      </c>
      <c r="B5329" t="s">
        <v>973</v>
      </c>
      <c r="C5329" t="s">
        <v>134</v>
      </c>
      <c r="D5329" t="s">
        <v>2669</v>
      </c>
      <c r="E5329" t="s">
        <v>5539</v>
      </c>
      <c r="F5329" t="s">
        <v>5540</v>
      </c>
      <c r="G5329">
        <v>14.058299999999999</v>
      </c>
      <c r="H5329">
        <v>108.27719999999999</v>
      </c>
      <c r="I5329" t="s">
        <v>28</v>
      </c>
      <c r="J5329">
        <v>92288</v>
      </c>
      <c r="K5329" s="1">
        <v>44535</v>
      </c>
      <c r="L5329" t="s">
        <v>123</v>
      </c>
      <c r="M5329" t="s">
        <v>4734</v>
      </c>
      <c r="N5329" t="s">
        <v>14238</v>
      </c>
      <c r="O5329" t="s">
        <v>618</v>
      </c>
      <c r="P5329" t="s">
        <v>619</v>
      </c>
      <c r="Q5329" t="s">
        <v>253</v>
      </c>
      <c r="R5329" t="s">
        <v>620</v>
      </c>
      <c r="S5329" t="s">
        <v>36</v>
      </c>
      <c r="T5329" t="s">
        <v>621</v>
      </c>
      <c r="U5329" t="s">
        <v>622</v>
      </c>
      <c r="V5329" t="s">
        <v>790</v>
      </c>
      <c r="W5329" t="s">
        <v>791</v>
      </c>
    </row>
    <row r="5330" spans="1:23" x14ac:dyDescent="0.3">
      <c r="A5330">
        <v>767371909220432</v>
      </c>
      <c r="B5330" t="s">
        <v>582</v>
      </c>
      <c r="C5330" t="s">
        <v>151</v>
      </c>
      <c r="D5330" t="s">
        <v>5407</v>
      </c>
      <c r="E5330" t="s">
        <v>2045</v>
      </c>
      <c r="F5330" t="s">
        <v>2046</v>
      </c>
      <c r="G5330">
        <v>35.126399999999997</v>
      </c>
      <c r="H5330">
        <v>33.429900000000004</v>
      </c>
      <c r="I5330" t="s">
        <v>28</v>
      </c>
      <c r="J5330">
        <v>69842</v>
      </c>
      <c r="K5330" s="1">
        <v>44845</v>
      </c>
      <c r="L5330" t="s">
        <v>29</v>
      </c>
      <c r="M5330" t="s">
        <v>14239</v>
      </c>
      <c r="N5330" t="s">
        <v>14240</v>
      </c>
      <c r="O5330" t="s">
        <v>1493</v>
      </c>
      <c r="P5330" t="s">
        <v>1494</v>
      </c>
      <c r="Q5330" t="s">
        <v>143</v>
      </c>
      <c r="R5330" t="s">
        <v>1495</v>
      </c>
      <c r="S5330" t="s">
        <v>241</v>
      </c>
      <c r="T5330" t="s">
        <v>1496</v>
      </c>
      <c r="U5330" t="s">
        <v>1497</v>
      </c>
      <c r="V5330" t="s">
        <v>6788</v>
      </c>
      <c r="W5330" t="s">
        <v>6789</v>
      </c>
    </row>
    <row r="5331" spans="1:23" x14ac:dyDescent="0.3">
      <c r="A5331">
        <v>529636422616431</v>
      </c>
      <c r="B5331" t="s">
        <v>582</v>
      </c>
      <c r="C5331" t="s">
        <v>42</v>
      </c>
      <c r="D5331" t="s">
        <v>3454</v>
      </c>
      <c r="E5331" t="s">
        <v>4849</v>
      </c>
      <c r="F5331" t="s">
        <v>4850</v>
      </c>
      <c r="G5331">
        <v>28.033899999999999</v>
      </c>
      <c r="H5331">
        <v>1.6596</v>
      </c>
      <c r="I5331" t="s">
        <v>206</v>
      </c>
      <c r="J5331">
        <v>119059</v>
      </c>
      <c r="K5331" s="1">
        <v>45119</v>
      </c>
      <c r="L5331" t="s">
        <v>63</v>
      </c>
      <c r="M5331" t="s">
        <v>14241</v>
      </c>
      <c r="N5331" t="s">
        <v>14242</v>
      </c>
      <c r="O5331" t="s">
        <v>356</v>
      </c>
      <c r="P5331" t="s">
        <v>2829</v>
      </c>
      <c r="Q5331" t="s">
        <v>34</v>
      </c>
      <c r="R5331" t="s">
        <v>2830</v>
      </c>
      <c r="S5331" t="s">
        <v>212</v>
      </c>
      <c r="T5331" t="s">
        <v>2831</v>
      </c>
      <c r="U5331" t="s">
        <v>2832</v>
      </c>
      <c r="V5331" t="s">
        <v>4467</v>
      </c>
      <c r="W5331" t="s">
        <v>4468</v>
      </c>
    </row>
    <row r="5332" spans="1:23" x14ac:dyDescent="0.3">
      <c r="A5332">
        <v>1627128816654350</v>
      </c>
      <c r="B5332" t="s">
        <v>859</v>
      </c>
      <c r="C5332" t="s">
        <v>189</v>
      </c>
      <c r="D5332" t="s">
        <v>4626</v>
      </c>
      <c r="E5332" t="s">
        <v>2610</v>
      </c>
      <c r="F5332" t="s">
        <v>2611</v>
      </c>
      <c r="G5332">
        <v>27.514199999999999</v>
      </c>
      <c r="H5332">
        <v>90.433599999999998</v>
      </c>
      <c r="I5332" t="s">
        <v>78</v>
      </c>
      <c r="J5332">
        <v>23350</v>
      </c>
      <c r="K5332" s="1">
        <v>44506</v>
      </c>
      <c r="L5332" t="s">
        <v>29</v>
      </c>
      <c r="M5332" t="s">
        <v>14243</v>
      </c>
      <c r="N5332">
        <f>1-953-356-359</f>
        <v>-1667</v>
      </c>
      <c r="O5332" t="s">
        <v>401</v>
      </c>
      <c r="P5332" t="s">
        <v>4857</v>
      </c>
      <c r="Q5332" t="s">
        <v>321</v>
      </c>
      <c r="R5332" t="s">
        <v>4858</v>
      </c>
      <c r="S5332" t="s">
        <v>241</v>
      </c>
      <c r="T5332" t="s">
        <v>4859</v>
      </c>
      <c r="U5332" t="s">
        <v>4860</v>
      </c>
      <c r="V5332" t="s">
        <v>7980</v>
      </c>
      <c r="W5332" t="s">
        <v>7981</v>
      </c>
    </row>
    <row r="5333" spans="1:23" x14ac:dyDescent="0.3">
      <c r="A5333">
        <v>1115849358648860</v>
      </c>
      <c r="B5333" t="s">
        <v>454</v>
      </c>
      <c r="C5333" t="s">
        <v>24</v>
      </c>
      <c r="D5333" t="s">
        <v>190</v>
      </c>
      <c r="E5333" t="s">
        <v>4849</v>
      </c>
      <c r="F5333" t="s">
        <v>4850</v>
      </c>
      <c r="G5333">
        <v>28.033899999999999</v>
      </c>
      <c r="H5333">
        <v>1.6596</v>
      </c>
      <c r="I5333" t="s">
        <v>206</v>
      </c>
      <c r="J5333">
        <v>72225</v>
      </c>
      <c r="K5333" s="1">
        <v>44615</v>
      </c>
      <c r="L5333" t="s">
        <v>123</v>
      </c>
      <c r="M5333" t="s">
        <v>14244</v>
      </c>
      <c r="N5333" t="s">
        <v>14245</v>
      </c>
      <c r="O5333" t="s">
        <v>1576</v>
      </c>
      <c r="P5333" t="s">
        <v>3532</v>
      </c>
      <c r="Q5333" t="s">
        <v>294</v>
      </c>
      <c r="R5333" t="s">
        <v>3533</v>
      </c>
      <c r="S5333" t="s">
        <v>145</v>
      </c>
      <c r="T5333" t="s">
        <v>3534</v>
      </c>
      <c r="U5333" t="s">
        <v>3535</v>
      </c>
      <c r="V5333" t="s">
        <v>8016</v>
      </c>
      <c r="W5333" t="s">
        <v>8017</v>
      </c>
    </row>
    <row r="5334" spans="1:23" x14ac:dyDescent="0.3">
      <c r="A5334">
        <v>1197856621372710</v>
      </c>
      <c r="B5334" t="s">
        <v>859</v>
      </c>
      <c r="C5334" t="s">
        <v>218</v>
      </c>
      <c r="D5334" t="s">
        <v>867</v>
      </c>
      <c r="E5334" t="s">
        <v>482</v>
      </c>
      <c r="F5334" t="s">
        <v>483</v>
      </c>
      <c r="G5334">
        <v>-25.2744</v>
      </c>
      <c r="H5334">
        <v>133.77510000000001</v>
      </c>
      <c r="I5334" t="s">
        <v>78</v>
      </c>
      <c r="J5334">
        <v>116099</v>
      </c>
      <c r="K5334" s="1">
        <v>44759</v>
      </c>
      <c r="L5334" t="s">
        <v>123</v>
      </c>
      <c r="M5334" t="s">
        <v>9223</v>
      </c>
      <c r="N5334" t="s">
        <v>14246</v>
      </c>
      <c r="O5334" t="s">
        <v>1381</v>
      </c>
      <c r="P5334" t="s">
        <v>1382</v>
      </c>
      <c r="Q5334" t="s">
        <v>67</v>
      </c>
      <c r="R5334" t="s">
        <v>1383</v>
      </c>
      <c r="S5334" t="s">
        <v>212</v>
      </c>
      <c r="T5334" t="s">
        <v>1384</v>
      </c>
      <c r="U5334" t="s">
        <v>1385</v>
      </c>
      <c r="V5334" t="s">
        <v>7575</v>
      </c>
    </row>
    <row r="5335" spans="1:23" x14ac:dyDescent="0.3">
      <c r="A5335">
        <v>1410217413892880</v>
      </c>
      <c r="B5335" t="s">
        <v>161</v>
      </c>
      <c r="C5335" t="s">
        <v>151</v>
      </c>
      <c r="D5335" t="s">
        <v>521</v>
      </c>
      <c r="E5335" t="s">
        <v>2204</v>
      </c>
      <c r="F5335" t="s">
        <v>2205</v>
      </c>
      <c r="G5335">
        <v>7.9465000000000003</v>
      </c>
      <c r="H5335">
        <v>-1.0232000000000001</v>
      </c>
      <c r="I5335" t="s">
        <v>206</v>
      </c>
      <c r="J5335">
        <v>90384</v>
      </c>
      <c r="K5335" s="1">
        <v>44817</v>
      </c>
      <c r="L5335" t="s">
        <v>29</v>
      </c>
      <c r="M5335" t="s">
        <v>14247</v>
      </c>
      <c r="N5335" t="s">
        <v>14248</v>
      </c>
      <c r="O5335" t="s">
        <v>2983</v>
      </c>
      <c r="P5335" t="s">
        <v>7636</v>
      </c>
      <c r="Q5335" t="s">
        <v>50</v>
      </c>
      <c r="R5335" t="s">
        <v>7637</v>
      </c>
      <c r="S5335" t="s">
        <v>114</v>
      </c>
      <c r="T5335" t="s">
        <v>7638</v>
      </c>
      <c r="U5335" t="s">
        <v>7639</v>
      </c>
      <c r="V5335" t="s">
        <v>5786</v>
      </c>
      <c r="W5335" t="s">
        <v>5787</v>
      </c>
    </row>
    <row r="5336" spans="1:23" x14ac:dyDescent="0.3">
      <c r="A5336">
        <v>326422308019716</v>
      </c>
      <c r="B5336" t="s">
        <v>430</v>
      </c>
      <c r="C5336" t="s">
        <v>91</v>
      </c>
      <c r="D5336" t="s">
        <v>2305</v>
      </c>
      <c r="E5336" t="s">
        <v>3715</v>
      </c>
      <c r="F5336" t="s">
        <v>3716</v>
      </c>
      <c r="G5336">
        <v>-3.3704000000000001</v>
      </c>
      <c r="H5336">
        <v>-168.73400000000001</v>
      </c>
      <c r="I5336" t="s">
        <v>206</v>
      </c>
      <c r="J5336">
        <v>63799</v>
      </c>
      <c r="K5336" s="1">
        <v>45164</v>
      </c>
      <c r="L5336" t="s">
        <v>123</v>
      </c>
      <c r="M5336" t="s">
        <v>5274</v>
      </c>
      <c r="N5336" t="s">
        <v>14249</v>
      </c>
      <c r="O5336" t="s">
        <v>251</v>
      </c>
      <c r="P5336" t="s">
        <v>3201</v>
      </c>
      <c r="Q5336" t="s">
        <v>83</v>
      </c>
      <c r="R5336" t="s">
        <v>3202</v>
      </c>
      <c r="S5336" t="s">
        <v>36</v>
      </c>
      <c r="T5336" t="s">
        <v>3203</v>
      </c>
      <c r="U5336" t="s">
        <v>3204</v>
      </c>
      <c r="V5336" t="s">
        <v>1093</v>
      </c>
      <c r="W5336" t="s">
        <v>1094</v>
      </c>
    </row>
    <row r="5337" spans="1:23" x14ac:dyDescent="0.3">
      <c r="A5337">
        <v>376840675433798</v>
      </c>
      <c r="B5337" t="s">
        <v>973</v>
      </c>
      <c r="C5337" t="s">
        <v>134</v>
      </c>
      <c r="D5337" t="s">
        <v>3389</v>
      </c>
      <c r="E5337" t="s">
        <v>2061</v>
      </c>
      <c r="F5337" t="s">
        <v>2062</v>
      </c>
      <c r="G5337">
        <v>21.007899999999999</v>
      </c>
      <c r="H5337">
        <v>-10.940799999999999</v>
      </c>
      <c r="I5337" t="s">
        <v>78</v>
      </c>
      <c r="J5337">
        <v>43424</v>
      </c>
      <c r="K5337" s="1">
        <v>44859</v>
      </c>
      <c r="L5337" t="s">
        <v>123</v>
      </c>
      <c r="M5337" t="s">
        <v>14250</v>
      </c>
      <c r="N5337" t="s">
        <v>14251</v>
      </c>
      <c r="O5337" t="s">
        <v>448</v>
      </c>
      <c r="P5337" t="s">
        <v>447</v>
      </c>
      <c r="Q5337" t="s">
        <v>239</v>
      </c>
      <c r="R5337" t="s">
        <v>1331</v>
      </c>
      <c r="S5337" t="s">
        <v>145</v>
      </c>
      <c r="T5337" t="s">
        <v>1332</v>
      </c>
      <c r="U5337" t="s">
        <v>1333</v>
      </c>
      <c r="V5337" t="s">
        <v>1758</v>
      </c>
      <c r="W5337" t="s">
        <v>1759</v>
      </c>
    </row>
    <row r="5338" spans="1:23" x14ac:dyDescent="0.3">
      <c r="A5338">
        <v>2980700781047270</v>
      </c>
      <c r="B5338" t="s">
        <v>396</v>
      </c>
      <c r="C5338" t="s">
        <v>24</v>
      </c>
      <c r="D5338" t="s">
        <v>135</v>
      </c>
      <c r="E5338" t="s">
        <v>2873</v>
      </c>
      <c r="F5338" t="s">
        <v>2874</v>
      </c>
      <c r="G5338">
        <v>8.6195000000000004</v>
      </c>
      <c r="H5338">
        <v>0.82479999999999998</v>
      </c>
      <c r="I5338" t="s">
        <v>206</v>
      </c>
      <c r="J5338">
        <v>21108</v>
      </c>
      <c r="K5338" s="1">
        <v>44544</v>
      </c>
      <c r="L5338" t="s">
        <v>123</v>
      </c>
      <c r="M5338" t="s">
        <v>14252</v>
      </c>
      <c r="N5338" t="s">
        <v>14253</v>
      </c>
      <c r="O5338" t="s">
        <v>400</v>
      </c>
      <c r="P5338" t="s">
        <v>401</v>
      </c>
      <c r="Q5338" t="s">
        <v>321</v>
      </c>
      <c r="R5338" t="s">
        <v>402</v>
      </c>
      <c r="S5338" t="s">
        <v>36</v>
      </c>
      <c r="T5338" t="s">
        <v>403</v>
      </c>
      <c r="U5338" t="s">
        <v>404</v>
      </c>
      <c r="V5338" t="s">
        <v>1811</v>
      </c>
      <c r="W5338" t="s">
        <v>1812</v>
      </c>
    </row>
    <row r="5339" spans="1:23" x14ac:dyDescent="0.3">
      <c r="A5339">
        <v>1757737892061520</v>
      </c>
      <c r="B5339" t="s">
        <v>260</v>
      </c>
      <c r="C5339" t="s">
        <v>134</v>
      </c>
      <c r="D5339" t="s">
        <v>301</v>
      </c>
      <c r="E5339" t="s">
        <v>3730</v>
      </c>
      <c r="F5339" t="s">
        <v>3731</v>
      </c>
      <c r="G5339">
        <v>55.169400000000003</v>
      </c>
      <c r="H5339">
        <v>23.8813</v>
      </c>
      <c r="I5339" t="s">
        <v>138</v>
      </c>
      <c r="J5339">
        <v>25757</v>
      </c>
      <c r="K5339" s="1">
        <v>44593</v>
      </c>
      <c r="L5339" t="s">
        <v>63</v>
      </c>
      <c r="M5339" t="s">
        <v>14254</v>
      </c>
      <c r="N5339" t="s">
        <v>14255</v>
      </c>
      <c r="O5339" t="s">
        <v>660</v>
      </c>
      <c r="P5339" t="s">
        <v>661</v>
      </c>
      <c r="Q5339" t="s">
        <v>50</v>
      </c>
      <c r="R5339" t="s">
        <v>662</v>
      </c>
      <c r="S5339" t="s">
        <v>255</v>
      </c>
      <c r="T5339" t="s">
        <v>663</v>
      </c>
      <c r="U5339" t="s">
        <v>664</v>
      </c>
      <c r="V5339" t="s">
        <v>2236</v>
      </c>
      <c r="W5339" t="s">
        <v>2237</v>
      </c>
    </row>
    <row r="5340" spans="1:23" x14ac:dyDescent="0.3">
      <c r="A5340">
        <v>2786856494578810</v>
      </c>
      <c r="B5340" t="s">
        <v>678</v>
      </c>
      <c r="C5340" t="s">
        <v>24</v>
      </c>
      <c r="D5340" t="s">
        <v>2465</v>
      </c>
      <c r="E5340" t="s">
        <v>1327</v>
      </c>
      <c r="F5340" t="s">
        <v>1328</v>
      </c>
      <c r="G5340">
        <v>-6.3149930000000003</v>
      </c>
      <c r="H5340">
        <v>143.95554999999999</v>
      </c>
      <c r="I5340" t="s">
        <v>206</v>
      </c>
      <c r="J5340">
        <v>103666</v>
      </c>
      <c r="K5340" s="1">
        <v>44811</v>
      </c>
      <c r="L5340" t="s">
        <v>63</v>
      </c>
      <c r="M5340" t="s">
        <v>14256</v>
      </c>
      <c r="N5340" t="s">
        <v>14257</v>
      </c>
      <c r="O5340" t="s">
        <v>735</v>
      </c>
      <c r="P5340" t="s">
        <v>2018</v>
      </c>
      <c r="Q5340" t="s">
        <v>83</v>
      </c>
      <c r="R5340" t="s">
        <v>2019</v>
      </c>
      <c r="S5340" t="s">
        <v>212</v>
      </c>
      <c r="T5340" t="s">
        <v>2020</v>
      </c>
      <c r="U5340" t="s">
        <v>2021</v>
      </c>
      <c r="V5340" t="s">
        <v>6297</v>
      </c>
      <c r="W5340" t="s">
        <v>6298</v>
      </c>
    </row>
    <row r="5341" spans="1:23" x14ac:dyDescent="0.3">
      <c r="A5341">
        <v>678421924424344</v>
      </c>
      <c r="B5341" t="s">
        <v>1008</v>
      </c>
      <c r="C5341" t="s">
        <v>189</v>
      </c>
      <c r="D5341" t="s">
        <v>3933</v>
      </c>
      <c r="E5341" t="s">
        <v>794</v>
      </c>
      <c r="F5341" t="s">
        <v>795</v>
      </c>
      <c r="G5341">
        <v>4.5353000000000003</v>
      </c>
      <c r="H5341">
        <v>114.7277</v>
      </c>
      <c r="I5341" t="s">
        <v>28</v>
      </c>
      <c r="J5341">
        <v>38986</v>
      </c>
      <c r="K5341" s="1">
        <v>45058</v>
      </c>
      <c r="L5341" t="s">
        <v>123</v>
      </c>
      <c r="M5341" t="s">
        <v>14258</v>
      </c>
      <c r="N5341" t="s">
        <v>14259</v>
      </c>
      <c r="O5341" t="s">
        <v>423</v>
      </c>
      <c r="P5341" t="s">
        <v>424</v>
      </c>
      <c r="Q5341" t="s">
        <v>83</v>
      </c>
      <c r="R5341" t="s">
        <v>425</v>
      </c>
      <c r="S5341" t="s">
        <v>212</v>
      </c>
      <c r="T5341" t="s">
        <v>426</v>
      </c>
      <c r="U5341" t="s">
        <v>427</v>
      </c>
      <c r="V5341" t="s">
        <v>5368</v>
      </c>
      <c r="W5341" t="s">
        <v>5369</v>
      </c>
    </row>
    <row r="5342" spans="1:23" x14ac:dyDescent="0.3">
      <c r="A5342">
        <v>1701993609485670</v>
      </c>
      <c r="B5342" t="s">
        <v>1803</v>
      </c>
      <c r="C5342" t="s">
        <v>42</v>
      </c>
      <c r="D5342" t="s">
        <v>4214</v>
      </c>
      <c r="E5342" t="s">
        <v>1424</v>
      </c>
      <c r="F5342" t="s">
        <v>1425</v>
      </c>
      <c r="G5342">
        <v>-15.3767</v>
      </c>
      <c r="H5342">
        <v>166.95920000000001</v>
      </c>
      <c r="I5342" t="s">
        <v>78</v>
      </c>
      <c r="J5342">
        <v>125653</v>
      </c>
      <c r="K5342" s="1">
        <v>44461</v>
      </c>
      <c r="L5342" t="s">
        <v>29</v>
      </c>
      <c r="M5342" t="s">
        <v>14260</v>
      </c>
      <c r="N5342" t="s">
        <v>14261</v>
      </c>
      <c r="O5342" t="s">
        <v>2111</v>
      </c>
      <c r="P5342" t="s">
        <v>2675</v>
      </c>
      <c r="Q5342" t="s">
        <v>67</v>
      </c>
      <c r="R5342" t="s">
        <v>2676</v>
      </c>
      <c r="S5342" t="s">
        <v>145</v>
      </c>
      <c r="T5342" t="s">
        <v>2677</v>
      </c>
      <c r="U5342" t="s">
        <v>2678</v>
      </c>
      <c r="V5342" t="s">
        <v>7725</v>
      </c>
      <c r="W5342" t="s">
        <v>7726</v>
      </c>
    </row>
    <row r="5343" spans="1:23" x14ac:dyDescent="0.3">
      <c r="A5343">
        <v>1641530048459990</v>
      </c>
      <c r="B5343" t="s">
        <v>567</v>
      </c>
      <c r="C5343" t="s">
        <v>273</v>
      </c>
      <c r="D5343" t="s">
        <v>8575</v>
      </c>
      <c r="E5343" t="s">
        <v>2770</v>
      </c>
      <c r="F5343" t="s">
        <v>2771</v>
      </c>
      <c r="G5343">
        <v>12.8628</v>
      </c>
      <c r="H5343">
        <v>30.217600000000001</v>
      </c>
      <c r="I5343" t="s">
        <v>62</v>
      </c>
      <c r="J5343">
        <v>30988</v>
      </c>
      <c r="K5343" s="1">
        <v>44515</v>
      </c>
      <c r="L5343" t="s">
        <v>123</v>
      </c>
      <c r="M5343" t="s">
        <v>14262</v>
      </c>
      <c r="N5343" t="s">
        <v>14263</v>
      </c>
      <c r="O5343" t="s">
        <v>754</v>
      </c>
      <c r="P5343" t="s">
        <v>755</v>
      </c>
      <c r="Q5343" t="s">
        <v>294</v>
      </c>
      <c r="R5343" t="s">
        <v>756</v>
      </c>
      <c r="S5343" t="s">
        <v>114</v>
      </c>
      <c r="T5343" t="s">
        <v>757</v>
      </c>
      <c r="U5343" t="s">
        <v>758</v>
      </c>
      <c r="V5343" t="s">
        <v>4144</v>
      </c>
      <c r="W5343" t="s">
        <v>4145</v>
      </c>
    </row>
    <row r="5344" spans="1:23" x14ac:dyDescent="0.3">
      <c r="A5344">
        <v>169447163551502</v>
      </c>
      <c r="B5344" t="s">
        <v>417</v>
      </c>
      <c r="C5344" t="s">
        <v>24</v>
      </c>
      <c r="D5344" t="s">
        <v>2171</v>
      </c>
      <c r="E5344" t="s">
        <v>504</v>
      </c>
      <c r="F5344" t="s">
        <v>505</v>
      </c>
      <c r="G5344">
        <v>21.473500000000001</v>
      </c>
      <c r="H5344">
        <v>55.9754</v>
      </c>
      <c r="I5344" t="s">
        <v>206</v>
      </c>
      <c r="J5344">
        <v>32337</v>
      </c>
      <c r="K5344" s="1">
        <v>44745</v>
      </c>
      <c r="L5344" t="s">
        <v>123</v>
      </c>
      <c r="M5344" t="s">
        <v>14264</v>
      </c>
      <c r="N5344" t="s">
        <v>14265</v>
      </c>
      <c r="O5344" t="s">
        <v>692</v>
      </c>
      <c r="P5344" t="s">
        <v>693</v>
      </c>
      <c r="Q5344" t="s">
        <v>34</v>
      </c>
      <c r="R5344" t="s">
        <v>694</v>
      </c>
      <c r="S5344" t="s">
        <v>198</v>
      </c>
      <c r="T5344" t="s">
        <v>695</v>
      </c>
      <c r="U5344" t="s">
        <v>696</v>
      </c>
      <c r="V5344" t="s">
        <v>1450</v>
      </c>
      <c r="W5344" t="s">
        <v>1451</v>
      </c>
    </row>
    <row r="5345" spans="1:23" x14ac:dyDescent="0.3">
      <c r="A5345">
        <v>598686814493886</v>
      </c>
      <c r="B5345" t="s">
        <v>300</v>
      </c>
      <c r="C5345" t="s">
        <v>151</v>
      </c>
      <c r="D5345" t="s">
        <v>3843</v>
      </c>
      <c r="E5345" t="s">
        <v>853</v>
      </c>
      <c r="F5345" t="s">
        <v>854</v>
      </c>
      <c r="G5345">
        <v>33.939100000000003</v>
      </c>
      <c r="H5345">
        <v>67.709999999999994</v>
      </c>
      <c r="I5345" t="s">
        <v>62</v>
      </c>
      <c r="J5345">
        <v>108018</v>
      </c>
      <c r="K5345" s="1">
        <v>44695</v>
      </c>
      <c r="L5345" t="s">
        <v>63</v>
      </c>
      <c r="M5345" t="s">
        <v>14266</v>
      </c>
      <c r="N5345" t="s">
        <v>14267</v>
      </c>
      <c r="O5345" t="s">
        <v>716</v>
      </c>
      <c r="P5345" t="s">
        <v>4913</v>
      </c>
      <c r="Q5345" t="s">
        <v>34</v>
      </c>
      <c r="R5345" t="s">
        <v>4914</v>
      </c>
      <c r="S5345" t="s">
        <v>69</v>
      </c>
      <c r="T5345" t="s">
        <v>4915</v>
      </c>
      <c r="U5345" t="s">
        <v>4916</v>
      </c>
      <c r="V5345" t="s">
        <v>13298</v>
      </c>
      <c r="W5345" t="s">
        <v>13299</v>
      </c>
    </row>
    <row r="5346" spans="1:23" x14ac:dyDescent="0.3">
      <c r="A5346">
        <v>2351981427388170</v>
      </c>
      <c r="B5346" t="s">
        <v>57</v>
      </c>
      <c r="C5346" t="s">
        <v>24</v>
      </c>
      <c r="D5346" t="s">
        <v>521</v>
      </c>
      <c r="E5346" t="s">
        <v>1462</v>
      </c>
      <c r="F5346" t="s">
        <v>1463</v>
      </c>
      <c r="G5346">
        <v>-13.133900000000001</v>
      </c>
      <c r="H5346">
        <v>27.849299999999999</v>
      </c>
      <c r="I5346" t="s">
        <v>62</v>
      </c>
      <c r="J5346">
        <v>84850</v>
      </c>
      <c r="K5346" s="1">
        <v>45166</v>
      </c>
      <c r="L5346" t="s">
        <v>63</v>
      </c>
      <c r="M5346" t="s">
        <v>14268</v>
      </c>
      <c r="N5346" t="s">
        <v>14269</v>
      </c>
      <c r="O5346" t="s">
        <v>692</v>
      </c>
      <c r="P5346" t="s">
        <v>5491</v>
      </c>
      <c r="Q5346" t="s">
        <v>143</v>
      </c>
      <c r="R5346" t="s">
        <v>5492</v>
      </c>
      <c r="S5346" t="s">
        <v>69</v>
      </c>
      <c r="T5346" t="s">
        <v>5493</v>
      </c>
      <c r="U5346" t="s">
        <v>5494</v>
      </c>
      <c r="V5346" t="s">
        <v>7829</v>
      </c>
      <c r="W5346" t="s">
        <v>7830</v>
      </c>
    </row>
    <row r="5347" spans="1:23" x14ac:dyDescent="0.3">
      <c r="A5347">
        <v>664332759923092</v>
      </c>
      <c r="B5347" t="s">
        <v>921</v>
      </c>
      <c r="C5347" t="s">
        <v>24</v>
      </c>
      <c r="D5347" t="s">
        <v>5534</v>
      </c>
      <c r="E5347" t="s">
        <v>1881</v>
      </c>
      <c r="F5347" t="s">
        <v>1881</v>
      </c>
      <c r="G5347">
        <v>1.3521000000000001</v>
      </c>
      <c r="H5347">
        <v>103.8198</v>
      </c>
      <c r="I5347" t="s">
        <v>138</v>
      </c>
      <c r="J5347">
        <v>56982</v>
      </c>
      <c r="K5347" s="1">
        <v>44697</v>
      </c>
      <c r="L5347" t="s">
        <v>29</v>
      </c>
      <c r="M5347" t="s">
        <v>14270</v>
      </c>
      <c r="N5347" t="s">
        <v>14271</v>
      </c>
      <c r="O5347" t="s">
        <v>448</v>
      </c>
      <c r="P5347" t="s">
        <v>447</v>
      </c>
      <c r="Q5347" t="s">
        <v>321</v>
      </c>
      <c r="R5347" t="s">
        <v>1331</v>
      </c>
      <c r="S5347" t="s">
        <v>241</v>
      </c>
      <c r="T5347" t="s">
        <v>1332</v>
      </c>
      <c r="U5347" t="s">
        <v>1333</v>
      </c>
      <c r="V5347" t="s">
        <v>2749</v>
      </c>
      <c r="W5347" t="s">
        <v>2750</v>
      </c>
    </row>
    <row r="5348" spans="1:23" x14ac:dyDescent="0.3">
      <c r="A5348">
        <v>2764308277985890</v>
      </c>
      <c r="B5348" t="s">
        <v>23</v>
      </c>
      <c r="C5348" t="s">
        <v>105</v>
      </c>
      <c r="D5348" t="s">
        <v>6594</v>
      </c>
      <c r="E5348" t="s">
        <v>3715</v>
      </c>
      <c r="F5348" t="s">
        <v>3716</v>
      </c>
      <c r="G5348">
        <v>-3.3704000000000001</v>
      </c>
      <c r="H5348">
        <v>-168.73400000000001</v>
      </c>
      <c r="I5348" t="s">
        <v>206</v>
      </c>
      <c r="J5348">
        <v>35083</v>
      </c>
      <c r="K5348" s="1">
        <v>44637</v>
      </c>
      <c r="L5348" t="s">
        <v>63</v>
      </c>
      <c r="M5348" t="s">
        <v>14272</v>
      </c>
      <c r="N5348" t="s">
        <v>14273</v>
      </c>
      <c r="O5348" t="s">
        <v>319</v>
      </c>
      <c r="P5348" t="s">
        <v>320</v>
      </c>
      <c r="Q5348" t="s">
        <v>239</v>
      </c>
      <c r="R5348" t="s">
        <v>322</v>
      </c>
      <c r="S5348" t="s">
        <v>36</v>
      </c>
      <c r="T5348" t="s">
        <v>323</v>
      </c>
      <c r="U5348" t="s">
        <v>324</v>
      </c>
      <c r="V5348" t="s">
        <v>8024</v>
      </c>
      <c r="W5348" t="s">
        <v>8025</v>
      </c>
    </row>
    <row r="5349" spans="1:23" x14ac:dyDescent="0.3">
      <c r="A5349">
        <v>1406481974275790</v>
      </c>
      <c r="B5349" t="s">
        <v>133</v>
      </c>
      <c r="C5349" t="s">
        <v>151</v>
      </c>
      <c r="D5349" t="s">
        <v>4883</v>
      </c>
      <c r="E5349" t="s">
        <v>482</v>
      </c>
      <c r="F5349" t="s">
        <v>483</v>
      </c>
      <c r="G5349">
        <v>-25.2744</v>
      </c>
      <c r="H5349">
        <v>133.77510000000001</v>
      </c>
      <c r="I5349" t="s">
        <v>206</v>
      </c>
      <c r="J5349">
        <v>83870</v>
      </c>
      <c r="K5349" s="1">
        <v>44870</v>
      </c>
      <c r="L5349" t="s">
        <v>63</v>
      </c>
      <c r="M5349" t="s">
        <v>14274</v>
      </c>
      <c r="N5349" t="s">
        <v>14275</v>
      </c>
      <c r="O5349" t="s">
        <v>1493</v>
      </c>
      <c r="P5349" t="s">
        <v>2315</v>
      </c>
      <c r="Q5349" t="s">
        <v>239</v>
      </c>
      <c r="R5349" t="s">
        <v>2316</v>
      </c>
      <c r="S5349" t="s">
        <v>69</v>
      </c>
      <c r="T5349" t="s">
        <v>2317</v>
      </c>
      <c r="U5349" t="s">
        <v>2318</v>
      </c>
      <c r="V5349" t="s">
        <v>6619</v>
      </c>
      <c r="W5349" t="s">
        <v>6620</v>
      </c>
    </row>
    <row r="5350" spans="1:23" x14ac:dyDescent="0.3">
      <c r="A5350">
        <v>1597486566960930</v>
      </c>
      <c r="B5350" t="s">
        <v>567</v>
      </c>
      <c r="C5350" t="s">
        <v>58</v>
      </c>
      <c r="D5350" t="s">
        <v>3276</v>
      </c>
      <c r="E5350" t="s">
        <v>3300</v>
      </c>
      <c r="F5350" t="s">
        <v>3301</v>
      </c>
      <c r="G5350">
        <v>7.4256000000000002</v>
      </c>
      <c r="H5350">
        <v>150.55080000000001</v>
      </c>
      <c r="I5350" t="s">
        <v>78</v>
      </c>
      <c r="J5350">
        <v>109108</v>
      </c>
      <c r="K5350" s="1">
        <v>45129</v>
      </c>
      <c r="L5350" t="s">
        <v>123</v>
      </c>
      <c r="M5350" t="s">
        <v>14276</v>
      </c>
      <c r="N5350" t="s">
        <v>14277</v>
      </c>
      <c r="O5350" t="s">
        <v>2700</v>
      </c>
      <c r="P5350" t="s">
        <v>2701</v>
      </c>
      <c r="Q5350" t="s">
        <v>321</v>
      </c>
      <c r="R5350" t="s">
        <v>2702</v>
      </c>
      <c r="S5350" t="s">
        <v>255</v>
      </c>
      <c r="T5350" t="s">
        <v>2703</v>
      </c>
      <c r="U5350" t="s">
        <v>2704</v>
      </c>
      <c r="V5350" t="s">
        <v>8706</v>
      </c>
      <c r="W5350" t="s">
        <v>8707</v>
      </c>
    </row>
    <row r="5351" spans="1:23" x14ac:dyDescent="0.3">
      <c r="A5351">
        <v>3007551380545300</v>
      </c>
      <c r="B5351" t="s">
        <v>1636</v>
      </c>
      <c r="C5351" t="s">
        <v>189</v>
      </c>
      <c r="D5351" t="s">
        <v>1864</v>
      </c>
      <c r="E5351" t="s">
        <v>626</v>
      </c>
      <c r="F5351" t="s">
        <v>627</v>
      </c>
      <c r="G5351">
        <v>35.9375</v>
      </c>
      <c r="H5351">
        <v>14.375400000000001</v>
      </c>
      <c r="I5351" t="s">
        <v>78</v>
      </c>
      <c r="J5351">
        <v>91121</v>
      </c>
      <c r="K5351" s="1">
        <v>44941</v>
      </c>
      <c r="L5351" t="s">
        <v>63</v>
      </c>
      <c r="M5351" t="s">
        <v>14278</v>
      </c>
      <c r="N5351" t="s">
        <v>14279</v>
      </c>
      <c r="O5351" t="s">
        <v>224</v>
      </c>
      <c r="P5351" t="s">
        <v>225</v>
      </c>
      <c r="Q5351" t="s">
        <v>253</v>
      </c>
      <c r="R5351" t="s">
        <v>226</v>
      </c>
      <c r="S5351" t="s">
        <v>52</v>
      </c>
      <c r="T5351" t="s">
        <v>227</v>
      </c>
      <c r="U5351" t="s">
        <v>228</v>
      </c>
      <c r="V5351" t="s">
        <v>8887</v>
      </c>
      <c r="W5351" t="s">
        <v>8888</v>
      </c>
    </row>
    <row r="5352" spans="1:23" x14ac:dyDescent="0.3">
      <c r="A5352">
        <v>2954802246246230</v>
      </c>
      <c r="B5352" t="s">
        <v>133</v>
      </c>
      <c r="C5352" t="s">
        <v>42</v>
      </c>
      <c r="D5352" t="s">
        <v>4812</v>
      </c>
      <c r="E5352" t="s">
        <v>3700</v>
      </c>
      <c r="F5352" t="s">
        <v>3701</v>
      </c>
      <c r="G5352">
        <v>58.595300000000002</v>
      </c>
      <c r="H5352">
        <v>25.0136</v>
      </c>
      <c r="I5352" t="s">
        <v>78</v>
      </c>
      <c r="J5352">
        <v>124944</v>
      </c>
      <c r="K5352" s="1">
        <v>44863</v>
      </c>
      <c r="L5352" t="s">
        <v>63</v>
      </c>
      <c r="M5352" t="s">
        <v>14280</v>
      </c>
      <c r="N5352" t="s">
        <v>14281</v>
      </c>
      <c r="O5352" t="s">
        <v>803</v>
      </c>
      <c r="P5352" t="s">
        <v>4115</v>
      </c>
      <c r="Q5352" t="s">
        <v>1047</v>
      </c>
      <c r="R5352" t="s">
        <v>4116</v>
      </c>
      <c r="S5352" t="s">
        <v>241</v>
      </c>
      <c r="T5352" t="s">
        <v>4117</v>
      </c>
      <c r="U5352" t="s">
        <v>4118</v>
      </c>
      <c r="V5352" t="s">
        <v>2767</v>
      </c>
      <c r="W5352" t="s">
        <v>2768</v>
      </c>
    </row>
    <row r="5353" spans="1:23" x14ac:dyDescent="0.3">
      <c r="A5353">
        <v>2728348362241670</v>
      </c>
      <c r="B5353" t="s">
        <v>1008</v>
      </c>
      <c r="C5353" t="s">
        <v>218</v>
      </c>
      <c r="D5353" t="s">
        <v>4848</v>
      </c>
      <c r="E5353" t="s">
        <v>4406</v>
      </c>
      <c r="F5353" t="s">
        <v>4407</v>
      </c>
      <c r="G5353">
        <v>42.7087</v>
      </c>
      <c r="H5353">
        <v>19.374400000000001</v>
      </c>
      <c r="I5353" t="s">
        <v>78</v>
      </c>
      <c r="J5353">
        <v>93158</v>
      </c>
      <c r="K5353" s="1">
        <v>44531</v>
      </c>
      <c r="L5353" t="s">
        <v>29</v>
      </c>
      <c r="M5353" t="s">
        <v>14282</v>
      </c>
      <c r="N5353" t="s">
        <v>14283</v>
      </c>
      <c r="O5353" t="s">
        <v>585</v>
      </c>
      <c r="P5353" t="s">
        <v>2837</v>
      </c>
      <c r="Q5353" t="s">
        <v>50</v>
      </c>
      <c r="R5353" t="s">
        <v>2838</v>
      </c>
      <c r="S5353" t="s">
        <v>114</v>
      </c>
      <c r="T5353" t="s">
        <v>2839</v>
      </c>
      <c r="U5353" t="s">
        <v>2840</v>
      </c>
      <c r="V5353" t="s">
        <v>3485</v>
      </c>
      <c r="W5353" t="s">
        <v>3486</v>
      </c>
    </row>
    <row r="5354" spans="1:23" x14ac:dyDescent="0.3">
      <c r="A5354">
        <v>871104118206716</v>
      </c>
      <c r="B5354" t="s">
        <v>973</v>
      </c>
      <c r="C5354" t="s">
        <v>218</v>
      </c>
      <c r="D5354" t="s">
        <v>3829</v>
      </c>
      <c r="E5354" t="s">
        <v>340</v>
      </c>
      <c r="F5354" t="s">
        <v>341</v>
      </c>
      <c r="G5354">
        <v>15.179399999999999</v>
      </c>
      <c r="H5354">
        <v>39.782299999999999</v>
      </c>
      <c r="I5354" t="s">
        <v>78</v>
      </c>
      <c r="J5354">
        <v>12727</v>
      </c>
      <c r="K5354" s="1">
        <v>44818</v>
      </c>
      <c r="L5354" t="s">
        <v>29</v>
      </c>
      <c r="M5354" t="s">
        <v>14284</v>
      </c>
      <c r="N5354" t="s">
        <v>14285</v>
      </c>
      <c r="O5354" t="s">
        <v>618</v>
      </c>
      <c r="P5354" t="s">
        <v>619</v>
      </c>
      <c r="Q5354" t="s">
        <v>50</v>
      </c>
      <c r="R5354" t="s">
        <v>620</v>
      </c>
      <c r="S5354" t="s">
        <v>212</v>
      </c>
      <c r="T5354" t="s">
        <v>621</v>
      </c>
      <c r="U5354" t="s">
        <v>622</v>
      </c>
      <c r="V5354" t="s">
        <v>3178</v>
      </c>
      <c r="W5354" t="s">
        <v>3179</v>
      </c>
    </row>
    <row r="5355" spans="1:23" x14ac:dyDescent="0.3">
      <c r="A5355">
        <v>1341921852212960</v>
      </c>
      <c r="B5355" t="s">
        <v>313</v>
      </c>
      <c r="C5355" t="s">
        <v>189</v>
      </c>
      <c r="D5355" t="s">
        <v>3386</v>
      </c>
      <c r="E5355" t="s">
        <v>593</v>
      </c>
      <c r="F5355" t="s">
        <v>594</v>
      </c>
      <c r="G5355">
        <v>-11.6455</v>
      </c>
      <c r="H5355">
        <v>43.333300000000001</v>
      </c>
      <c r="I5355" t="s">
        <v>78</v>
      </c>
      <c r="J5355">
        <v>131452</v>
      </c>
      <c r="K5355" s="1">
        <v>44756</v>
      </c>
      <c r="L5355" t="s">
        <v>63</v>
      </c>
      <c r="M5355" t="s">
        <v>14286</v>
      </c>
      <c r="N5355" t="s">
        <v>14287</v>
      </c>
      <c r="O5355" t="s">
        <v>307</v>
      </c>
      <c r="P5355" t="s">
        <v>1235</v>
      </c>
      <c r="Q5355" t="s">
        <v>358</v>
      </c>
      <c r="R5355" t="s">
        <v>1236</v>
      </c>
      <c r="S5355" t="s">
        <v>198</v>
      </c>
      <c r="T5355" t="s">
        <v>1237</v>
      </c>
      <c r="U5355" t="s">
        <v>1238</v>
      </c>
      <c r="V5355" t="s">
        <v>6210</v>
      </c>
      <c r="W5355" t="s">
        <v>6211</v>
      </c>
    </row>
    <row r="5356" spans="1:23" x14ac:dyDescent="0.3">
      <c r="A5356">
        <v>1290844401002670</v>
      </c>
      <c r="B5356" t="s">
        <v>260</v>
      </c>
      <c r="C5356" t="s">
        <v>189</v>
      </c>
      <c r="D5356" t="s">
        <v>2815</v>
      </c>
      <c r="E5356" t="s">
        <v>593</v>
      </c>
      <c r="F5356" t="s">
        <v>594</v>
      </c>
      <c r="G5356">
        <v>-11.6455</v>
      </c>
      <c r="H5356">
        <v>43.333300000000001</v>
      </c>
      <c r="I5356" t="s">
        <v>62</v>
      </c>
      <c r="J5356">
        <v>35567</v>
      </c>
      <c r="K5356" s="1">
        <v>44675</v>
      </c>
      <c r="L5356" t="s">
        <v>123</v>
      </c>
      <c r="M5356" t="s">
        <v>14288</v>
      </c>
      <c r="N5356" t="s">
        <v>14289</v>
      </c>
      <c r="O5356" t="s">
        <v>496</v>
      </c>
      <c r="P5356" t="s">
        <v>1990</v>
      </c>
      <c r="Q5356" t="s">
        <v>169</v>
      </c>
      <c r="R5356" t="s">
        <v>1991</v>
      </c>
      <c r="S5356" t="s">
        <v>145</v>
      </c>
      <c r="T5356" t="s">
        <v>1992</v>
      </c>
      <c r="U5356" t="s">
        <v>1993</v>
      </c>
      <c r="V5356" t="s">
        <v>148</v>
      </c>
      <c r="W5356" t="s">
        <v>149</v>
      </c>
    </row>
    <row r="5357" spans="1:23" x14ac:dyDescent="0.3">
      <c r="A5357">
        <v>176308750364583</v>
      </c>
      <c r="B5357" t="s">
        <v>839</v>
      </c>
      <c r="C5357" t="s">
        <v>134</v>
      </c>
      <c r="D5357" t="s">
        <v>4957</v>
      </c>
      <c r="E5357" t="s">
        <v>262</v>
      </c>
      <c r="F5357" t="s">
        <v>262</v>
      </c>
      <c r="G5357">
        <v>43.942399999999999</v>
      </c>
      <c r="H5357">
        <v>12.457800000000001</v>
      </c>
      <c r="I5357" t="s">
        <v>62</v>
      </c>
      <c r="J5357">
        <v>29745</v>
      </c>
      <c r="K5357" s="1">
        <v>44926</v>
      </c>
      <c r="L5357" t="s">
        <v>123</v>
      </c>
      <c r="M5357" t="s">
        <v>14290</v>
      </c>
      <c r="N5357" t="s">
        <v>14291</v>
      </c>
      <c r="O5357" t="s">
        <v>167</v>
      </c>
      <c r="P5357" t="s">
        <v>168</v>
      </c>
      <c r="Q5357" t="s">
        <v>143</v>
      </c>
      <c r="R5357" t="s">
        <v>170</v>
      </c>
      <c r="S5357" t="s">
        <v>69</v>
      </c>
      <c r="T5357" t="s">
        <v>171</v>
      </c>
      <c r="U5357" t="s">
        <v>172</v>
      </c>
      <c r="V5357" t="s">
        <v>4557</v>
      </c>
      <c r="W5357" t="s">
        <v>4558</v>
      </c>
    </row>
    <row r="5358" spans="1:23" x14ac:dyDescent="0.3">
      <c r="A5358">
        <v>2493474894266130</v>
      </c>
      <c r="B5358" t="s">
        <v>973</v>
      </c>
      <c r="C5358" t="s">
        <v>134</v>
      </c>
      <c r="D5358" t="s">
        <v>6730</v>
      </c>
      <c r="E5358" t="s">
        <v>1997</v>
      </c>
      <c r="F5358" t="s">
        <v>1998</v>
      </c>
      <c r="G5358">
        <v>45.943199999999997</v>
      </c>
      <c r="H5358">
        <v>24.966799999999999</v>
      </c>
      <c r="I5358" t="s">
        <v>62</v>
      </c>
      <c r="J5358">
        <v>34076</v>
      </c>
      <c r="K5358" s="1">
        <v>44647</v>
      </c>
      <c r="L5358" t="s">
        <v>29</v>
      </c>
      <c r="M5358" t="s">
        <v>14292</v>
      </c>
      <c r="N5358" t="s">
        <v>14293</v>
      </c>
      <c r="O5358" t="s">
        <v>319</v>
      </c>
      <c r="P5358" t="s">
        <v>3506</v>
      </c>
      <c r="Q5358" t="s">
        <v>1047</v>
      </c>
      <c r="R5358" t="s">
        <v>3507</v>
      </c>
      <c r="S5358" t="s">
        <v>198</v>
      </c>
      <c r="T5358" t="s">
        <v>3508</v>
      </c>
      <c r="U5358" t="s">
        <v>3509</v>
      </c>
      <c r="V5358" t="s">
        <v>5998</v>
      </c>
      <c r="W5358" t="s">
        <v>5999</v>
      </c>
    </row>
    <row r="5359" spans="1:23" x14ac:dyDescent="0.3">
      <c r="A5359">
        <v>1335406285039280</v>
      </c>
      <c r="B5359" t="s">
        <v>150</v>
      </c>
      <c r="C5359" t="s">
        <v>105</v>
      </c>
      <c r="D5359" t="s">
        <v>1388</v>
      </c>
      <c r="E5359" t="s">
        <v>385</v>
      </c>
      <c r="F5359" t="s">
        <v>386</v>
      </c>
      <c r="G5359">
        <v>47.162500000000001</v>
      </c>
      <c r="H5359">
        <v>19.503299999999999</v>
      </c>
      <c r="I5359" t="s">
        <v>28</v>
      </c>
      <c r="J5359">
        <v>56092</v>
      </c>
      <c r="K5359" s="1">
        <v>44705</v>
      </c>
      <c r="L5359" t="s">
        <v>63</v>
      </c>
      <c r="M5359" t="s">
        <v>14294</v>
      </c>
      <c r="N5359" t="s">
        <v>14295</v>
      </c>
      <c r="O5359" t="s">
        <v>33</v>
      </c>
      <c r="P5359" t="s">
        <v>5364</v>
      </c>
      <c r="Q5359" t="s">
        <v>321</v>
      </c>
      <c r="R5359" t="s">
        <v>5365</v>
      </c>
      <c r="S5359" t="s">
        <v>334</v>
      </c>
      <c r="T5359" t="s">
        <v>5366</v>
      </c>
      <c r="U5359" t="s">
        <v>5367</v>
      </c>
      <c r="V5359" t="s">
        <v>1613</v>
      </c>
      <c r="W5359" t="s">
        <v>1614</v>
      </c>
    </row>
    <row r="5360" spans="1:23" x14ac:dyDescent="0.3">
      <c r="A5360">
        <v>2519317958083810</v>
      </c>
      <c r="B5360" t="s">
        <v>313</v>
      </c>
      <c r="C5360" t="s">
        <v>91</v>
      </c>
      <c r="D5360" t="s">
        <v>1216</v>
      </c>
      <c r="E5360" t="s">
        <v>794</v>
      </c>
      <c r="F5360" t="s">
        <v>795</v>
      </c>
      <c r="G5360">
        <v>4.5353000000000003</v>
      </c>
      <c r="H5360">
        <v>114.7277</v>
      </c>
      <c r="I5360" t="s">
        <v>138</v>
      </c>
      <c r="J5360">
        <v>49191</v>
      </c>
      <c r="K5360" s="1">
        <v>45084</v>
      </c>
      <c r="L5360" t="s">
        <v>29</v>
      </c>
      <c r="M5360" t="s">
        <v>14296</v>
      </c>
      <c r="N5360" t="s">
        <v>14297</v>
      </c>
      <c r="O5360" t="s">
        <v>141</v>
      </c>
      <c r="P5360" t="s">
        <v>155</v>
      </c>
      <c r="Q5360" t="s">
        <v>294</v>
      </c>
      <c r="R5360" t="s">
        <v>156</v>
      </c>
      <c r="S5360" t="s">
        <v>255</v>
      </c>
      <c r="T5360" t="s">
        <v>157</v>
      </c>
      <c r="U5360" t="s">
        <v>158</v>
      </c>
      <c r="V5360" t="s">
        <v>1878</v>
      </c>
      <c r="W5360" t="s">
        <v>1879</v>
      </c>
    </row>
    <row r="5361" spans="1:23" x14ac:dyDescent="0.3">
      <c r="A5361">
        <v>618444536044735</v>
      </c>
      <c r="B5361" t="s">
        <v>859</v>
      </c>
      <c r="C5361" t="s">
        <v>134</v>
      </c>
      <c r="D5361" t="s">
        <v>3289</v>
      </c>
      <c r="E5361" t="s">
        <v>522</v>
      </c>
      <c r="F5361" t="s">
        <v>523</v>
      </c>
      <c r="G5361">
        <v>-9.6456999999999997</v>
      </c>
      <c r="H5361">
        <v>160.15620000000001</v>
      </c>
      <c r="I5361" t="s">
        <v>62</v>
      </c>
      <c r="J5361">
        <v>100080</v>
      </c>
      <c r="K5361" s="1">
        <v>44531</v>
      </c>
      <c r="L5361" t="s">
        <v>63</v>
      </c>
      <c r="M5361" t="s">
        <v>14298</v>
      </c>
      <c r="N5361" t="s">
        <v>14299</v>
      </c>
      <c r="O5361" t="s">
        <v>1057</v>
      </c>
      <c r="P5361" t="s">
        <v>2223</v>
      </c>
      <c r="Q5361" t="s">
        <v>253</v>
      </c>
      <c r="R5361" t="s">
        <v>2224</v>
      </c>
      <c r="S5361" t="s">
        <v>69</v>
      </c>
      <c r="T5361" t="s">
        <v>2225</v>
      </c>
      <c r="U5361" t="s">
        <v>2226</v>
      </c>
      <c r="V5361" t="s">
        <v>6679</v>
      </c>
      <c r="W5361" t="s">
        <v>6680</v>
      </c>
    </row>
    <row r="5362" spans="1:23" x14ac:dyDescent="0.3">
      <c r="A5362">
        <v>441235840496580</v>
      </c>
      <c r="B5362" t="s">
        <v>443</v>
      </c>
      <c r="C5362" t="s">
        <v>218</v>
      </c>
      <c r="D5362" t="s">
        <v>1277</v>
      </c>
      <c r="E5362" t="s">
        <v>3080</v>
      </c>
      <c r="F5362" t="s">
        <v>3081</v>
      </c>
      <c r="G5362">
        <v>12.169600000000001</v>
      </c>
      <c r="H5362">
        <v>-68.989999999999995</v>
      </c>
      <c r="I5362" t="s">
        <v>206</v>
      </c>
      <c r="J5362">
        <v>114857</v>
      </c>
      <c r="K5362" s="1">
        <v>44668</v>
      </c>
      <c r="L5362" t="s">
        <v>29</v>
      </c>
      <c r="M5362" t="s">
        <v>14300</v>
      </c>
      <c r="N5362" t="s">
        <v>14301</v>
      </c>
      <c r="O5362" t="s">
        <v>1100</v>
      </c>
      <c r="P5362" t="s">
        <v>2877</v>
      </c>
      <c r="Q5362" t="s">
        <v>83</v>
      </c>
      <c r="R5362" t="s">
        <v>2878</v>
      </c>
      <c r="S5362" t="s">
        <v>255</v>
      </c>
      <c r="T5362" t="s">
        <v>2879</v>
      </c>
      <c r="U5362" t="s">
        <v>2880</v>
      </c>
      <c r="V5362" t="s">
        <v>3205</v>
      </c>
      <c r="W5362" t="s">
        <v>3206</v>
      </c>
    </row>
    <row r="5363" spans="1:23" x14ac:dyDescent="0.3">
      <c r="A5363">
        <v>1284376365432280</v>
      </c>
      <c r="B5363" t="s">
        <v>480</v>
      </c>
      <c r="C5363" t="s">
        <v>134</v>
      </c>
      <c r="D5363" t="s">
        <v>3786</v>
      </c>
      <c r="E5363" t="s">
        <v>2873</v>
      </c>
      <c r="F5363" t="s">
        <v>2874</v>
      </c>
      <c r="G5363">
        <v>8.6195000000000004</v>
      </c>
      <c r="H5363">
        <v>0.82479999999999998</v>
      </c>
      <c r="I5363" t="s">
        <v>138</v>
      </c>
      <c r="J5363">
        <v>88129</v>
      </c>
      <c r="K5363" s="1">
        <v>44918</v>
      </c>
      <c r="L5363" t="s">
        <v>63</v>
      </c>
      <c r="M5363" t="s">
        <v>14302</v>
      </c>
      <c r="N5363">
        <f>1-420-812-5235</f>
        <v>-6466</v>
      </c>
      <c r="O5363" t="s">
        <v>356</v>
      </c>
      <c r="P5363" t="s">
        <v>357</v>
      </c>
      <c r="Q5363" t="s">
        <v>239</v>
      </c>
      <c r="R5363" t="s">
        <v>359</v>
      </c>
      <c r="S5363" t="s">
        <v>145</v>
      </c>
      <c r="T5363" t="s">
        <v>360</v>
      </c>
      <c r="U5363" t="s">
        <v>361</v>
      </c>
      <c r="V5363" t="s">
        <v>7464</v>
      </c>
      <c r="W5363" t="s">
        <v>7465</v>
      </c>
    </row>
    <row r="5364" spans="1:23" x14ac:dyDescent="0.3">
      <c r="A5364">
        <v>43003525148882</v>
      </c>
      <c r="B5364" t="s">
        <v>286</v>
      </c>
      <c r="C5364" t="s">
        <v>273</v>
      </c>
      <c r="D5364" t="s">
        <v>1782</v>
      </c>
      <c r="E5364" t="s">
        <v>220</v>
      </c>
      <c r="F5364" t="s">
        <v>221</v>
      </c>
      <c r="G5364">
        <v>13.443199999999999</v>
      </c>
      <c r="H5364">
        <v>-15.3101</v>
      </c>
      <c r="I5364" t="s">
        <v>138</v>
      </c>
      <c r="J5364">
        <v>76385</v>
      </c>
      <c r="K5364" s="1">
        <v>44763</v>
      </c>
      <c r="L5364" t="s">
        <v>123</v>
      </c>
      <c r="M5364" t="s">
        <v>14303</v>
      </c>
      <c r="N5364" t="s">
        <v>14304</v>
      </c>
      <c r="O5364" t="s">
        <v>1979</v>
      </c>
      <c r="P5364" t="s">
        <v>2111</v>
      </c>
      <c r="Q5364" t="s">
        <v>34</v>
      </c>
      <c r="R5364" t="s">
        <v>3837</v>
      </c>
      <c r="S5364" t="s">
        <v>241</v>
      </c>
      <c r="T5364" t="s">
        <v>3838</v>
      </c>
      <c r="U5364" t="s">
        <v>3839</v>
      </c>
      <c r="V5364" t="s">
        <v>4707</v>
      </c>
      <c r="W5364" t="s">
        <v>4708</v>
      </c>
    </row>
    <row r="5365" spans="1:23" x14ac:dyDescent="0.3">
      <c r="A5365">
        <v>569723050359561</v>
      </c>
      <c r="B5365" t="s">
        <v>161</v>
      </c>
      <c r="C5365" t="s">
        <v>218</v>
      </c>
      <c r="D5365" t="s">
        <v>635</v>
      </c>
      <c r="E5365" t="s">
        <v>2204</v>
      </c>
      <c r="F5365" t="s">
        <v>2205</v>
      </c>
      <c r="G5365">
        <v>7.9465000000000003</v>
      </c>
      <c r="H5365">
        <v>-1.0232000000000001</v>
      </c>
      <c r="I5365" t="s">
        <v>138</v>
      </c>
      <c r="J5365">
        <v>104592</v>
      </c>
      <c r="K5365" s="1">
        <v>44840</v>
      </c>
      <c r="L5365" t="s">
        <v>63</v>
      </c>
      <c r="M5365" t="s">
        <v>14305</v>
      </c>
      <c r="N5365" t="s">
        <v>14306</v>
      </c>
      <c r="O5365" t="s">
        <v>640</v>
      </c>
      <c r="P5365" t="s">
        <v>1346</v>
      </c>
      <c r="Q5365" t="s">
        <v>967</v>
      </c>
      <c r="R5365" t="s">
        <v>1347</v>
      </c>
      <c r="S5365" t="s">
        <v>69</v>
      </c>
      <c r="T5365" t="s">
        <v>1348</v>
      </c>
      <c r="U5365" t="s">
        <v>1349</v>
      </c>
      <c r="V5365" t="s">
        <v>3346</v>
      </c>
      <c r="W5365" t="s">
        <v>3347</v>
      </c>
    </row>
    <row r="5366" spans="1:23" x14ac:dyDescent="0.3">
      <c r="A5366">
        <v>304059550435204</v>
      </c>
      <c r="B5366" t="s">
        <v>555</v>
      </c>
      <c r="C5366" t="s">
        <v>91</v>
      </c>
      <c r="D5366" t="s">
        <v>2044</v>
      </c>
      <c r="E5366" t="s">
        <v>1178</v>
      </c>
      <c r="F5366" t="s">
        <v>1179</v>
      </c>
      <c r="G5366">
        <v>19.856300000000001</v>
      </c>
      <c r="H5366">
        <v>102.49550000000001</v>
      </c>
      <c r="I5366" t="s">
        <v>78</v>
      </c>
      <c r="J5366">
        <v>88898</v>
      </c>
      <c r="K5366" s="1">
        <v>44963</v>
      </c>
      <c r="L5366" t="s">
        <v>63</v>
      </c>
      <c r="M5366" t="s">
        <v>13940</v>
      </c>
      <c r="N5366" t="s">
        <v>14307</v>
      </c>
      <c r="O5366" t="s">
        <v>195</v>
      </c>
      <c r="P5366" t="s">
        <v>2155</v>
      </c>
      <c r="Q5366" t="s">
        <v>183</v>
      </c>
      <c r="R5366" t="s">
        <v>2156</v>
      </c>
      <c r="S5366" t="s">
        <v>114</v>
      </c>
      <c r="T5366" t="s">
        <v>2157</v>
      </c>
      <c r="U5366" t="s">
        <v>2158</v>
      </c>
      <c r="V5366" t="s">
        <v>1517</v>
      </c>
      <c r="W5366" t="s">
        <v>1518</v>
      </c>
    </row>
    <row r="5367" spans="1:23" x14ac:dyDescent="0.3">
      <c r="A5367">
        <v>36985350664012</v>
      </c>
      <c r="B5367" t="s">
        <v>313</v>
      </c>
      <c r="C5367" t="s">
        <v>151</v>
      </c>
      <c r="D5367" t="s">
        <v>4434</v>
      </c>
      <c r="E5367" t="s">
        <v>1414</v>
      </c>
      <c r="F5367" t="s">
        <v>1415</v>
      </c>
      <c r="G5367">
        <v>29.311699999999998</v>
      </c>
      <c r="H5367">
        <v>47.4818</v>
      </c>
      <c r="I5367" t="s">
        <v>28</v>
      </c>
      <c r="J5367">
        <v>35907</v>
      </c>
      <c r="K5367" s="1">
        <v>44624</v>
      </c>
      <c r="L5367" t="s">
        <v>63</v>
      </c>
      <c r="M5367" t="s">
        <v>14308</v>
      </c>
      <c r="N5367" t="s">
        <v>14309</v>
      </c>
      <c r="O5367" t="s">
        <v>447</v>
      </c>
      <c r="P5367" t="s">
        <v>448</v>
      </c>
      <c r="Q5367" t="s">
        <v>83</v>
      </c>
      <c r="R5367" t="s">
        <v>449</v>
      </c>
      <c r="S5367" t="s">
        <v>255</v>
      </c>
      <c r="T5367" t="s">
        <v>450</v>
      </c>
      <c r="U5367" t="s">
        <v>451</v>
      </c>
      <c r="V5367" t="s">
        <v>1847</v>
      </c>
      <c r="W5367" t="s">
        <v>1848</v>
      </c>
    </row>
    <row r="5368" spans="1:23" x14ac:dyDescent="0.3">
      <c r="A5368">
        <v>1362485823450810</v>
      </c>
      <c r="B5368" t="s">
        <v>430</v>
      </c>
      <c r="C5368" t="s">
        <v>273</v>
      </c>
      <c r="D5368" t="s">
        <v>10227</v>
      </c>
      <c r="E5368" t="s">
        <v>2741</v>
      </c>
      <c r="F5368" t="s">
        <v>2742</v>
      </c>
      <c r="G5368">
        <v>39.399900000000002</v>
      </c>
      <c r="H5368">
        <v>-8.2245000000000008</v>
      </c>
      <c r="I5368" t="s">
        <v>206</v>
      </c>
      <c r="J5368">
        <v>72337</v>
      </c>
      <c r="K5368" s="1">
        <v>44682</v>
      </c>
      <c r="L5368" t="s">
        <v>29</v>
      </c>
      <c r="M5368" t="s">
        <v>14310</v>
      </c>
      <c r="N5368" t="s">
        <v>14311</v>
      </c>
      <c r="O5368" t="s">
        <v>2242</v>
      </c>
      <c r="P5368" t="s">
        <v>8060</v>
      </c>
      <c r="Q5368" t="s">
        <v>253</v>
      </c>
      <c r="R5368" t="s">
        <v>8061</v>
      </c>
      <c r="S5368" t="s">
        <v>114</v>
      </c>
      <c r="T5368" t="s">
        <v>8062</v>
      </c>
      <c r="U5368" t="s">
        <v>8063</v>
      </c>
      <c r="V5368" t="s">
        <v>298</v>
      </c>
      <c r="W5368" t="s">
        <v>299</v>
      </c>
    </row>
    <row r="5369" spans="1:23" x14ac:dyDescent="0.3">
      <c r="A5369">
        <v>691730185483427</v>
      </c>
      <c r="B5369" t="s">
        <v>396</v>
      </c>
      <c r="C5369" t="s">
        <v>58</v>
      </c>
      <c r="D5369" t="s">
        <v>162</v>
      </c>
      <c r="E5369" t="s">
        <v>1564</v>
      </c>
      <c r="F5369" t="s">
        <v>1565</v>
      </c>
      <c r="G5369">
        <v>6.6111000000000004</v>
      </c>
      <c r="H5369">
        <v>20.939399999999999</v>
      </c>
      <c r="I5369" t="s">
        <v>138</v>
      </c>
      <c r="J5369">
        <v>118352</v>
      </c>
      <c r="K5369" s="1">
        <v>45047</v>
      </c>
      <c r="L5369" t="s">
        <v>29</v>
      </c>
      <c r="M5369" t="s">
        <v>14312</v>
      </c>
      <c r="N5369">
        <v>5728865486</v>
      </c>
      <c r="O5369" t="s">
        <v>1100</v>
      </c>
      <c r="P5369" t="s">
        <v>3936</v>
      </c>
      <c r="Q5369" t="s">
        <v>967</v>
      </c>
      <c r="R5369" t="s">
        <v>3937</v>
      </c>
      <c r="S5369" t="s">
        <v>69</v>
      </c>
      <c r="T5369" t="s">
        <v>3938</v>
      </c>
      <c r="U5369" t="s">
        <v>3939</v>
      </c>
      <c r="V5369" t="s">
        <v>4099</v>
      </c>
      <c r="W5369" t="s">
        <v>4100</v>
      </c>
    </row>
    <row r="5370" spans="1:23" x14ac:dyDescent="0.3">
      <c r="A5370">
        <v>2582234950351610</v>
      </c>
      <c r="B5370" t="s">
        <v>678</v>
      </c>
      <c r="C5370" t="s">
        <v>42</v>
      </c>
      <c r="D5370" t="s">
        <v>261</v>
      </c>
      <c r="E5370" t="s">
        <v>544</v>
      </c>
      <c r="F5370" t="s">
        <v>545</v>
      </c>
      <c r="G5370">
        <v>7.54</v>
      </c>
      <c r="H5370">
        <v>-5.5471000000000004</v>
      </c>
      <c r="I5370" t="s">
        <v>206</v>
      </c>
      <c r="J5370">
        <v>132923</v>
      </c>
      <c r="K5370" s="1">
        <v>44596</v>
      </c>
      <c r="L5370" t="s">
        <v>29</v>
      </c>
      <c r="M5370" t="s">
        <v>14313</v>
      </c>
      <c r="N5370" t="s">
        <v>14314</v>
      </c>
      <c r="O5370" t="s">
        <v>1884</v>
      </c>
      <c r="P5370" t="s">
        <v>1428</v>
      </c>
      <c r="Q5370" t="s">
        <v>34</v>
      </c>
      <c r="R5370" t="s">
        <v>2820</v>
      </c>
      <c r="S5370" t="s">
        <v>69</v>
      </c>
      <c r="T5370" t="s">
        <v>2821</v>
      </c>
      <c r="U5370" t="s">
        <v>2822</v>
      </c>
      <c r="V5370" t="s">
        <v>4893</v>
      </c>
      <c r="W5370" t="s">
        <v>4894</v>
      </c>
    </row>
    <row r="5371" spans="1:23" x14ac:dyDescent="0.3">
      <c r="A5371">
        <v>2460482208125470</v>
      </c>
      <c r="B5371" t="s">
        <v>582</v>
      </c>
      <c r="C5371" t="s">
        <v>58</v>
      </c>
      <c r="D5371" t="s">
        <v>13761</v>
      </c>
      <c r="E5371" t="s">
        <v>1615</v>
      </c>
      <c r="F5371" t="s">
        <v>1616</v>
      </c>
      <c r="G5371">
        <v>-18.879200000000001</v>
      </c>
      <c r="H5371">
        <v>46.845100000000002</v>
      </c>
      <c r="I5371" t="s">
        <v>62</v>
      </c>
      <c r="J5371">
        <v>129368</v>
      </c>
      <c r="K5371" s="1">
        <v>44933</v>
      </c>
      <c r="L5371" t="s">
        <v>63</v>
      </c>
      <c r="M5371" t="s">
        <v>14315</v>
      </c>
      <c r="N5371" t="s">
        <v>14316</v>
      </c>
      <c r="O5371" t="s">
        <v>81</v>
      </c>
      <c r="P5371" t="s">
        <v>224</v>
      </c>
      <c r="Q5371" t="s">
        <v>50</v>
      </c>
      <c r="R5371" t="s">
        <v>2259</v>
      </c>
      <c r="S5371" t="s">
        <v>69</v>
      </c>
      <c r="T5371" t="s">
        <v>2260</v>
      </c>
      <c r="U5371" t="s">
        <v>2261</v>
      </c>
      <c r="V5371" t="s">
        <v>428</v>
      </c>
      <c r="W5371" t="s">
        <v>429</v>
      </c>
    </row>
    <row r="5372" spans="1:23" x14ac:dyDescent="0.3">
      <c r="A5372">
        <v>2600981507358040</v>
      </c>
      <c r="B5372" t="s">
        <v>1636</v>
      </c>
      <c r="C5372" t="s">
        <v>134</v>
      </c>
      <c r="D5372" t="s">
        <v>2487</v>
      </c>
      <c r="E5372" t="s">
        <v>2858</v>
      </c>
      <c r="F5372" t="s">
        <v>2859</v>
      </c>
      <c r="G5372">
        <v>23.424099999999999</v>
      </c>
      <c r="H5372">
        <v>53.847799999999999</v>
      </c>
      <c r="I5372" t="s">
        <v>28</v>
      </c>
      <c r="J5372">
        <v>117210</v>
      </c>
      <c r="K5372" s="1">
        <v>44966</v>
      </c>
      <c r="L5372" t="s">
        <v>29</v>
      </c>
      <c r="M5372" t="s">
        <v>14317</v>
      </c>
      <c r="N5372" t="s">
        <v>14318</v>
      </c>
      <c r="O5372" t="s">
        <v>3431</v>
      </c>
      <c r="P5372" t="s">
        <v>4610</v>
      </c>
      <c r="Q5372" t="s">
        <v>169</v>
      </c>
      <c r="R5372" t="s">
        <v>4611</v>
      </c>
      <c r="S5372" t="s">
        <v>241</v>
      </c>
      <c r="T5372" t="s">
        <v>4612</v>
      </c>
      <c r="U5372" t="s">
        <v>4613</v>
      </c>
      <c r="V5372" t="s">
        <v>7811</v>
      </c>
      <c r="W5372" t="s">
        <v>7812</v>
      </c>
    </row>
    <row r="5373" spans="1:23" x14ac:dyDescent="0.3">
      <c r="A5373">
        <v>196787860985632</v>
      </c>
      <c r="B5373" t="s">
        <v>90</v>
      </c>
      <c r="C5373" t="s">
        <v>91</v>
      </c>
      <c r="D5373" t="s">
        <v>2769</v>
      </c>
      <c r="E5373" t="s">
        <v>1685</v>
      </c>
      <c r="F5373" t="s">
        <v>1686</v>
      </c>
      <c r="G5373">
        <v>6.4280999999999997</v>
      </c>
      <c r="H5373">
        <v>-9.4295000000000009</v>
      </c>
      <c r="I5373" t="s">
        <v>138</v>
      </c>
      <c r="J5373">
        <v>123645</v>
      </c>
      <c r="K5373" s="1">
        <v>44786</v>
      </c>
      <c r="L5373" t="s">
        <v>63</v>
      </c>
      <c r="M5373" t="s">
        <v>14319</v>
      </c>
      <c r="N5373" t="s">
        <v>14320</v>
      </c>
      <c r="O5373" t="s">
        <v>141</v>
      </c>
      <c r="P5373" t="s">
        <v>142</v>
      </c>
      <c r="Q5373" t="s">
        <v>169</v>
      </c>
      <c r="R5373" t="s">
        <v>144</v>
      </c>
      <c r="S5373" t="s">
        <v>198</v>
      </c>
      <c r="T5373" t="s">
        <v>146</v>
      </c>
      <c r="U5373" t="s">
        <v>147</v>
      </c>
      <c r="V5373" t="s">
        <v>3940</v>
      </c>
      <c r="W5373" t="s">
        <v>3941</v>
      </c>
    </row>
    <row r="5374" spans="1:23" x14ac:dyDescent="0.3">
      <c r="A5374">
        <v>1394382636383750</v>
      </c>
      <c r="B5374" t="s">
        <v>119</v>
      </c>
      <c r="C5374" t="s">
        <v>24</v>
      </c>
      <c r="D5374" t="s">
        <v>3474</v>
      </c>
      <c r="E5374" t="s">
        <v>1053</v>
      </c>
      <c r="F5374" t="s">
        <v>1054</v>
      </c>
      <c r="G5374">
        <v>51.165700000000001</v>
      </c>
      <c r="H5374">
        <v>10.451499999999999</v>
      </c>
      <c r="I5374" t="s">
        <v>78</v>
      </c>
      <c r="J5374">
        <v>112607</v>
      </c>
      <c r="K5374" s="1">
        <v>44483</v>
      </c>
      <c r="L5374" t="s">
        <v>29</v>
      </c>
      <c r="M5374" t="s">
        <v>14321</v>
      </c>
      <c r="N5374" t="s">
        <v>14322</v>
      </c>
      <c r="O5374" t="s">
        <v>785</v>
      </c>
      <c r="P5374" t="s">
        <v>1785</v>
      </c>
      <c r="Q5374" t="s">
        <v>67</v>
      </c>
      <c r="R5374" t="s">
        <v>1786</v>
      </c>
      <c r="S5374" t="s">
        <v>145</v>
      </c>
      <c r="T5374" t="s">
        <v>1787</v>
      </c>
      <c r="U5374" t="s">
        <v>1788</v>
      </c>
      <c r="V5374" t="s">
        <v>2823</v>
      </c>
      <c r="W5374" t="s">
        <v>2824</v>
      </c>
    </row>
    <row r="5375" spans="1:23" x14ac:dyDescent="0.3">
      <c r="A5375">
        <v>2315471764148870</v>
      </c>
      <c r="B5375" t="s">
        <v>90</v>
      </c>
      <c r="C5375" t="s">
        <v>218</v>
      </c>
      <c r="D5375" t="s">
        <v>5488</v>
      </c>
      <c r="E5375" t="s">
        <v>781</v>
      </c>
      <c r="F5375" t="s">
        <v>782</v>
      </c>
      <c r="G5375">
        <v>30.375299999999999</v>
      </c>
      <c r="H5375">
        <v>69.345100000000002</v>
      </c>
      <c r="I5375" t="s">
        <v>138</v>
      </c>
      <c r="J5375">
        <v>71972</v>
      </c>
      <c r="K5375" s="1">
        <v>44888</v>
      </c>
      <c r="L5375" t="s">
        <v>63</v>
      </c>
      <c r="M5375" t="s">
        <v>14323</v>
      </c>
      <c r="N5375" t="s">
        <v>14324</v>
      </c>
      <c r="O5375" t="s">
        <v>141</v>
      </c>
      <c r="P5375" t="s">
        <v>155</v>
      </c>
      <c r="Q5375" t="s">
        <v>253</v>
      </c>
      <c r="R5375" t="s">
        <v>156</v>
      </c>
      <c r="S5375" t="s">
        <v>255</v>
      </c>
      <c r="T5375" t="s">
        <v>157</v>
      </c>
      <c r="U5375" t="s">
        <v>158</v>
      </c>
      <c r="V5375" t="s">
        <v>311</v>
      </c>
      <c r="W5375" t="s">
        <v>312</v>
      </c>
    </row>
    <row r="5376" spans="1:23" x14ac:dyDescent="0.3">
      <c r="A5376">
        <v>1850270162102600</v>
      </c>
      <c r="B5376" t="s">
        <v>792</v>
      </c>
      <c r="C5376" t="s">
        <v>273</v>
      </c>
      <c r="D5376" t="s">
        <v>924</v>
      </c>
      <c r="E5376" t="s">
        <v>191</v>
      </c>
      <c r="F5376" t="s">
        <v>192</v>
      </c>
      <c r="G5376">
        <v>32.3078</v>
      </c>
      <c r="H5376">
        <v>-64.750500000000002</v>
      </c>
      <c r="I5376" t="s">
        <v>138</v>
      </c>
      <c r="J5376">
        <v>121523</v>
      </c>
      <c r="K5376" s="1">
        <v>44953</v>
      </c>
      <c r="L5376" t="s">
        <v>63</v>
      </c>
      <c r="M5376" t="s">
        <v>14325</v>
      </c>
      <c r="N5376" t="s">
        <v>14326</v>
      </c>
      <c r="O5376" t="s">
        <v>195</v>
      </c>
      <c r="P5376" t="s">
        <v>196</v>
      </c>
      <c r="Q5376" t="s">
        <v>34</v>
      </c>
      <c r="R5376" t="s">
        <v>197</v>
      </c>
      <c r="S5376" t="s">
        <v>255</v>
      </c>
      <c r="T5376" t="s">
        <v>199</v>
      </c>
      <c r="U5376" t="s">
        <v>200</v>
      </c>
      <c r="V5376" t="s">
        <v>5989</v>
      </c>
      <c r="W5376" t="s">
        <v>5990</v>
      </c>
    </row>
    <row r="5377" spans="1:23" x14ac:dyDescent="0.3">
      <c r="A5377">
        <v>323179302592994</v>
      </c>
      <c r="B5377" t="s">
        <v>710</v>
      </c>
      <c r="C5377" t="s">
        <v>91</v>
      </c>
      <c r="D5377" t="s">
        <v>1641</v>
      </c>
      <c r="E5377" t="s">
        <v>3859</v>
      </c>
      <c r="F5377" t="s">
        <v>3860</v>
      </c>
      <c r="G5377">
        <v>33.854700000000001</v>
      </c>
      <c r="H5377">
        <v>35.862299999999998</v>
      </c>
      <c r="I5377" t="s">
        <v>206</v>
      </c>
      <c r="J5377">
        <v>62853</v>
      </c>
      <c r="K5377" s="1">
        <v>45042</v>
      </c>
      <c r="L5377" t="s">
        <v>63</v>
      </c>
      <c r="M5377" t="s">
        <v>14327</v>
      </c>
      <c r="N5377">
        <f>1-463-677-1413</f>
        <v>-2552</v>
      </c>
      <c r="O5377" t="s">
        <v>448</v>
      </c>
      <c r="P5377" t="s">
        <v>447</v>
      </c>
      <c r="Q5377" t="s">
        <v>332</v>
      </c>
      <c r="R5377" t="s">
        <v>1331</v>
      </c>
      <c r="S5377" t="s">
        <v>36</v>
      </c>
      <c r="T5377" t="s">
        <v>1332</v>
      </c>
      <c r="U5377" t="s">
        <v>1333</v>
      </c>
      <c r="V5377" t="s">
        <v>4688</v>
      </c>
      <c r="W5377" t="s">
        <v>4689</v>
      </c>
    </row>
    <row r="5378" spans="1:23" x14ac:dyDescent="0.3">
      <c r="A5378">
        <v>1314844096270590</v>
      </c>
      <c r="B5378" t="s">
        <v>104</v>
      </c>
      <c r="C5378" t="s">
        <v>58</v>
      </c>
      <c r="D5378" t="s">
        <v>503</v>
      </c>
      <c r="E5378" t="s">
        <v>233</v>
      </c>
      <c r="F5378" t="s">
        <v>234</v>
      </c>
      <c r="G5378">
        <v>34.802100000000003</v>
      </c>
      <c r="H5378">
        <v>38.9968</v>
      </c>
      <c r="I5378" t="s">
        <v>28</v>
      </c>
      <c r="J5378">
        <v>110064</v>
      </c>
      <c r="K5378" s="1">
        <v>44856</v>
      </c>
      <c r="L5378" t="s">
        <v>29</v>
      </c>
      <c r="M5378" t="s">
        <v>14328</v>
      </c>
      <c r="N5378" t="s">
        <v>14329</v>
      </c>
      <c r="O5378" t="s">
        <v>2602</v>
      </c>
      <c r="P5378" t="s">
        <v>2603</v>
      </c>
      <c r="Q5378" t="s">
        <v>294</v>
      </c>
      <c r="R5378" t="s">
        <v>2604</v>
      </c>
      <c r="S5378" t="s">
        <v>241</v>
      </c>
      <c r="T5378" t="s">
        <v>2605</v>
      </c>
      <c r="U5378" t="s">
        <v>2606</v>
      </c>
      <c r="V5378" t="s">
        <v>8636</v>
      </c>
      <c r="W5378" t="s">
        <v>8637</v>
      </c>
    </row>
    <row r="5379" spans="1:23" x14ac:dyDescent="0.3">
      <c r="A5379">
        <v>1617925172240630</v>
      </c>
      <c r="B5379" t="s">
        <v>1803</v>
      </c>
      <c r="C5379" t="s">
        <v>189</v>
      </c>
      <c r="D5379" t="s">
        <v>4488</v>
      </c>
      <c r="E5379" t="s">
        <v>302</v>
      </c>
      <c r="F5379" t="s">
        <v>303</v>
      </c>
      <c r="G5379">
        <v>-4.0382999999999996</v>
      </c>
      <c r="H5379">
        <v>21.758700000000001</v>
      </c>
      <c r="I5379" t="s">
        <v>62</v>
      </c>
      <c r="J5379">
        <v>92506</v>
      </c>
      <c r="K5379" s="1">
        <v>44653</v>
      </c>
      <c r="L5379" t="s">
        <v>29</v>
      </c>
      <c r="M5379" t="s">
        <v>14330</v>
      </c>
      <c r="N5379" t="s">
        <v>14331</v>
      </c>
      <c r="O5379" t="s">
        <v>1308</v>
      </c>
      <c r="P5379" t="s">
        <v>1309</v>
      </c>
      <c r="Q5379" t="s">
        <v>183</v>
      </c>
      <c r="R5379" t="s">
        <v>1310</v>
      </c>
      <c r="S5379" t="s">
        <v>212</v>
      </c>
      <c r="T5379" t="s">
        <v>1311</v>
      </c>
      <c r="U5379" t="s">
        <v>1312</v>
      </c>
      <c r="V5379" t="s">
        <v>1190</v>
      </c>
      <c r="W5379" t="s">
        <v>1191</v>
      </c>
    </row>
    <row r="5380" spans="1:23" x14ac:dyDescent="0.3">
      <c r="A5380">
        <v>2929520953681200</v>
      </c>
      <c r="B5380" t="s">
        <v>859</v>
      </c>
      <c r="C5380" t="s">
        <v>91</v>
      </c>
      <c r="D5380" t="s">
        <v>4019</v>
      </c>
      <c r="E5380" t="s">
        <v>366</v>
      </c>
      <c r="F5380" t="s">
        <v>367</v>
      </c>
      <c r="G5380">
        <v>18.4207</v>
      </c>
      <c r="H5380">
        <v>-64.639899999999997</v>
      </c>
      <c r="I5380" t="s">
        <v>78</v>
      </c>
      <c r="J5380">
        <v>51751</v>
      </c>
      <c r="K5380" s="1">
        <v>44501</v>
      </c>
      <c r="L5380" t="s">
        <v>123</v>
      </c>
      <c r="M5380" t="s">
        <v>14332</v>
      </c>
      <c r="N5380" t="s">
        <v>14333</v>
      </c>
      <c r="O5380" t="s">
        <v>81</v>
      </c>
      <c r="P5380" t="s">
        <v>224</v>
      </c>
      <c r="Q5380" t="s">
        <v>1047</v>
      </c>
      <c r="R5380" t="s">
        <v>2259</v>
      </c>
      <c r="S5380" t="s">
        <v>255</v>
      </c>
      <c r="T5380" t="s">
        <v>2260</v>
      </c>
      <c r="U5380" t="s">
        <v>2261</v>
      </c>
      <c r="V5380" t="s">
        <v>3728</v>
      </c>
      <c r="W5380" t="s">
        <v>3729</v>
      </c>
    </row>
    <row r="5381" spans="1:23" x14ac:dyDescent="0.3">
      <c r="A5381">
        <v>1749823191807560</v>
      </c>
      <c r="B5381" t="s">
        <v>792</v>
      </c>
      <c r="C5381" t="s">
        <v>105</v>
      </c>
      <c r="D5381" t="s">
        <v>1724</v>
      </c>
      <c r="E5381" t="s">
        <v>841</v>
      </c>
      <c r="F5381" t="s">
        <v>842</v>
      </c>
      <c r="G5381">
        <v>55.378100000000003</v>
      </c>
      <c r="H5381">
        <v>-3.4359999999999999</v>
      </c>
      <c r="I5381" t="s">
        <v>138</v>
      </c>
      <c r="J5381">
        <v>57646</v>
      </c>
      <c r="K5381" s="1">
        <v>45078</v>
      </c>
      <c r="L5381" t="s">
        <v>63</v>
      </c>
      <c r="M5381" t="s">
        <v>14334</v>
      </c>
      <c r="N5381" t="s">
        <v>14335</v>
      </c>
      <c r="O5381" t="s">
        <v>81</v>
      </c>
      <c r="P5381" t="s">
        <v>224</v>
      </c>
      <c r="Q5381" t="s">
        <v>967</v>
      </c>
      <c r="R5381" t="s">
        <v>2259</v>
      </c>
      <c r="S5381" t="s">
        <v>36</v>
      </c>
      <c r="T5381" t="s">
        <v>2260</v>
      </c>
      <c r="U5381" t="s">
        <v>2261</v>
      </c>
      <c r="V5381" t="s">
        <v>6889</v>
      </c>
      <c r="W5381" t="s">
        <v>6890</v>
      </c>
    </row>
    <row r="5382" spans="1:23" x14ac:dyDescent="0.3">
      <c r="A5382">
        <v>940884629266821</v>
      </c>
      <c r="B5382" t="s">
        <v>1008</v>
      </c>
      <c r="C5382" t="s">
        <v>134</v>
      </c>
      <c r="D5382" t="s">
        <v>3923</v>
      </c>
      <c r="E5382" t="s">
        <v>2255</v>
      </c>
      <c r="F5382" t="s">
        <v>2256</v>
      </c>
      <c r="G5382">
        <v>41.377499999999998</v>
      </c>
      <c r="H5382">
        <v>64.585300000000004</v>
      </c>
      <c r="I5382" t="s">
        <v>138</v>
      </c>
      <c r="J5382">
        <v>33724</v>
      </c>
      <c r="K5382" s="1">
        <v>45115</v>
      </c>
      <c r="L5382" t="s">
        <v>63</v>
      </c>
      <c r="M5382" t="s">
        <v>14336</v>
      </c>
      <c r="N5382" t="s">
        <v>14337</v>
      </c>
      <c r="O5382" t="s">
        <v>2241</v>
      </c>
      <c r="P5382" t="s">
        <v>2242</v>
      </c>
      <c r="Q5382" t="s">
        <v>332</v>
      </c>
      <c r="R5382" t="s">
        <v>2243</v>
      </c>
      <c r="S5382" t="s">
        <v>114</v>
      </c>
      <c r="T5382" t="s">
        <v>2244</v>
      </c>
      <c r="U5382" t="s">
        <v>2245</v>
      </c>
      <c r="V5382" t="s">
        <v>5583</v>
      </c>
      <c r="W5382" t="s">
        <v>5584</v>
      </c>
    </row>
    <row r="5383" spans="1:23" x14ac:dyDescent="0.3">
      <c r="A5383">
        <v>2153156116837820</v>
      </c>
      <c r="B5383" t="s">
        <v>555</v>
      </c>
      <c r="C5383" t="s">
        <v>134</v>
      </c>
      <c r="D5383" t="s">
        <v>1336</v>
      </c>
      <c r="E5383" t="s">
        <v>2068</v>
      </c>
      <c r="F5383" t="s">
        <v>2069</v>
      </c>
      <c r="G5383">
        <v>52.132599999999996</v>
      </c>
      <c r="H5383">
        <v>5.2912999999999997</v>
      </c>
      <c r="I5383" t="s">
        <v>138</v>
      </c>
      <c r="J5383">
        <v>115156</v>
      </c>
      <c r="K5383" s="1">
        <v>44688</v>
      </c>
      <c r="L5383" t="s">
        <v>29</v>
      </c>
      <c r="M5383" t="s">
        <v>14338</v>
      </c>
      <c r="N5383">
        <v>8873751935</v>
      </c>
      <c r="O5383" t="s">
        <v>1576</v>
      </c>
      <c r="P5383" t="s">
        <v>3532</v>
      </c>
      <c r="Q5383" t="s">
        <v>50</v>
      </c>
      <c r="R5383" t="s">
        <v>3533</v>
      </c>
      <c r="S5383" t="s">
        <v>198</v>
      </c>
      <c r="T5383" t="s">
        <v>3534</v>
      </c>
      <c r="U5383" t="s">
        <v>3535</v>
      </c>
      <c r="V5383" t="s">
        <v>2184</v>
      </c>
      <c r="W5383" t="s">
        <v>2185</v>
      </c>
    </row>
    <row r="5384" spans="1:23" x14ac:dyDescent="0.3">
      <c r="A5384">
        <v>2536515942496060</v>
      </c>
      <c r="B5384" t="s">
        <v>325</v>
      </c>
      <c r="C5384" t="s">
        <v>134</v>
      </c>
      <c r="D5384" t="s">
        <v>3853</v>
      </c>
      <c r="E5384" t="s">
        <v>3008</v>
      </c>
      <c r="F5384" t="s">
        <v>3009</v>
      </c>
      <c r="G5384">
        <v>42.733899999999998</v>
      </c>
      <c r="H5384">
        <v>25.485800000000001</v>
      </c>
      <c r="I5384" t="s">
        <v>62</v>
      </c>
      <c r="J5384">
        <v>45346</v>
      </c>
      <c r="K5384" s="1">
        <v>44705</v>
      </c>
      <c r="L5384" t="s">
        <v>29</v>
      </c>
      <c r="M5384" t="s">
        <v>14339</v>
      </c>
      <c r="N5384" t="s">
        <v>14340</v>
      </c>
      <c r="O5384" t="s">
        <v>141</v>
      </c>
      <c r="P5384" t="s">
        <v>142</v>
      </c>
      <c r="Q5384" t="s">
        <v>34</v>
      </c>
      <c r="R5384" t="s">
        <v>144</v>
      </c>
      <c r="S5384" t="s">
        <v>241</v>
      </c>
      <c r="T5384" t="s">
        <v>146</v>
      </c>
      <c r="U5384" t="s">
        <v>147</v>
      </c>
      <c r="V5384" t="s">
        <v>1878</v>
      </c>
      <c r="W5384" t="s">
        <v>1879</v>
      </c>
    </row>
    <row r="5385" spans="1:23" x14ac:dyDescent="0.3">
      <c r="A5385">
        <v>2917881076728800</v>
      </c>
      <c r="B5385" t="s">
        <v>150</v>
      </c>
      <c r="C5385" t="s">
        <v>42</v>
      </c>
      <c r="D5385" t="s">
        <v>444</v>
      </c>
      <c r="E5385" t="s">
        <v>731</v>
      </c>
      <c r="F5385" t="s">
        <v>732</v>
      </c>
      <c r="G5385">
        <v>13.9094</v>
      </c>
      <c r="H5385">
        <v>-60.978900000000003</v>
      </c>
      <c r="I5385" t="s">
        <v>28</v>
      </c>
      <c r="J5385">
        <v>34516</v>
      </c>
      <c r="K5385" s="1">
        <v>44458</v>
      </c>
      <c r="L5385" t="s">
        <v>63</v>
      </c>
      <c r="M5385" t="s">
        <v>14341</v>
      </c>
      <c r="N5385" t="s">
        <v>14342</v>
      </c>
      <c r="O5385" t="s">
        <v>1543</v>
      </c>
      <c r="P5385" t="s">
        <v>1544</v>
      </c>
      <c r="Q5385" t="s">
        <v>169</v>
      </c>
      <c r="R5385" t="s">
        <v>1545</v>
      </c>
      <c r="S5385" t="s">
        <v>145</v>
      </c>
      <c r="T5385" t="s">
        <v>1546</v>
      </c>
      <c r="U5385" t="s">
        <v>1547</v>
      </c>
      <c r="V5385" t="s">
        <v>7645</v>
      </c>
      <c r="W5385" t="s">
        <v>7646</v>
      </c>
    </row>
    <row r="5386" spans="1:23" x14ac:dyDescent="0.3">
      <c r="A5386">
        <v>922546020389315</v>
      </c>
      <c r="B5386" t="s">
        <v>161</v>
      </c>
      <c r="C5386" t="s">
        <v>24</v>
      </c>
      <c r="D5386" t="s">
        <v>4942</v>
      </c>
      <c r="E5386" t="s">
        <v>177</v>
      </c>
      <c r="F5386" t="s">
        <v>178</v>
      </c>
      <c r="G5386">
        <v>26.066700000000001</v>
      </c>
      <c r="H5386">
        <v>50.557699999999997</v>
      </c>
      <c r="I5386" t="s">
        <v>62</v>
      </c>
      <c r="J5386">
        <v>124455</v>
      </c>
      <c r="K5386" s="1">
        <v>44989</v>
      </c>
      <c r="L5386" t="s">
        <v>123</v>
      </c>
      <c r="M5386" t="s">
        <v>14343</v>
      </c>
      <c r="N5386" t="s">
        <v>14344</v>
      </c>
      <c r="O5386" t="s">
        <v>32</v>
      </c>
      <c r="P5386" t="s">
        <v>33</v>
      </c>
      <c r="Q5386" t="s">
        <v>67</v>
      </c>
      <c r="R5386" t="s">
        <v>35</v>
      </c>
      <c r="S5386" t="s">
        <v>36</v>
      </c>
      <c r="T5386" t="s">
        <v>37</v>
      </c>
      <c r="U5386" t="s">
        <v>38</v>
      </c>
      <c r="V5386" t="s">
        <v>4730</v>
      </c>
      <c r="W5386" t="s">
        <v>4731</v>
      </c>
    </row>
    <row r="5387" spans="1:23" x14ac:dyDescent="0.3">
      <c r="A5387">
        <v>946534256995386</v>
      </c>
      <c r="B5387" t="s">
        <v>364</v>
      </c>
      <c r="C5387" t="s">
        <v>134</v>
      </c>
      <c r="D5387" t="s">
        <v>6374</v>
      </c>
      <c r="E5387" t="s">
        <v>2336</v>
      </c>
      <c r="F5387" t="s">
        <v>2337</v>
      </c>
      <c r="G5387">
        <v>61.892600000000002</v>
      </c>
      <c r="H5387">
        <v>-6.9118000000000004</v>
      </c>
      <c r="I5387" t="s">
        <v>28</v>
      </c>
      <c r="J5387">
        <v>106472</v>
      </c>
      <c r="K5387" s="1">
        <v>45091</v>
      </c>
      <c r="L5387" t="s">
        <v>63</v>
      </c>
      <c r="M5387" t="s">
        <v>14345</v>
      </c>
      <c r="N5387" t="s">
        <v>14346</v>
      </c>
      <c r="O5387" t="s">
        <v>2174</v>
      </c>
      <c r="P5387" t="s">
        <v>2782</v>
      </c>
      <c r="Q5387" t="s">
        <v>358</v>
      </c>
      <c r="R5387" t="s">
        <v>2783</v>
      </c>
      <c r="S5387" t="s">
        <v>36</v>
      </c>
      <c r="T5387" t="s">
        <v>2784</v>
      </c>
      <c r="U5387" t="s">
        <v>2785</v>
      </c>
      <c r="V5387" t="s">
        <v>5223</v>
      </c>
      <c r="W5387" t="s">
        <v>5224</v>
      </c>
    </row>
    <row r="5388" spans="1:23" x14ac:dyDescent="0.3">
      <c r="A5388">
        <v>2273939292344600</v>
      </c>
      <c r="B5388" t="s">
        <v>480</v>
      </c>
      <c r="C5388" t="s">
        <v>24</v>
      </c>
      <c r="D5388" t="s">
        <v>1177</v>
      </c>
      <c r="E5388" t="s">
        <v>2367</v>
      </c>
      <c r="F5388" t="s">
        <v>2368</v>
      </c>
      <c r="G5388">
        <v>43.915900000000001</v>
      </c>
      <c r="H5388">
        <v>17.679099999999998</v>
      </c>
      <c r="I5388" t="s">
        <v>138</v>
      </c>
      <c r="J5388">
        <v>96159</v>
      </c>
      <c r="K5388" s="1">
        <v>44847</v>
      </c>
      <c r="L5388" t="s">
        <v>63</v>
      </c>
      <c r="M5388" t="s">
        <v>14347</v>
      </c>
      <c r="N5388">
        <f>1-825-213-7920</f>
        <v>-8957</v>
      </c>
      <c r="O5388" t="s">
        <v>33</v>
      </c>
      <c r="P5388" t="s">
        <v>3049</v>
      </c>
      <c r="Q5388" t="s">
        <v>294</v>
      </c>
      <c r="R5388" t="s">
        <v>3050</v>
      </c>
      <c r="S5388" t="s">
        <v>145</v>
      </c>
      <c r="T5388" t="s">
        <v>3051</v>
      </c>
      <c r="U5388" t="s">
        <v>3052</v>
      </c>
      <c r="V5388" t="s">
        <v>159</v>
      </c>
      <c r="W5388" t="s">
        <v>160</v>
      </c>
    </row>
    <row r="5389" spans="1:23" x14ac:dyDescent="0.3">
      <c r="A5389">
        <v>974429232140345</v>
      </c>
      <c r="B5389" t="s">
        <v>351</v>
      </c>
      <c r="C5389" t="s">
        <v>105</v>
      </c>
      <c r="D5389" t="s">
        <v>4072</v>
      </c>
      <c r="E5389" t="s">
        <v>794</v>
      </c>
      <c r="F5389" t="s">
        <v>795</v>
      </c>
      <c r="G5389">
        <v>4.5353000000000003</v>
      </c>
      <c r="H5389">
        <v>114.7277</v>
      </c>
      <c r="I5389" t="s">
        <v>28</v>
      </c>
      <c r="J5389">
        <v>38004</v>
      </c>
      <c r="K5389" s="1">
        <v>45137</v>
      </c>
      <c r="L5389" t="s">
        <v>63</v>
      </c>
      <c r="M5389" t="s">
        <v>14348</v>
      </c>
      <c r="N5389">
        <f>1-978-694-9648</f>
        <v>-11319</v>
      </c>
      <c r="O5389" t="s">
        <v>2231</v>
      </c>
      <c r="P5389" t="s">
        <v>2508</v>
      </c>
      <c r="Q5389" t="s">
        <v>294</v>
      </c>
      <c r="R5389" t="s">
        <v>2509</v>
      </c>
      <c r="S5389" t="s">
        <v>334</v>
      </c>
      <c r="T5389" t="s">
        <v>2510</v>
      </c>
      <c r="U5389" t="s">
        <v>2511</v>
      </c>
      <c r="V5389" t="s">
        <v>7538</v>
      </c>
      <c r="W5389" t="s">
        <v>7539</v>
      </c>
    </row>
    <row r="5390" spans="1:23" x14ac:dyDescent="0.3">
      <c r="A5390">
        <v>2910030035603710</v>
      </c>
      <c r="B5390" t="s">
        <v>57</v>
      </c>
      <c r="C5390" t="s">
        <v>105</v>
      </c>
      <c r="D5390" t="s">
        <v>6648</v>
      </c>
      <c r="E5390" t="s">
        <v>853</v>
      </c>
      <c r="F5390" t="s">
        <v>854</v>
      </c>
      <c r="G5390">
        <v>33.939100000000003</v>
      </c>
      <c r="H5390">
        <v>67.709999999999994</v>
      </c>
      <c r="I5390" t="s">
        <v>138</v>
      </c>
      <c r="J5390">
        <v>85334</v>
      </c>
      <c r="K5390" s="1">
        <v>44454</v>
      </c>
      <c r="L5390" t="s">
        <v>29</v>
      </c>
      <c r="M5390" t="s">
        <v>14349</v>
      </c>
      <c r="N5390" t="s">
        <v>14350</v>
      </c>
      <c r="O5390" t="s">
        <v>460</v>
      </c>
      <c r="P5390" t="s">
        <v>1046</v>
      </c>
      <c r="Q5390" t="s">
        <v>253</v>
      </c>
      <c r="R5390" t="s">
        <v>1048</v>
      </c>
      <c r="S5390" t="s">
        <v>114</v>
      </c>
      <c r="T5390" t="s">
        <v>1049</v>
      </c>
      <c r="U5390" t="s">
        <v>1050</v>
      </c>
      <c r="V5390" t="s">
        <v>5027</v>
      </c>
      <c r="W5390" t="s">
        <v>5028</v>
      </c>
    </row>
    <row r="5391" spans="1:23" x14ac:dyDescent="0.3">
      <c r="A5391">
        <v>1194619024605900</v>
      </c>
      <c r="B5391" t="s">
        <v>710</v>
      </c>
      <c r="C5391" t="s">
        <v>134</v>
      </c>
      <c r="D5391" t="s">
        <v>1971</v>
      </c>
      <c r="E5391" t="s">
        <v>700</v>
      </c>
      <c r="F5391" t="s">
        <v>700</v>
      </c>
      <c r="G5391">
        <v>43.738399999999999</v>
      </c>
      <c r="H5391">
        <v>7.4245999999999999</v>
      </c>
      <c r="I5391" t="s">
        <v>138</v>
      </c>
      <c r="J5391">
        <v>86026</v>
      </c>
      <c r="K5391" s="1">
        <v>45103</v>
      </c>
      <c r="L5391" t="s">
        <v>29</v>
      </c>
      <c r="M5391" t="s">
        <v>14351</v>
      </c>
      <c r="N5391" t="s">
        <v>14352</v>
      </c>
      <c r="O5391" t="s">
        <v>1057</v>
      </c>
      <c r="P5391" t="s">
        <v>1058</v>
      </c>
      <c r="Q5391" t="s">
        <v>674</v>
      </c>
      <c r="R5391" t="s">
        <v>1059</v>
      </c>
      <c r="S5391" t="s">
        <v>114</v>
      </c>
      <c r="T5391" t="s">
        <v>1060</v>
      </c>
      <c r="U5391" t="s">
        <v>1061</v>
      </c>
      <c r="V5391" t="s">
        <v>2725</v>
      </c>
      <c r="W5391" t="s">
        <v>2726</v>
      </c>
    </row>
    <row r="5392" spans="1:23" x14ac:dyDescent="0.3">
      <c r="A5392">
        <v>1978578336373060</v>
      </c>
      <c r="B5392" t="s">
        <v>1803</v>
      </c>
      <c r="C5392" t="s">
        <v>24</v>
      </c>
      <c r="D5392" t="s">
        <v>4072</v>
      </c>
      <c r="E5392" t="s">
        <v>3859</v>
      </c>
      <c r="F5392" t="s">
        <v>3860</v>
      </c>
      <c r="G5392">
        <v>33.854700000000001</v>
      </c>
      <c r="H5392">
        <v>35.862299999999998</v>
      </c>
      <c r="I5392" t="s">
        <v>62</v>
      </c>
      <c r="J5392">
        <v>16202</v>
      </c>
      <c r="K5392" s="1">
        <v>44599</v>
      </c>
      <c r="L5392" t="s">
        <v>123</v>
      </c>
      <c r="M5392" t="s">
        <v>14353</v>
      </c>
      <c r="N5392">
        <v>4197945877</v>
      </c>
      <c r="O5392" t="s">
        <v>2602</v>
      </c>
      <c r="P5392" t="s">
        <v>2603</v>
      </c>
      <c r="Q5392" t="s">
        <v>83</v>
      </c>
      <c r="R5392" t="s">
        <v>2604</v>
      </c>
      <c r="S5392" t="s">
        <v>69</v>
      </c>
      <c r="T5392" t="s">
        <v>2605</v>
      </c>
      <c r="U5392" t="s">
        <v>2606</v>
      </c>
      <c r="V5392" t="s">
        <v>1624</v>
      </c>
      <c r="W5392" t="s">
        <v>1625</v>
      </c>
    </row>
    <row r="5393" spans="1:23" x14ac:dyDescent="0.3">
      <c r="A5393">
        <v>1473789374934350</v>
      </c>
      <c r="B5393" t="s">
        <v>325</v>
      </c>
      <c r="C5393" t="s">
        <v>105</v>
      </c>
      <c r="D5393" t="s">
        <v>2460</v>
      </c>
      <c r="E5393" t="s">
        <v>2843</v>
      </c>
      <c r="F5393" t="s">
        <v>2844</v>
      </c>
      <c r="G5393">
        <v>11.803699999999999</v>
      </c>
      <c r="H5393">
        <v>-15.180400000000001</v>
      </c>
      <c r="I5393" t="s">
        <v>206</v>
      </c>
      <c r="J5393">
        <v>25728</v>
      </c>
      <c r="K5393" s="1">
        <v>44684</v>
      </c>
      <c r="L5393" t="s">
        <v>63</v>
      </c>
      <c r="M5393" t="s">
        <v>14354</v>
      </c>
      <c r="N5393">
        <v>7473994593</v>
      </c>
      <c r="O5393" t="s">
        <v>3146</v>
      </c>
      <c r="P5393" t="s">
        <v>6020</v>
      </c>
      <c r="Q5393" t="s">
        <v>674</v>
      </c>
      <c r="R5393" t="s">
        <v>6021</v>
      </c>
      <c r="S5393" t="s">
        <v>198</v>
      </c>
      <c r="T5393" t="s">
        <v>6022</v>
      </c>
      <c r="U5393" t="s">
        <v>6023</v>
      </c>
      <c r="V5393" t="s">
        <v>4495</v>
      </c>
      <c r="W5393" t="s">
        <v>4496</v>
      </c>
    </row>
    <row r="5394" spans="1:23" x14ac:dyDescent="0.3">
      <c r="A5394">
        <v>2238322079470610</v>
      </c>
      <c r="B5394" t="s">
        <v>133</v>
      </c>
      <c r="C5394" t="s">
        <v>24</v>
      </c>
      <c r="D5394" t="s">
        <v>9425</v>
      </c>
      <c r="E5394" t="s">
        <v>1551</v>
      </c>
      <c r="F5394" t="s">
        <v>1552</v>
      </c>
      <c r="G5394">
        <v>22.3964</v>
      </c>
      <c r="H5394">
        <v>114.1095</v>
      </c>
      <c r="I5394" t="s">
        <v>28</v>
      </c>
      <c r="J5394">
        <v>30140</v>
      </c>
      <c r="K5394" s="1">
        <v>44711</v>
      </c>
      <c r="L5394" t="s">
        <v>63</v>
      </c>
      <c r="M5394" t="s">
        <v>14355</v>
      </c>
      <c r="N5394" t="s">
        <v>14356</v>
      </c>
      <c r="O5394" t="s">
        <v>660</v>
      </c>
      <c r="P5394" t="s">
        <v>661</v>
      </c>
      <c r="Q5394" t="s">
        <v>83</v>
      </c>
      <c r="R5394" t="s">
        <v>662</v>
      </c>
      <c r="S5394" t="s">
        <v>198</v>
      </c>
      <c r="T5394" t="s">
        <v>663</v>
      </c>
      <c r="U5394" t="s">
        <v>664</v>
      </c>
      <c r="V5394" t="s">
        <v>3810</v>
      </c>
      <c r="W5394" t="s">
        <v>3811</v>
      </c>
    </row>
    <row r="5395" spans="1:23" x14ac:dyDescent="0.3">
      <c r="A5395">
        <v>1489119122176980</v>
      </c>
      <c r="B5395" t="s">
        <v>839</v>
      </c>
      <c r="C5395" t="s">
        <v>273</v>
      </c>
      <c r="D5395" t="s">
        <v>2686</v>
      </c>
      <c r="E5395" t="s">
        <v>5614</v>
      </c>
      <c r="F5395" t="s">
        <v>5615</v>
      </c>
      <c r="G5395">
        <v>38.963700000000003</v>
      </c>
      <c r="H5395">
        <v>35.243299999999998</v>
      </c>
      <c r="I5395" t="s">
        <v>78</v>
      </c>
      <c r="J5395">
        <v>119723</v>
      </c>
      <c r="K5395" s="1">
        <v>44473</v>
      </c>
      <c r="L5395" t="s">
        <v>63</v>
      </c>
      <c r="M5395" t="s">
        <v>14357</v>
      </c>
      <c r="N5395" t="s">
        <v>14358</v>
      </c>
      <c r="O5395" t="s">
        <v>2983</v>
      </c>
      <c r="P5395" t="s">
        <v>7636</v>
      </c>
      <c r="Q5395" t="s">
        <v>169</v>
      </c>
      <c r="R5395" t="s">
        <v>7637</v>
      </c>
      <c r="S5395" t="s">
        <v>114</v>
      </c>
      <c r="T5395" t="s">
        <v>7638</v>
      </c>
      <c r="U5395" t="s">
        <v>7639</v>
      </c>
      <c r="V5395" t="s">
        <v>5532</v>
      </c>
      <c r="W5395" t="s">
        <v>5533</v>
      </c>
    </row>
    <row r="5396" spans="1:23" x14ac:dyDescent="0.3">
      <c r="A5396">
        <v>1855347758167280</v>
      </c>
      <c r="B5396" t="s">
        <v>467</v>
      </c>
      <c r="C5396" t="s">
        <v>218</v>
      </c>
      <c r="D5396" t="s">
        <v>543</v>
      </c>
      <c r="E5396" t="s">
        <v>602</v>
      </c>
      <c r="F5396" t="s">
        <v>603</v>
      </c>
      <c r="G5396">
        <v>40.463700000000003</v>
      </c>
      <c r="H5396">
        <v>-3.7492000000000001</v>
      </c>
      <c r="I5396" t="s">
        <v>28</v>
      </c>
      <c r="J5396">
        <v>101557</v>
      </c>
      <c r="K5396" s="1">
        <v>45043</v>
      </c>
      <c r="L5396" t="s">
        <v>63</v>
      </c>
      <c r="M5396" t="s">
        <v>14359</v>
      </c>
      <c r="N5396" t="s">
        <v>14360</v>
      </c>
      <c r="O5396" t="s">
        <v>2332</v>
      </c>
      <c r="P5396" t="s">
        <v>496</v>
      </c>
      <c r="Q5396" t="s">
        <v>50</v>
      </c>
      <c r="R5396" t="s">
        <v>2333</v>
      </c>
      <c r="S5396" t="s">
        <v>241</v>
      </c>
      <c r="T5396" t="s">
        <v>2334</v>
      </c>
      <c r="U5396" t="s">
        <v>2335</v>
      </c>
      <c r="V5396" t="s">
        <v>4861</v>
      </c>
      <c r="W5396" t="s">
        <v>4862</v>
      </c>
    </row>
    <row r="5397" spans="1:23" x14ac:dyDescent="0.3">
      <c r="A5397">
        <v>1638946703978210</v>
      </c>
      <c r="B5397" t="s">
        <v>1683</v>
      </c>
      <c r="C5397" t="s">
        <v>24</v>
      </c>
      <c r="D5397" t="s">
        <v>960</v>
      </c>
      <c r="E5397" t="s">
        <v>3700</v>
      </c>
      <c r="F5397" t="s">
        <v>3701</v>
      </c>
      <c r="G5397">
        <v>58.595300000000002</v>
      </c>
      <c r="H5397">
        <v>25.0136</v>
      </c>
      <c r="I5397" t="s">
        <v>206</v>
      </c>
      <c r="J5397">
        <v>16932</v>
      </c>
      <c r="K5397" s="1">
        <v>45084</v>
      </c>
      <c r="L5397" t="s">
        <v>63</v>
      </c>
      <c r="M5397" t="s">
        <v>14361</v>
      </c>
      <c r="N5397" t="s">
        <v>14362</v>
      </c>
      <c r="O5397" t="s">
        <v>561</v>
      </c>
      <c r="P5397" t="s">
        <v>1923</v>
      </c>
      <c r="Q5397" t="s">
        <v>358</v>
      </c>
      <c r="R5397" t="s">
        <v>1924</v>
      </c>
      <c r="S5397" t="s">
        <v>36</v>
      </c>
      <c r="T5397" t="s">
        <v>1925</v>
      </c>
      <c r="U5397" t="s">
        <v>1926</v>
      </c>
      <c r="V5397" t="s">
        <v>2962</v>
      </c>
      <c r="W5397" t="s">
        <v>2963</v>
      </c>
    </row>
    <row r="5398" spans="1:23" x14ac:dyDescent="0.3">
      <c r="A5398">
        <v>1134923405180810</v>
      </c>
      <c r="B5398" t="s">
        <v>104</v>
      </c>
      <c r="C5398" t="s">
        <v>218</v>
      </c>
      <c r="D5398" t="s">
        <v>953</v>
      </c>
      <c r="E5398" t="s">
        <v>5225</v>
      </c>
      <c r="F5398" t="s">
        <v>5226</v>
      </c>
      <c r="G5398">
        <v>7.1315</v>
      </c>
      <c r="H5398">
        <v>171.18450000000001</v>
      </c>
      <c r="I5398" t="s">
        <v>78</v>
      </c>
      <c r="J5398">
        <v>88086</v>
      </c>
      <c r="K5398" s="1">
        <v>44480</v>
      </c>
      <c r="L5398" t="s">
        <v>29</v>
      </c>
      <c r="M5398" t="s">
        <v>14363</v>
      </c>
      <c r="N5398" t="s">
        <v>14364</v>
      </c>
      <c r="O5398" t="s">
        <v>400</v>
      </c>
      <c r="P5398" t="s">
        <v>4005</v>
      </c>
      <c r="Q5398" t="s">
        <v>239</v>
      </c>
      <c r="R5398" t="s">
        <v>4006</v>
      </c>
      <c r="S5398" t="s">
        <v>334</v>
      </c>
      <c r="T5398" t="s">
        <v>4007</v>
      </c>
      <c r="U5398" t="s">
        <v>4008</v>
      </c>
      <c r="V5398" t="s">
        <v>1247</v>
      </c>
      <c r="W5398" t="s">
        <v>1248</v>
      </c>
    </row>
    <row r="5399" spans="1:23" x14ac:dyDescent="0.3">
      <c r="A5399">
        <v>1843116831558500</v>
      </c>
      <c r="B5399" t="s">
        <v>667</v>
      </c>
      <c r="C5399" t="s">
        <v>91</v>
      </c>
      <c r="D5399" t="s">
        <v>4156</v>
      </c>
      <c r="E5399" t="s">
        <v>2210</v>
      </c>
      <c r="F5399" t="s">
        <v>2211</v>
      </c>
      <c r="G5399">
        <v>4.5709</v>
      </c>
      <c r="H5399">
        <v>-74.297300000000007</v>
      </c>
      <c r="I5399" t="s">
        <v>78</v>
      </c>
      <c r="J5399">
        <v>79173</v>
      </c>
      <c r="K5399" s="1">
        <v>44903</v>
      </c>
      <c r="L5399" t="s">
        <v>123</v>
      </c>
      <c r="M5399" t="s">
        <v>14365</v>
      </c>
      <c r="N5399" t="s">
        <v>14366</v>
      </c>
      <c r="O5399" t="s">
        <v>1252</v>
      </c>
      <c r="P5399" t="s">
        <v>1253</v>
      </c>
      <c r="Q5399" t="s">
        <v>253</v>
      </c>
      <c r="R5399" t="s">
        <v>1254</v>
      </c>
      <c r="S5399" t="s">
        <v>52</v>
      </c>
      <c r="T5399" t="s">
        <v>1255</v>
      </c>
      <c r="U5399" t="s">
        <v>1256</v>
      </c>
      <c r="V5399" t="s">
        <v>4557</v>
      </c>
      <c r="W5399" t="s">
        <v>4558</v>
      </c>
    </row>
    <row r="5400" spans="1:23" x14ac:dyDescent="0.3">
      <c r="A5400">
        <v>1297338821866230</v>
      </c>
      <c r="B5400" t="s">
        <v>467</v>
      </c>
      <c r="C5400" t="s">
        <v>105</v>
      </c>
      <c r="D5400" t="s">
        <v>3061</v>
      </c>
      <c r="E5400" t="s">
        <v>861</v>
      </c>
      <c r="F5400" t="s">
        <v>862</v>
      </c>
      <c r="G5400">
        <v>46.862499999999997</v>
      </c>
      <c r="H5400">
        <v>103.8467</v>
      </c>
      <c r="I5400" t="s">
        <v>138</v>
      </c>
      <c r="J5400">
        <v>111477</v>
      </c>
      <c r="K5400" s="1">
        <v>44879</v>
      </c>
      <c r="L5400" t="s">
        <v>63</v>
      </c>
      <c r="M5400" t="s">
        <v>14367</v>
      </c>
      <c r="N5400" t="s">
        <v>14368</v>
      </c>
      <c r="O5400" t="s">
        <v>3146</v>
      </c>
      <c r="P5400" t="s">
        <v>6020</v>
      </c>
      <c r="Q5400" t="s">
        <v>143</v>
      </c>
      <c r="R5400" t="s">
        <v>6021</v>
      </c>
      <c r="S5400" t="s">
        <v>241</v>
      </c>
      <c r="T5400" t="s">
        <v>6022</v>
      </c>
      <c r="U5400" t="s">
        <v>6023</v>
      </c>
      <c r="V5400" t="s">
        <v>6745</v>
      </c>
      <c r="W5400" t="s">
        <v>6746</v>
      </c>
    </row>
    <row r="5401" spans="1:23" x14ac:dyDescent="0.3">
      <c r="A5401">
        <v>481885874242926</v>
      </c>
      <c r="B5401" t="s">
        <v>286</v>
      </c>
      <c r="C5401" t="s">
        <v>189</v>
      </c>
      <c r="D5401" t="s">
        <v>3128</v>
      </c>
      <c r="E5401" t="s">
        <v>688</v>
      </c>
      <c r="F5401" t="s">
        <v>689</v>
      </c>
      <c r="G5401">
        <v>12.5657</v>
      </c>
      <c r="H5401">
        <v>104.9909</v>
      </c>
      <c r="I5401" t="s">
        <v>206</v>
      </c>
      <c r="J5401">
        <v>33988</v>
      </c>
      <c r="K5401" s="1">
        <v>44562</v>
      </c>
      <c r="L5401" t="s">
        <v>123</v>
      </c>
      <c r="M5401" t="s">
        <v>14369</v>
      </c>
      <c r="N5401">
        <v>2175713249</v>
      </c>
      <c r="O5401" t="s">
        <v>1513</v>
      </c>
      <c r="P5401" t="s">
        <v>3565</v>
      </c>
      <c r="Q5401" t="s">
        <v>50</v>
      </c>
      <c r="R5401" t="s">
        <v>3566</v>
      </c>
      <c r="S5401" t="s">
        <v>241</v>
      </c>
      <c r="T5401" t="s">
        <v>3567</v>
      </c>
      <c r="U5401" t="s">
        <v>3568</v>
      </c>
      <c r="V5401" t="s">
        <v>7914</v>
      </c>
      <c r="W5401" t="s">
        <v>7915</v>
      </c>
    </row>
    <row r="5402" spans="1:23" x14ac:dyDescent="0.3">
      <c r="A5402">
        <v>683652470701250</v>
      </c>
      <c r="B5402" t="s">
        <v>443</v>
      </c>
      <c r="C5402" t="s">
        <v>134</v>
      </c>
      <c r="D5402" t="s">
        <v>2353</v>
      </c>
      <c r="E5402" t="s">
        <v>2148</v>
      </c>
      <c r="F5402" t="s">
        <v>2149</v>
      </c>
      <c r="G5402">
        <v>53.142400000000002</v>
      </c>
      <c r="H5402">
        <v>-7.6920999999999999</v>
      </c>
      <c r="I5402" t="s">
        <v>78</v>
      </c>
      <c r="J5402">
        <v>91838</v>
      </c>
      <c r="K5402" s="1">
        <v>44490</v>
      </c>
      <c r="L5402" t="s">
        <v>123</v>
      </c>
      <c r="M5402" t="s">
        <v>14370</v>
      </c>
      <c r="N5402" t="s">
        <v>14371</v>
      </c>
      <c r="O5402" t="s">
        <v>560</v>
      </c>
      <c r="P5402" t="s">
        <v>585</v>
      </c>
      <c r="Q5402" t="s">
        <v>967</v>
      </c>
      <c r="R5402" t="s">
        <v>3125</v>
      </c>
      <c r="S5402" t="s">
        <v>255</v>
      </c>
      <c r="T5402" t="s">
        <v>3126</v>
      </c>
      <c r="U5402" t="s">
        <v>3127</v>
      </c>
      <c r="V5402" t="s">
        <v>580</v>
      </c>
      <c r="W5402" t="s">
        <v>581</v>
      </c>
    </row>
    <row r="5403" spans="1:23" x14ac:dyDescent="0.3">
      <c r="A5403">
        <v>424958150460420</v>
      </c>
      <c r="B5403" t="s">
        <v>454</v>
      </c>
      <c r="C5403" t="s">
        <v>151</v>
      </c>
      <c r="D5403" t="s">
        <v>1112</v>
      </c>
      <c r="E5403" t="s">
        <v>1615</v>
      </c>
      <c r="F5403" t="s">
        <v>1616</v>
      </c>
      <c r="G5403">
        <v>-18.879200000000001</v>
      </c>
      <c r="H5403">
        <v>46.845100000000002</v>
      </c>
      <c r="I5403" t="s">
        <v>62</v>
      </c>
      <c r="J5403">
        <v>35950</v>
      </c>
      <c r="K5403" s="1">
        <v>44977</v>
      </c>
      <c r="L5403" t="s">
        <v>123</v>
      </c>
      <c r="M5403" t="s">
        <v>14372</v>
      </c>
      <c r="N5403" t="s">
        <v>14373</v>
      </c>
      <c r="O5403" t="s">
        <v>447</v>
      </c>
      <c r="P5403" t="s">
        <v>167</v>
      </c>
      <c r="Q5403" t="s">
        <v>674</v>
      </c>
      <c r="R5403" t="s">
        <v>3571</v>
      </c>
      <c r="S5403" t="s">
        <v>255</v>
      </c>
      <c r="T5403" t="s">
        <v>3572</v>
      </c>
      <c r="U5403" t="s">
        <v>3573</v>
      </c>
      <c r="V5403" t="s">
        <v>580</v>
      </c>
      <c r="W5403" t="s">
        <v>581</v>
      </c>
    </row>
    <row r="5404" spans="1:23" x14ac:dyDescent="0.3">
      <c r="A5404">
        <v>87575123299015</v>
      </c>
      <c r="B5404" t="s">
        <v>351</v>
      </c>
      <c r="C5404" t="s">
        <v>151</v>
      </c>
      <c r="D5404" t="s">
        <v>232</v>
      </c>
      <c r="E5404" t="s">
        <v>1949</v>
      </c>
      <c r="F5404" t="s">
        <v>1950</v>
      </c>
      <c r="G5404">
        <v>-4.6795999999999998</v>
      </c>
      <c r="H5404">
        <v>55.491999999999997</v>
      </c>
      <c r="I5404" t="s">
        <v>138</v>
      </c>
      <c r="J5404">
        <v>38625</v>
      </c>
      <c r="K5404" s="1">
        <v>44466</v>
      </c>
      <c r="L5404" t="s">
        <v>123</v>
      </c>
      <c r="M5404" t="s">
        <v>14374</v>
      </c>
      <c r="N5404" t="s">
        <v>14375</v>
      </c>
      <c r="O5404" t="s">
        <v>909</v>
      </c>
      <c r="P5404" t="s">
        <v>548</v>
      </c>
      <c r="Q5404" t="s">
        <v>239</v>
      </c>
      <c r="R5404" t="s">
        <v>1187</v>
      </c>
      <c r="S5404" t="s">
        <v>241</v>
      </c>
      <c r="T5404" t="s">
        <v>1188</v>
      </c>
      <c r="U5404" t="s">
        <v>1189</v>
      </c>
      <c r="V5404" t="s">
        <v>1837</v>
      </c>
      <c r="W5404" t="s">
        <v>1838</v>
      </c>
    </row>
    <row r="5405" spans="1:23" x14ac:dyDescent="0.3">
      <c r="A5405">
        <v>808331638418692</v>
      </c>
      <c r="B5405" t="s">
        <v>74</v>
      </c>
      <c r="C5405" t="s">
        <v>42</v>
      </c>
      <c r="D5405" t="s">
        <v>953</v>
      </c>
      <c r="E5405" t="s">
        <v>1316</v>
      </c>
      <c r="F5405" t="s">
        <v>1317</v>
      </c>
      <c r="G5405">
        <v>16.538799999999998</v>
      </c>
      <c r="H5405">
        <v>-23.041799999999999</v>
      </c>
      <c r="I5405" t="s">
        <v>78</v>
      </c>
      <c r="J5405">
        <v>97409</v>
      </c>
      <c r="K5405" s="1">
        <v>45078</v>
      </c>
      <c r="L5405" t="s">
        <v>123</v>
      </c>
      <c r="M5405" t="s">
        <v>14376</v>
      </c>
      <c r="N5405" t="s">
        <v>14377</v>
      </c>
      <c r="O5405" t="s">
        <v>1260</v>
      </c>
      <c r="P5405" t="s">
        <v>1261</v>
      </c>
      <c r="Q5405" t="s">
        <v>358</v>
      </c>
      <c r="R5405" t="s">
        <v>1262</v>
      </c>
      <c r="S5405" t="s">
        <v>36</v>
      </c>
      <c r="T5405" t="s">
        <v>1263</v>
      </c>
      <c r="U5405" t="s">
        <v>1264</v>
      </c>
      <c r="V5405" t="s">
        <v>4800</v>
      </c>
      <c r="W5405" t="s">
        <v>4801</v>
      </c>
    </row>
    <row r="5406" spans="1:23" x14ac:dyDescent="0.3">
      <c r="A5406">
        <v>1546021248400620</v>
      </c>
      <c r="B5406" t="s">
        <v>74</v>
      </c>
      <c r="C5406" t="s">
        <v>151</v>
      </c>
      <c r="D5406" t="s">
        <v>2171</v>
      </c>
      <c r="E5406" t="s">
        <v>3715</v>
      </c>
      <c r="F5406" t="s">
        <v>3716</v>
      </c>
      <c r="G5406">
        <v>-3.3704000000000001</v>
      </c>
      <c r="H5406">
        <v>-168.73400000000001</v>
      </c>
      <c r="I5406" t="s">
        <v>206</v>
      </c>
      <c r="J5406">
        <v>90646</v>
      </c>
      <c r="K5406" s="1">
        <v>44742</v>
      </c>
      <c r="L5406" t="s">
        <v>123</v>
      </c>
      <c r="M5406" t="s">
        <v>14378</v>
      </c>
      <c r="N5406" t="s">
        <v>14379</v>
      </c>
      <c r="O5406" t="s">
        <v>224</v>
      </c>
      <c r="P5406" t="s">
        <v>560</v>
      </c>
      <c r="Q5406" t="s">
        <v>183</v>
      </c>
      <c r="R5406" t="s">
        <v>1477</v>
      </c>
      <c r="S5406" t="s">
        <v>255</v>
      </c>
      <c r="T5406" t="s">
        <v>1478</v>
      </c>
      <c r="U5406" t="s">
        <v>1479</v>
      </c>
      <c r="V5406" t="s">
        <v>405</v>
      </c>
      <c r="W5406" t="s">
        <v>406</v>
      </c>
    </row>
    <row r="5407" spans="1:23" x14ac:dyDescent="0.3">
      <c r="A5407">
        <v>1384732122179390</v>
      </c>
      <c r="B5407" t="s">
        <v>686</v>
      </c>
      <c r="C5407" t="s">
        <v>273</v>
      </c>
      <c r="D5407" t="s">
        <v>1573</v>
      </c>
      <c r="E5407" t="s">
        <v>2336</v>
      </c>
      <c r="F5407" t="s">
        <v>2337</v>
      </c>
      <c r="G5407">
        <v>61.892600000000002</v>
      </c>
      <c r="H5407">
        <v>-6.9118000000000004</v>
      </c>
      <c r="I5407" t="s">
        <v>62</v>
      </c>
      <c r="J5407">
        <v>67706</v>
      </c>
      <c r="K5407" s="1">
        <v>44936</v>
      </c>
      <c r="L5407" t="s">
        <v>29</v>
      </c>
      <c r="M5407" t="s">
        <v>14380</v>
      </c>
      <c r="N5407" t="s">
        <v>14381</v>
      </c>
      <c r="O5407" t="s">
        <v>1858</v>
      </c>
      <c r="P5407" t="s">
        <v>2973</v>
      </c>
      <c r="Q5407" t="s">
        <v>50</v>
      </c>
      <c r="R5407" t="s">
        <v>2974</v>
      </c>
      <c r="S5407" t="s">
        <v>69</v>
      </c>
      <c r="T5407" t="s">
        <v>2975</v>
      </c>
      <c r="U5407" t="s">
        <v>2976</v>
      </c>
      <c r="V5407" t="s">
        <v>1433</v>
      </c>
      <c r="W5407" t="s">
        <v>1434</v>
      </c>
    </row>
    <row r="5408" spans="1:23" x14ac:dyDescent="0.3">
      <c r="A5408">
        <v>1345728663435740</v>
      </c>
      <c r="B5408" t="s">
        <v>555</v>
      </c>
      <c r="C5408" t="s">
        <v>91</v>
      </c>
      <c r="D5408" t="s">
        <v>5267</v>
      </c>
      <c r="E5408" t="s">
        <v>26</v>
      </c>
      <c r="F5408" t="s">
        <v>27</v>
      </c>
      <c r="G5408">
        <v>54.2361</v>
      </c>
      <c r="H5408">
        <v>-4.5480999999999998</v>
      </c>
      <c r="I5408" t="s">
        <v>28</v>
      </c>
      <c r="J5408">
        <v>23943</v>
      </c>
      <c r="K5408" s="1">
        <v>44977</v>
      </c>
      <c r="L5408" t="s">
        <v>29</v>
      </c>
      <c r="M5408" t="s">
        <v>14382</v>
      </c>
      <c r="N5408" t="s">
        <v>14383</v>
      </c>
      <c r="O5408" t="s">
        <v>65</v>
      </c>
      <c r="P5408" t="s">
        <v>1308</v>
      </c>
      <c r="Q5408" t="s">
        <v>674</v>
      </c>
      <c r="R5408" t="s">
        <v>2323</v>
      </c>
      <c r="S5408" t="s">
        <v>69</v>
      </c>
      <c r="T5408" t="s">
        <v>2324</v>
      </c>
      <c r="U5408" t="s">
        <v>2325</v>
      </c>
      <c r="V5408" t="s">
        <v>5549</v>
      </c>
      <c r="W5408" t="s">
        <v>5550</v>
      </c>
    </row>
    <row r="5409" spans="1:23" x14ac:dyDescent="0.3">
      <c r="A5409">
        <v>1749234190541770</v>
      </c>
      <c r="B5409" t="s">
        <v>582</v>
      </c>
      <c r="C5409" t="s">
        <v>42</v>
      </c>
      <c r="D5409" t="s">
        <v>3170</v>
      </c>
      <c r="E5409" t="s">
        <v>3436</v>
      </c>
      <c r="F5409" t="s">
        <v>3437</v>
      </c>
      <c r="G5409">
        <v>13.7942</v>
      </c>
      <c r="H5409">
        <v>-88.896500000000003</v>
      </c>
      <c r="I5409" t="s">
        <v>206</v>
      </c>
      <c r="J5409">
        <v>16668</v>
      </c>
      <c r="K5409" s="1">
        <v>44966</v>
      </c>
      <c r="L5409" t="s">
        <v>29</v>
      </c>
      <c r="M5409" t="s">
        <v>14384</v>
      </c>
      <c r="N5409" t="s">
        <v>14385</v>
      </c>
      <c r="O5409" t="s">
        <v>1115</v>
      </c>
      <c r="P5409" t="s">
        <v>811</v>
      </c>
      <c r="Q5409" t="s">
        <v>83</v>
      </c>
      <c r="R5409" t="s">
        <v>1116</v>
      </c>
      <c r="S5409" t="s">
        <v>145</v>
      </c>
      <c r="T5409" t="s">
        <v>1117</v>
      </c>
      <c r="U5409" t="s">
        <v>1118</v>
      </c>
      <c r="V5409" t="s">
        <v>4587</v>
      </c>
      <c r="W5409" t="s">
        <v>4588</v>
      </c>
    </row>
    <row r="5410" spans="1:23" x14ac:dyDescent="0.3">
      <c r="A5410">
        <v>1520696362742900</v>
      </c>
      <c r="B5410" t="s">
        <v>973</v>
      </c>
      <c r="C5410" t="s">
        <v>105</v>
      </c>
      <c r="D5410" t="s">
        <v>10227</v>
      </c>
      <c r="E5410" t="s">
        <v>1584</v>
      </c>
      <c r="F5410" t="s">
        <v>1585</v>
      </c>
      <c r="G5410">
        <v>37.090200000000003</v>
      </c>
      <c r="H5410">
        <v>-95.712900000000005</v>
      </c>
      <c r="I5410" t="s">
        <v>138</v>
      </c>
      <c r="J5410">
        <v>124809</v>
      </c>
      <c r="K5410" s="1">
        <v>44814</v>
      </c>
      <c r="L5410" t="s">
        <v>123</v>
      </c>
      <c r="M5410" t="s">
        <v>9568</v>
      </c>
      <c r="N5410" t="s">
        <v>14386</v>
      </c>
      <c r="O5410" t="s">
        <v>141</v>
      </c>
      <c r="P5410" t="s">
        <v>3092</v>
      </c>
      <c r="Q5410" t="s">
        <v>358</v>
      </c>
      <c r="R5410" t="s">
        <v>3093</v>
      </c>
      <c r="S5410" t="s">
        <v>241</v>
      </c>
      <c r="T5410" t="s">
        <v>3094</v>
      </c>
      <c r="U5410" t="s">
        <v>3095</v>
      </c>
      <c r="V5410" t="s">
        <v>6449</v>
      </c>
      <c r="W5410" t="s">
        <v>6450</v>
      </c>
    </row>
    <row r="5411" spans="1:23" x14ac:dyDescent="0.3">
      <c r="A5411">
        <v>1604953319844270</v>
      </c>
      <c r="B5411" t="s">
        <v>839</v>
      </c>
      <c r="C5411" t="s">
        <v>91</v>
      </c>
      <c r="D5411" t="s">
        <v>1336</v>
      </c>
      <c r="E5411" t="s">
        <v>1077</v>
      </c>
      <c r="F5411" t="s">
        <v>1078</v>
      </c>
      <c r="G5411">
        <v>3.9192999999999998</v>
      </c>
      <c r="H5411">
        <v>-56.027799999999999</v>
      </c>
      <c r="I5411" t="s">
        <v>28</v>
      </c>
      <c r="J5411">
        <v>124005</v>
      </c>
      <c r="K5411" s="1">
        <v>44665</v>
      </c>
      <c r="L5411" t="s">
        <v>123</v>
      </c>
      <c r="M5411" t="s">
        <v>14387</v>
      </c>
      <c r="N5411" t="s">
        <v>14388</v>
      </c>
      <c r="O5411" t="s">
        <v>195</v>
      </c>
      <c r="P5411" t="s">
        <v>196</v>
      </c>
      <c r="Q5411" t="s">
        <v>358</v>
      </c>
      <c r="R5411" t="s">
        <v>197</v>
      </c>
      <c r="S5411" t="s">
        <v>36</v>
      </c>
      <c r="T5411" t="s">
        <v>199</v>
      </c>
      <c r="U5411" t="s">
        <v>200</v>
      </c>
      <c r="V5411" t="s">
        <v>3259</v>
      </c>
      <c r="W5411" t="s">
        <v>3260</v>
      </c>
    </row>
    <row r="5412" spans="1:23" x14ac:dyDescent="0.3">
      <c r="A5412">
        <v>2815433493687880</v>
      </c>
      <c r="B5412" t="s">
        <v>678</v>
      </c>
      <c r="C5412" t="s">
        <v>24</v>
      </c>
      <c r="D5412" t="s">
        <v>3379</v>
      </c>
      <c r="E5412" t="s">
        <v>353</v>
      </c>
      <c r="F5412" t="s">
        <v>354</v>
      </c>
      <c r="G5412">
        <v>15.199</v>
      </c>
      <c r="H5412">
        <v>-86.241900000000001</v>
      </c>
      <c r="I5412" t="s">
        <v>78</v>
      </c>
      <c r="J5412">
        <v>126126</v>
      </c>
      <c r="K5412" s="1">
        <v>44802</v>
      </c>
      <c r="L5412" t="s">
        <v>63</v>
      </c>
      <c r="M5412" t="s">
        <v>14389</v>
      </c>
      <c r="N5412" t="s">
        <v>14390</v>
      </c>
      <c r="O5412" t="s">
        <v>785</v>
      </c>
      <c r="P5412" t="s">
        <v>1785</v>
      </c>
      <c r="Q5412" t="s">
        <v>674</v>
      </c>
      <c r="R5412" t="s">
        <v>1786</v>
      </c>
      <c r="S5412" t="s">
        <v>255</v>
      </c>
      <c r="T5412" t="s">
        <v>1787</v>
      </c>
      <c r="U5412" t="s">
        <v>1788</v>
      </c>
      <c r="V5412" t="s">
        <v>2236</v>
      </c>
      <c r="W5412" t="s">
        <v>2237</v>
      </c>
    </row>
    <row r="5413" spans="1:23" x14ac:dyDescent="0.3">
      <c r="A5413">
        <v>1848544822317550</v>
      </c>
      <c r="B5413" t="s">
        <v>74</v>
      </c>
      <c r="C5413" t="s">
        <v>58</v>
      </c>
      <c r="D5413" t="s">
        <v>92</v>
      </c>
      <c r="E5413" t="s">
        <v>2080</v>
      </c>
      <c r="F5413" t="s">
        <v>2081</v>
      </c>
      <c r="G5413">
        <v>46.603354000000003</v>
      </c>
      <c r="H5413">
        <v>1.888334</v>
      </c>
      <c r="I5413" t="s">
        <v>78</v>
      </c>
      <c r="J5413">
        <v>69856</v>
      </c>
      <c r="K5413" s="1">
        <v>44756</v>
      </c>
      <c r="L5413" t="s">
        <v>63</v>
      </c>
      <c r="M5413" t="s">
        <v>2239</v>
      </c>
      <c r="N5413" t="s">
        <v>14391</v>
      </c>
      <c r="O5413" t="s">
        <v>692</v>
      </c>
      <c r="P5413" t="s">
        <v>693</v>
      </c>
      <c r="Q5413" t="s">
        <v>239</v>
      </c>
      <c r="R5413" t="s">
        <v>694</v>
      </c>
      <c r="S5413" t="s">
        <v>85</v>
      </c>
      <c r="T5413" t="s">
        <v>695</v>
      </c>
      <c r="U5413" t="s">
        <v>696</v>
      </c>
      <c r="V5413" t="s">
        <v>7676</v>
      </c>
      <c r="W5413" t="s">
        <v>7677</v>
      </c>
    </row>
    <row r="5414" spans="1:23" x14ac:dyDescent="0.3">
      <c r="A5414">
        <v>3044455346074450</v>
      </c>
      <c r="B5414" t="s">
        <v>839</v>
      </c>
      <c r="C5414" t="s">
        <v>189</v>
      </c>
      <c r="D5414" t="s">
        <v>1250</v>
      </c>
      <c r="E5414" t="s">
        <v>2210</v>
      </c>
      <c r="F5414" t="s">
        <v>2211</v>
      </c>
      <c r="G5414">
        <v>4.5709</v>
      </c>
      <c r="H5414">
        <v>-74.297300000000007</v>
      </c>
      <c r="I5414" t="s">
        <v>28</v>
      </c>
      <c r="J5414">
        <v>131662</v>
      </c>
      <c r="K5414" s="1">
        <v>44736</v>
      </c>
      <c r="L5414" t="s">
        <v>63</v>
      </c>
      <c r="M5414" t="s">
        <v>14392</v>
      </c>
      <c r="N5414" t="s">
        <v>14393</v>
      </c>
      <c r="O5414" t="s">
        <v>111</v>
      </c>
      <c r="P5414" t="s">
        <v>112</v>
      </c>
      <c r="Q5414" t="s">
        <v>332</v>
      </c>
      <c r="R5414" t="s">
        <v>113</v>
      </c>
      <c r="S5414" t="s">
        <v>69</v>
      </c>
      <c r="T5414" t="s">
        <v>115</v>
      </c>
      <c r="U5414" t="s">
        <v>116</v>
      </c>
      <c r="V5414" t="s">
        <v>8698</v>
      </c>
      <c r="W5414" t="s">
        <v>8699</v>
      </c>
    </row>
    <row r="5415" spans="1:23" x14ac:dyDescent="0.3">
      <c r="A5415">
        <v>3038373704901500</v>
      </c>
      <c r="B5415" t="s">
        <v>467</v>
      </c>
      <c r="C5415" t="s">
        <v>91</v>
      </c>
      <c r="D5415" t="s">
        <v>1771</v>
      </c>
      <c r="E5415" t="s">
        <v>378</v>
      </c>
      <c r="F5415" t="s">
        <v>379</v>
      </c>
      <c r="G5415">
        <v>21.521799999999999</v>
      </c>
      <c r="H5415">
        <v>-77.781199999999998</v>
      </c>
      <c r="I5415" t="s">
        <v>78</v>
      </c>
      <c r="J5415">
        <v>32970</v>
      </c>
      <c r="K5415" s="1">
        <v>44969</v>
      </c>
      <c r="L5415" t="s">
        <v>123</v>
      </c>
      <c r="M5415" t="s">
        <v>14394</v>
      </c>
      <c r="N5415" t="s">
        <v>14395</v>
      </c>
      <c r="O5415" t="s">
        <v>1493</v>
      </c>
      <c r="P5415" t="s">
        <v>1494</v>
      </c>
      <c r="Q5415" t="s">
        <v>253</v>
      </c>
      <c r="R5415" t="s">
        <v>1495</v>
      </c>
      <c r="S5415" t="s">
        <v>114</v>
      </c>
      <c r="T5415" t="s">
        <v>1496</v>
      </c>
      <c r="U5415" t="s">
        <v>1497</v>
      </c>
      <c r="V5415" t="s">
        <v>5212</v>
      </c>
      <c r="W5415" t="s">
        <v>5213</v>
      </c>
    </row>
    <row r="5416" spans="1:23" x14ac:dyDescent="0.3">
      <c r="A5416">
        <v>190151270654379</v>
      </c>
      <c r="B5416" t="s">
        <v>119</v>
      </c>
      <c r="C5416" t="s">
        <v>105</v>
      </c>
      <c r="D5416" t="s">
        <v>7138</v>
      </c>
      <c r="E5416" t="s">
        <v>1949</v>
      </c>
      <c r="F5416" t="s">
        <v>1950</v>
      </c>
      <c r="G5416">
        <v>-4.6795999999999998</v>
      </c>
      <c r="H5416">
        <v>55.491999999999997</v>
      </c>
      <c r="I5416" t="s">
        <v>138</v>
      </c>
      <c r="J5416">
        <v>24033</v>
      </c>
      <c r="K5416" s="1">
        <v>44851</v>
      </c>
      <c r="L5416" t="s">
        <v>29</v>
      </c>
      <c r="M5416" t="s">
        <v>14396</v>
      </c>
      <c r="N5416" t="s">
        <v>14397</v>
      </c>
      <c r="O5416" t="s">
        <v>1115</v>
      </c>
      <c r="P5416" t="s">
        <v>811</v>
      </c>
      <c r="Q5416" t="s">
        <v>253</v>
      </c>
      <c r="R5416" t="s">
        <v>1116</v>
      </c>
      <c r="S5416" t="s">
        <v>212</v>
      </c>
      <c r="T5416" t="s">
        <v>1117</v>
      </c>
      <c r="U5416" t="s">
        <v>1118</v>
      </c>
      <c r="V5416" t="s">
        <v>1313</v>
      </c>
      <c r="W5416" t="s">
        <v>1314</v>
      </c>
    </row>
    <row r="5417" spans="1:23" x14ac:dyDescent="0.3">
      <c r="A5417">
        <v>771169418092399</v>
      </c>
      <c r="B5417" t="s">
        <v>567</v>
      </c>
      <c r="C5417" t="s">
        <v>218</v>
      </c>
      <c r="D5417" t="s">
        <v>3829</v>
      </c>
      <c r="E5417" t="s">
        <v>220</v>
      </c>
      <c r="F5417" t="s">
        <v>221</v>
      </c>
      <c r="G5417">
        <v>13.443199999999999</v>
      </c>
      <c r="H5417">
        <v>-15.3101</v>
      </c>
      <c r="I5417" t="s">
        <v>78</v>
      </c>
      <c r="J5417">
        <v>23971</v>
      </c>
      <c r="K5417" s="1">
        <v>44482</v>
      </c>
      <c r="L5417" t="s">
        <v>63</v>
      </c>
      <c r="M5417" t="s">
        <v>14398</v>
      </c>
      <c r="N5417" t="s">
        <v>14399</v>
      </c>
      <c r="O5417" t="s">
        <v>141</v>
      </c>
      <c r="P5417" t="s">
        <v>155</v>
      </c>
      <c r="Q5417" t="s">
        <v>83</v>
      </c>
      <c r="R5417" t="s">
        <v>156</v>
      </c>
      <c r="S5417" t="s">
        <v>198</v>
      </c>
      <c r="T5417" t="s">
        <v>157</v>
      </c>
      <c r="U5417" t="s">
        <v>158</v>
      </c>
      <c r="V5417" t="s">
        <v>3800</v>
      </c>
      <c r="W5417" t="s">
        <v>3801</v>
      </c>
    </row>
    <row r="5418" spans="1:23" x14ac:dyDescent="0.3">
      <c r="A5418">
        <v>226663802618536</v>
      </c>
      <c r="B5418" t="s">
        <v>1140</v>
      </c>
      <c r="C5418" t="s">
        <v>134</v>
      </c>
      <c r="D5418" t="s">
        <v>1250</v>
      </c>
      <c r="E5418" t="s">
        <v>121</v>
      </c>
      <c r="F5418" t="s">
        <v>122</v>
      </c>
      <c r="G5418">
        <v>19.313300000000002</v>
      </c>
      <c r="H5418">
        <v>-81.254599999999996</v>
      </c>
      <c r="I5418" t="s">
        <v>78</v>
      </c>
      <c r="J5418">
        <v>25534</v>
      </c>
      <c r="K5418" s="1">
        <v>44500</v>
      </c>
      <c r="L5418" t="s">
        <v>29</v>
      </c>
      <c r="M5418" t="s">
        <v>14400</v>
      </c>
      <c r="N5418" t="s">
        <v>14401</v>
      </c>
      <c r="O5418" t="s">
        <v>2332</v>
      </c>
      <c r="P5418" t="s">
        <v>496</v>
      </c>
      <c r="Q5418" t="s">
        <v>674</v>
      </c>
      <c r="R5418" t="s">
        <v>2333</v>
      </c>
      <c r="S5418" t="s">
        <v>85</v>
      </c>
      <c r="T5418" t="s">
        <v>2334</v>
      </c>
      <c r="U5418" t="s">
        <v>2335</v>
      </c>
      <c r="V5418" t="s">
        <v>7668</v>
      </c>
      <c r="W5418" t="s">
        <v>7669</v>
      </c>
    </row>
    <row r="5419" spans="1:23" x14ac:dyDescent="0.3">
      <c r="A5419">
        <v>676604673980773</v>
      </c>
      <c r="B5419" t="s">
        <v>1683</v>
      </c>
      <c r="C5419" t="s">
        <v>134</v>
      </c>
      <c r="D5419" t="s">
        <v>3454</v>
      </c>
      <c r="E5419" t="s">
        <v>3116</v>
      </c>
      <c r="F5419" t="s">
        <v>3117</v>
      </c>
      <c r="G5419">
        <v>25.354800000000001</v>
      </c>
      <c r="H5419">
        <v>51.183900000000001</v>
      </c>
      <c r="I5419" t="s">
        <v>138</v>
      </c>
      <c r="J5419">
        <v>101014</v>
      </c>
      <c r="K5419" s="1">
        <v>45096</v>
      </c>
      <c r="L5419" t="s">
        <v>63</v>
      </c>
      <c r="M5419" t="s">
        <v>14402</v>
      </c>
      <c r="N5419" t="s">
        <v>14403</v>
      </c>
      <c r="O5419" t="s">
        <v>81</v>
      </c>
      <c r="P5419" t="s">
        <v>82</v>
      </c>
      <c r="Q5419" t="s">
        <v>967</v>
      </c>
      <c r="R5419" t="s">
        <v>84</v>
      </c>
      <c r="S5419" t="s">
        <v>114</v>
      </c>
      <c r="T5419" t="s">
        <v>86</v>
      </c>
      <c r="U5419" t="s">
        <v>87</v>
      </c>
      <c r="V5419" t="s">
        <v>4009</v>
      </c>
      <c r="W5419" t="s">
        <v>4010</v>
      </c>
    </row>
    <row r="5420" spans="1:23" x14ac:dyDescent="0.3">
      <c r="A5420">
        <v>2464934581653670</v>
      </c>
      <c r="B5420" t="s">
        <v>779</v>
      </c>
      <c r="C5420" t="s">
        <v>273</v>
      </c>
      <c r="D5420" t="s">
        <v>3574</v>
      </c>
      <c r="E5420" t="s">
        <v>1760</v>
      </c>
      <c r="F5420" t="s">
        <v>1761</v>
      </c>
      <c r="G5420">
        <v>13.193899999999999</v>
      </c>
      <c r="H5420">
        <v>-59.543199999999999</v>
      </c>
      <c r="I5420" t="s">
        <v>78</v>
      </c>
      <c r="J5420">
        <v>82162</v>
      </c>
      <c r="K5420" s="1">
        <v>44581</v>
      </c>
      <c r="L5420" t="s">
        <v>123</v>
      </c>
      <c r="M5420" t="s">
        <v>14404</v>
      </c>
      <c r="N5420">
        <v>9684438309</v>
      </c>
      <c r="O5420" t="s">
        <v>81</v>
      </c>
      <c r="P5420" t="s">
        <v>224</v>
      </c>
      <c r="Q5420" t="s">
        <v>1047</v>
      </c>
      <c r="R5420" t="s">
        <v>2259</v>
      </c>
      <c r="S5420" t="s">
        <v>145</v>
      </c>
      <c r="T5420" t="s">
        <v>2260</v>
      </c>
      <c r="U5420" t="s">
        <v>2261</v>
      </c>
      <c r="V5420" t="s">
        <v>513</v>
      </c>
      <c r="W5420" t="s">
        <v>514</v>
      </c>
    </row>
    <row r="5421" spans="1:23" x14ac:dyDescent="0.3">
      <c r="A5421">
        <v>58026834905238</v>
      </c>
      <c r="B5421" t="s">
        <v>454</v>
      </c>
      <c r="C5421" t="s">
        <v>105</v>
      </c>
      <c r="D5421" t="s">
        <v>2620</v>
      </c>
      <c r="E5421" t="s">
        <v>936</v>
      </c>
      <c r="F5421" t="s">
        <v>937</v>
      </c>
      <c r="G5421">
        <v>23.684999999999999</v>
      </c>
      <c r="H5421">
        <v>90.356300000000005</v>
      </c>
      <c r="I5421" t="s">
        <v>78</v>
      </c>
      <c r="J5421">
        <v>37113</v>
      </c>
      <c r="K5421" s="1">
        <v>45018</v>
      </c>
      <c r="L5421" t="s">
        <v>123</v>
      </c>
      <c r="M5421" t="s">
        <v>14405</v>
      </c>
      <c r="N5421" t="s">
        <v>14406</v>
      </c>
      <c r="O5421" t="s">
        <v>356</v>
      </c>
      <c r="P5421" t="s">
        <v>357</v>
      </c>
      <c r="Q5421" t="s">
        <v>674</v>
      </c>
      <c r="R5421" t="s">
        <v>359</v>
      </c>
      <c r="S5421" t="s">
        <v>198</v>
      </c>
      <c r="T5421" t="s">
        <v>360</v>
      </c>
      <c r="U5421" t="s">
        <v>361</v>
      </c>
      <c r="V5421" t="s">
        <v>2032</v>
      </c>
      <c r="W5421" t="s">
        <v>2033</v>
      </c>
    </row>
    <row r="5422" spans="1:23" x14ac:dyDescent="0.3">
      <c r="A5422">
        <v>2539396297222570</v>
      </c>
      <c r="B5422" t="s">
        <v>533</v>
      </c>
      <c r="C5422" t="s">
        <v>91</v>
      </c>
      <c r="D5422" t="s">
        <v>2941</v>
      </c>
      <c r="E5422" t="s">
        <v>76</v>
      </c>
      <c r="F5422" t="s">
        <v>77</v>
      </c>
      <c r="G5422">
        <v>9.3077000000000005</v>
      </c>
      <c r="H5422">
        <v>2.3157999999999999</v>
      </c>
      <c r="I5422" t="s">
        <v>206</v>
      </c>
      <c r="J5422">
        <v>34091</v>
      </c>
      <c r="K5422" s="1">
        <v>45170</v>
      </c>
      <c r="L5422" t="s">
        <v>123</v>
      </c>
      <c r="M5422" t="s">
        <v>14407</v>
      </c>
      <c r="N5422" t="s">
        <v>14408</v>
      </c>
      <c r="O5422" t="s">
        <v>2470</v>
      </c>
      <c r="P5422" t="s">
        <v>2471</v>
      </c>
      <c r="Q5422" t="s">
        <v>183</v>
      </c>
      <c r="R5422" t="s">
        <v>2472</v>
      </c>
      <c r="S5422" t="s">
        <v>36</v>
      </c>
      <c r="T5422" t="s">
        <v>2473</v>
      </c>
      <c r="U5422" t="s">
        <v>2474</v>
      </c>
      <c r="V5422" t="s">
        <v>1780</v>
      </c>
      <c r="W5422" t="s">
        <v>1781</v>
      </c>
    </row>
    <row r="5423" spans="1:23" x14ac:dyDescent="0.3">
      <c r="A5423">
        <v>3014570475852050</v>
      </c>
      <c r="B5423" t="s">
        <v>555</v>
      </c>
      <c r="C5423" t="s">
        <v>218</v>
      </c>
      <c r="D5423" t="s">
        <v>4366</v>
      </c>
      <c r="E5423" t="s">
        <v>883</v>
      </c>
      <c r="F5423" t="s">
        <v>884</v>
      </c>
      <c r="G5423">
        <v>31.791699999999999</v>
      </c>
      <c r="H5423">
        <v>-7.0926</v>
      </c>
      <c r="I5423" t="s">
        <v>78</v>
      </c>
      <c r="J5423">
        <v>99638</v>
      </c>
      <c r="K5423" s="1">
        <v>44628</v>
      </c>
      <c r="L5423" t="s">
        <v>29</v>
      </c>
      <c r="M5423" t="s">
        <v>14409</v>
      </c>
      <c r="N5423" t="s">
        <v>14410</v>
      </c>
      <c r="O5423" t="s">
        <v>111</v>
      </c>
      <c r="P5423" t="s">
        <v>112</v>
      </c>
      <c r="Q5423" t="s">
        <v>83</v>
      </c>
      <c r="R5423" t="s">
        <v>113</v>
      </c>
      <c r="S5423" t="s">
        <v>145</v>
      </c>
      <c r="T5423" t="s">
        <v>115</v>
      </c>
      <c r="U5423" t="s">
        <v>116</v>
      </c>
      <c r="V5423" t="s">
        <v>6139</v>
      </c>
      <c r="W5423" t="s">
        <v>6140</v>
      </c>
    </row>
    <row r="5424" spans="1:23" x14ac:dyDescent="0.3">
      <c r="A5424">
        <v>1513483763979590</v>
      </c>
      <c r="B5424" t="s">
        <v>325</v>
      </c>
      <c r="C5424" t="s">
        <v>58</v>
      </c>
      <c r="D5424" t="s">
        <v>3128</v>
      </c>
      <c r="E5424" t="s">
        <v>1424</v>
      </c>
      <c r="F5424" t="s">
        <v>1425</v>
      </c>
      <c r="G5424">
        <v>-15.3767</v>
      </c>
      <c r="H5424">
        <v>166.95920000000001</v>
      </c>
      <c r="I5424" t="s">
        <v>62</v>
      </c>
      <c r="J5424">
        <v>118515</v>
      </c>
      <c r="K5424" s="1">
        <v>45138</v>
      </c>
      <c r="L5424" t="s">
        <v>123</v>
      </c>
      <c r="M5424" t="s">
        <v>14411</v>
      </c>
      <c r="N5424" t="s">
        <v>14412</v>
      </c>
      <c r="O5424" t="s">
        <v>2275</v>
      </c>
      <c r="P5424" t="s">
        <v>2276</v>
      </c>
      <c r="Q5424" t="s">
        <v>294</v>
      </c>
      <c r="R5424" t="s">
        <v>2277</v>
      </c>
      <c r="S5424" t="s">
        <v>85</v>
      </c>
      <c r="T5424" t="s">
        <v>2278</v>
      </c>
      <c r="U5424" t="s">
        <v>2279</v>
      </c>
      <c r="V5424" t="s">
        <v>1780</v>
      </c>
      <c r="W5424" t="s">
        <v>1781</v>
      </c>
    </row>
    <row r="5425" spans="1:23" x14ac:dyDescent="0.3">
      <c r="A5425">
        <v>271919475225357</v>
      </c>
      <c r="B5425" t="s">
        <v>74</v>
      </c>
      <c r="C5425" t="s">
        <v>134</v>
      </c>
      <c r="D5425" t="s">
        <v>4243</v>
      </c>
      <c r="E5425" t="s">
        <v>998</v>
      </c>
      <c r="F5425" t="s">
        <v>999</v>
      </c>
      <c r="G5425">
        <v>47.4116</v>
      </c>
      <c r="H5425">
        <v>28.369900000000001</v>
      </c>
      <c r="I5425" t="s">
        <v>78</v>
      </c>
      <c r="J5425">
        <v>68148</v>
      </c>
      <c r="K5425" s="1">
        <v>44501</v>
      </c>
      <c r="L5425" t="s">
        <v>123</v>
      </c>
      <c r="M5425" t="s">
        <v>14413</v>
      </c>
      <c r="N5425" t="s">
        <v>14414</v>
      </c>
      <c r="O5425" t="s">
        <v>1745</v>
      </c>
      <c r="P5425" t="s">
        <v>1746</v>
      </c>
      <c r="Q5425" t="s">
        <v>674</v>
      </c>
      <c r="R5425" t="s">
        <v>1747</v>
      </c>
      <c r="S5425" t="s">
        <v>69</v>
      </c>
      <c r="T5425" t="s">
        <v>1748</v>
      </c>
      <c r="U5425" t="s">
        <v>1749</v>
      </c>
      <c r="V5425" t="s">
        <v>1119</v>
      </c>
      <c r="W5425" t="s">
        <v>1120</v>
      </c>
    </row>
    <row r="5426" spans="1:23" x14ac:dyDescent="0.3">
      <c r="A5426">
        <v>196797853237771</v>
      </c>
      <c r="B5426" t="s">
        <v>686</v>
      </c>
      <c r="C5426" t="s">
        <v>105</v>
      </c>
      <c r="D5426" t="s">
        <v>1637</v>
      </c>
      <c r="E5426" t="s">
        <v>2309</v>
      </c>
      <c r="F5426" t="s">
        <v>2310</v>
      </c>
      <c r="G5426">
        <v>12.984299999999999</v>
      </c>
      <c r="H5426">
        <v>-61.287199999999999</v>
      </c>
      <c r="I5426" t="s">
        <v>78</v>
      </c>
      <c r="J5426">
        <v>76569</v>
      </c>
      <c r="K5426" s="1">
        <v>44766</v>
      </c>
      <c r="L5426" t="s">
        <v>63</v>
      </c>
      <c r="M5426" t="s">
        <v>14415</v>
      </c>
      <c r="N5426" t="s">
        <v>14416</v>
      </c>
      <c r="O5426" t="s">
        <v>597</v>
      </c>
      <c r="P5426" t="s">
        <v>598</v>
      </c>
      <c r="Q5426" t="s">
        <v>239</v>
      </c>
      <c r="R5426" t="s">
        <v>599</v>
      </c>
      <c r="S5426" t="s">
        <v>69</v>
      </c>
      <c r="T5426" t="s">
        <v>600</v>
      </c>
      <c r="U5426" t="s">
        <v>601</v>
      </c>
      <c r="V5426" t="s">
        <v>4853</v>
      </c>
      <c r="W5426" t="s">
        <v>4854</v>
      </c>
    </row>
    <row r="5427" spans="1:23" x14ac:dyDescent="0.3">
      <c r="A5427">
        <v>2219236900677870</v>
      </c>
      <c r="B5427" t="s">
        <v>300</v>
      </c>
      <c r="C5427" t="s">
        <v>218</v>
      </c>
      <c r="D5427" t="s">
        <v>997</v>
      </c>
      <c r="E5427" t="s">
        <v>841</v>
      </c>
      <c r="F5427" t="s">
        <v>842</v>
      </c>
      <c r="G5427">
        <v>55.378100000000003</v>
      </c>
      <c r="H5427">
        <v>-3.4359999999999999</v>
      </c>
      <c r="I5427" t="s">
        <v>138</v>
      </c>
      <c r="J5427">
        <v>134543</v>
      </c>
      <c r="K5427" s="1">
        <v>44905</v>
      </c>
      <c r="L5427" t="s">
        <v>29</v>
      </c>
      <c r="M5427" t="s">
        <v>14417</v>
      </c>
      <c r="N5427" t="s">
        <v>14418</v>
      </c>
      <c r="O5427" t="s">
        <v>1513</v>
      </c>
      <c r="P5427" t="s">
        <v>1373</v>
      </c>
      <c r="Q5427" t="s">
        <v>83</v>
      </c>
      <c r="R5427" t="s">
        <v>1514</v>
      </c>
      <c r="S5427" t="s">
        <v>85</v>
      </c>
      <c r="T5427" t="s">
        <v>1515</v>
      </c>
      <c r="U5427" t="s">
        <v>1516</v>
      </c>
      <c r="V5427" t="s">
        <v>7481</v>
      </c>
      <c r="W5427" t="s">
        <v>7482</v>
      </c>
    </row>
    <row r="5428" spans="1:23" x14ac:dyDescent="0.3">
      <c r="A5428">
        <v>1168904991864860</v>
      </c>
      <c r="B5428" t="s">
        <v>325</v>
      </c>
      <c r="C5428" t="s">
        <v>42</v>
      </c>
      <c r="D5428" t="s">
        <v>1906</v>
      </c>
      <c r="E5428" t="s">
        <v>2398</v>
      </c>
      <c r="F5428" t="s">
        <v>2399</v>
      </c>
      <c r="G5428">
        <v>35.861699999999999</v>
      </c>
      <c r="H5428">
        <v>104.19540000000001</v>
      </c>
      <c r="I5428" t="s">
        <v>62</v>
      </c>
      <c r="J5428">
        <v>22158</v>
      </c>
      <c r="K5428" s="1">
        <v>44491</v>
      </c>
      <c r="L5428" t="s">
        <v>123</v>
      </c>
      <c r="M5428" t="s">
        <v>14419</v>
      </c>
      <c r="N5428" t="s">
        <v>14420</v>
      </c>
      <c r="O5428" t="s">
        <v>990</v>
      </c>
      <c r="P5428" t="s">
        <v>991</v>
      </c>
      <c r="Q5428" t="s">
        <v>169</v>
      </c>
      <c r="R5428" t="s">
        <v>992</v>
      </c>
      <c r="S5428" t="s">
        <v>85</v>
      </c>
      <c r="T5428" t="s">
        <v>993</v>
      </c>
      <c r="U5428" t="s">
        <v>994</v>
      </c>
      <c r="V5428" t="s">
        <v>7632</v>
      </c>
      <c r="W5428" t="s">
        <v>7633</v>
      </c>
    </row>
    <row r="5429" spans="1:23" x14ac:dyDescent="0.3">
      <c r="A5429">
        <v>2834181003713630</v>
      </c>
      <c r="B5429" t="s">
        <v>1636</v>
      </c>
      <c r="C5429" t="s">
        <v>58</v>
      </c>
      <c r="D5429" t="s">
        <v>2990</v>
      </c>
      <c r="E5429" t="s">
        <v>998</v>
      </c>
      <c r="F5429" t="s">
        <v>999</v>
      </c>
      <c r="G5429">
        <v>47.4116</v>
      </c>
      <c r="H5429">
        <v>28.369900000000001</v>
      </c>
      <c r="I5429" t="s">
        <v>138</v>
      </c>
      <c r="J5429">
        <v>69686</v>
      </c>
      <c r="K5429" s="1">
        <v>44987</v>
      </c>
      <c r="L5429" t="s">
        <v>63</v>
      </c>
      <c r="M5429" t="s">
        <v>14421</v>
      </c>
      <c r="N5429" t="s">
        <v>14422</v>
      </c>
      <c r="O5429" t="s">
        <v>597</v>
      </c>
      <c r="P5429" t="s">
        <v>598</v>
      </c>
      <c r="Q5429" t="s">
        <v>239</v>
      </c>
      <c r="R5429" t="s">
        <v>599</v>
      </c>
      <c r="S5429" t="s">
        <v>114</v>
      </c>
      <c r="T5429" t="s">
        <v>600</v>
      </c>
      <c r="U5429" t="s">
        <v>601</v>
      </c>
      <c r="V5429" t="s">
        <v>7026</v>
      </c>
      <c r="W5429" t="s">
        <v>7027</v>
      </c>
    </row>
    <row r="5430" spans="1:23" x14ac:dyDescent="0.3">
      <c r="A5430">
        <v>468690528946221</v>
      </c>
      <c r="B5430" t="s">
        <v>779</v>
      </c>
      <c r="C5430" t="s">
        <v>151</v>
      </c>
      <c r="D5430" t="s">
        <v>503</v>
      </c>
      <c r="E5430" t="s">
        <v>1160</v>
      </c>
      <c r="F5430" t="s">
        <v>1161</v>
      </c>
      <c r="G5430">
        <v>-1.9402999999999999</v>
      </c>
      <c r="H5430">
        <v>29.873899999999999</v>
      </c>
      <c r="I5430" t="s">
        <v>62</v>
      </c>
      <c r="J5430">
        <v>94037</v>
      </c>
      <c r="K5430" s="1">
        <v>45181</v>
      </c>
      <c r="L5430" t="s">
        <v>123</v>
      </c>
      <c r="M5430" t="s">
        <v>14423</v>
      </c>
      <c r="N5430" t="s">
        <v>14424</v>
      </c>
      <c r="O5430" t="s">
        <v>370</v>
      </c>
      <c r="P5430" t="s">
        <v>929</v>
      </c>
      <c r="Q5430" t="s">
        <v>967</v>
      </c>
      <c r="R5430" t="s">
        <v>930</v>
      </c>
      <c r="S5430" t="s">
        <v>69</v>
      </c>
      <c r="T5430" t="s">
        <v>931</v>
      </c>
      <c r="U5430" t="s">
        <v>932</v>
      </c>
      <c r="V5430" t="s">
        <v>5105</v>
      </c>
      <c r="W5430" t="s">
        <v>5106</v>
      </c>
    </row>
    <row r="5431" spans="1:23" x14ac:dyDescent="0.3">
      <c r="A5431">
        <v>3039502758720200</v>
      </c>
      <c r="B5431" t="s">
        <v>582</v>
      </c>
      <c r="C5431" t="s">
        <v>134</v>
      </c>
      <c r="D5431" t="s">
        <v>1150</v>
      </c>
      <c r="E5431" t="s">
        <v>3008</v>
      </c>
      <c r="F5431" t="s">
        <v>3009</v>
      </c>
      <c r="G5431">
        <v>42.733899999999998</v>
      </c>
      <c r="H5431">
        <v>25.485800000000001</v>
      </c>
      <c r="I5431" t="s">
        <v>138</v>
      </c>
      <c r="J5431">
        <v>36215</v>
      </c>
      <c r="K5431" s="1">
        <v>44778</v>
      </c>
      <c r="L5431" t="s">
        <v>123</v>
      </c>
      <c r="M5431" t="s">
        <v>14425</v>
      </c>
      <c r="N5431">
        <f>1-591-629-9225</f>
        <v>-10444</v>
      </c>
      <c r="O5431" t="s">
        <v>401</v>
      </c>
      <c r="P5431" t="s">
        <v>6357</v>
      </c>
      <c r="Q5431" t="s">
        <v>169</v>
      </c>
      <c r="R5431" t="s">
        <v>6358</v>
      </c>
      <c r="S5431" t="s">
        <v>52</v>
      </c>
      <c r="T5431" t="s">
        <v>6359</v>
      </c>
      <c r="U5431" t="s">
        <v>6360</v>
      </c>
      <c r="V5431" t="s">
        <v>2944</v>
      </c>
      <c r="W5431" t="s">
        <v>2945</v>
      </c>
    </row>
    <row r="5432" spans="1:23" x14ac:dyDescent="0.3">
      <c r="A5432">
        <v>2821658060165440</v>
      </c>
      <c r="B5432" t="s">
        <v>443</v>
      </c>
      <c r="C5432" t="s">
        <v>151</v>
      </c>
      <c r="D5432" t="s">
        <v>3322</v>
      </c>
      <c r="E5432" t="s">
        <v>5225</v>
      </c>
      <c r="F5432" t="s">
        <v>5226</v>
      </c>
      <c r="G5432">
        <v>7.1315</v>
      </c>
      <c r="H5432">
        <v>171.18450000000001</v>
      </c>
      <c r="I5432" t="s">
        <v>28</v>
      </c>
      <c r="J5432">
        <v>97294</v>
      </c>
      <c r="K5432" s="1">
        <v>44897</v>
      </c>
      <c r="L5432" t="s">
        <v>29</v>
      </c>
      <c r="M5432" t="s">
        <v>14426</v>
      </c>
      <c r="N5432" t="s">
        <v>14427</v>
      </c>
      <c r="O5432" t="s">
        <v>650</v>
      </c>
      <c r="P5432" t="s">
        <v>1408</v>
      </c>
      <c r="Q5432" t="s">
        <v>50</v>
      </c>
      <c r="R5432" t="s">
        <v>1409</v>
      </c>
      <c r="S5432" t="s">
        <v>114</v>
      </c>
      <c r="T5432" t="s">
        <v>1410</v>
      </c>
      <c r="U5432" t="s">
        <v>1411</v>
      </c>
      <c r="V5432" t="s">
        <v>1568</v>
      </c>
      <c r="W5432" t="s">
        <v>1569</v>
      </c>
    </row>
    <row r="5433" spans="1:23" x14ac:dyDescent="0.3">
      <c r="A5433">
        <v>2686509081261730</v>
      </c>
      <c r="B5433" t="s">
        <v>1249</v>
      </c>
      <c r="C5433" t="s">
        <v>151</v>
      </c>
      <c r="D5433" t="s">
        <v>521</v>
      </c>
      <c r="E5433" t="s">
        <v>1316</v>
      </c>
      <c r="F5433" t="s">
        <v>1317</v>
      </c>
      <c r="G5433">
        <v>16.538799999999998</v>
      </c>
      <c r="H5433">
        <v>-23.041799999999999</v>
      </c>
      <c r="I5433" t="s">
        <v>206</v>
      </c>
      <c r="J5433">
        <v>15478</v>
      </c>
      <c r="K5433" s="1">
        <v>44684</v>
      </c>
      <c r="L5433" t="s">
        <v>123</v>
      </c>
      <c r="M5433" t="s">
        <v>14428</v>
      </c>
      <c r="N5433" t="s">
        <v>14429</v>
      </c>
      <c r="O5433" t="s">
        <v>6817</v>
      </c>
      <c r="P5433" t="s">
        <v>6818</v>
      </c>
      <c r="Q5433" t="s">
        <v>34</v>
      </c>
      <c r="R5433" t="s">
        <v>6819</v>
      </c>
      <c r="S5433" t="s">
        <v>36</v>
      </c>
      <c r="T5433" t="s">
        <v>6820</v>
      </c>
      <c r="U5433" t="s">
        <v>6821</v>
      </c>
      <c r="V5433" t="s">
        <v>3968</v>
      </c>
      <c r="W5433" t="s">
        <v>3969</v>
      </c>
    </row>
    <row r="5434" spans="1:23" x14ac:dyDescent="0.3">
      <c r="A5434">
        <v>1853195788107700</v>
      </c>
      <c r="B5434" t="s">
        <v>839</v>
      </c>
      <c r="C5434" t="s">
        <v>42</v>
      </c>
      <c r="D5434" t="s">
        <v>3389</v>
      </c>
      <c r="E5434" t="s">
        <v>2255</v>
      </c>
      <c r="F5434" t="s">
        <v>2256</v>
      </c>
      <c r="G5434">
        <v>41.377499999999998</v>
      </c>
      <c r="H5434">
        <v>64.585300000000004</v>
      </c>
      <c r="I5434" t="s">
        <v>206</v>
      </c>
      <c r="J5434">
        <v>62253</v>
      </c>
      <c r="K5434" s="1">
        <v>44848</v>
      </c>
      <c r="L5434" t="s">
        <v>29</v>
      </c>
      <c r="M5434" t="s">
        <v>14430</v>
      </c>
      <c r="N5434" t="s">
        <v>14431</v>
      </c>
      <c r="O5434" t="s">
        <v>693</v>
      </c>
      <c r="P5434" t="s">
        <v>1394</v>
      </c>
      <c r="Q5434" t="s">
        <v>253</v>
      </c>
      <c r="R5434" t="s">
        <v>1395</v>
      </c>
      <c r="S5434" t="s">
        <v>85</v>
      </c>
      <c r="T5434" t="s">
        <v>1396</v>
      </c>
      <c r="U5434" t="s">
        <v>1397</v>
      </c>
      <c r="V5434" t="s">
        <v>490</v>
      </c>
      <c r="W5434" t="s">
        <v>491</v>
      </c>
    </row>
    <row r="5435" spans="1:23" x14ac:dyDescent="0.3">
      <c r="A5435">
        <v>2174773603049970</v>
      </c>
      <c r="B5435" t="s">
        <v>351</v>
      </c>
      <c r="C5435" t="s">
        <v>105</v>
      </c>
      <c r="D5435" t="s">
        <v>4390</v>
      </c>
      <c r="E5435" t="s">
        <v>3498</v>
      </c>
      <c r="F5435" t="s">
        <v>3499</v>
      </c>
      <c r="G5435">
        <v>-3.3731</v>
      </c>
      <c r="H5435">
        <v>29.918900000000001</v>
      </c>
      <c r="I5435" t="s">
        <v>206</v>
      </c>
      <c r="J5435">
        <v>30271</v>
      </c>
      <c r="K5435" s="1">
        <v>44765</v>
      </c>
      <c r="L5435" t="s">
        <v>123</v>
      </c>
      <c r="M5435" t="s">
        <v>14432</v>
      </c>
      <c r="N5435" t="s">
        <v>14433</v>
      </c>
      <c r="O5435" t="s">
        <v>965</v>
      </c>
      <c r="P5435" t="s">
        <v>966</v>
      </c>
      <c r="Q5435" t="s">
        <v>83</v>
      </c>
      <c r="R5435" t="s">
        <v>968</v>
      </c>
      <c r="S5435" t="s">
        <v>85</v>
      </c>
      <c r="T5435" t="s">
        <v>969</v>
      </c>
      <c r="U5435" t="s">
        <v>970</v>
      </c>
      <c r="V5435" t="s">
        <v>611</v>
      </c>
      <c r="W5435" t="s">
        <v>612</v>
      </c>
    </row>
    <row r="5436" spans="1:23" x14ac:dyDescent="0.3">
      <c r="A5436">
        <v>1815098119902360</v>
      </c>
      <c r="B5436" t="s">
        <v>678</v>
      </c>
      <c r="C5436" t="s">
        <v>105</v>
      </c>
      <c r="D5436" t="s">
        <v>4537</v>
      </c>
      <c r="E5436" t="s">
        <v>688</v>
      </c>
      <c r="F5436" t="s">
        <v>689</v>
      </c>
      <c r="G5436">
        <v>12.5657</v>
      </c>
      <c r="H5436">
        <v>104.9909</v>
      </c>
      <c r="I5436" t="s">
        <v>206</v>
      </c>
      <c r="J5436">
        <v>33419</v>
      </c>
      <c r="K5436" s="1">
        <v>44592</v>
      </c>
      <c r="L5436" t="s">
        <v>123</v>
      </c>
      <c r="M5436" t="s">
        <v>14434</v>
      </c>
      <c r="N5436" t="s">
        <v>14435</v>
      </c>
      <c r="O5436" t="s">
        <v>474</v>
      </c>
      <c r="P5436" t="s">
        <v>3611</v>
      </c>
      <c r="Q5436" t="s">
        <v>294</v>
      </c>
      <c r="R5436" t="s">
        <v>3612</v>
      </c>
      <c r="S5436" t="s">
        <v>85</v>
      </c>
      <c r="T5436" t="s">
        <v>3613</v>
      </c>
      <c r="U5436" t="s">
        <v>3614</v>
      </c>
      <c r="V5436" t="s">
        <v>2246</v>
      </c>
      <c r="W5436" t="s">
        <v>2247</v>
      </c>
    </row>
    <row r="5437" spans="1:23" x14ac:dyDescent="0.3">
      <c r="A5437">
        <v>97838975644229</v>
      </c>
      <c r="B5437" t="s">
        <v>74</v>
      </c>
      <c r="C5437" t="s">
        <v>273</v>
      </c>
      <c r="D5437" t="s">
        <v>904</v>
      </c>
      <c r="E5437" t="s">
        <v>853</v>
      </c>
      <c r="F5437" t="s">
        <v>854</v>
      </c>
      <c r="G5437">
        <v>33.939100000000003</v>
      </c>
      <c r="H5437">
        <v>67.709999999999994</v>
      </c>
      <c r="I5437" t="s">
        <v>78</v>
      </c>
      <c r="J5437">
        <v>65590</v>
      </c>
      <c r="K5437" s="1">
        <v>44612</v>
      </c>
      <c r="L5437" t="s">
        <v>63</v>
      </c>
      <c r="M5437" t="s">
        <v>14436</v>
      </c>
      <c r="N5437" t="s">
        <v>14437</v>
      </c>
      <c r="O5437" t="s">
        <v>1979</v>
      </c>
      <c r="P5437" t="s">
        <v>4672</v>
      </c>
      <c r="Q5437" t="s">
        <v>239</v>
      </c>
      <c r="R5437" t="s">
        <v>4673</v>
      </c>
      <c r="S5437" t="s">
        <v>36</v>
      </c>
      <c r="T5437" t="s">
        <v>4674</v>
      </c>
      <c r="U5437" t="s">
        <v>4675</v>
      </c>
      <c r="V5437" t="s">
        <v>5113</v>
      </c>
      <c r="W5437" t="s">
        <v>5114</v>
      </c>
    </row>
    <row r="5438" spans="1:23" x14ac:dyDescent="0.3">
      <c r="A5438">
        <v>2023669885199300</v>
      </c>
      <c r="B5438" t="s">
        <v>217</v>
      </c>
      <c r="C5438" t="s">
        <v>151</v>
      </c>
      <c r="D5438" t="s">
        <v>4504</v>
      </c>
      <c r="E5438" t="s">
        <v>2374</v>
      </c>
      <c r="F5438" t="s">
        <v>2375</v>
      </c>
      <c r="G5438">
        <v>48.019599999999997</v>
      </c>
      <c r="H5438">
        <v>66.923699999999997</v>
      </c>
      <c r="I5438" t="s">
        <v>62</v>
      </c>
      <c r="J5438">
        <v>36374</v>
      </c>
      <c r="K5438" s="1">
        <v>44718</v>
      </c>
      <c r="L5438" t="s">
        <v>123</v>
      </c>
      <c r="M5438" t="s">
        <v>14438</v>
      </c>
      <c r="N5438" t="s">
        <v>14439</v>
      </c>
      <c r="O5438" t="s">
        <v>693</v>
      </c>
      <c r="P5438" t="s">
        <v>2445</v>
      </c>
      <c r="Q5438" t="s">
        <v>143</v>
      </c>
      <c r="R5438" t="s">
        <v>2446</v>
      </c>
      <c r="S5438" t="s">
        <v>85</v>
      </c>
      <c r="T5438" t="s">
        <v>2447</v>
      </c>
      <c r="U5438" t="s">
        <v>2448</v>
      </c>
      <c r="V5438" t="s">
        <v>10068</v>
      </c>
      <c r="W5438" t="s">
        <v>10069</v>
      </c>
    </row>
    <row r="5439" spans="1:23" x14ac:dyDescent="0.3">
      <c r="A5439">
        <v>1480804001480650</v>
      </c>
      <c r="B5439" t="s">
        <v>260</v>
      </c>
      <c r="C5439" t="s">
        <v>134</v>
      </c>
      <c r="D5439" t="s">
        <v>3451</v>
      </c>
      <c r="E5439" t="s">
        <v>4329</v>
      </c>
      <c r="F5439" t="s">
        <v>4330</v>
      </c>
      <c r="G5439">
        <v>-13.254300000000001</v>
      </c>
      <c r="H5439">
        <v>34.301499999999997</v>
      </c>
      <c r="I5439" t="s">
        <v>206</v>
      </c>
      <c r="J5439">
        <v>113511</v>
      </c>
      <c r="K5439" s="1">
        <v>44521</v>
      </c>
      <c r="L5439" t="s">
        <v>29</v>
      </c>
      <c r="M5439" t="s">
        <v>14440</v>
      </c>
      <c r="N5439" t="s">
        <v>14441</v>
      </c>
      <c r="O5439" t="s">
        <v>2111</v>
      </c>
      <c r="P5439" t="s">
        <v>2675</v>
      </c>
      <c r="Q5439" t="s">
        <v>294</v>
      </c>
      <c r="R5439" t="s">
        <v>2676</v>
      </c>
      <c r="S5439" t="s">
        <v>241</v>
      </c>
      <c r="T5439" t="s">
        <v>2677</v>
      </c>
      <c r="U5439" t="s">
        <v>2678</v>
      </c>
      <c r="V5439" t="s">
        <v>5849</v>
      </c>
      <c r="W5439" t="s">
        <v>5850</v>
      </c>
    </row>
    <row r="5440" spans="1:23" x14ac:dyDescent="0.3">
      <c r="A5440">
        <v>1901126446178610</v>
      </c>
      <c r="B5440" t="s">
        <v>74</v>
      </c>
      <c r="C5440" t="s">
        <v>42</v>
      </c>
      <c r="D5440" t="s">
        <v>583</v>
      </c>
      <c r="E5440" t="s">
        <v>3080</v>
      </c>
      <c r="F5440" t="s">
        <v>3081</v>
      </c>
      <c r="G5440">
        <v>12.169600000000001</v>
      </c>
      <c r="H5440">
        <v>-68.989999999999995</v>
      </c>
      <c r="I5440" t="s">
        <v>138</v>
      </c>
      <c r="J5440">
        <v>35708</v>
      </c>
      <c r="K5440" s="1">
        <v>44527</v>
      </c>
      <c r="L5440" t="s">
        <v>123</v>
      </c>
      <c r="M5440" t="s">
        <v>14442</v>
      </c>
      <c r="N5440" t="s">
        <v>14443</v>
      </c>
      <c r="O5440" t="s">
        <v>2174</v>
      </c>
      <c r="P5440" t="s">
        <v>2782</v>
      </c>
      <c r="Q5440" t="s">
        <v>50</v>
      </c>
      <c r="R5440" t="s">
        <v>2783</v>
      </c>
      <c r="S5440" t="s">
        <v>212</v>
      </c>
      <c r="T5440" t="s">
        <v>2784</v>
      </c>
      <c r="U5440" t="s">
        <v>2785</v>
      </c>
      <c r="V5440" t="s">
        <v>4562</v>
      </c>
      <c r="W5440" t="s">
        <v>4563</v>
      </c>
    </row>
    <row r="5441" spans="1:23" x14ac:dyDescent="0.3">
      <c r="A5441">
        <v>1710066227195720</v>
      </c>
      <c r="B5441" t="s">
        <v>430</v>
      </c>
      <c r="C5441" t="s">
        <v>189</v>
      </c>
      <c r="D5441" t="s">
        <v>8310</v>
      </c>
      <c r="E5441" t="s">
        <v>3412</v>
      </c>
      <c r="F5441" t="s">
        <v>3413</v>
      </c>
      <c r="G5441">
        <v>18.0425</v>
      </c>
      <c r="H5441">
        <v>-63.0548</v>
      </c>
      <c r="I5441" t="s">
        <v>62</v>
      </c>
      <c r="J5441">
        <v>50546</v>
      </c>
      <c r="K5441" s="1">
        <v>44587</v>
      </c>
      <c r="L5441" t="s">
        <v>29</v>
      </c>
      <c r="M5441" t="s">
        <v>14444</v>
      </c>
      <c r="N5441" t="s">
        <v>14445</v>
      </c>
      <c r="O5441" t="s">
        <v>1745</v>
      </c>
      <c r="P5441" t="s">
        <v>2745</v>
      </c>
      <c r="Q5441" t="s">
        <v>321</v>
      </c>
      <c r="R5441" t="s">
        <v>2746</v>
      </c>
      <c r="S5441" t="s">
        <v>198</v>
      </c>
      <c r="T5441" t="s">
        <v>2747</v>
      </c>
      <c r="U5441" t="s">
        <v>2748</v>
      </c>
      <c r="V5441" t="s">
        <v>1517</v>
      </c>
      <c r="W5441" t="s">
        <v>1518</v>
      </c>
    </row>
    <row r="5442" spans="1:23" x14ac:dyDescent="0.3">
      <c r="A5442">
        <v>636695095997813</v>
      </c>
      <c r="B5442" t="s">
        <v>1008</v>
      </c>
      <c r="C5442" t="s">
        <v>24</v>
      </c>
      <c r="D5442" t="s">
        <v>246</v>
      </c>
      <c r="E5442" t="s">
        <v>1377</v>
      </c>
      <c r="F5442" t="s">
        <v>1378</v>
      </c>
      <c r="G5442">
        <v>-29.6099</v>
      </c>
      <c r="H5442">
        <v>28.233599999999999</v>
      </c>
      <c r="I5442" t="s">
        <v>28</v>
      </c>
      <c r="J5442">
        <v>44098</v>
      </c>
      <c r="K5442" s="1">
        <v>44613</v>
      </c>
      <c r="L5442" t="s">
        <v>29</v>
      </c>
      <c r="M5442" t="s">
        <v>14446</v>
      </c>
      <c r="N5442" t="s">
        <v>14447</v>
      </c>
      <c r="O5442" t="s">
        <v>4415</v>
      </c>
      <c r="P5442" t="s">
        <v>4416</v>
      </c>
      <c r="Q5442" t="s">
        <v>674</v>
      </c>
      <c r="R5442" t="s">
        <v>4417</v>
      </c>
      <c r="S5442" t="s">
        <v>69</v>
      </c>
      <c r="T5442" t="s">
        <v>4418</v>
      </c>
      <c r="U5442" t="s">
        <v>4419</v>
      </c>
      <c r="V5442" t="s">
        <v>3873</v>
      </c>
      <c r="W5442" t="s">
        <v>3874</v>
      </c>
    </row>
    <row r="5443" spans="1:23" x14ac:dyDescent="0.3">
      <c r="A5443">
        <v>1986551112194600</v>
      </c>
      <c r="B5443" t="s">
        <v>678</v>
      </c>
      <c r="C5443" t="s">
        <v>134</v>
      </c>
      <c r="D5443" t="s">
        <v>974</v>
      </c>
      <c r="E5443" t="s">
        <v>576</v>
      </c>
      <c r="F5443" t="s">
        <v>577</v>
      </c>
      <c r="G5443">
        <v>7.3696999999999999</v>
      </c>
      <c r="H5443">
        <v>12.354699999999999</v>
      </c>
      <c r="I5443" t="s">
        <v>62</v>
      </c>
      <c r="J5443">
        <v>58321</v>
      </c>
      <c r="K5443" s="1">
        <v>45142</v>
      </c>
      <c r="L5443" t="s">
        <v>123</v>
      </c>
      <c r="M5443" t="s">
        <v>14448</v>
      </c>
      <c r="N5443" t="s">
        <v>14449</v>
      </c>
      <c r="O5443" t="s">
        <v>2111</v>
      </c>
      <c r="P5443" t="s">
        <v>2132</v>
      </c>
      <c r="Q5443" t="s">
        <v>67</v>
      </c>
      <c r="R5443" t="s">
        <v>2133</v>
      </c>
      <c r="S5443" t="s">
        <v>241</v>
      </c>
      <c r="T5443" t="s">
        <v>2134</v>
      </c>
      <c r="U5443" t="s">
        <v>2135</v>
      </c>
      <c r="V5443" t="s">
        <v>3868</v>
      </c>
      <c r="W5443" t="s">
        <v>3869</v>
      </c>
    </row>
    <row r="5444" spans="1:23" x14ac:dyDescent="0.3">
      <c r="A5444">
        <v>2141552217938460</v>
      </c>
      <c r="B5444" t="s">
        <v>533</v>
      </c>
      <c r="C5444" t="s">
        <v>42</v>
      </c>
      <c r="D5444" t="s">
        <v>2946</v>
      </c>
      <c r="E5444" t="s">
        <v>493</v>
      </c>
      <c r="F5444" t="s">
        <v>494</v>
      </c>
      <c r="G5444">
        <v>-20.904299999999999</v>
      </c>
      <c r="H5444">
        <v>165.61799999999999</v>
      </c>
      <c r="I5444" t="s">
        <v>28</v>
      </c>
      <c r="J5444">
        <v>115141</v>
      </c>
      <c r="K5444" s="1">
        <v>44821</v>
      </c>
      <c r="L5444" t="s">
        <v>63</v>
      </c>
      <c r="M5444" t="s">
        <v>14450</v>
      </c>
      <c r="N5444">
        <f>1-589-687-5494</f>
        <v>-6769</v>
      </c>
      <c r="O5444" t="s">
        <v>447</v>
      </c>
      <c r="P5444" t="s">
        <v>5008</v>
      </c>
      <c r="Q5444" t="s">
        <v>239</v>
      </c>
      <c r="R5444" t="s">
        <v>5009</v>
      </c>
      <c r="S5444" t="s">
        <v>212</v>
      </c>
      <c r="T5444" t="s">
        <v>5010</v>
      </c>
      <c r="U5444" t="s">
        <v>5011</v>
      </c>
      <c r="V5444" t="s">
        <v>8938</v>
      </c>
      <c r="W5444" t="s">
        <v>8939</v>
      </c>
    </row>
    <row r="5445" spans="1:23" x14ac:dyDescent="0.3">
      <c r="A5445">
        <v>836239512532818</v>
      </c>
      <c r="B5445" t="s">
        <v>973</v>
      </c>
      <c r="C5445" t="s">
        <v>42</v>
      </c>
      <c r="D5445" t="s">
        <v>1133</v>
      </c>
      <c r="E5445" t="s">
        <v>262</v>
      </c>
      <c r="F5445" t="s">
        <v>262</v>
      </c>
      <c r="G5445">
        <v>43.942399999999999</v>
      </c>
      <c r="H5445">
        <v>12.457800000000001</v>
      </c>
      <c r="I5445" t="s">
        <v>78</v>
      </c>
      <c r="J5445">
        <v>133123</v>
      </c>
      <c r="K5445" s="1">
        <v>44984</v>
      </c>
      <c r="L5445" t="s">
        <v>29</v>
      </c>
      <c r="M5445" t="s">
        <v>10236</v>
      </c>
      <c r="N5445">
        <f>1-716-543-7945</f>
        <v>-9203</v>
      </c>
      <c r="O5445" t="s">
        <v>1543</v>
      </c>
      <c r="P5445" t="s">
        <v>1544</v>
      </c>
      <c r="Q5445" t="s">
        <v>294</v>
      </c>
      <c r="R5445" t="s">
        <v>1545</v>
      </c>
      <c r="S5445" t="s">
        <v>241</v>
      </c>
      <c r="T5445" t="s">
        <v>1546</v>
      </c>
      <c r="U5445" t="s">
        <v>1547</v>
      </c>
      <c r="V5445" t="s">
        <v>9799</v>
      </c>
      <c r="W5445" t="s">
        <v>9800</v>
      </c>
    </row>
    <row r="5446" spans="1:23" x14ac:dyDescent="0.3">
      <c r="A5446">
        <v>1228955137624720</v>
      </c>
      <c r="B5446" t="s">
        <v>1803</v>
      </c>
      <c r="C5446" t="s">
        <v>24</v>
      </c>
      <c r="D5446" t="s">
        <v>7642</v>
      </c>
      <c r="E5446" t="s">
        <v>3607</v>
      </c>
      <c r="F5446" t="s">
        <v>3608</v>
      </c>
      <c r="G5446">
        <v>39.074199999999998</v>
      </c>
      <c r="H5446">
        <v>21.824300000000001</v>
      </c>
      <c r="I5446" t="s">
        <v>28</v>
      </c>
      <c r="J5446">
        <v>73789</v>
      </c>
      <c r="K5446" s="1">
        <v>44812</v>
      </c>
      <c r="L5446" t="s">
        <v>63</v>
      </c>
      <c r="M5446" t="s">
        <v>14451</v>
      </c>
      <c r="N5446" t="s">
        <v>14452</v>
      </c>
      <c r="O5446" t="s">
        <v>265</v>
      </c>
      <c r="P5446" t="s">
        <v>266</v>
      </c>
      <c r="Q5446" t="s">
        <v>50</v>
      </c>
      <c r="R5446" t="s">
        <v>267</v>
      </c>
      <c r="S5446" t="s">
        <v>255</v>
      </c>
      <c r="T5446" t="s">
        <v>268</v>
      </c>
      <c r="U5446" t="s">
        <v>269</v>
      </c>
      <c r="V5446" t="s">
        <v>2695</v>
      </c>
      <c r="W5446" t="s">
        <v>2696</v>
      </c>
    </row>
    <row r="5447" spans="1:23" x14ac:dyDescent="0.3">
      <c r="A5447">
        <v>1219192339844000</v>
      </c>
      <c r="B5447" t="s">
        <v>23</v>
      </c>
      <c r="C5447" t="s">
        <v>273</v>
      </c>
      <c r="D5447" t="s">
        <v>431</v>
      </c>
      <c r="E5447" t="s">
        <v>504</v>
      </c>
      <c r="F5447" t="s">
        <v>505</v>
      </c>
      <c r="G5447">
        <v>21.473500000000001</v>
      </c>
      <c r="H5447">
        <v>55.9754</v>
      </c>
      <c r="I5447" t="s">
        <v>206</v>
      </c>
      <c r="J5447">
        <v>110496</v>
      </c>
      <c r="K5447" s="1">
        <v>45063</v>
      </c>
      <c r="L5447" t="s">
        <v>29</v>
      </c>
      <c r="M5447" t="s">
        <v>6212</v>
      </c>
      <c r="N5447" t="s">
        <v>14453</v>
      </c>
      <c r="O5447" t="s">
        <v>496</v>
      </c>
      <c r="P5447" t="s">
        <v>1591</v>
      </c>
      <c r="Q5447" t="s">
        <v>1047</v>
      </c>
      <c r="R5447" t="s">
        <v>1592</v>
      </c>
      <c r="S5447" t="s">
        <v>52</v>
      </c>
      <c r="T5447" t="s">
        <v>1593</v>
      </c>
      <c r="U5447" t="s">
        <v>1594</v>
      </c>
      <c r="V5447" t="s">
        <v>9325</v>
      </c>
      <c r="W5447" t="s">
        <v>9326</v>
      </c>
    </row>
    <row r="5448" spans="1:23" x14ac:dyDescent="0.3">
      <c r="A5448">
        <v>1793583515928120</v>
      </c>
      <c r="B5448" t="s">
        <v>217</v>
      </c>
      <c r="C5448" t="s">
        <v>42</v>
      </c>
      <c r="D5448" t="s">
        <v>687</v>
      </c>
      <c r="E5448" t="s">
        <v>191</v>
      </c>
      <c r="F5448" t="s">
        <v>192</v>
      </c>
      <c r="G5448">
        <v>32.3078</v>
      </c>
      <c r="H5448">
        <v>-64.750500000000002</v>
      </c>
      <c r="I5448" t="s">
        <v>206</v>
      </c>
      <c r="J5448">
        <v>106358</v>
      </c>
      <c r="K5448" s="1">
        <v>44823</v>
      </c>
      <c r="L5448" t="s">
        <v>29</v>
      </c>
      <c r="M5448" t="s">
        <v>10974</v>
      </c>
      <c r="N5448" t="s">
        <v>14454</v>
      </c>
      <c r="O5448" t="s">
        <v>1726</v>
      </c>
      <c r="P5448" t="s">
        <v>4102</v>
      </c>
      <c r="Q5448" t="s">
        <v>34</v>
      </c>
      <c r="R5448" t="s">
        <v>4103</v>
      </c>
      <c r="S5448" t="s">
        <v>334</v>
      </c>
      <c r="T5448" t="s">
        <v>4104</v>
      </c>
      <c r="U5448" t="s">
        <v>4105</v>
      </c>
      <c r="V5448" t="s">
        <v>4093</v>
      </c>
      <c r="W5448" t="s">
        <v>4094</v>
      </c>
    </row>
    <row r="5449" spans="1:23" x14ac:dyDescent="0.3">
      <c r="A5449">
        <v>59289147110981</v>
      </c>
      <c r="B5449" t="s">
        <v>150</v>
      </c>
      <c r="C5449" t="s">
        <v>218</v>
      </c>
      <c r="D5449" t="s">
        <v>1550</v>
      </c>
      <c r="E5449" t="s">
        <v>947</v>
      </c>
      <c r="F5449" t="s">
        <v>948</v>
      </c>
      <c r="G5449">
        <v>28.3949</v>
      </c>
      <c r="H5449">
        <v>84.123999999999995</v>
      </c>
      <c r="I5449" t="s">
        <v>138</v>
      </c>
      <c r="J5449">
        <v>94239</v>
      </c>
      <c r="K5449" s="1">
        <v>44662</v>
      </c>
      <c r="L5449" t="s">
        <v>123</v>
      </c>
      <c r="M5449" t="s">
        <v>14455</v>
      </c>
      <c r="N5449" t="s">
        <v>14456</v>
      </c>
      <c r="O5449" t="s">
        <v>1661</v>
      </c>
      <c r="P5449" t="s">
        <v>410</v>
      </c>
      <c r="Q5449" t="s">
        <v>1047</v>
      </c>
      <c r="R5449" t="s">
        <v>1662</v>
      </c>
      <c r="S5449" t="s">
        <v>85</v>
      </c>
      <c r="T5449" t="s">
        <v>1663</v>
      </c>
      <c r="U5449" t="s">
        <v>1664</v>
      </c>
      <c r="V5449" t="s">
        <v>7389</v>
      </c>
      <c r="W5449" t="s">
        <v>7390</v>
      </c>
    </row>
    <row r="5450" spans="1:23" x14ac:dyDescent="0.3">
      <c r="A5450">
        <v>1545851029820310</v>
      </c>
      <c r="B5450" t="s">
        <v>133</v>
      </c>
      <c r="C5450" t="s">
        <v>134</v>
      </c>
      <c r="D5450" t="s">
        <v>4497</v>
      </c>
      <c r="E5450" t="s">
        <v>1316</v>
      </c>
      <c r="F5450" t="s">
        <v>1317</v>
      </c>
      <c r="G5450">
        <v>16.538799999999998</v>
      </c>
      <c r="H5450">
        <v>-23.041799999999999</v>
      </c>
      <c r="I5450" t="s">
        <v>206</v>
      </c>
      <c r="J5450">
        <v>85332</v>
      </c>
      <c r="K5450" s="1">
        <v>45102</v>
      </c>
      <c r="L5450" t="s">
        <v>123</v>
      </c>
      <c r="M5450" t="s">
        <v>14457</v>
      </c>
      <c r="N5450" t="s">
        <v>14458</v>
      </c>
      <c r="O5450" t="s">
        <v>693</v>
      </c>
      <c r="P5450" t="s">
        <v>5234</v>
      </c>
      <c r="Q5450" t="s">
        <v>34</v>
      </c>
      <c r="R5450" t="s">
        <v>5235</v>
      </c>
      <c r="S5450" t="s">
        <v>36</v>
      </c>
      <c r="T5450" t="s">
        <v>5236</v>
      </c>
      <c r="U5450" t="s">
        <v>5237</v>
      </c>
      <c r="V5450" t="s">
        <v>1199</v>
      </c>
    </row>
    <row r="5451" spans="1:23" x14ac:dyDescent="0.3">
      <c r="A5451">
        <v>349772094118590</v>
      </c>
      <c r="B5451" t="s">
        <v>313</v>
      </c>
      <c r="C5451" t="s">
        <v>218</v>
      </c>
      <c r="D5451" t="s">
        <v>5065</v>
      </c>
      <c r="E5451" t="s">
        <v>1065</v>
      </c>
      <c r="F5451" t="s">
        <v>1066</v>
      </c>
      <c r="G5451">
        <v>11.825100000000001</v>
      </c>
      <c r="H5451">
        <v>42.590299999999999</v>
      </c>
      <c r="I5451" t="s">
        <v>62</v>
      </c>
      <c r="J5451">
        <v>14017</v>
      </c>
      <c r="K5451" s="1">
        <v>44658</v>
      </c>
      <c r="L5451" t="s">
        <v>29</v>
      </c>
      <c r="M5451" t="s">
        <v>14459</v>
      </c>
      <c r="N5451" t="s">
        <v>14460</v>
      </c>
      <c r="O5451" t="s">
        <v>141</v>
      </c>
      <c r="P5451" t="s">
        <v>155</v>
      </c>
      <c r="Q5451" t="s">
        <v>239</v>
      </c>
      <c r="R5451" t="s">
        <v>156</v>
      </c>
      <c r="S5451" t="s">
        <v>145</v>
      </c>
      <c r="T5451" t="s">
        <v>157</v>
      </c>
      <c r="U5451" t="s">
        <v>158</v>
      </c>
      <c r="V5451" t="s">
        <v>1927</v>
      </c>
      <c r="W5451" t="s">
        <v>1928</v>
      </c>
    </row>
    <row r="5452" spans="1:23" x14ac:dyDescent="0.3">
      <c r="A5452">
        <v>1153177244888860</v>
      </c>
      <c r="B5452" t="s">
        <v>779</v>
      </c>
      <c r="C5452" t="s">
        <v>218</v>
      </c>
      <c r="D5452" t="s">
        <v>1388</v>
      </c>
      <c r="E5452" t="s">
        <v>2210</v>
      </c>
      <c r="F5452" t="s">
        <v>2211</v>
      </c>
      <c r="G5452">
        <v>4.5709</v>
      </c>
      <c r="H5452">
        <v>-74.297300000000007</v>
      </c>
      <c r="I5452" t="s">
        <v>206</v>
      </c>
      <c r="J5452">
        <v>14758</v>
      </c>
      <c r="K5452" s="1">
        <v>44913</v>
      </c>
      <c r="L5452" t="s">
        <v>63</v>
      </c>
      <c r="M5452" t="s">
        <v>14461</v>
      </c>
      <c r="N5452" t="s">
        <v>14462</v>
      </c>
      <c r="O5452" t="s">
        <v>822</v>
      </c>
      <c r="P5452" t="s">
        <v>1689</v>
      </c>
      <c r="Q5452" t="s">
        <v>34</v>
      </c>
      <c r="R5452" t="s">
        <v>1690</v>
      </c>
      <c r="S5452" t="s">
        <v>241</v>
      </c>
      <c r="T5452" t="s">
        <v>1691</v>
      </c>
      <c r="U5452" t="s">
        <v>1692</v>
      </c>
      <c r="V5452" t="s">
        <v>8202</v>
      </c>
      <c r="W5452" t="s">
        <v>8203</v>
      </c>
    </row>
    <row r="5453" spans="1:23" x14ac:dyDescent="0.3">
      <c r="A5453">
        <v>1470190111877630</v>
      </c>
      <c r="B5453" t="s">
        <v>779</v>
      </c>
      <c r="C5453" t="s">
        <v>273</v>
      </c>
      <c r="D5453" t="s">
        <v>287</v>
      </c>
      <c r="E5453" t="s">
        <v>1053</v>
      </c>
      <c r="F5453" t="s">
        <v>1054</v>
      </c>
      <c r="G5453">
        <v>51.165700000000001</v>
      </c>
      <c r="H5453">
        <v>10.451499999999999</v>
      </c>
      <c r="I5453" t="s">
        <v>28</v>
      </c>
      <c r="J5453">
        <v>92605</v>
      </c>
      <c r="K5453" s="1">
        <v>45040</v>
      </c>
      <c r="L5453" t="s">
        <v>123</v>
      </c>
      <c r="M5453" t="s">
        <v>5359</v>
      </c>
      <c r="N5453" t="s">
        <v>14463</v>
      </c>
      <c r="O5453" t="s">
        <v>1308</v>
      </c>
      <c r="P5453" t="s">
        <v>3012</v>
      </c>
      <c r="Q5453" t="s">
        <v>967</v>
      </c>
      <c r="R5453" t="s">
        <v>3013</v>
      </c>
      <c r="S5453" t="s">
        <v>212</v>
      </c>
      <c r="T5453" t="s">
        <v>3014</v>
      </c>
      <c r="U5453" t="s">
        <v>3015</v>
      </c>
      <c r="V5453" t="s">
        <v>3053</v>
      </c>
      <c r="W5453" t="s">
        <v>3054</v>
      </c>
    </row>
    <row r="5454" spans="1:23" x14ac:dyDescent="0.3">
      <c r="A5454">
        <v>1280546024951620</v>
      </c>
      <c r="B5454" t="s">
        <v>686</v>
      </c>
      <c r="C5454" t="s">
        <v>151</v>
      </c>
      <c r="D5454" t="s">
        <v>4471</v>
      </c>
      <c r="E5454" t="s">
        <v>893</v>
      </c>
      <c r="F5454" t="s">
        <v>894</v>
      </c>
      <c r="G5454">
        <v>-30.5595</v>
      </c>
      <c r="H5454">
        <v>22.9375</v>
      </c>
      <c r="I5454" t="s">
        <v>28</v>
      </c>
      <c r="J5454">
        <v>126929</v>
      </c>
      <c r="K5454" s="1">
        <v>45156</v>
      </c>
      <c r="L5454" t="s">
        <v>123</v>
      </c>
      <c r="M5454" t="s">
        <v>14464</v>
      </c>
      <c r="N5454" t="s">
        <v>14465</v>
      </c>
      <c r="O5454" t="s">
        <v>1698</v>
      </c>
      <c r="P5454" t="s">
        <v>6711</v>
      </c>
      <c r="Q5454" t="s">
        <v>239</v>
      </c>
      <c r="R5454" t="s">
        <v>6712</v>
      </c>
      <c r="S5454" t="s">
        <v>114</v>
      </c>
      <c r="T5454" t="s">
        <v>6713</v>
      </c>
      <c r="U5454" t="s">
        <v>6714</v>
      </c>
      <c r="V5454" t="s">
        <v>777</v>
      </c>
      <c r="W5454" t="s">
        <v>778</v>
      </c>
    </row>
    <row r="5455" spans="1:23" x14ac:dyDescent="0.3">
      <c r="A5455">
        <v>2552531250011320</v>
      </c>
      <c r="B5455" t="s">
        <v>467</v>
      </c>
      <c r="C5455" t="s">
        <v>24</v>
      </c>
      <c r="D5455" t="s">
        <v>1934</v>
      </c>
      <c r="E5455" t="s">
        <v>1316</v>
      </c>
      <c r="F5455" t="s">
        <v>1317</v>
      </c>
      <c r="G5455">
        <v>16.538799999999998</v>
      </c>
      <c r="H5455">
        <v>-23.041799999999999</v>
      </c>
      <c r="I5455" t="s">
        <v>28</v>
      </c>
      <c r="J5455">
        <v>89436</v>
      </c>
      <c r="K5455" s="1">
        <v>44510</v>
      </c>
      <c r="L5455" t="s">
        <v>63</v>
      </c>
      <c r="M5455" t="s">
        <v>14466</v>
      </c>
      <c r="N5455" t="s">
        <v>14467</v>
      </c>
      <c r="O5455" t="s">
        <v>754</v>
      </c>
      <c r="P5455" t="s">
        <v>2490</v>
      </c>
      <c r="Q5455" t="s">
        <v>143</v>
      </c>
      <c r="R5455" t="s">
        <v>2491</v>
      </c>
      <c r="S5455" t="s">
        <v>145</v>
      </c>
      <c r="T5455" t="s">
        <v>2492</v>
      </c>
      <c r="U5455" t="s">
        <v>2493</v>
      </c>
      <c r="V5455" t="s">
        <v>8616</v>
      </c>
      <c r="W5455" t="s">
        <v>8617</v>
      </c>
    </row>
    <row r="5456" spans="1:23" x14ac:dyDescent="0.3">
      <c r="A5456">
        <v>1688029153475230</v>
      </c>
      <c r="B5456" t="s">
        <v>150</v>
      </c>
      <c r="C5456" t="s">
        <v>134</v>
      </c>
      <c r="D5456" t="s">
        <v>3079</v>
      </c>
      <c r="E5456" t="s">
        <v>1949</v>
      </c>
      <c r="F5456" t="s">
        <v>1950</v>
      </c>
      <c r="G5456">
        <v>-4.6795999999999998</v>
      </c>
      <c r="H5456">
        <v>55.491999999999997</v>
      </c>
      <c r="I5456" t="s">
        <v>78</v>
      </c>
      <c r="J5456">
        <v>108786</v>
      </c>
      <c r="K5456" s="1">
        <v>44630</v>
      </c>
      <c r="L5456" t="s">
        <v>123</v>
      </c>
      <c r="M5456" t="s">
        <v>7615</v>
      </c>
      <c r="N5456" t="s">
        <v>14468</v>
      </c>
      <c r="O5456" t="s">
        <v>965</v>
      </c>
      <c r="P5456" t="s">
        <v>2266</v>
      </c>
      <c r="Q5456" t="s">
        <v>169</v>
      </c>
      <c r="R5456" t="s">
        <v>2267</v>
      </c>
      <c r="S5456" t="s">
        <v>69</v>
      </c>
      <c r="T5456" t="s">
        <v>2268</v>
      </c>
      <c r="U5456" t="s">
        <v>2269</v>
      </c>
      <c r="V5456" t="s">
        <v>1878</v>
      </c>
      <c r="W5456" t="s">
        <v>1879</v>
      </c>
    </row>
    <row r="5457" spans="1:23" x14ac:dyDescent="0.3">
      <c r="A5457">
        <v>1677591019671270</v>
      </c>
      <c r="B5457" t="s">
        <v>454</v>
      </c>
      <c r="C5457" t="s">
        <v>151</v>
      </c>
      <c r="D5457" t="s">
        <v>4029</v>
      </c>
      <c r="E5457" t="s">
        <v>669</v>
      </c>
      <c r="F5457" t="s">
        <v>670</v>
      </c>
      <c r="G5457">
        <v>-0.22800000000000001</v>
      </c>
      <c r="H5457">
        <v>15.8277</v>
      </c>
      <c r="I5457" t="s">
        <v>206</v>
      </c>
      <c r="J5457">
        <v>97949</v>
      </c>
      <c r="K5457" s="1">
        <v>44724</v>
      </c>
      <c r="L5457" t="s">
        <v>123</v>
      </c>
      <c r="M5457" t="s">
        <v>14469</v>
      </c>
      <c r="N5457" t="s">
        <v>14470</v>
      </c>
      <c r="O5457" t="s">
        <v>754</v>
      </c>
      <c r="P5457" t="s">
        <v>755</v>
      </c>
      <c r="Q5457" t="s">
        <v>169</v>
      </c>
      <c r="R5457" t="s">
        <v>756</v>
      </c>
      <c r="S5457" t="s">
        <v>198</v>
      </c>
      <c r="T5457" t="s">
        <v>757</v>
      </c>
      <c r="U5457" t="s">
        <v>758</v>
      </c>
      <c r="V5457" t="s">
        <v>1110</v>
      </c>
      <c r="W5457" t="s">
        <v>1111</v>
      </c>
    </row>
    <row r="5458" spans="1:23" x14ac:dyDescent="0.3">
      <c r="A5458">
        <v>1387235860727530</v>
      </c>
      <c r="B5458" t="s">
        <v>325</v>
      </c>
      <c r="C5458" t="s">
        <v>91</v>
      </c>
      <c r="D5458" t="s">
        <v>2152</v>
      </c>
      <c r="E5458" t="s">
        <v>3080</v>
      </c>
      <c r="F5458" t="s">
        <v>3081</v>
      </c>
      <c r="G5458">
        <v>12.169600000000001</v>
      </c>
      <c r="H5458">
        <v>-68.989999999999995</v>
      </c>
      <c r="I5458" t="s">
        <v>62</v>
      </c>
      <c r="J5458">
        <v>109589</v>
      </c>
      <c r="K5458" s="1">
        <v>44595</v>
      </c>
      <c r="L5458" t="s">
        <v>123</v>
      </c>
      <c r="M5458" t="s">
        <v>14471</v>
      </c>
      <c r="N5458" t="s">
        <v>14472</v>
      </c>
      <c r="O5458" t="s">
        <v>2275</v>
      </c>
      <c r="P5458" t="s">
        <v>2276</v>
      </c>
      <c r="Q5458" t="s">
        <v>1047</v>
      </c>
      <c r="R5458" t="s">
        <v>2277</v>
      </c>
      <c r="S5458" t="s">
        <v>114</v>
      </c>
      <c r="T5458" t="s">
        <v>2278</v>
      </c>
      <c r="U5458" t="s">
        <v>2279</v>
      </c>
      <c r="V5458" t="s">
        <v>1157</v>
      </c>
      <c r="W5458" t="s">
        <v>1158</v>
      </c>
    </row>
    <row r="5459" spans="1:23" x14ac:dyDescent="0.3">
      <c r="A5459">
        <v>610447977935644</v>
      </c>
      <c r="B5459" t="s">
        <v>921</v>
      </c>
      <c r="C5459" t="s">
        <v>151</v>
      </c>
      <c r="D5459" t="s">
        <v>10227</v>
      </c>
      <c r="E5459" t="s">
        <v>275</v>
      </c>
      <c r="F5459" t="s">
        <v>276</v>
      </c>
      <c r="G5459">
        <v>-17.6797</v>
      </c>
      <c r="H5459">
        <v>-149.4068</v>
      </c>
      <c r="I5459" t="s">
        <v>138</v>
      </c>
      <c r="J5459">
        <v>65445</v>
      </c>
      <c r="K5459" s="1">
        <v>44909</v>
      </c>
      <c r="L5459" t="s">
        <v>63</v>
      </c>
      <c r="M5459" t="s">
        <v>14473</v>
      </c>
      <c r="N5459" t="s">
        <v>14474</v>
      </c>
      <c r="O5459" t="s">
        <v>292</v>
      </c>
      <c r="P5459" t="s">
        <v>3773</v>
      </c>
      <c r="Q5459" t="s">
        <v>294</v>
      </c>
      <c r="R5459" t="s">
        <v>3774</v>
      </c>
      <c r="S5459" t="s">
        <v>36</v>
      </c>
      <c r="T5459" t="s">
        <v>3775</v>
      </c>
      <c r="U5459" t="s">
        <v>3776</v>
      </c>
      <c r="V5459" t="s">
        <v>8016</v>
      </c>
      <c r="W5459" t="s">
        <v>8017</v>
      </c>
    </row>
    <row r="5460" spans="1:23" x14ac:dyDescent="0.3">
      <c r="A5460">
        <v>1040537087614940</v>
      </c>
      <c r="B5460" t="s">
        <v>260</v>
      </c>
      <c r="C5460" t="s">
        <v>105</v>
      </c>
      <c r="D5460" t="s">
        <v>1844</v>
      </c>
      <c r="E5460" t="s">
        <v>1509</v>
      </c>
      <c r="F5460" t="s">
        <v>1510</v>
      </c>
      <c r="G5460">
        <v>10.691800000000001</v>
      </c>
      <c r="H5460">
        <v>-61.222499999999997</v>
      </c>
      <c r="I5460" t="s">
        <v>28</v>
      </c>
      <c r="J5460">
        <v>77521</v>
      </c>
      <c r="K5460" s="1">
        <v>44675</v>
      </c>
      <c r="L5460" t="s">
        <v>29</v>
      </c>
      <c r="M5460" t="s">
        <v>10671</v>
      </c>
      <c r="N5460">
        <v>5984039068</v>
      </c>
      <c r="O5460" t="s">
        <v>2470</v>
      </c>
      <c r="P5460" t="s">
        <v>3071</v>
      </c>
      <c r="Q5460" t="s">
        <v>83</v>
      </c>
      <c r="R5460" t="s">
        <v>3072</v>
      </c>
      <c r="S5460" t="s">
        <v>69</v>
      </c>
      <c r="T5460" t="s">
        <v>3073</v>
      </c>
      <c r="U5460" t="s">
        <v>3074</v>
      </c>
      <c r="V5460" t="s">
        <v>6979</v>
      </c>
      <c r="W5460" t="s">
        <v>6980</v>
      </c>
    </row>
    <row r="5461" spans="1:23" x14ac:dyDescent="0.3">
      <c r="A5461">
        <v>1560096288245380</v>
      </c>
      <c r="B5461" t="s">
        <v>161</v>
      </c>
      <c r="C5461" t="s">
        <v>42</v>
      </c>
      <c r="D5461" t="s">
        <v>3474</v>
      </c>
      <c r="E5461" t="s">
        <v>2080</v>
      </c>
      <c r="F5461" t="s">
        <v>2081</v>
      </c>
      <c r="G5461">
        <v>46.603354000000003</v>
      </c>
      <c r="H5461">
        <v>1.888334</v>
      </c>
      <c r="I5461" t="s">
        <v>28</v>
      </c>
      <c r="J5461">
        <v>56413</v>
      </c>
      <c r="K5461" s="1">
        <v>44766</v>
      </c>
      <c r="L5461" t="s">
        <v>29</v>
      </c>
      <c r="M5461" t="s">
        <v>14475</v>
      </c>
      <c r="N5461">
        <v>7969773646</v>
      </c>
      <c r="O5461" t="s">
        <v>561</v>
      </c>
      <c r="P5461" t="s">
        <v>3816</v>
      </c>
      <c r="Q5461" t="s">
        <v>67</v>
      </c>
      <c r="R5461" t="s">
        <v>3817</v>
      </c>
      <c r="S5461" t="s">
        <v>241</v>
      </c>
      <c r="T5461" t="s">
        <v>3818</v>
      </c>
      <c r="U5461" t="s">
        <v>3819</v>
      </c>
      <c r="V5461" t="s">
        <v>2159</v>
      </c>
      <c r="W5461" t="s">
        <v>2160</v>
      </c>
    </row>
    <row r="5462" spans="1:23" x14ac:dyDescent="0.3">
      <c r="A5462">
        <v>652359402847154</v>
      </c>
      <c r="B5462" t="s">
        <v>231</v>
      </c>
      <c r="C5462" t="s">
        <v>24</v>
      </c>
      <c r="D5462" t="s">
        <v>1621</v>
      </c>
      <c r="E5462" t="s">
        <v>5053</v>
      </c>
      <c r="F5462" t="s">
        <v>5054</v>
      </c>
      <c r="G5462">
        <v>47.516199999999998</v>
      </c>
      <c r="H5462">
        <v>14.5501</v>
      </c>
      <c r="I5462" t="s">
        <v>206</v>
      </c>
      <c r="J5462">
        <v>54085</v>
      </c>
      <c r="K5462" s="1">
        <v>44998</v>
      </c>
      <c r="L5462" t="s">
        <v>63</v>
      </c>
      <c r="M5462" t="s">
        <v>14476</v>
      </c>
      <c r="N5462" t="s">
        <v>14477</v>
      </c>
      <c r="O5462" t="s">
        <v>32</v>
      </c>
      <c r="P5462" t="s">
        <v>33</v>
      </c>
      <c r="Q5462" t="s">
        <v>253</v>
      </c>
      <c r="R5462" t="s">
        <v>35</v>
      </c>
      <c r="S5462" t="s">
        <v>52</v>
      </c>
      <c r="T5462" t="s">
        <v>37</v>
      </c>
      <c r="U5462" t="s">
        <v>38</v>
      </c>
      <c r="V5462" t="s">
        <v>4283</v>
      </c>
      <c r="W5462" t="s">
        <v>4284</v>
      </c>
    </row>
    <row r="5463" spans="1:23" x14ac:dyDescent="0.3">
      <c r="A5463">
        <v>574516062367461</v>
      </c>
      <c r="B5463" t="s">
        <v>90</v>
      </c>
      <c r="C5463" t="s">
        <v>58</v>
      </c>
      <c r="D5463" t="s">
        <v>1588</v>
      </c>
      <c r="E5463" t="s">
        <v>107</v>
      </c>
      <c r="F5463" t="s">
        <v>108</v>
      </c>
      <c r="G5463">
        <v>50.503900000000002</v>
      </c>
      <c r="H5463">
        <v>4.4699</v>
      </c>
      <c r="I5463" t="s">
        <v>206</v>
      </c>
      <c r="J5463">
        <v>65588</v>
      </c>
      <c r="K5463" s="1">
        <v>44599</v>
      </c>
      <c r="L5463" t="s">
        <v>123</v>
      </c>
      <c r="M5463" t="s">
        <v>14478</v>
      </c>
      <c r="N5463" t="s">
        <v>14479</v>
      </c>
      <c r="O5463" t="s">
        <v>2470</v>
      </c>
      <c r="P5463" t="s">
        <v>2471</v>
      </c>
      <c r="Q5463" t="s">
        <v>34</v>
      </c>
      <c r="R5463" t="s">
        <v>2472</v>
      </c>
      <c r="S5463" t="s">
        <v>85</v>
      </c>
      <c r="T5463" t="s">
        <v>2473</v>
      </c>
      <c r="U5463" t="s">
        <v>2474</v>
      </c>
      <c r="V5463" t="s">
        <v>2013</v>
      </c>
      <c r="W5463" t="s">
        <v>2014</v>
      </c>
    </row>
    <row r="5464" spans="1:23" x14ac:dyDescent="0.3">
      <c r="A5464">
        <v>2600139127110080</v>
      </c>
      <c r="B5464" t="s">
        <v>582</v>
      </c>
      <c r="C5464" t="s">
        <v>218</v>
      </c>
      <c r="D5464" t="s">
        <v>1076</v>
      </c>
      <c r="E5464" t="s">
        <v>883</v>
      </c>
      <c r="F5464" t="s">
        <v>884</v>
      </c>
      <c r="G5464">
        <v>31.791699999999999</v>
      </c>
      <c r="H5464">
        <v>-7.0926</v>
      </c>
      <c r="I5464" t="s">
        <v>78</v>
      </c>
      <c r="J5464">
        <v>39058</v>
      </c>
      <c r="K5464" s="1">
        <v>44958</v>
      </c>
      <c r="L5464" t="s">
        <v>63</v>
      </c>
      <c r="M5464" t="s">
        <v>14480</v>
      </c>
      <c r="N5464" t="s">
        <v>14481</v>
      </c>
      <c r="O5464" t="s">
        <v>424</v>
      </c>
      <c r="P5464" t="s">
        <v>2453</v>
      </c>
      <c r="Q5464" t="s">
        <v>83</v>
      </c>
      <c r="R5464" t="s">
        <v>4108</v>
      </c>
      <c r="S5464" t="s">
        <v>241</v>
      </c>
      <c r="T5464" t="s">
        <v>4109</v>
      </c>
      <c r="U5464" t="s">
        <v>4110</v>
      </c>
      <c r="V5464" t="s">
        <v>5244</v>
      </c>
      <c r="W5464" t="s">
        <v>5245</v>
      </c>
    </row>
    <row r="5465" spans="1:23" x14ac:dyDescent="0.3">
      <c r="A5465">
        <v>231911941444041</v>
      </c>
      <c r="B5465" t="s">
        <v>1683</v>
      </c>
      <c r="C5465" t="s">
        <v>151</v>
      </c>
      <c r="D5465" t="s">
        <v>6171</v>
      </c>
      <c r="E5465" t="s">
        <v>4077</v>
      </c>
      <c r="F5465" t="s">
        <v>4078</v>
      </c>
      <c r="G5465">
        <v>42.602600000000002</v>
      </c>
      <c r="H5465">
        <v>20.902999999999999</v>
      </c>
      <c r="I5465" t="s">
        <v>138</v>
      </c>
      <c r="J5465">
        <v>63727</v>
      </c>
      <c r="K5465" s="1">
        <v>44841</v>
      </c>
      <c r="L5465" t="s">
        <v>29</v>
      </c>
      <c r="M5465" t="s">
        <v>14482</v>
      </c>
      <c r="N5465">
        <v>8544493667</v>
      </c>
      <c r="O5465" t="s">
        <v>460</v>
      </c>
      <c r="P5465" t="s">
        <v>1046</v>
      </c>
      <c r="Q5465" t="s">
        <v>169</v>
      </c>
      <c r="R5465" t="s">
        <v>1048</v>
      </c>
      <c r="S5465" t="s">
        <v>114</v>
      </c>
      <c r="T5465" t="s">
        <v>1049</v>
      </c>
      <c r="U5465" t="s">
        <v>1050</v>
      </c>
      <c r="V5465" t="s">
        <v>3832</v>
      </c>
      <c r="W5465" t="s">
        <v>3833</v>
      </c>
    </row>
    <row r="5466" spans="1:23" x14ac:dyDescent="0.3">
      <c r="A5466">
        <v>1371586075363010</v>
      </c>
      <c r="B5466" t="s">
        <v>300</v>
      </c>
      <c r="C5466" t="s">
        <v>134</v>
      </c>
      <c r="D5466" t="s">
        <v>3350</v>
      </c>
      <c r="E5466" t="s">
        <v>3961</v>
      </c>
      <c r="F5466" t="s">
        <v>3962</v>
      </c>
      <c r="G5466">
        <v>-18.665700000000001</v>
      </c>
      <c r="H5466">
        <v>35.529600000000002</v>
      </c>
      <c r="I5466" t="s">
        <v>138</v>
      </c>
      <c r="J5466">
        <v>124692</v>
      </c>
      <c r="K5466" s="1">
        <v>44861</v>
      </c>
      <c r="L5466" t="s">
        <v>123</v>
      </c>
      <c r="M5466" t="s">
        <v>14483</v>
      </c>
      <c r="N5466">
        <v>9372751769</v>
      </c>
      <c r="O5466" t="s">
        <v>2470</v>
      </c>
      <c r="P5466" t="s">
        <v>3071</v>
      </c>
      <c r="Q5466" t="s">
        <v>674</v>
      </c>
      <c r="R5466" t="s">
        <v>3072</v>
      </c>
      <c r="S5466" t="s">
        <v>69</v>
      </c>
      <c r="T5466" t="s">
        <v>3073</v>
      </c>
      <c r="U5466" t="s">
        <v>3074</v>
      </c>
      <c r="V5466" t="s">
        <v>8599</v>
      </c>
      <c r="W5466" t="s">
        <v>8600</v>
      </c>
    </row>
    <row r="5467" spans="1:23" x14ac:dyDescent="0.3">
      <c r="A5467">
        <v>2913709788124520</v>
      </c>
      <c r="B5467" t="s">
        <v>1636</v>
      </c>
      <c r="C5467" t="s">
        <v>134</v>
      </c>
      <c r="D5467" t="s">
        <v>3173</v>
      </c>
      <c r="E5467" t="s">
        <v>1316</v>
      </c>
      <c r="F5467" t="s">
        <v>1317</v>
      </c>
      <c r="G5467">
        <v>16.538799999999998</v>
      </c>
      <c r="H5467">
        <v>-23.041799999999999</v>
      </c>
      <c r="I5467" t="s">
        <v>206</v>
      </c>
      <c r="J5467">
        <v>30016</v>
      </c>
      <c r="K5467" s="1">
        <v>44675</v>
      </c>
      <c r="L5467" t="s">
        <v>63</v>
      </c>
      <c r="M5467" t="s">
        <v>14484</v>
      </c>
      <c r="N5467" t="s">
        <v>14485</v>
      </c>
      <c r="O5467" t="s">
        <v>2275</v>
      </c>
      <c r="P5467" t="s">
        <v>2276</v>
      </c>
      <c r="Q5467" t="s">
        <v>83</v>
      </c>
      <c r="R5467" t="s">
        <v>2277</v>
      </c>
      <c r="S5467" t="s">
        <v>36</v>
      </c>
      <c r="T5467" t="s">
        <v>2278</v>
      </c>
      <c r="U5467" t="s">
        <v>2279</v>
      </c>
      <c r="V5467" t="s">
        <v>2159</v>
      </c>
      <c r="W5467" t="s">
        <v>2160</v>
      </c>
    </row>
    <row r="5468" spans="1:23" x14ac:dyDescent="0.3">
      <c r="A5468">
        <v>1860674480780480</v>
      </c>
      <c r="B5468" t="s">
        <v>74</v>
      </c>
      <c r="C5468" t="s">
        <v>134</v>
      </c>
      <c r="D5468" t="s">
        <v>274</v>
      </c>
      <c r="E5468" t="s">
        <v>4406</v>
      </c>
      <c r="F5468" t="s">
        <v>4407</v>
      </c>
      <c r="G5468">
        <v>42.7087</v>
      </c>
      <c r="H5468">
        <v>19.374400000000001</v>
      </c>
      <c r="I5468" t="s">
        <v>78</v>
      </c>
      <c r="J5468">
        <v>43140</v>
      </c>
      <c r="K5468" s="1">
        <v>44788</v>
      </c>
      <c r="L5468" t="s">
        <v>29</v>
      </c>
      <c r="M5468" t="s">
        <v>14486</v>
      </c>
      <c r="N5468" t="s">
        <v>14487</v>
      </c>
      <c r="O5468" t="s">
        <v>1832</v>
      </c>
      <c r="P5468" t="s">
        <v>3629</v>
      </c>
      <c r="Q5468" t="s">
        <v>83</v>
      </c>
      <c r="R5468" t="s">
        <v>3630</v>
      </c>
      <c r="S5468" t="s">
        <v>145</v>
      </c>
      <c r="T5468" t="s">
        <v>3631</v>
      </c>
      <c r="U5468" t="s">
        <v>3632</v>
      </c>
      <c r="V5468" t="s">
        <v>6179</v>
      </c>
      <c r="W5468" t="s">
        <v>6180</v>
      </c>
    </row>
    <row r="5469" spans="1:23" x14ac:dyDescent="0.3">
      <c r="A5469">
        <v>2415206121781970</v>
      </c>
      <c r="B5469" t="s">
        <v>555</v>
      </c>
      <c r="C5469" t="s">
        <v>24</v>
      </c>
      <c r="D5469" t="s">
        <v>6483</v>
      </c>
      <c r="E5469" t="s">
        <v>2094</v>
      </c>
      <c r="F5469" t="s">
        <v>2733</v>
      </c>
      <c r="G5469">
        <v>-13.759</v>
      </c>
      <c r="H5469">
        <v>-172.1046</v>
      </c>
      <c r="I5469" t="s">
        <v>206</v>
      </c>
      <c r="J5469">
        <v>119449</v>
      </c>
      <c r="K5469" s="1">
        <v>45181</v>
      </c>
      <c r="L5469" t="s">
        <v>63</v>
      </c>
      <c r="M5469" t="s">
        <v>14488</v>
      </c>
      <c r="N5469" t="s">
        <v>14489</v>
      </c>
      <c r="O5469" t="s">
        <v>496</v>
      </c>
      <c r="P5469" t="s">
        <v>497</v>
      </c>
      <c r="Q5469" t="s">
        <v>967</v>
      </c>
      <c r="R5469" t="s">
        <v>498</v>
      </c>
      <c r="S5469" t="s">
        <v>145</v>
      </c>
      <c r="T5469" t="s">
        <v>499</v>
      </c>
      <c r="U5469" t="s">
        <v>500</v>
      </c>
      <c r="V5469" t="s">
        <v>6291</v>
      </c>
      <c r="W5469" t="s">
        <v>6292</v>
      </c>
    </row>
    <row r="5470" spans="1:23" x14ac:dyDescent="0.3">
      <c r="A5470">
        <v>1127588075867830</v>
      </c>
      <c r="B5470" t="s">
        <v>582</v>
      </c>
      <c r="C5470" t="s">
        <v>218</v>
      </c>
      <c r="D5470" t="s">
        <v>7138</v>
      </c>
      <c r="E5470" t="s">
        <v>1760</v>
      </c>
      <c r="F5470" t="s">
        <v>1761</v>
      </c>
      <c r="G5470">
        <v>13.193899999999999</v>
      </c>
      <c r="H5470">
        <v>-59.543199999999999</v>
      </c>
      <c r="I5470" t="s">
        <v>62</v>
      </c>
      <c r="J5470">
        <v>98210</v>
      </c>
      <c r="K5470" s="1">
        <v>44484</v>
      </c>
      <c r="L5470" t="s">
        <v>29</v>
      </c>
      <c r="M5470" t="s">
        <v>14490</v>
      </c>
      <c r="N5470" t="s">
        <v>14491</v>
      </c>
      <c r="O5470" t="s">
        <v>1979</v>
      </c>
      <c r="P5470" t="s">
        <v>4672</v>
      </c>
      <c r="Q5470" t="s">
        <v>358</v>
      </c>
      <c r="R5470" t="s">
        <v>4673</v>
      </c>
      <c r="S5470" t="s">
        <v>198</v>
      </c>
      <c r="T5470" t="s">
        <v>4674</v>
      </c>
      <c r="U5470" t="s">
        <v>4675</v>
      </c>
      <c r="V5470" t="s">
        <v>5764</v>
      </c>
      <c r="W5470" t="s">
        <v>5765</v>
      </c>
    </row>
    <row r="5471" spans="1:23" x14ac:dyDescent="0.3">
      <c r="A5471">
        <v>2342776084925780</v>
      </c>
      <c r="B5471" t="s">
        <v>859</v>
      </c>
      <c r="C5471" t="s">
        <v>42</v>
      </c>
      <c r="D5471" t="s">
        <v>6730</v>
      </c>
      <c r="E5471" t="s">
        <v>1564</v>
      </c>
      <c r="F5471" t="s">
        <v>1565</v>
      </c>
      <c r="G5471">
        <v>6.6111000000000004</v>
      </c>
      <c r="H5471">
        <v>20.939399999999999</v>
      </c>
      <c r="I5471" t="s">
        <v>28</v>
      </c>
      <c r="J5471">
        <v>57357</v>
      </c>
      <c r="K5471" s="1">
        <v>44653</v>
      </c>
      <c r="L5471" t="s">
        <v>123</v>
      </c>
      <c r="M5471" t="s">
        <v>14492</v>
      </c>
      <c r="N5471" t="s">
        <v>14493</v>
      </c>
      <c r="O5471" t="s">
        <v>3099</v>
      </c>
      <c r="P5471" t="s">
        <v>3100</v>
      </c>
      <c r="Q5471" t="s">
        <v>674</v>
      </c>
      <c r="R5471" t="s">
        <v>3101</v>
      </c>
      <c r="S5471" t="s">
        <v>69</v>
      </c>
      <c r="T5471" t="s">
        <v>3102</v>
      </c>
      <c r="U5471" t="s">
        <v>3103</v>
      </c>
      <c r="V5471" t="s">
        <v>7538</v>
      </c>
      <c r="W5471" t="s">
        <v>7539</v>
      </c>
    </row>
    <row r="5472" spans="1:23" x14ac:dyDescent="0.3">
      <c r="A5472">
        <v>1598589552814330</v>
      </c>
      <c r="B5472" t="s">
        <v>859</v>
      </c>
      <c r="C5472" t="s">
        <v>105</v>
      </c>
      <c r="D5472" t="s">
        <v>985</v>
      </c>
      <c r="E5472" t="s">
        <v>593</v>
      </c>
      <c r="F5472" t="s">
        <v>594</v>
      </c>
      <c r="G5472">
        <v>-11.6455</v>
      </c>
      <c r="H5472">
        <v>43.333300000000001</v>
      </c>
      <c r="I5472" t="s">
        <v>62</v>
      </c>
      <c r="J5472">
        <v>112410</v>
      </c>
      <c r="K5472" s="1">
        <v>45104</v>
      </c>
      <c r="L5472" t="s">
        <v>63</v>
      </c>
      <c r="M5472" t="s">
        <v>14494</v>
      </c>
      <c r="N5472" t="s">
        <v>14495</v>
      </c>
      <c r="O5472" t="s">
        <v>331</v>
      </c>
      <c r="P5472" t="s">
        <v>3026</v>
      </c>
      <c r="Q5472" t="s">
        <v>332</v>
      </c>
      <c r="R5472" t="s">
        <v>3027</v>
      </c>
      <c r="S5472" t="s">
        <v>212</v>
      </c>
      <c r="T5472" t="s">
        <v>3028</v>
      </c>
      <c r="U5472" t="s">
        <v>3029</v>
      </c>
      <c r="V5472" t="s">
        <v>2979</v>
      </c>
      <c r="W5472" t="s">
        <v>2980</v>
      </c>
    </row>
    <row r="5473" spans="1:23" x14ac:dyDescent="0.3">
      <c r="A5473">
        <v>1183426005932790</v>
      </c>
      <c r="B5473" t="s">
        <v>555</v>
      </c>
      <c r="C5473" t="s">
        <v>151</v>
      </c>
      <c r="D5473" t="s">
        <v>5353</v>
      </c>
      <c r="E5473" t="s">
        <v>76</v>
      </c>
      <c r="F5473" t="s">
        <v>77</v>
      </c>
      <c r="G5473">
        <v>9.3077000000000005</v>
      </c>
      <c r="H5473">
        <v>2.3157999999999999</v>
      </c>
      <c r="I5473" t="s">
        <v>28</v>
      </c>
      <c r="J5473">
        <v>59973</v>
      </c>
      <c r="K5473" s="1">
        <v>45107</v>
      </c>
      <c r="L5473" t="s">
        <v>29</v>
      </c>
      <c r="M5473" t="s">
        <v>14496</v>
      </c>
      <c r="N5473" t="s">
        <v>14497</v>
      </c>
      <c r="O5473" t="s">
        <v>423</v>
      </c>
      <c r="P5473" t="s">
        <v>141</v>
      </c>
      <c r="Q5473" t="s">
        <v>50</v>
      </c>
      <c r="R5473" t="s">
        <v>3058</v>
      </c>
      <c r="S5473" t="s">
        <v>114</v>
      </c>
      <c r="T5473" t="s">
        <v>3059</v>
      </c>
      <c r="U5473" t="s">
        <v>3060</v>
      </c>
      <c r="V5473" t="s">
        <v>4889</v>
      </c>
      <c r="W5473" t="s">
        <v>4890</v>
      </c>
    </row>
    <row r="5474" spans="1:23" x14ac:dyDescent="0.3">
      <c r="A5474">
        <v>625470945328163</v>
      </c>
      <c r="B5474" t="s">
        <v>133</v>
      </c>
      <c r="C5474" t="s">
        <v>151</v>
      </c>
      <c r="D5474" t="s">
        <v>4306</v>
      </c>
      <c r="E5474" t="s">
        <v>556</v>
      </c>
      <c r="F5474" t="s">
        <v>557</v>
      </c>
      <c r="G5474">
        <v>-1.8311999999999999</v>
      </c>
      <c r="H5474">
        <v>-78.183400000000006</v>
      </c>
      <c r="I5474" t="s">
        <v>206</v>
      </c>
      <c r="J5474">
        <v>117541</v>
      </c>
      <c r="K5474" s="1">
        <v>45058</v>
      </c>
      <c r="L5474" t="s">
        <v>29</v>
      </c>
      <c r="M5474" t="s">
        <v>14498</v>
      </c>
      <c r="N5474" t="s">
        <v>14499</v>
      </c>
      <c r="O5474" t="s">
        <v>319</v>
      </c>
      <c r="P5474" t="s">
        <v>1858</v>
      </c>
      <c r="Q5474" t="s">
        <v>253</v>
      </c>
      <c r="R5474" t="s">
        <v>1859</v>
      </c>
      <c r="S5474" t="s">
        <v>255</v>
      </c>
      <c r="T5474" t="s">
        <v>1860</v>
      </c>
      <c r="U5474" t="s">
        <v>1861</v>
      </c>
      <c r="V5474" t="s">
        <v>8846</v>
      </c>
      <c r="W5474" t="s">
        <v>8847</v>
      </c>
    </row>
    <row r="5475" spans="1:23" x14ac:dyDescent="0.3">
      <c r="A5475">
        <v>367239759969484</v>
      </c>
      <c r="B5475" t="s">
        <v>1803</v>
      </c>
      <c r="C5475" t="s">
        <v>91</v>
      </c>
      <c r="D5475" t="s">
        <v>521</v>
      </c>
      <c r="E5475" t="s">
        <v>1534</v>
      </c>
      <c r="F5475" t="s">
        <v>1535</v>
      </c>
      <c r="G5475">
        <v>1.3733</v>
      </c>
      <c r="H5475">
        <v>32.290300000000002</v>
      </c>
      <c r="I5475" t="s">
        <v>62</v>
      </c>
      <c r="J5475">
        <v>32997</v>
      </c>
      <c r="K5475" s="1">
        <v>44567</v>
      </c>
      <c r="L5475" t="s">
        <v>29</v>
      </c>
      <c r="M5475" t="s">
        <v>14500</v>
      </c>
      <c r="N5475">
        <v>4535370712</v>
      </c>
      <c r="O5475" t="s">
        <v>1169</v>
      </c>
      <c r="P5475" t="s">
        <v>2847</v>
      </c>
      <c r="Q5475" t="s">
        <v>143</v>
      </c>
      <c r="R5475" t="s">
        <v>2848</v>
      </c>
      <c r="S5475" t="s">
        <v>145</v>
      </c>
      <c r="T5475" t="s">
        <v>2849</v>
      </c>
      <c r="U5475" t="s">
        <v>2850</v>
      </c>
      <c r="V5475" t="s">
        <v>7668</v>
      </c>
      <c r="W5475" t="s">
        <v>7669</v>
      </c>
    </row>
    <row r="5476" spans="1:23" x14ac:dyDescent="0.3">
      <c r="A5476">
        <v>602104997293468</v>
      </c>
      <c r="B5476" t="s">
        <v>175</v>
      </c>
      <c r="C5476" t="s">
        <v>91</v>
      </c>
      <c r="D5476" t="s">
        <v>2429</v>
      </c>
      <c r="E5476" t="s">
        <v>602</v>
      </c>
      <c r="F5476" t="s">
        <v>603</v>
      </c>
      <c r="G5476">
        <v>40.463700000000003</v>
      </c>
      <c r="H5476">
        <v>-3.7492000000000001</v>
      </c>
      <c r="I5476" t="s">
        <v>62</v>
      </c>
      <c r="J5476">
        <v>18254</v>
      </c>
      <c r="K5476" s="1">
        <v>44715</v>
      </c>
      <c r="L5476" t="s">
        <v>123</v>
      </c>
      <c r="M5476" t="s">
        <v>14501</v>
      </c>
      <c r="N5476" t="s">
        <v>14502</v>
      </c>
      <c r="O5476" t="s">
        <v>141</v>
      </c>
      <c r="P5476" t="s">
        <v>155</v>
      </c>
      <c r="Q5476" t="s">
        <v>967</v>
      </c>
      <c r="R5476" t="s">
        <v>156</v>
      </c>
      <c r="S5476" t="s">
        <v>334</v>
      </c>
      <c r="T5476" t="s">
        <v>157</v>
      </c>
      <c r="U5476" t="s">
        <v>158</v>
      </c>
      <c r="V5476" t="s">
        <v>2458</v>
      </c>
      <c r="W5476" t="s">
        <v>2459</v>
      </c>
    </row>
    <row r="5477" spans="1:23" x14ac:dyDescent="0.3">
      <c r="A5477">
        <v>1775229201425150</v>
      </c>
      <c r="B5477" t="s">
        <v>104</v>
      </c>
      <c r="C5477" t="s">
        <v>42</v>
      </c>
      <c r="D5477" t="s">
        <v>1570</v>
      </c>
      <c r="E5477" t="s">
        <v>853</v>
      </c>
      <c r="F5477" t="s">
        <v>854</v>
      </c>
      <c r="G5477">
        <v>33.939100000000003</v>
      </c>
      <c r="H5477">
        <v>67.709999999999994</v>
      </c>
      <c r="I5477" t="s">
        <v>28</v>
      </c>
      <c r="J5477">
        <v>74347</v>
      </c>
      <c r="K5477" s="1">
        <v>45062</v>
      </c>
      <c r="L5477" t="s">
        <v>123</v>
      </c>
      <c r="M5477" t="s">
        <v>14503</v>
      </c>
      <c r="N5477" t="s">
        <v>14504</v>
      </c>
      <c r="O5477" t="s">
        <v>237</v>
      </c>
      <c r="P5477" t="s">
        <v>1797</v>
      </c>
      <c r="Q5477" t="s">
        <v>83</v>
      </c>
      <c r="R5477" t="s">
        <v>1798</v>
      </c>
      <c r="S5477" t="s">
        <v>212</v>
      </c>
      <c r="T5477" t="s">
        <v>1799</v>
      </c>
      <c r="U5477" t="s">
        <v>1800</v>
      </c>
      <c r="V5477" t="s">
        <v>3594</v>
      </c>
      <c r="W5477" t="s">
        <v>3595</v>
      </c>
    </row>
    <row r="5478" spans="1:23" x14ac:dyDescent="0.3">
      <c r="A5478">
        <v>2746368841068260</v>
      </c>
      <c r="B5478" t="s">
        <v>150</v>
      </c>
      <c r="C5478" t="s">
        <v>24</v>
      </c>
      <c r="D5478" t="s">
        <v>1597</v>
      </c>
      <c r="E5478" t="s">
        <v>1032</v>
      </c>
      <c r="F5478" t="s">
        <v>1033</v>
      </c>
      <c r="G5478">
        <v>61.524000000000001</v>
      </c>
      <c r="H5478">
        <v>105.3188</v>
      </c>
      <c r="I5478" t="s">
        <v>206</v>
      </c>
      <c r="J5478">
        <v>115915</v>
      </c>
      <c r="K5478" s="1">
        <v>44495</v>
      </c>
      <c r="L5478" t="s">
        <v>63</v>
      </c>
      <c r="M5478" t="s">
        <v>14505</v>
      </c>
      <c r="N5478" t="s">
        <v>14506</v>
      </c>
      <c r="O5478" t="s">
        <v>292</v>
      </c>
      <c r="P5478" t="s">
        <v>293</v>
      </c>
      <c r="Q5478" t="s">
        <v>294</v>
      </c>
      <c r="R5478" t="s">
        <v>295</v>
      </c>
      <c r="S5478" t="s">
        <v>69</v>
      </c>
      <c r="T5478" t="s">
        <v>296</v>
      </c>
      <c r="U5478" t="s">
        <v>297</v>
      </c>
      <c r="V5478" t="s">
        <v>5073</v>
      </c>
      <c r="W5478" t="s">
        <v>5074</v>
      </c>
    </row>
    <row r="5479" spans="1:23" x14ac:dyDescent="0.3">
      <c r="A5479">
        <v>166774129399393</v>
      </c>
      <c r="B5479" t="s">
        <v>175</v>
      </c>
      <c r="C5479" t="s">
        <v>273</v>
      </c>
      <c r="D5479" t="s">
        <v>1971</v>
      </c>
      <c r="E5479" t="s">
        <v>456</v>
      </c>
      <c r="F5479" t="s">
        <v>457</v>
      </c>
      <c r="G5479">
        <v>9.0820000000000007</v>
      </c>
      <c r="H5479">
        <v>8.6753</v>
      </c>
      <c r="I5479" t="s">
        <v>138</v>
      </c>
      <c r="J5479">
        <v>102550</v>
      </c>
      <c r="K5479" s="1">
        <v>44847</v>
      </c>
      <c r="L5479" t="s">
        <v>63</v>
      </c>
      <c r="M5479" t="s">
        <v>14507</v>
      </c>
      <c r="N5479" t="s">
        <v>14508</v>
      </c>
      <c r="O5479" t="s">
        <v>1069</v>
      </c>
      <c r="P5479" t="s">
        <v>1070</v>
      </c>
      <c r="Q5479" t="s">
        <v>253</v>
      </c>
      <c r="R5479" t="s">
        <v>1071</v>
      </c>
      <c r="S5479" t="s">
        <v>198</v>
      </c>
      <c r="T5479" t="s">
        <v>1072</v>
      </c>
      <c r="U5479" t="s">
        <v>1073</v>
      </c>
      <c r="V5479" t="s">
        <v>4437</v>
      </c>
      <c r="W5479" t="s">
        <v>4438</v>
      </c>
    </row>
    <row r="5480" spans="1:23" x14ac:dyDescent="0.3">
      <c r="A5480">
        <v>2290253980707050</v>
      </c>
      <c r="B5480" t="s">
        <v>567</v>
      </c>
      <c r="C5480" t="s">
        <v>134</v>
      </c>
      <c r="D5480" t="s">
        <v>4153</v>
      </c>
      <c r="E5480" t="s">
        <v>3859</v>
      </c>
      <c r="F5480" t="s">
        <v>3860</v>
      </c>
      <c r="G5480">
        <v>33.854700000000001</v>
      </c>
      <c r="H5480">
        <v>35.862299999999998</v>
      </c>
      <c r="I5480" t="s">
        <v>28</v>
      </c>
      <c r="J5480">
        <v>26513</v>
      </c>
      <c r="K5480" s="1">
        <v>45062</v>
      </c>
      <c r="L5480" t="s">
        <v>123</v>
      </c>
      <c r="M5480" t="s">
        <v>14509</v>
      </c>
      <c r="N5480" t="s">
        <v>14510</v>
      </c>
      <c r="O5480" t="s">
        <v>306</v>
      </c>
      <c r="P5480" t="s">
        <v>307</v>
      </c>
      <c r="Q5480" t="s">
        <v>67</v>
      </c>
      <c r="R5480" t="s">
        <v>308</v>
      </c>
      <c r="S5480" t="s">
        <v>334</v>
      </c>
      <c r="T5480" t="s">
        <v>309</v>
      </c>
      <c r="U5480" t="s">
        <v>310</v>
      </c>
      <c r="V5480" t="s">
        <v>9423</v>
      </c>
      <c r="W5480" t="s">
        <v>9424</v>
      </c>
    </row>
    <row r="5481" spans="1:23" x14ac:dyDescent="0.3">
      <c r="A5481">
        <v>1502291659626070</v>
      </c>
      <c r="B5481" t="s">
        <v>23</v>
      </c>
      <c r="C5481" t="s">
        <v>105</v>
      </c>
      <c r="D5481" t="s">
        <v>7977</v>
      </c>
      <c r="E5481" t="s">
        <v>2430</v>
      </c>
      <c r="F5481" t="s">
        <v>2431</v>
      </c>
      <c r="G5481">
        <v>51.919400000000003</v>
      </c>
      <c r="H5481">
        <v>19.145099999999999</v>
      </c>
      <c r="I5481" t="s">
        <v>138</v>
      </c>
      <c r="J5481">
        <v>61981</v>
      </c>
      <c r="K5481" s="1">
        <v>44926</v>
      </c>
      <c r="L5481" t="s">
        <v>29</v>
      </c>
      <c r="M5481" t="s">
        <v>14511</v>
      </c>
      <c r="N5481" t="s">
        <v>14512</v>
      </c>
      <c r="O5481" t="s">
        <v>509</v>
      </c>
      <c r="P5481" t="s">
        <v>1152</v>
      </c>
      <c r="Q5481" t="s">
        <v>239</v>
      </c>
      <c r="R5481" t="s">
        <v>5157</v>
      </c>
      <c r="S5481" t="s">
        <v>212</v>
      </c>
      <c r="T5481" t="s">
        <v>5158</v>
      </c>
      <c r="U5481" t="s">
        <v>5159</v>
      </c>
      <c r="V5481" t="s">
        <v>6738</v>
      </c>
      <c r="W5481" t="s">
        <v>6739</v>
      </c>
    </row>
    <row r="5482" spans="1:23" x14ac:dyDescent="0.3">
      <c r="A5482">
        <v>2286522291894010</v>
      </c>
      <c r="B5482" t="s">
        <v>119</v>
      </c>
      <c r="C5482" t="s">
        <v>105</v>
      </c>
      <c r="D5482" t="s">
        <v>4371</v>
      </c>
      <c r="E5482" t="s">
        <v>3424</v>
      </c>
      <c r="F5482" t="s">
        <v>3425</v>
      </c>
      <c r="G5482">
        <v>-21.178899999999999</v>
      </c>
      <c r="H5482">
        <v>-175.19820000000001</v>
      </c>
      <c r="I5482" t="s">
        <v>28</v>
      </c>
      <c r="J5482">
        <v>13407</v>
      </c>
      <c r="K5482" s="1">
        <v>44875</v>
      </c>
      <c r="L5482" t="s">
        <v>63</v>
      </c>
      <c r="M5482" t="s">
        <v>14513</v>
      </c>
      <c r="N5482" t="s">
        <v>14514</v>
      </c>
      <c r="O5482" t="s">
        <v>735</v>
      </c>
      <c r="P5482" t="s">
        <v>2018</v>
      </c>
      <c r="Q5482" t="s">
        <v>143</v>
      </c>
      <c r="R5482" t="s">
        <v>2019</v>
      </c>
      <c r="S5482" t="s">
        <v>36</v>
      </c>
      <c r="T5482" t="s">
        <v>2020</v>
      </c>
      <c r="U5482" t="s">
        <v>2021</v>
      </c>
      <c r="V5482" t="s">
        <v>4180</v>
      </c>
      <c r="W5482" t="s">
        <v>4181</v>
      </c>
    </row>
    <row r="5483" spans="1:23" x14ac:dyDescent="0.3">
      <c r="A5483">
        <v>1210665103632380</v>
      </c>
      <c r="B5483" t="s">
        <v>1140</v>
      </c>
      <c r="C5483" t="s">
        <v>24</v>
      </c>
      <c r="D5483" t="s">
        <v>2888</v>
      </c>
      <c r="E5483" t="s">
        <v>724</v>
      </c>
      <c r="F5483" t="s">
        <v>725</v>
      </c>
      <c r="G5483">
        <v>13.4443</v>
      </c>
      <c r="H5483">
        <v>144.7937</v>
      </c>
      <c r="I5483" t="s">
        <v>62</v>
      </c>
      <c r="J5483">
        <v>23979</v>
      </c>
      <c r="K5483" s="1">
        <v>44965</v>
      </c>
      <c r="L5483" t="s">
        <v>29</v>
      </c>
      <c r="M5483" t="s">
        <v>14515</v>
      </c>
      <c r="N5483" t="s">
        <v>14516</v>
      </c>
      <c r="O5483" t="s">
        <v>509</v>
      </c>
      <c r="P5483" t="s">
        <v>1227</v>
      </c>
      <c r="Q5483" t="s">
        <v>50</v>
      </c>
      <c r="R5483" t="s">
        <v>1228</v>
      </c>
      <c r="S5483" t="s">
        <v>212</v>
      </c>
      <c r="T5483" t="s">
        <v>1229</v>
      </c>
      <c r="U5483" t="s">
        <v>1230</v>
      </c>
      <c r="V5483" t="s">
        <v>452</v>
      </c>
      <c r="W5483" t="s">
        <v>453</v>
      </c>
    </row>
    <row r="5484" spans="1:23" x14ac:dyDescent="0.3">
      <c r="A5484">
        <v>1885047330079380</v>
      </c>
      <c r="B5484" t="s">
        <v>430</v>
      </c>
      <c r="C5484" t="s">
        <v>218</v>
      </c>
      <c r="D5484" t="s">
        <v>882</v>
      </c>
      <c r="E5484" t="s">
        <v>1077</v>
      </c>
      <c r="F5484" t="s">
        <v>1078</v>
      </c>
      <c r="G5484">
        <v>3.9192999999999998</v>
      </c>
      <c r="H5484">
        <v>-56.027799999999999</v>
      </c>
      <c r="I5484" t="s">
        <v>138</v>
      </c>
      <c r="J5484">
        <v>90935</v>
      </c>
      <c r="K5484" s="1">
        <v>44896</v>
      </c>
      <c r="L5484" t="s">
        <v>123</v>
      </c>
      <c r="M5484" t="s">
        <v>14517</v>
      </c>
      <c r="N5484">
        <f>1-860-791-7093</f>
        <v>-8743</v>
      </c>
      <c r="O5484" t="s">
        <v>1726</v>
      </c>
      <c r="P5484" t="s">
        <v>4102</v>
      </c>
      <c r="Q5484" t="s">
        <v>50</v>
      </c>
      <c r="R5484" t="s">
        <v>4103</v>
      </c>
      <c r="S5484" t="s">
        <v>198</v>
      </c>
      <c r="T5484" t="s">
        <v>4104</v>
      </c>
      <c r="U5484" t="s">
        <v>4105</v>
      </c>
      <c r="V5484" t="s">
        <v>10766</v>
      </c>
      <c r="W5484" t="s">
        <v>10767</v>
      </c>
    </row>
    <row r="5485" spans="1:23" x14ac:dyDescent="0.3">
      <c r="A5485">
        <v>218433401938610</v>
      </c>
      <c r="B5485" t="s">
        <v>23</v>
      </c>
      <c r="C5485" t="s">
        <v>105</v>
      </c>
      <c r="D5485" t="s">
        <v>1583</v>
      </c>
      <c r="E5485" t="s">
        <v>1685</v>
      </c>
      <c r="F5485" t="s">
        <v>1686</v>
      </c>
      <c r="G5485">
        <v>6.4280999999999997</v>
      </c>
      <c r="H5485">
        <v>-9.4295000000000009</v>
      </c>
      <c r="I5485" t="s">
        <v>78</v>
      </c>
      <c r="J5485">
        <v>58256</v>
      </c>
      <c r="K5485" s="1">
        <v>44865</v>
      </c>
      <c r="L5485" t="s">
        <v>29</v>
      </c>
      <c r="M5485" t="s">
        <v>14518</v>
      </c>
      <c r="N5485">
        <v>3968439781</v>
      </c>
      <c r="O5485" t="s">
        <v>424</v>
      </c>
      <c r="P5485" t="s">
        <v>3160</v>
      </c>
      <c r="Q5485" t="s">
        <v>34</v>
      </c>
      <c r="R5485" t="s">
        <v>3161</v>
      </c>
      <c r="S5485" t="s">
        <v>114</v>
      </c>
      <c r="T5485" t="s">
        <v>3162</v>
      </c>
      <c r="U5485" t="s">
        <v>3163</v>
      </c>
      <c r="V5485" t="s">
        <v>8356</v>
      </c>
      <c r="W5485" t="s">
        <v>8357</v>
      </c>
    </row>
    <row r="5486" spans="1:23" x14ac:dyDescent="0.3">
      <c r="A5486">
        <v>662127488079369</v>
      </c>
      <c r="B5486" t="s">
        <v>454</v>
      </c>
      <c r="C5486" t="s">
        <v>105</v>
      </c>
      <c r="D5486" t="s">
        <v>10227</v>
      </c>
      <c r="E5486" t="s">
        <v>4011</v>
      </c>
      <c r="F5486" t="s">
        <v>4012</v>
      </c>
      <c r="G5486">
        <v>38.860999999999997</v>
      </c>
      <c r="H5486">
        <v>71.2761</v>
      </c>
      <c r="I5486" t="s">
        <v>138</v>
      </c>
      <c r="J5486">
        <v>68790</v>
      </c>
      <c r="K5486" s="1">
        <v>44471</v>
      </c>
      <c r="L5486" t="s">
        <v>63</v>
      </c>
      <c r="M5486" t="s">
        <v>14519</v>
      </c>
      <c r="N5486" t="s">
        <v>14520</v>
      </c>
      <c r="O5486" t="s">
        <v>1115</v>
      </c>
      <c r="P5486" t="s">
        <v>811</v>
      </c>
      <c r="Q5486" t="s">
        <v>358</v>
      </c>
      <c r="R5486" t="s">
        <v>1116</v>
      </c>
      <c r="S5486" t="s">
        <v>334</v>
      </c>
      <c r="T5486" t="s">
        <v>1117</v>
      </c>
      <c r="U5486" t="s">
        <v>1118</v>
      </c>
      <c r="V5486" t="s">
        <v>3821</v>
      </c>
      <c r="W5486" t="s">
        <v>3822</v>
      </c>
    </row>
    <row r="5487" spans="1:23" x14ac:dyDescent="0.3">
      <c r="A5487">
        <v>1643854292269700</v>
      </c>
      <c r="B5487" t="s">
        <v>792</v>
      </c>
      <c r="C5487" t="s">
        <v>218</v>
      </c>
      <c r="D5487" t="s">
        <v>2238</v>
      </c>
      <c r="E5487" t="s">
        <v>3211</v>
      </c>
      <c r="F5487" t="s">
        <v>3212</v>
      </c>
      <c r="G5487">
        <v>9.1449999999999996</v>
      </c>
      <c r="H5487">
        <v>40.489699999999999</v>
      </c>
      <c r="I5487" t="s">
        <v>78</v>
      </c>
      <c r="J5487">
        <v>128949</v>
      </c>
      <c r="K5487" s="1">
        <v>44729</v>
      </c>
      <c r="L5487" t="s">
        <v>123</v>
      </c>
      <c r="M5487" t="s">
        <v>14521</v>
      </c>
      <c r="N5487" t="s">
        <v>14522</v>
      </c>
      <c r="O5487" t="s">
        <v>509</v>
      </c>
      <c r="P5487" t="s">
        <v>1152</v>
      </c>
      <c r="Q5487" t="s">
        <v>67</v>
      </c>
      <c r="R5487" t="s">
        <v>5157</v>
      </c>
      <c r="S5487" t="s">
        <v>212</v>
      </c>
      <c r="T5487" t="s">
        <v>5158</v>
      </c>
      <c r="U5487" t="s">
        <v>5159</v>
      </c>
      <c r="V5487" t="s">
        <v>5458</v>
      </c>
      <c r="W5487" t="s">
        <v>5459</v>
      </c>
    </row>
    <row r="5488" spans="1:23" x14ac:dyDescent="0.3">
      <c r="A5488">
        <v>2818817053427530</v>
      </c>
      <c r="B5488" t="s">
        <v>351</v>
      </c>
      <c r="C5488" t="s">
        <v>24</v>
      </c>
      <c r="D5488" t="s">
        <v>1197</v>
      </c>
      <c r="E5488" t="s">
        <v>2394</v>
      </c>
      <c r="F5488" t="s">
        <v>2395</v>
      </c>
      <c r="G5488">
        <v>12.865399999999999</v>
      </c>
      <c r="H5488">
        <v>-85.2072</v>
      </c>
      <c r="I5488" t="s">
        <v>78</v>
      </c>
      <c r="J5488">
        <v>80166</v>
      </c>
      <c r="K5488" s="1">
        <v>44711</v>
      </c>
      <c r="L5488" t="s">
        <v>123</v>
      </c>
      <c r="M5488" t="s">
        <v>14523</v>
      </c>
      <c r="N5488">
        <v>4915775515</v>
      </c>
      <c r="O5488" t="s">
        <v>2575</v>
      </c>
      <c r="P5488" t="s">
        <v>3517</v>
      </c>
      <c r="Q5488" t="s">
        <v>143</v>
      </c>
      <c r="R5488" t="s">
        <v>3518</v>
      </c>
      <c r="S5488" t="s">
        <v>334</v>
      </c>
      <c r="T5488" t="s">
        <v>3519</v>
      </c>
      <c r="U5488" t="s">
        <v>3520</v>
      </c>
      <c r="V5488" t="s">
        <v>7061</v>
      </c>
      <c r="W5488" t="s">
        <v>7062</v>
      </c>
    </row>
    <row r="5489" spans="1:23" x14ac:dyDescent="0.3">
      <c r="A5489">
        <v>706830527915607</v>
      </c>
      <c r="B5489" t="s">
        <v>454</v>
      </c>
      <c r="C5489" t="s">
        <v>24</v>
      </c>
      <c r="D5489" t="s">
        <v>3580</v>
      </c>
      <c r="E5489" t="s">
        <v>861</v>
      </c>
      <c r="F5489" t="s">
        <v>862</v>
      </c>
      <c r="G5489">
        <v>46.862499999999997</v>
      </c>
      <c r="H5489">
        <v>103.8467</v>
      </c>
      <c r="I5489" t="s">
        <v>62</v>
      </c>
      <c r="J5489">
        <v>121036</v>
      </c>
      <c r="K5489" s="1">
        <v>44993</v>
      </c>
      <c r="L5489" t="s">
        <v>63</v>
      </c>
      <c r="M5489" t="s">
        <v>14524</v>
      </c>
      <c r="N5489" t="s">
        <v>14525</v>
      </c>
      <c r="O5489" t="s">
        <v>1493</v>
      </c>
      <c r="P5489" t="s">
        <v>2315</v>
      </c>
      <c r="Q5489" t="s">
        <v>321</v>
      </c>
      <c r="R5489" t="s">
        <v>2316</v>
      </c>
      <c r="S5489" t="s">
        <v>69</v>
      </c>
      <c r="T5489" t="s">
        <v>2317</v>
      </c>
      <c r="U5489" t="s">
        <v>2318</v>
      </c>
      <c r="V5489" t="s">
        <v>4775</v>
      </c>
      <c r="W5489" t="s">
        <v>4776</v>
      </c>
    </row>
    <row r="5490" spans="1:23" x14ac:dyDescent="0.3">
      <c r="A5490">
        <v>2705935277185950</v>
      </c>
      <c r="B5490" t="s">
        <v>839</v>
      </c>
      <c r="C5490" t="s">
        <v>218</v>
      </c>
      <c r="D5490" t="s">
        <v>4670</v>
      </c>
      <c r="E5490" t="s">
        <v>768</v>
      </c>
      <c r="F5490" t="s">
        <v>769</v>
      </c>
      <c r="G5490">
        <v>5.1520999999999999</v>
      </c>
      <c r="H5490">
        <v>46.199599999999997</v>
      </c>
      <c r="I5490" t="s">
        <v>78</v>
      </c>
      <c r="J5490">
        <v>59241</v>
      </c>
      <c r="K5490" s="1">
        <v>45138</v>
      </c>
      <c r="L5490" t="s">
        <v>29</v>
      </c>
      <c r="M5490" t="s">
        <v>14526</v>
      </c>
      <c r="N5490" t="s">
        <v>14527</v>
      </c>
      <c r="O5490" t="s">
        <v>1764</v>
      </c>
      <c r="P5490" t="s">
        <v>1765</v>
      </c>
      <c r="Q5490" t="s">
        <v>332</v>
      </c>
      <c r="R5490" t="s">
        <v>1766</v>
      </c>
      <c r="S5490" t="s">
        <v>212</v>
      </c>
      <c r="T5490" t="s">
        <v>1767</v>
      </c>
      <c r="U5490" t="s">
        <v>1768</v>
      </c>
      <c r="V5490" t="s">
        <v>4635</v>
      </c>
      <c r="W5490" t="s">
        <v>4636</v>
      </c>
    </row>
    <row r="5491" spans="1:23" x14ac:dyDescent="0.3">
      <c r="A5491">
        <v>1084931826041800</v>
      </c>
      <c r="B5491" t="s">
        <v>480</v>
      </c>
      <c r="C5491" t="s">
        <v>105</v>
      </c>
      <c r="D5491" t="s">
        <v>4544</v>
      </c>
      <c r="E5491" t="s">
        <v>3641</v>
      </c>
      <c r="F5491" t="s">
        <v>3642</v>
      </c>
      <c r="G5491">
        <v>12.521100000000001</v>
      </c>
      <c r="H5491">
        <v>-69.968299999999999</v>
      </c>
      <c r="I5491" t="s">
        <v>206</v>
      </c>
      <c r="J5491">
        <v>88083</v>
      </c>
      <c r="K5491" s="1">
        <v>44491</v>
      </c>
      <c r="L5491" t="s">
        <v>123</v>
      </c>
      <c r="M5491" t="s">
        <v>14528</v>
      </c>
      <c r="N5491" t="s">
        <v>14529</v>
      </c>
      <c r="O5491" t="s">
        <v>1576</v>
      </c>
      <c r="P5491" t="s">
        <v>1577</v>
      </c>
      <c r="Q5491" t="s">
        <v>50</v>
      </c>
      <c r="R5491" t="s">
        <v>1578</v>
      </c>
      <c r="S5491" t="s">
        <v>212</v>
      </c>
      <c r="T5491" t="s">
        <v>1579</v>
      </c>
      <c r="U5491" t="s">
        <v>1580</v>
      </c>
      <c r="V5491" t="s">
        <v>4009</v>
      </c>
      <c r="W5491" t="s">
        <v>4010</v>
      </c>
    </row>
    <row r="5492" spans="1:23" x14ac:dyDescent="0.3">
      <c r="A5492">
        <v>2287959185253430</v>
      </c>
      <c r="B5492" t="s">
        <v>779</v>
      </c>
      <c r="C5492" t="s">
        <v>151</v>
      </c>
      <c r="D5492" t="s">
        <v>4328</v>
      </c>
      <c r="E5492" t="s">
        <v>107</v>
      </c>
      <c r="F5492" t="s">
        <v>108</v>
      </c>
      <c r="G5492">
        <v>50.503900000000002</v>
      </c>
      <c r="H5492">
        <v>4.4699</v>
      </c>
      <c r="I5492" t="s">
        <v>206</v>
      </c>
      <c r="J5492">
        <v>119442</v>
      </c>
      <c r="K5492" s="1">
        <v>44565</v>
      </c>
      <c r="L5492" t="s">
        <v>29</v>
      </c>
      <c r="M5492" t="s">
        <v>14530</v>
      </c>
      <c r="N5492" t="s">
        <v>14531</v>
      </c>
      <c r="O5492" t="s">
        <v>1698</v>
      </c>
      <c r="P5492" t="s">
        <v>1699</v>
      </c>
      <c r="Q5492" t="s">
        <v>183</v>
      </c>
      <c r="R5492" t="s">
        <v>1700</v>
      </c>
      <c r="S5492" t="s">
        <v>255</v>
      </c>
      <c r="T5492" t="s">
        <v>1701</v>
      </c>
      <c r="U5492" t="s">
        <v>1702</v>
      </c>
      <c r="V5492" t="s">
        <v>6520</v>
      </c>
      <c r="W5492" t="s">
        <v>6521</v>
      </c>
    </row>
    <row r="5493" spans="1:23" x14ac:dyDescent="0.3">
      <c r="A5493">
        <v>1935785866320300</v>
      </c>
      <c r="B5493" t="s">
        <v>313</v>
      </c>
      <c r="C5493" t="s">
        <v>91</v>
      </c>
      <c r="D5493" t="s">
        <v>3693</v>
      </c>
      <c r="E5493" t="s">
        <v>915</v>
      </c>
      <c r="F5493" t="s">
        <v>916</v>
      </c>
      <c r="G5493">
        <v>18.070799999999998</v>
      </c>
      <c r="H5493">
        <v>-63.0501</v>
      </c>
      <c r="I5493" t="s">
        <v>62</v>
      </c>
      <c r="J5493">
        <v>125355</v>
      </c>
      <c r="K5493" s="1">
        <v>44755</v>
      </c>
      <c r="L5493" t="s">
        <v>63</v>
      </c>
      <c r="M5493" t="s">
        <v>14532</v>
      </c>
      <c r="N5493" t="s">
        <v>14533</v>
      </c>
      <c r="O5493" t="s">
        <v>1373</v>
      </c>
      <c r="P5493" t="s">
        <v>1513</v>
      </c>
      <c r="Q5493" t="s">
        <v>967</v>
      </c>
      <c r="R5493" t="s">
        <v>4950</v>
      </c>
      <c r="S5493" t="s">
        <v>334</v>
      </c>
      <c r="T5493" t="s">
        <v>4951</v>
      </c>
      <c r="U5493" t="s">
        <v>4952</v>
      </c>
      <c r="V5493" t="s">
        <v>1932</v>
      </c>
      <c r="W5493" t="s">
        <v>1933</v>
      </c>
    </row>
    <row r="5494" spans="1:23" x14ac:dyDescent="0.3">
      <c r="A5494">
        <v>2841909480622160</v>
      </c>
      <c r="B5494" t="s">
        <v>667</v>
      </c>
      <c r="C5494" t="s">
        <v>58</v>
      </c>
      <c r="D5494" t="s">
        <v>5299</v>
      </c>
      <c r="E5494" t="s">
        <v>3700</v>
      </c>
      <c r="F5494" t="s">
        <v>3701</v>
      </c>
      <c r="G5494">
        <v>58.595300000000002</v>
      </c>
      <c r="H5494">
        <v>25.0136</v>
      </c>
      <c r="I5494" t="s">
        <v>206</v>
      </c>
      <c r="J5494">
        <v>18556</v>
      </c>
      <c r="K5494" s="1">
        <v>45032</v>
      </c>
      <c r="L5494" t="s">
        <v>29</v>
      </c>
      <c r="M5494" t="s">
        <v>14534</v>
      </c>
      <c r="N5494" t="s">
        <v>14535</v>
      </c>
      <c r="O5494" t="s">
        <v>2583</v>
      </c>
      <c r="P5494" t="s">
        <v>2584</v>
      </c>
      <c r="Q5494" t="s">
        <v>34</v>
      </c>
      <c r="R5494" t="s">
        <v>2585</v>
      </c>
      <c r="S5494" t="s">
        <v>114</v>
      </c>
      <c r="T5494" t="s">
        <v>2586</v>
      </c>
      <c r="U5494" t="s">
        <v>2587</v>
      </c>
      <c r="V5494" t="s">
        <v>1391</v>
      </c>
      <c r="W5494" t="s">
        <v>1392</v>
      </c>
    </row>
    <row r="5495" spans="1:23" x14ac:dyDescent="0.3">
      <c r="A5495">
        <v>1351330292719860</v>
      </c>
      <c r="B5495" t="s">
        <v>454</v>
      </c>
      <c r="C5495" t="s">
        <v>273</v>
      </c>
      <c r="D5495" t="s">
        <v>6847</v>
      </c>
      <c r="E5495" t="s">
        <v>5862</v>
      </c>
      <c r="F5495" t="s">
        <v>5863</v>
      </c>
      <c r="G5495">
        <v>46.151200000000003</v>
      </c>
      <c r="H5495">
        <v>14.9955</v>
      </c>
      <c r="I5495" t="s">
        <v>206</v>
      </c>
      <c r="J5495">
        <v>43188</v>
      </c>
      <c r="K5495" s="1">
        <v>44488</v>
      </c>
      <c r="L5495" t="s">
        <v>29</v>
      </c>
      <c r="M5495" t="s">
        <v>14536</v>
      </c>
      <c r="N5495" t="s">
        <v>14537</v>
      </c>
      <c r="O5495" t="s">
        <v>141</v>
      </c>
      <c r="P5495" t="s">
        <v>155</v>
      </c>
      <c r="Q5495" t="s">
        <v>83</v>
      </c>
      <c r="R5495" t="s">
        <v>156</v>
      </c>
      <c r="S5495" t="s">
        <v>145</v>
      </c>
      <c r="T5495" t="s">
        <v>157</v>
      </c>
      <c r="U5495" t="s">
        <v>158</v>
      </c>
      <c r="V5495" t="s">
        <v>2902</v>
      </c>
      <c r="W5495" t="s">
        <v>2903</v>
      </c>
    </row>
    <row r="5496" spans="1:23" x14ac:dyDescent="0.3">
      <c r="A5496">
        <v>1714347412435080</v>
      </c>
      <c r="B5496" t="s">
        <v>443</v>
      </c>
      <c r="C5496" t="s">
        <v>189</v>
      </c>
      <c r="D5496" t="s">
        <v>2404</v>
      </c>
      <c r="E5496" t="s">
        <v>1414</v>
      </c>
      <c r="F5496" t="s">
        <v>1415</v>
      </c>
      <c r="G5496">
        <v>29.311699999999998</v>
      </c>
      <c r="H5496">
        <v>47.4818</v>
      </c>
      <c r="I5496" t="s">
        <v>62</v>
      </c>
      <c r="J5496">
        <v>131618</v>
      </c>
      <c r="K5496" s="1">
        <v>44811</v>
      </c>
      <c r="L5496" t="s">
        <v>123</v>
      </c>
      <c r="M5496" t="s">
        <v>14538</v>
      </c>
      <c r="N5496" t="s">
        <v>14539</v>
      </c>
      <c r="O5496" t="s">
        <v>1979</v>
      </c>
      <c r="P5496" t="s">
        <v>4672</v>
      </c>
      <c r="Q5496" t="s">
        <v>1047</v>
      </c>
      <c r="R5496" t="s">
        <v>4673</v>
      </c>
      <c r="S5496" t="s">
        <v>255</v>
      </c>
      <c r="T5496" t="s">
        <v>4674</v>
      </c>
      <c r="U5496" t="s">
        <v>4675</v>
      </c>
      <c r="V5496" t="s">
        <v>7474</v>
      </c>
      <c r="W5496" t="s">
        <v>7475</v>
      </c>
    </row>
    <row r="5497" spans="1:23" x14ac:dyDescent="0.3">
      <c r="A5497">
        <v>341612336843885</v>
      </c>
      <c r="B5497" t="s">
        <v>364</v>
      </c>
      <c r="C5497" t="s">
        <v>134</v>
      </c>
      <c r="D5497" t="s">
        <v>3235</v>
      </c>
      <c r="E5497" t="s">
        <v>2336</v>
      </c>
      <c r="F5497" t="s">
        <v>2337</v>
      </c>
      <c r="G5497">
        <v>61.892600000000002</v>
      </c>
      <c r="H5497">
        <v>-6.9118000000000004</v>
      </c>
      <c r="I5497" t="s">
        <v>206</v>
      </c>
      <c r="J5497">
        <v>110725</v>
      </c>
      <c r="K5497" s="1">
        <v>44590</v>
      </c>
      <c r="L5497" t="s">
        <v>63</v>
      </c>
      <c r="M5497" t="s">
        <v>14087</v>
      </c>
      <c r="N5497" t="s">
        <v>14540</v>
      </c>
      <c r="O5497" t="s">
        <v>307</v>
      </c>
      <c r="P5497" t="s">
        <v>1235</v>
      </c>
      <c r="Q5497" t="s">
        <v>67</v>
      </c>
      <c r="R5497" t="s">
        <v>1236</v>
      </c>
      <c r="S5497" t="s">
        <v>145</v>
      </c>
      <c r="T5497" t="s">
        <v>1237</v>
      </c>
      <c r="U5497" t="s">
        <v>1238</v>
      </c>
      <c r="V5497" t="s">
        <v>6949</v>
      </c>
      <c r="W5497" t="s">
        <v>6950</v>
      </c>
    </row>
    <row r="5498" spans="1:23" x14ac:dyDescent="0.3">
      <c r="A5498">
        <v>2047008726331740</v>
      </c>
      <c r="B5498" t="s">
        <v>150</v>
      </c>
      <c r="C5498" t="s">
        <v>105</v>
      </c>
      <c r="D5498" t="s">
        <v>5272</v>
      </c>
      <c r="E5498" t="s">
        <v>4011</v>
      </c>
      <c r="F5498" t="s">
        <v>4012</v>
      </c>
      <c r="G5498">
        <v>38.860999999999997</v>
      </c>
      <c r="H5498">
        <v>71.2761</v>
      </c>
      <c r="I5498" t="s">
        <v>138</v>
      </c>
      <c r="J5498">
        <v>106523</v>
      </c>
      <c r="K5498" s="1">
        <v>44933</v>
      </c>
      <c r="L5498" t="s">
        <v>63</v>
      </c>
      <c r="M5498" t="s">
        <v>14541</v>
      </c>
      <c r="N5498">
        <f>1-466-206-8170</f>
        <v>-8841</v>
      </c>
      <c r="O5498" t="s">
        <v>1115</v>
      </c>
      <c r="P5498" t="s">
        <v>2180</v>
      </c>
      <c r="Q5498" t="s">
        <v>253</v>
      </c>
      <c r="R5498" t="s">
        <v>2181</v>
      </c>
      <c r="S5498" t="s">
        <v>241</v>
      </c>
      <c r="T5498" t="s">
        <v>2182</v>
      </c>
      <c r="U5498" t="s">
        <v>2183</v>
      </c>
      <c r="V5498" t="s">
        <v>4326</v>
      </c>
      <c r="W5498" t="s">
        <v>4327</v>
      </c>
    </row>
    <row r="5499" spans="1:23" x14ac:dyDescent="0.3">
      <c r="A5499">
        <v>3092664076435610</v>
      </c>
      <c r="B5499" t="s">
        <v>533</v>
      </c>
      <c r="C5499" t="s">
        <v>42</v>
      </c>
      <c r="D5499" t="s">
        <v>6665</v>
      </c>
      <c r="E5499" t="s">
        <v>288</v>
      </c>
      <c r="F5499" t="s">
        <v>289</v>
      </c>
      <c r="G5499">
        <v>40.3399</v>
      </c>
      <c r="H5499">
        <v>127.51009999999999</v>
      </c>
      <c r="I5499" t="s">
        <v>78</v>
      </c>
      <c r="J5499">
        <v>26129</v>
      </c>
      <c r="K5499" s="1">
        <v>44487</v>
      </c>
      <c r="L5499" t="s">
        <v>123</v>
      </c>
      <c r="M5499" t="s">
        <v>14542</v>
      </c>
      <c r="N5499">
        <v>7138255611</v>
      </c>
      <c r="O5499" t="s">
        <v>410</v>
      </c>
      <c r="P5499" t="s">
        <v>6253</v>
      </c>
      <c r="Q5499" t="s">
        <v>358</v>
      </c>
      <c r="R5499" t="s">
        <v>6254</v>
      </c>
      <c r="S5499" t="s">
        <v>241</v>
      </c>
      <c r="T5499" t="s">
        <v>6255</v>
      </c>
      <c r="U5499" t="s">
        <v>6256</v>
      </c>
      <c r="V5499" t="s">
        <v>6675</v>
      </c>
      <c r="W5499" t="s">
        <v>6676</v>
      </c>
    </row>
    <row r="5500" spans="1:23" x14ac:dyDescent="0.3">
      <c r="A5500">
        <v>143449934919442</v>
      </c>
      <c r="B5500" t="s">
        <v>231</v>
      </c>
      <c r="C5500" t="s">
        <v>42</v>
      </c>
      <c r="D5500" t="s">
        <v>2373</v>
      </c>
      <c r="E5500" t="s">
        <v>275</v>
      </c>
      <c r="F5500" t="s">
        <v>276</v>
      </c>
      <c r="G5500">
        <v>-17.6797</v>
      </c>
      <c r="H5500">
        <v>-149.4068</v>
      </c>
      <c r="I5500" t="s">
        <v>62</v>
      </c>
      <c r="J5500">
        <v>93440</v>
      </c>
      <c r="K5500" s="1">
        <v>44916</v>
      </c>
      <c r="L5500" t="s">
        <v>63</v>
      </c>
      <c r="M5500" t="s">
        <v>14543</v>
      </c>
      <c r="N5500" t="s">
        <v>14544</v>
      </c>
      <c r="O5500" t="s">
        <v>2072</v>
      </c>
      <c r="P5500" t="s">
        <v>2073</v>
      </c>
      <c r="Q5500" t="s">
        <v>321</v>
      </c>
      <c r="R5500" t="s">
        <v>2074</v>
      </c>
      <c r="S5500" t="s">
        <v>241</v>
      </c>
      <c r="T5500" t="s">
        <v>2075</v>
      </c>
      <c r="U5500" t="s">
        <v>2076</v>
      </c>
      <c r="V5500" t="s">
        <v>3547</v>
      </c>
      <c r="W5500" t="s">
        <v>3548</v>
      </c>
    </row>
    <row r="5501" spans="1:23" x14ac:dyDescent="0.3">
      <c r="A5501">
        <v>440311057386190</v>
      </c>
      <c r="B5501" t="s">
        <v>430</v>
      </c>
      <c r="C5501" t="s">
        <v>134</v>
      </c>
      <c r="D5501" t="s">
        <v>176</v>
      </c>
      <c r="E5501" t="s">
        <v>1760</v>
      </c>
      <c r="F5501" t="s">
        <v>1761</v>
      </c>
      <c r="G5501">
        <v>13.193899999999999</v>
      </c>
      <c r="H5501">
        <v>-59.543199999999999</v>
      </c>
      <c r="I5501" t="s">
        <v>62</v>
      </c>
      <c r="J5501">
        <v>41925</v>
      </c>
      <c r="K5501" s="1">
        <v>44593</v>
      </c>
      <c r="L5501" t="s">
        <v>63</v>
      </c>
      <c r="M5501" t="s">
        <v>14545</v>
      </c>
      <c r="N5501" t="s">
        <v>14546</v>
      </c>
      <c r="O5501" t="s">
        <v>209</v>
      </c>
      <c r="P5501" t="s">
        <v>4426</v>
      </c>
      <c r="Q5501" t="s">
        <v>239</v>
      </c>
      <c r="R5501" t="s">
        <v>4427</v>
      </c>
      <c r="S5501" t="s">
        <v>52</v>
      </c>
      <c r="T5501" t="s">
        <v>4428</v>
      </c>
      <c r="U5501" t="s">
        <v>4429</v>
      </c>
      <c r="V5501" t="s">
        <v>10647</v>
      </c>
      <c r="W5501" t="s">
        <v>10648</v>
      </c>
    </row>
    <row r="5502" spans="1:23" x14ac:dyDescent="0.3">
      <c r="A5502">
        <v>662257610942238</v>
      </c>
      <c r="B5502" t="s">
        <v>104</v>
      </c>
      <c r="C5502" t="s">
        <v>58</v>
      </c>
      <c r="D5502" t="s">
        <v>1714</v>
      </c>
      <c r="E5502" t="s">
        <v>2061</v>
      </c>
      <c r="F5502" t="s">
        <v>2062</v>
      </c>
      <c r="G5502">
        <v>21.007899999999999</v>
      </c>
      <c r="H5502">
        <v>-10.940799999999999</v>
      </c>
      <c r="I5502" t="s">
        <v>138</v>
      </c>
      <c r="J5502">
        <v>80163</v>
      </c>
      <c r="K5502" s="1">
        <v>44714</v>
      </c>
      <c r="L5502" t="s">
        <v>29</v>
      </c>
      <c r="M5502" t="s">
        <v>14547</v>
      </c>
      <c r="N5502" t="s">
        <v>14548</v>
      </c>
      <c r="O5502" t="s">
        <v>33</v>
      </c>
      <c r="P5502" t="s">
        <v>1558</v>
      </c>
      <c r="Q5502" t="s">
        <v>169</v>
      </c>
      <c r="R5502" t="s">
        <v>1559</v>
      </c>
      <c r="S5502" t="s">
        <v>85</v>
      </c>
      <c r="T5502" t="s">
        <v>1560</v>
      </c>
      <c r="U5502" t="s">
        <v>1561</v>
      </c>
      <c r="V5502" t="s">
        <v>5725</v>
      </c>
      <c r="W5502" t="s">
        <v>5726</v>
      </c>
    </row>
    <row r="5503" spans="1:23" x14ac:dyDescent="0.3">
      <c r="A5503">
        <v>634079877144502</v>
      </c>
      <c r="B5503" t="s">
        <v>859</v>
      </c>
      <c r="C5503" t="s">
        <v>273</v>
      </c>
      <c r="D5503" t="s">
        <v>5065</v>
      </c>
      <c r="E5503" t="s">
        <v>2727</v>
      </c>
      <c r="F5503" t="s">
        <v>2728</v>
      </c>
      <c r="G5503">
        <v>17.357800000000001</v>
      </c>
      <c r="H5503">
        <v>-62.782899999999998</v>
      </c>
      <c r="I5503" t="s">
        <v>206</v>
      </c>
      <c r="J5503">
        <v>94426</v>
      </c>
      <c r="K5503" s="1">
        <v>44458</v>
      </c>
      <c r="L5503" t="s">
        <v>123</v>
      </c>
      <c r="M5503" t="s">
        <v>10859</v>
      </c>
      <c r="N5503" t="s">
        <v>14549</v>
      </c>
      <c r="O5503" t="s">
        <v>990</v>
      </c>
      <c r="P5503" t="s">
        <v>991</v>
      </c>
      <c r="Q5503" t="s">
        <v>967</v>
      </c>
      <c r="R5503" t="s">
        <v>992</v>
      </c>
      <c r="S5503" t="s">
        <v>212</v>
      </c>
      <c r="T5503" t="s">
        <v>993</v>
      </c>
      <c r="U5503" t="s">
        <v>994</v>
      </c>
      <c r="V5503" t="s">
        <v>7311</v>
      </c>
      <c r="W5503" t="s">
        <v>7312</v>
      </c>
    </row>
    <row r="5504" spans="1:23" x14ac:dyDescent="0.3">
      <c r="A5504">
        <v>2951083591323670</v>
      </c>
      <c r="B5504" t="s">
        <v>792</v>
      </c>
      <c r="C5504" t="s">
        <v>189</v>
      </c>
      <c r="D5504" t="s">
        <v>829</v>
      </c>
      <c r="E5504" t="s">
        <v>5053</v>
      </c>
      <c r="F5504" t="s">
        <v>5054</v>
      </c>
      <c r="G5504">
        <v>47.516199999999998</v>
      </c>
      <c r="H5504">
        <v>14.5501</v>
      </c>
      <c r="I5504" t="s">
        <v>28</v>
      </c>
      <c r="J5504">
        <v>34573</v>
      </c>
      <c r="K5504" s="1">
        <v>44478</v>
      </c>
      <c r="L5504" t="s">
        <v>123</v>
      </c>
      <c r="M5504" t="s">
        <v>7672</v>
      </c>
      <c r="N5504" t="s">
        <v>14550</v>
      </c>
      <c r="O5504" t="s">
        <v>1152</v>
      </c>
      <c r="P5504" t="s">
        <v>2774</v>
      </c>
      <c r="Q5504" t="s">
        <v>34</v>
      </c>
      <c r="R5504" t="s">
        <v>2775</v>
      </c>
      <c r="S5504" t="s">
        <v>85</v>
      </c>
      <c r="T5504" t="s">
        <v>2776</v>
      </c>
      <c r="U5504" t="s">
        <v>2777</v>
      </c>
      <c r="V5504" t="s">
        <v>2713</v>
      </c>
      <c r="W5504" t="s">
        <v>2714</v>
      </c>
    </row>
    <row r="5505" spans="1:23" x14ac:dyDescent="0.3">
      <c r="A5505">
        <v>621313436218160</v>
      </c>
      <c r="B5505" t="s">
        <v>161</v>
      </c>
      <c r="C5505" t="s">
        <v>24</v>
      </c>
      <c r="D5505" t="s">
        <v>4589</v>
      </c>
      <c r="E5505" t="s">
        <v>2148</v>
      </c>
      <c r="F5505" t="s">
        <v>2149</v>
      </c>
      <c r="G5505">
        <v>53.142400000000002</v>
      </c>
      <c r="H5505">
        <v>-7.6920999999999999</v>
      </c>
      <c r="I5505" t="s">
        <v>28</v>
      </c>
      <c r="J5505">
        <v>129519</v>
      </c>
      <c r="K5505" s="1">
        <v>45168</v>
      </c>
      <c r="L5505" t="s">
        <v>63</v>
      </c>
      <c r="M5505" t="s">
        <v>14551</v>
      </c>
      <c r="N5505" t="s">
        <v>14552</v>
      </c>
      <c r="O5505" t="s">
        <v>2653</v>
      </c>
      <c r="P5505" t="s">
        <v>4319</v>
      </c>
      <c r="Q5505" t="s">
        <v>50</v>
      </c>
      <c r="R5505" t="s">
        <v>4320</v>
      </c>
      <c r="S5505" t="s">
        <v>334</v>
      </c>
      <c r="T5505" t="s">
        <v>4321</v>
      </c>
      <c r="U5505" t="s">
        <v>4322</v>
      </c>
      <c r="V5505" t="s">
        <v>9313</v>
      </c>
      <c r="W5505" t="s">
        <v>9314</v>
      </c>
    </row>
    <row r="5506" spans="1:23" x14ac:dyDescent="0.3">
      <c r="A5506">
        <v>69057009652181</v>
      </c>
      <c r="B5506" t="s">
        <v>430</v>
      </c>
      <c r="C5506" t="s">
        <v>273</v>
      </c>
      <c r="D5506" t="s">
        <v>4363</v>
      </c>
      <c r="E5506" t="s">
        <v>63</v>
      </c>
      <c r="F5506" t="s">
        <v>152</v>
      </c>
      <c r="G5506">
        <v>3.2027999999999999</v>
      </c>
      <c r="H5506">
        <v>73.220699999999994</v>
      </c>
      <c r="I5506" t="s">
        <v>78</v>
      </c>
      <c r="J5506">
        <v>31214</v>
      </c>
      <c r="K5506" s="1">
        <v>44618</v>
      </c>
      <c r="L5506" t="s">
        <v>29</v>
      </c>
      <c r="M5506" t="s">
        <v>14553</v>
      </c>
      <c r="N5506" t="s">
        <v>14554</v>
      </c>
      <c r="O5506" t="s">
        <v>1629</v>
      </c>
      <c r="P5506" t="s">
        <v>6088</v>
      </c>
      <c r="Q5506" t="s">
        <v>239</v>
      </c>
      <c r="R5506" t="s">
        <v>6089</v>
      </c>
      <c r="S5506" t="s">
        <v>85</v>
      </c>
      <c r="T5506" t="s">
        <v>6090</v>
      </c>
      <c r="U5506" t="s">
        <v>6091</v>
      </c>
      <c r="V5506" t="s">
        <v>8503</v>
      </c>
      <c r="W5506" t="s">
        <v>8504</v>
      </c>
    </row>
    <row r="5507" spans="1:23" x14ac:dyDescent="0.3">
      <c r="A5507">
        <v>2222164503620410</v>
      </c>
      <c r="B5507" t="s">
        <v>260</v>
      </c>
      <c r="C5507" t="s">
        <v>24</v>
      </c>
      <c r="D5507" t="s">
        <v>9980</v>
      </c>
      <c r="E5507" t="s">
        <v>93</v>
      </c>
      <c r="F5507" t="s">
        <v>94</v>
      </c>
      <c r="G5507">
        <v>-35.6751</v>
      </c>
      <c r="H5507">
        <v>-71.542900000000003</v>
      </c>
      <c r="I5507" t="s">
        <v>28</v>
      </c>
      <c r="J5507">
        <v>53830</v>
      </c>
      <c r="K5507" s="1">
        <v>44967</v>
      </c>
      <c r="L5507" t="s">
        <v>63</v>
      </c>
      <c r="M5507" t="s">
        <v>14555</v>
      </c>
      <c r="N5507" t="s">
        <v>14556</v>
      </c>
      <c r="O5507" t="s">
        <v>650</v>
      </c>
      <c r="P5507" t="s">
        <v>1408</v>
      </c>
      <c r="Q5507" t="s">
        <v>239</v>
      </c>
      <c r="R5507" t="s">
        <v>1409</v>
      </c>
      <c r="S5507" t="s">
        <v>145</v>
      </c>
      <c r="T5507" t="s">
        <v>1410</v>
      </c>
      <c r="U5507" t="s">
        <v>1411</v>
      </c>
      <c r="V5507" t="s">
        <v>5328</v>
      </c>
      <c r="W5507" t="s">
        <v>5329</v>
      </c>
    </row>
    <row r="5508" spans="1:23" x14ac:dyDescent="0.3">
      <c r="A5508">
        <v>2586044105843330</v>
      </c>
      <c r="B5508" t="s">
        <v>119</v>
      </c>
      <c r="C5508" t="s">
        <v>273</v>
      </c>
      <c r="D5508" t="s">
        <v>3538</v>
      </c>
      <c r="E5508" t="s">
        <v>556</v>
      </c>
      <c r="F5508" t="s">
        <v>557</v>
      </c>
      <c r="G5508">
        <v>-1.8311999999999999</v>
      </c>
      <c r="H5508">
        <v>-78.183400000000006</v>
      </c>
      <c r="I5508" t="s">
        <v>78</v>
      </c>
      <c r="J5508">
        <v>23154</v>
      </c>
      <c r="K5508" s="1">
        <v>44786</v>
      </c>
      <c r="L5508" t="s">
        <v>29</v>
      </c>
      <c r="M5508" t="s">
        <v>14557</v>
      </c>
      <c r="N5508">
        <v>6597810460</v>
      </c>
      <c r="O5508" t="s">
        <v>1169</v>
      </c>
      <c r="P5508" t="s">
        <v>2983</v>
      </c>
      <c r="Q5508" t="s">
        <v>34</v>
      </c>
      <c r="R5508" t="s">
        <v>4255</v>
      </c>
      <c r="S5508" t="s">
        <v>212</v>
      </c>
      <c r="T5508" t="s">
        <v>4256</v>
      </c>
      <c r="U5508" t="s">
        <v>4257</v>
      </c>
      <c r="V5508" t="s">
        <v>7519</v>
      </c>
      <c r="W5508" t="s">
        <v>7520</v>
      </c>
    </row>
    <row r="5509" spans="1:23" x14ac:dyDescent="0.3">
      <c r="A5509">
        <v>1020369133663940</v>
      </c>
      <c r="B5509" t="s">
        <v>104</v>
      </c>
      <c r="C5509" t="s">
        <v>134</v>
      </c>
      <c r="D5509" t="s">
        <v>5094</v>
      </c>
      <c r="E5509" t="s">
        <v>1160</v>
      </c>
      <c r="F5509" t="s">
        <v>1161</v>
      </c>
      <c r="G5509">
        <v>-1.9402999999999999</v>
      </c>
      <c r="H5509">
        <v>29.873899999999999</v>
      </c>
      <c r="I5509" t="s">
        <v>138</v>
      </c>
      <c r="J5509">
        <v>71405</v>
      </c>
      <c r="K5509" s="1">
        <v>45039</v>
      </c>
      <c r="L5509" t="s">
        <v>63</v>
      </c>
      <c r="M5509" t="s">
        <v>14558</v>
      </c>
      <c r="N5509" t="s">
        <v>14559</v>
      </c>
      <c r="O5509" t="s">
        <v>209</v>
      </c>
      <c r="P5509" t="s">
        <v>3221</v>
      </c>
      <c r="Q5509" t="s">
        <v>169</v>
      </c>
      <c r="R5509" t="s">
        <v>3222</v>
      </c>
      <c r="S5509" t="s">
        <v>198</v>
      </c>
      <c r="T5509" t="s">
        <v>3223</v>
      </c>
      <c r="U5509" t="s">
        <v>3224</v>
      </c>
      <c r="V5509" t="s">
        <v>4893</v>
      </c>
      <c r="W5509" t="s">
        <v>4894</v>
      </c>
    </row>
    <row r="5510" spans="1:23" x14ac:dyDescent="0.3">
      <c r="A5510">
        <v>134224208013874</v>
      </c>
      <c r="B5510" t="s">
        <v>430</v>
      </c>
      <c r="C5510" t="s">
        <v>189</v>
      </c>
      <c r="D5510" t="s">
        <v>2093</v>
      </c>
      <c r="E5510" t="s">
        <v>419</v>
      </c>
      <c r="F5510" t="s">
        <v>420</v>
      </c>
      <c r="G5510">
        <v>-23.442502999999999</v>
      </c>
      <c r="H5510">
        <v>-58.443832</v>
      </c>
      <c r="I5510" t="s">
        <v>62</v>
      </c>
      <c r="J5510">
        <v>107864</v>
      </c>
      <c r="K5510" s="1">
        <v>44458</v>
      </c>
      <c r="L5510" t="s">
        <v>123</v>
      </c>
      <c r="M5510" t="s">
        <v>14560</v>
      </c>
      <c r="N5510" t="s">
        <v>14561</v>
      </c>
      <c r="O5510" t="s">
        <v>2072</v>
      </c>
      <c r="P5510" t="s">
        <v>597</v>
      </c>
      <c r="Q5510" t="s">
        <v>67</v>
      </c>
      <c r="R5510" t="s">
        <v>3303</v>
      </c>
      <c r="S5510" t="s">
        <v>241</v>
      </c>
      <c r="T5510" t="s">
        <v>3304</v>
      </c>
      <c r="U5510" t="s">
        <v>3305</v>
      </c>
      <c r="V5510" t="s">
        <v>187</v>
      </c>
      <c r="W5510" t="s">
        <v>188</v>
      </c>
    </row>
    <row r="5511" spans="1:23" x14ac:dyDescent="0.3">
      <c r="A5511">
        <v>444331193097845</v>
      </c>
      <c r="B5511" t="s">
        <v>1636</v>
      </c>
      <c r="C5511" t="s">
        <v>91</v>
      </c>
      <c r="D5511" t="s">
        <v>1724</v>
      </c>
      <c r="E5511" t="s">
        <v>680</v>
      </c>
      <c r="F5511" t="s">
        <v>681</v>
      </c>
      <c r="G5511">
        <v>21.693999999999999</v>
      </c>
      <c r="H5511">
        <v>-71.797899999999998</v>
      </c>
      <c r="I5511" t="s">
        <v>62</v>
      </c>
      <c r="J5511">
        <v>24688</v>
      </c>
      <c r="K5511" s="1">
        <v>44821</v>
      </c>
      <c r="L5511" t="s">
        <v>63</v>
      </c>
      <c r="M5511" t="s">
        <v>14562</v>
      </c>
      <c r="N5511" t="s">
        <v>14563</v>
      </c>
      <c r="O5511" t="s">
        <v>1735</v>
      </c>
      <c r="P5511" t="s">
        <v>2009</v>
      </c>
      <c r="Q5511" t="s">
        <v>321</v>
      </c>
      <c r="R5511" t="s">
        <v>2010</v>
      </c>
      <c r="S5511" t="s">
        <v>241</v>
      </c>
      <c r="T5511" t="s">
        <v>2011</v>
      </c>
      <c r="U5511" t="s">
        <v>2012</v>
      </c>
      <c r="V5511" t="s">
        <v>6603</v>
      </c>
      <c r="W5511" t="s">
        <v>6604</v>
      </c>
    </row>
    <row r="5512" spans="1:23" x14ac:dyDescent="0.3">
      <c r="A5512">
        <v>1093806229456460</v>
      </c>
      <c r="B5512" t="s">
        <v>1803</v>
      </c>
      <c r="C5512" t="s">
        <v>218</v>
      </c>
      <c r="D5512" t="s">
        <v>3128</v>
      </c>
      <c r="E5512" t="s">
        <v>2210</v>
      </c>
      <c r="F5512" t="s">
        <v>2211</v>
      </c>
      <c r="G5512">
        <v>4.5709</v>
      </c>
      <c r="H5512">
        <v>-74.297300000000007</v>
      </c>
      <c r="I5512" t="s">
        <v>78</v>
      </c>
      <c r="J5512">
        <v>105729</v>
      </c>
      <c r="K5512" s="1">
        <v>44984</v>
      </c>
      <c r="L5512" t="s">
        <v>123</v>
      </c>
      <c r="M5512" t="s">
        <v>14564</v>
      </c>
      <c r="N5512" t="s">
        <v>14565</v>
      </c>
      <c r="O5512" t="s">
        <v>2072</v>
      </c>
      <c r="P5512" t="s">
        <v>2073</v>
      </c>
      <c r="Q5512" t="s">
        <v>169</v>
      </c>
      <c r="R5512" t="s">
        <v>2074</v>
      </c>
      <c r="S5512" t="s">
        <v>255</v>
      </c>
      <c r="T5512" t="s">
        <v>2075</v>
      </c>
      <c r="U5512" t="s">
        <v>2076</v>
      </c>
      <c r="V5512" t="s">
        <v>5938</v>
      </c>
      <c r="W5512" t="s">
        <v>5939</v>
      </c>
    </row>
    <row r="5513" spans="1:23" x14ac:dyDescent="0.3">
      <c r="A5513">
        <v>2533778905409410</v>
      </c>
      <c r="B5513" t="s">
        <v>133</v>
      </c>
      <c r="C5513" t="s">
        <v>189</v>
      </c>
      <c r="D5513" t="s">
        <v>5972</v>
      </c>
      <c r="E5513" t="s">
        <v>220</v>
      </c>
      <c r="F5513" t="s">
        <v>221</v>
      </c>
      <c r="G5513">
        <v>13.443199999999999</v>
      </c>
      <c r="H5513">
        <v>-15.3101</v>
      </c>
      <c r="I5513" t="s">
        <v>206</v>
      </c>
      <c r="J5513">
        <v>56198</v>
      </c>
      <c r="K5513" s="1">
        <v>44455</v>
      </c>
      <c r="L5513" t="s">
        <v>123</v>
      </c>
      <c r="M5513" t="s">
        <v>14566</v>
      </c>
      <c r="N5513" t="s">
        <v>14567</v>
      </c>
      <c r="O5513" t="s">
        <v>597</v>
      </c>
      <c r="P5513" t="s">
        <v>1493</v>
      </c>
      <c r="Q5513" t="s">
        <v>83</v>
      </c>
      <c r="R5513" t="s">
        <v>1755</v>
      </c>
      <c r="S5513" t="s">
        <v>334</v>
      </c>
      <c r="T5513" t="s">
        <v>1756</v>
      </c>
      <c r="U5513" t="s">
        <v>1757</v>
      </c>
      <c r="V5513" t="s">
        <v>5730</v>
      </c>
      <c r="W5513" t="s">
        <v>5731</v>
      </c>
    </row>
    <row r="5514" spans="1:23" x14ac:dyDescent="0.3">
      <c r="A5514">
        <v>985766296406320</v>
      </c>
      <c r="B5514" t="s">
        <v>973</v>
      </c>
      <c r="C5514" t="s">
        <v>151</v>
      </c>
      <c r="D5514" t="s">
        <v>5440</v>
      </c>
      <c r="E5514" t="s">
        <v>712</v>
      </c>
      <c r="F5514" t="s">
        <v>713</v>
      </c>
      <c r="G5514">
        <v>40.069099999999999</v>
      </c>
      <c r="H5514">
        <v>45.038200000000003</v>
      </c>
      <c r="I5514" t="s">
        <v>62</v>
      </c>
      <c r="J5514">
        <v>81209</v>
      </c>
      <c r="K5514" s="1">
        <v>44835</v>
      </c>
      <c r="L5514" t="s">
        <v>63</v>
      </c>
      <c r="M5514" t="s">
        <v>14568</v>
      </c>
      <c r="N5514" t="s">
        <v>14569</v>
      </c>
      <c r="O5514" t="s">
        <v>650</v>
      </c>
      <c r="P5514" t="s">
        <v>1408</v>
      </c>
      <c r="Q5514" t="s">
        <v>358</v>
      </c>
      <c r="R5514" t="s">
        <v>1409</v>
      </c>
      <c r="S5514" t="s">
        <v>334</v>
      </c>
      <c r="T5514" t="s">
        <v>1410</v>
      </c>
      <c r="U5514" t="s">
        <v>1411</v>
      </c>
      <c r="V5514" t="s">
        <v>3704</v>
      </c>
      <c r="W5514" t="s">
        <v>3705</v>
      </c>
    </row>
    <row r="5515" spans="1:23" x14ac:dyDescent="0.3">
      <c r="A5515">
        <v>1490130779613610</v>
      </c>
      <c r="B5515" t="s">
        <v>74</v>
      </c>
      <c r="C5515" t="s">
        <v>42</v>
      </c>
      <c r="D5515" t="s">
        <v>592</v>
      </c>
      <c r="E5515" t="s">
        <v>1178</v>
      </c>
      <c r="F5515" t="s">
        <v>1179</v>
      </c>
      <c r="G5515">
        <v>19.856300000000001</v>
      </c>
      <c r="H5515">
        <v>102.49550000000001</v>
      </c>
      <c r="I5515" t="s">
        <v>28</v>
      </c>
      <c r="J5515">
        <v>108830</v>
      </c>
      <c r="K5515" s="1">
        <v>45025</v>
      </c>
      <c r="L5515" t="s">
        <v>123</v>
      </c>
      <c r="M5515" t="s">
        <v>14570</v>
      </c>
      <c r="N5515" t="s">
        <v>14571</v>
      </c>
      <c r="O5515" t="s">
        <v>1629</v>
      </c>
      <c r="P5515" t="s">
        <v>6088</v>
      </c>
      <c r="Q5515" t="s">
        <v>67</v>
      </c>
      <c r="R5515" t="s">
        <v>6089</v>
      </c>
      <c r="S5515" t="s">
        <v>241</v>
      </c>
      <c r="T5515" t="s">
        <v>6090</v>
      </c>
      <c r="U5515" t="s">
        <v>6091</v>
      </c>
      <c r="V5515" t="s">
        <v>6745</v>
      </c>
      <c r="W5515" t="s">
        <v>6746</v>
      </c>
    </row>
    <row r="5516" spans="1:23" x14ac:dyDescent="0.3">
      <c r="A5516">
        <v>2574401068578400</v>
      </c>
      <c r="B5516" t="s">
        <v>567</v>
      </c>
      <c r="C5516" t="s">
        <v>24</v>
      </c>
      <c r="D5516" t="s">
        <v>2808</v>
      </c>
      <c r="E5516" t="s">
        <v>1217</v>
      </c>
      <c r="F5516" t="s">
        <v>1218</v>
      </c>
      <c r="G5516">
        <v>36.204799999999999</v>
      </c>
      <c r="H5516">
        <v>138.25290000000001</v>
      </c>
      <c r="I5516" t="s">
        <v>206</v>
      </c>
      <c r="J5516">
        <v>119784</v>
      </c>
      <c r="K5516" s="1">
        <v>44814</v>
      </c>
      <c r="L5516" t="s">
        <v>29</v>
      </c>
      <c r="M5516" t="s">
        <v>14572</v>
      </c>
      <c r="N5516" t="s">
        <v>14573</v>
      </c>
      <c r="O5516" t="s">
        <v>640</v>
      </c>
      <c r="P5516" t="s">
        <v>641</v>
      </c>
      <c r="Q5516" t="s">
        <v>294</v>
      </c>
      <c r="R5516" t="s">
        <v>642</v>
      </c>
      <c r="S5516" t="s">
        <v>114</v>
      </c>
      <c r="T5516" t="s">
        <v>643</v>
      </c>
      <c r="U5516" t="s">
        <v>644</v>
      </c>
      <c r="V5516" t="s">
        <v>1369</v>
      </c>
      <c r="W5516" t="s">
        <v>1370</v>
      </c>
    </row>
    <row r="5517" spans="1:23" x14ac:dyDescent="0.3">
      <c r="A5517">
        <v>112066504246856</v>
      </c>
      <c r="B5517" t="s">
        <v>710</v>
      </c>
      <c r="C5517" t="s">
        <v>105</v>
      </c>
      <c r="D5517" t="s">
        <v>6561</v>
      </c>
      <c r="E5517" t="s">
        <v>986</v>
      </c>
      <c r="F5517" t="s">
        <v>987</v>
      </c>
      <c r="G5517">
        <v>23.634499999999999</v>
      </c>
      <c r="H5517">
        <v>-102.5528</v>
      </c>
      <c r="I5517" t="s">
        <v>28</v>
      </c>
      <c r="J5517">
        <v>92285</v>
      </c>
      <c r="K5517" s="1">
        <v>45153</v>
      </c>
      <c r="L5517" t="s">
        <v>63</v>
      </c>
      <c r="M5517" t="s">
        <v>14574</v>
      </c>
      <c r="N5517" t="s">
        <v>14575</v>
      </c>
      <c r="O5517" t="s">
        <v>307</v>
      </c>
      <c r="P5517" t="s">
        <v>1417</v>
      </c>
      <c r="Q5517" t="s">
        <v>34</v>
      </c>
      <c r="R5517" t="s">
        <v>1418</v>
      </c>
      <c r="S5517" t="s">
        <v>36</v>
      </c>
      <c r="T5517" t="s">
        <v>1419</v>
      </c>
      <c r="U5517" t="s">
        <v>1420</v>
      </c>
      <c r="V5517" t="s">
        <v>2725</v>
      </c>
      <c r="W5517" t="s">
        <v>2726</v>
      </c>
    </row>
    <row r="5518" spans="1:23" x14ac:dyDescent="0.3">
      <c r="A5518">
        <v>3072790670836210</v>
      </c>
      <c r="B5518" t="s">
        <v>1008</v>
      </c>
      <c r="C5518" t="s">
        <v>151</v>
      </c>
      <c r="D5518" t="s">
        <v>3469</v>
      </c>
      <c r="E5518" t="s">
        <v>2825</v>
      </c>
      <c r="F5518" t="s">
        <v>2826</v>
      </c>
      <c r="G5518">
        <v>8.4605999999999995</v>
      </c>
      <c r="H5518">
        <v>-11.7799</v>
      </c>
      <c r="I5518" t="s">
        <v>78</v>
      </c>
      <c r="J5518">
        <v>19626</v>
      </c>
      <c r="K5518" s="1">
        <v>44953</v>
      </c>
      <c r="L5518" t="s">
        <v>63</v>
      </c>
      <c r="M5518" t="s">
        <v>14576</v>
      </c>
      <c r="N5518" t="s">
        <v>14577</v>
      </c>
      <c r="O5518" t="s">
        <v>2290</v>
      </c>
      <c r="P5518" t="s">
        <v>990</v>
      </c>
      <c r="Q5518" t="s">
        <v>321</v>
      </c>
      <c r="R5518" t="s">
        <v>2291</v>
      </c>
      <c r="S5518" t="s">
        <v>36</v>
      </c>
      <c r="T5518" t="s">
        <v>2292</v>
      </c>
      <c r="U5518" t="s">
        <v>2293</v>
      </c>
      <c r="V5518" t="s">
        <v>4176</v>
      </c>
      <c r="W5518" t="s">
        <v>4177</v>
      </c>
    </row>
    <row r="5519" spans="1:23" x14ac:dyDescent="0.3">
      <c r="A5519">
        <v>3039528467792090</v>
      </c>
      <c r="B5519" t="s">
        <v>417</v>
      </c>
      <c r="C5519" t="s">
        <v>91</v>
      </c>
      <c r="D5519" t="s">
        <v>3454</v>
      </c>
      <c r="E5519" t="s">
        <v>4406</v>
      </c>
      <c r="F5519" t="s">
        <v>4407</v>
      </c>
      <c r="G5519">
        <v>42.7087</v>
      </c>
      <c r="H5519">
        <v>19.374400000000001</v>
      </c>
      <c r="I5519" t="s">
        <v>28</v>
      </c>
      <c r="J5519">
        <v>77015</v>
      </c>
      <c r="K5519" s="1">
        <v>44515</v>
      </c>
      <c r="L5519" t="s">
        <v>123</v>
      </c>
      <c r="M5519" t="s">
        <v>14578</v>
      </c>
      <c r="N5519" t="s">
        <v>14579</v>
      </c>
      <c r="O5519" t="s">
        <v>1308</v>
      </c>
      <c r="P5519" t="s">
        <v>3012</v>
      </c>
      <c r="Q5519" t="s">
        <v>50</v>
      </c>
      <c r="R5519" t="s">
        <v>3013</v>
      </c>
      <c r="S5519" t="s">
        <v>241</v>
      </c>
      <c r="T5519" t="s">
        <v>3014</v>
      </c>
      <c r="U5519" t="s">
        <v>3015</v>
      </c>
      <c r="V5519" t="s">
        <v>7843</v>
      </c>
      <c r="W5519" t="s">
        <v>7844</v>
      </c>
    </row>
    <row r="5520" spans="1:23" x14ac:dyDescent="0.3">
      <c r="A5520">
        <v>2440998200002030</v>
      </c>
      <c r="B5520" t="s">
        <v>686</v>
      </c>
      <c r="C5520" t="s">
        <v>58</v>
      </c>
      <c r="D5520" t="s">
        <v>1621</v>
      </c>
      <c r="E5520" t="s">
        <v>2466</v>
      </c>
      <c r="F5520" t="s">
        <v>2467</v>
      </c>
      <c r="G5520">
        <v>-38.4161</v>
      </c>
      <c r="H5520">
        <v>-63.616700000000002</v>
      </c>
      <c r="I5520" t="s">
        <v>62</v>
      </c>
      <c r="J5520">
        <v>13838</v>
      </c>
      <c r="K5520" s="1">
        <v>44869</v>
      </c>
      <c r="L5520" t="s">
        <v>29</v>
      </c>
      <c r="M5520" t="s">
        <v>14580</v>
      </c>
      <c r="N5520" t="s">
        <v>14581</v>
      </c>
      <c r="O5520" t="s">
        <v>370</v>
      </c>
      <c r="P5520" t="s">
        <v>929</v>
      </c>
      <c r="Q5520" t="s">
        <v>1047</v>
      </c>
      <c r="R5520" t="s">
        <v>930</v>
      </c>
      <c r="S5520" t="s">
        <v>212</v>
      </c>
      <c r="T5520" t="s">
        <v>931</v>
      </c>
      <c r="U5520" t="s">
        <v>932</v>
      </c>
      <c r="V5520" t="s">
        <v>159</v>
      </c>
      <c r="W5520" t="s">
        <v>160</v>
      </c>
    </row>
    <row r="5521" spans="1:23" x14ac:dyDescent="0.3">
      <c r="A5521">
        <v>258463146232281</v>
      </c>
      <c r="B5521" t="s">
        <v>104</v>
      </c>
      <c r="C5521" t="s">
        <v>24</v>
      </c>
      <c r="D5521" t="s">
        <v>1200</v>
      </c>
      <c r="E5521" t="s">
        <v>1963</v>
      </c>
      <c r="F5521" t="s">
        <v>1964</v>
      </c>
      <c r="G5521">
        <v>33.223199999999999</v>
      </c>
      <c r="H5521">
        <v>43.679299999999998</v>
      </c>
      <c r="I5521" t="s">
        <v>78</v>
      </c>
      <c r="J5521">
        <v>106868</v>
      </c>
      <c r="K5521" s="1">
        <v>44645</v>
      </c>
      <c r="L5521" t="s">
        <v>123</v>
      </c>
      <c r="M5521" t="s">
        <v>14582</v>
      </c>
      <c r="N5521" t="s">
        <v>14583</v>
      </c>
      <c r="O5521" t="s">
        <v>389</v>
      </c>
      <c r="P5521" t="s">
        <v>7939</v>
      </c>
      <c r="Q5521" t="s">
        <v>143</v>
      </c>
      <c r="R5521" t="s">
        <v>7940</v>
      </c>
      <c r="S5521" t="s">
        <v>145</v>
      </c>
      <c r="T5521" t="s">
        <v>7941</v>
      </c>
      <c r="U5521" t="s">
        <v>7942</v>
      </c>
      <c r="V5521" t="s">
        <v>6629</v>
      </c>
      <c r="W5521" t="s">
        <v>6630</v>
      </c>
    </row>
    <row r="5522" spans="1:23" x14ac:dyDescent="0.3">
      <c r="A5522">
        <v>1395953981181580</v>
      </c>
      <c r="B5522" t="s">
        <v>582</v>
      </c>
      <c r="C5522" t="s">
        <v>189</v>
      </c>
      <c r="D5522" t="s">
        <v>4822</v>
      </c>
      <c r="E5522" t="s">
        <v>60</v>
      </c>
      <c r="F5522" t="s">
        <v>61</v>
      </c>
      <c r="G5522">
        <v>22.198699999999999</v>
      </c>
      <c r="H5522">
        <v>113.54389999999999</v>
      </c>
      <c r="I5522" t="s">
        <v>138</v>
      </c>
      <c r="J5522">
        <v>58421</v>
      </c>
      <c r="K5522" s="1">
        <v>45056</v>
      </c>
      <c r="L5522" t="s">
        <v>123</v>
      </c>
      <c r="M5522" t="s">
        <v>14584</v>
      </c>
      <c r="N5522">
        <v>4155274749</v>
      </c>
      <c r="O5522" t="s">
        <v>279</v>
      </c>
      <c r="P5522" t="s">
        <v>280</v>
      </c>
      <c r="Q5522" t="s">
        <v>143</v>
      </c>
      <c r="R5522" t="s">
        <v>281</v>
      </c>
      <c r="S5522" t="s">
        <v>85</v>
      </c>
      <c r="T5522" t="s">
        <v>282</v>
      </c>
      <c r="U5522" t="s">
        <v>283</v>
      </c>
      <c r="V5522" t="s">
        <v>3446</v>
      </c>
      <c r="W5522" t="s">
        <v>3447</v>
      </c>
    </row>
    <row r="5523" spans="1:23" x14ac:dyDescent="0.3">
      <c r="A5523">
        <v>2491594113695190</v>
      </c>
      <c r="B5523" t="s">
        <v>1140</v>
      </c>
      <c r="C5523" t="s">
        <v>189</v>
      </c>
      <c r="D5523" t="s">
        <v>431</v>
      </c>
      <c r="E5523" t="s">
        <v>3596</v>
      </c>
      <c r="F5523" t="s">
        <v>3597</v>
      </c>
      <c r="G5523">
        <v>17.607800000000001</v>
      </c>
      <c r="H5523">
        <v>8.0816999999999997</v>
      </c>
      <c r="I5523" t="s">
        <v>62</v>
      </c>
      <c r="J5523">
        <v>71618</v>
      </c>
      <c r="K5523" s="1">
        <v>44955</v>
      </c>
      <c r="L5523" t="s">
        <v>123</v>
      </c>
      <c r="M5523" t="s">
        <v>14585</v>
      </c>
      <c r="N5523" t="s">
        <v>14586</v>
      </c>
      <c r="O5523" t="s">
        <v>97</v>
      </c>
      <c r="P5523" t="s">
        <v>98</v>
      </c>
      <c r="Q5523" t="s">
        <v>321</v>
      </c>
      <c r="R5523" t="s">
        <v>99</v>
      </c>
      <c r="S5523" t="s">
        <v>85</v>
      </c>
      <c r="T5523" t="s">
        <v>100</v>
      </c>
      <c r="U5523" t="s">
        <v>101</v>
      </c>
      <c r="V5523" t="s">
        <v>2870</v>
      </c>
      <c r="W5523" t="s">
        <v>2871</v>
      </c>
    </row>
    <row r="5524" spans="1:23" x14ac:dyDescent="0.3">
      <c r="A5524">
        <v>839121696747960</v>
      </c>
      <c r="B5524" t="s">
        <v>555</v>
      </c>
      <c r="C5524" t="s">
        <v>24</v>
      </c>
      <c r="D5524" t="s">
        <v>59</v>
      </c>
      <c r="E5524" t="s">
        <v>3596</v>
      </c>
      <c r="F5524" t="s">
        <v>3597</v>
      </c>
      <c r="G5524">
        <v>17.607800000000001</v>
      </c>
      <c r="H5524">
        <v>8.0816999999999997</v>
      </c>
      <c r="I5524" t="s">
        <v>138</v>
      </c>
      <c r="J5524">
        <v>90211</v>
      </c>
      <c r="K5524" s="1">
        <v>45054</v>
      </c>
      <c r="L5524" t="s">
        <v>123</v>
      </c>
      <c r="M5524" t="s">
        <v>14587</v>
      </c>
      <c r="N5524" t="s">
        <v>14588</v>
      </c>
      <c r="O5524" t="s">
        <v>1252</v>
      </c>
      <c r="P5524" t="s">
        <v>660</v>
      </c>
      <c r="Q5524" t="s">
        <v>67</v>
      </c>
      <c r="R5524" t="s">
        <v>3560</v>
      </c>
      <c r="S5524" t="s">
        <v>198</v>
      </c>
      <c r="T5524" t="s">
        <v>3561</v>
      </c>
      <c r="U5524" t="s">
        <v>3562</v>
      </c>
      <c r="V5524" t="s">
        <v>5117</v>
      </c>
      <c r="W5524" t="s">
        <v>5118</v>
      </c>
    </row>
    <row r="5525" spans="1:23" x14ac:dyDescent="0.3">
      <c r="A5525">
        <v>1839780528245580</v>
      </c>
      <c r="B5525" t="s">
        <v>839</v>
      </c>
      <c r="C5525" t="s">
        <v>189</v>
      </c>
      <c r="D5525" t="s">
        <v>2648</v>
      </c>
      <c r="E5525" t="s">
        <v>2148</v>
      </c>
      <c r="F5525" t="s">
        <v>2149</v>
      </c>
      <c r="G5525">
        <v>53.142400000000002</v>
      </c>
      <c r="H5525">
        <v>-7.6920999999999999</v>
      </c>
      <c r="I5525" t="s">
        <v>78</v>
      </c>
      <c r="J5525">
        <v>67118</v>
      </c>
      <c r="K5525" s="1">
        <v>45011</v>
      </c>
      <c r="L5525" t="s">
        <v>29</v>
      </c>
      <c r="M5525" t="s">
        <v>14589</v>
      </c>
      <c r="N5525" t="s">
        <v>14590</v>
      </c>
      <c r="O5525" t="s">
        <v>2675</v>
      </c>
      <c r="P5525" t="s">
        <v>6117</v>
      </c>
      <c r="Q5525" t="s">
        <v>321</v>
      </c>
      <c r="R5525" t="s">
        <v>6118</v>
      </c>
      <c r="S5525" t="s">
        <v>241</v>
      </c>
      <c r="T5525" t="s">
        <v>6119</v>
      </c>
      <c r="U5525" t="s">
        <v>6120</v>
      </c>
      <c r="V5525" t="s">
        <v>4279</v>
      </c>
      <c r="W5525" t="s">
        <v>4280</v>
      </c>
    </row>
    <row r="5526" spans="1:23" x14ac:dyDescent="0.3">
      <c r="A5526">
        <v>1161287771429150</v>
      </c>
      <c r="B5526" t="s">
        <v>443</v>
      </c>
      <c r="C5526" t="s">
        <v>151</v>
      </c>
      <c r="D5526" t="s">
        <v>7547</v>
      </c>
      <c r="E5526" t="s">
        <v>1377</v>
      </c>
      <c r="F5526" t="s">
        <v>1378</v>
      </c>
      <c r="G5526">
        <v>-29.6099</v>
      </c>
      <c r="H5526">
        <v>28.233599999999999</v>
      </c>
      <c r="I5526" t="s">
        <v>206</v>
      </c>
      <c r="J5526">
        <v>79243</v>
      </c>
      <c r="K5526" s="1">
        <v>44598</v>
      </c>
      <c r="L5526" t="s">
        <v>29</v>
      </c>
      <c r="M5526" t="s">
        <v>14591</v>
      </c>
      <c r="N5526" t="s">
        <v>14592</v>
      </c>
      <c r="O5526" t="s">
        <v>447</v>
      </c>
      <c r="P5526" t="s">
        <v>5008</v>
      </c>
      <c r="Q5526" t="s">
        <v>67</v>
      </c>
      <c r="R5526" t="s">
        <v>5009</v>
      </c>
      <c r="S5526" t="s">
        <v>52</v>
      </c>
      <c r="T5526" t="s">
        <v>5010</v>
      </c>
      <c r="U5526" t="s">
        <v>5011</v>
      </c>
      <c r="V5526" t="s">
        <v>5117</v>
      </c>
      <c r="W5526" t="s">
        <v>5118</v>
      </c>
    </row>
    <row r="5527" spans="1:23" x14ac:dyDescent="0.3">
      <c r="A5527">
        <v>103921501698622</v>
      </c>
      <c r="B5527" t="s">
        <v>686</v>
      </c>
      <c r="C5527" t="s">
        <v>58</v>
      </c>
      <c r="D5527" t="s">
        <v>914</v>
      </c>
      <c r="E5527" t="s">
        <v>1278</v>
      </c>
      <c r="F5527" t="s">
        <v>1278</v>
      </c>
      <c r="G5527">
        <v>49.815300000000001</v>
      </c>
      <c r="H5527">
        <v>6.1295999999999999</v>
      </c>
      <c r="I5527" t="s">
        <v>138</v>
      </c>
      <c r="J5527">
        <v>64696</v>
      </c>
      <c r="K5527" s="1">
        <v>44947</v>
      </c>
      <c r="L5527" t="s">
        <v>123</v>
      </c>
      <c r="M5527" t="s">
        <v>14593</v>
      </c>
      <c r="N5527" t="s">
        <v>14594</v>
      </c>
      <c r="O5527" t="s">
        <v>6817</v>
      </c>
      <c r="P5527" t="s">
        <v>6818</v>
      </c>
      <c r="Q5527" t="s">
        <v>967</v>
      </c>
      <c r="R5527" t="s">
        <v>6819</v>
      </c>
      <c r="S5527" t="s">
        <v>145</v>
      </c>
      <c r="T5527" t="s">
        <v>6820</v>
      </c>
      <c r="U5527" t="s">
        <v>6821</v>
      </c>
      <c r="V5527" t="s">
        <v>6201</v>
      </c>
      <c r="W5527" t="s">
        <v>6202</v>
      </c>
    </row>
    <row r="5528" spans="1:23" x14ac:dyDescent="0.3">
      <c r="A5528">
        <v>1914703604189540</v>
      </c>
      <c r="B5528" t="s">
        <v>231</v>
      </c>
      <c r="C5528" t="s">
        <v>151</v>
      </c>
      <c r="D5528" t="s">
        <v>5358</v>
      </c>
      <c r="E5528" t="s">
        <v>2080</v>
      </c>
      <c r="F5528" t="s">
        <v>2081</v>
      </c>
      <c r="G5528">
        <v>46.603354000000003</v>
      </c>
      <c r="H5528">
        <v>1.888334</v>
      </c>
      <c r="I5528" t="s">
        <v>78</v>
      </c>
      <c r="J5528">
        <v>20324</v>
      </c>
      <c r="K5528" s="1">
        <v>45026</v>
      </c>
      <c r="L5528" t="s">
        <v>29</v>
      </c>
      <c r="M5528" t="s">
        <v>14595</v>
      </c>
      <c r="N5528" t="s">
        <v>14596</v>
      </c>
      <c r="O5528" t="s">
        <v>81</v>
      </c>
      <c r="P5528" t="s">
        <v>224</v>
      </c>
      <c r="Q5528" t="s">
        <v>143</v>
      </c>
      <c r="R5528" t="s">
        <v>2259</v>
      </c>
      <c r="S5528" t="s">
        <v>334</v>
      </c>
      <c r="T5528" t="s">
        <v>2260</v>
      </c>
      <c r="U5528" t="s">
        <v>2261</v>
      </c>
      <c r="V5528" t="s">
        <v>4009</v>
      </c>
      <c r="W5528" t="s">
        <v>4010</v>
      </c>
    </row>
    <row r="5529" spans="1:23" x14ac:dyDescent="0.3">
      <c r="A5529">
        <v>2821884011814890</v>
      </c>
      <c r="B5529" t="s">
        <v>41</v>
      </c>
      <c r="C5529" t="s">
        <v>91</v>
      </c>
      <c r="D5529" t="s">
        <v>4694</v>
      </c>
      <c r="E5529" t="s">
        <v>1949</v>
      </c>
      <c r="F5529" t="s">
        <v>1950</v>
      </c>
      <c r="G5529">
        <v>-4.6795999999999998</v>
      </c>
      <c r="H5529">
        <v>55.491999999999997</v>
      </c>
      <c r="I5529" t="s">
        <v>78</v>
      </c>
      <c r="J5529">
        <v>67508</v>
      </c>
      <c r="K5529" s="1">
        <v>44720</v>
      </c>
      <c r="L5529" t="s">
        <v>123</v>
      </c>
      <c r="M5529" t="s">
        <v>14597</v>
      </c>
      <c r="N5529" t="s">
        <v>14598</v>
      </c>
      <c r="O5529" t="s">
        <v>97</v>
      </c>
      <c r="P5529" t="s">
        <v>98</v>
      </c>
      <c r="Q5529" t="s">
        <v>34</v>
      </c>
      <c r="R5529" t="s">
        <v>99</v>
      </c>
      <c r="S5529" t="s">
        <v>255</v>
      </c>
      <c r="T5529" t="s">
        <v>100</v>
      </c>
      <c r="U5529" t="s">
        <v>101</v>
      </c>
      <c r="V5529" t="s">
        <v>5998</v>
      </c>
      <c r="W5529" t="s">
        <v>5999</v>
      </c>
    </row>
    <row r="5530" spans="1:23" x14ac:dyDescent="0.3">
      <c r="A5530">
        <v>853510284875958</v>
      </c>
      <c r="B5530" t="s">
        <v>710</v>
      </c>
      <c r="C5530" t="s">
        <v>91</v>
      </c>
      <c r="D5530" t="s">
        <v>4363</v>
      </c>
      <c r="E5530" t="s">
        <v>1949</v>
      </c>
      <c r="F5530" t="s">
        <v>1950</v>
      </c>
      <c r="G5530">
        <v>-4.6795999999999998</v>
      </c>
      <c r="H5530">
        <v>55.491999999999997</v>
      </c>
      <c r="I5530" t="s">
        <v>28</v>
      </c>
      <c r="J5530">
        <v>109698</v>
      </c>
      <c r="K5530" s="1">
        <v>45089</v>
      </c>
      <c r="L5530" t="s">
        <v>63</v>
      </c>
      <c r="M5530" t="s">
        <v>14599</v>
      </c>
      <c r="N5530" t="s">
        <v>14600</v>
      </c>
      <c r="O5530" t="s">
        <v>754</v>
      </c>
      <c r="P5530" t="s">
        <v>2490</v>
      </c>
      <c r="Q5530" t="s">
        <v>358</v>
      </c>
      <c r="R5530" t="s">
        <v>2491</v>
      </c>
      <c r="S5530" t="s">
        <v>69</v>
      </c>
      <c r="T5530" t="s">
        <v>2492</v>
      </c>
      <c r="U5530" t="s">
        <v>2493</v>
      </c>
      <c r="V5530" t="s">
        <v>2833</v>
      </c>
      <c r="W5530" t="s">
        <v>2834</v>
      </c>
    </row>
    <row r="5531" spans="1:23" x14ac:dyDescent="0.3">
      <c r="A5531">
        <v>2181706966101650</v>
      </c>
      <c r="B5531" t="s">
        <v>533</v>
      </c>
      <c r="C5531" t="s">
        <v>189</v>
      </c>
      <c r="D5531" t="s">
        <v>1371</v>
      </c>
      <c r="E5531" t="s">
        <v>2336</v>
      </c>
      <c r="F5531" t="s">
        <v>2337</v>
      </c>
      <c r="G5531">
        <v>61.892600000000002</v>
      </c>
      <c r="H5531">
        <v>-6.9118000000000004</v>
      </c>
      <c r="I5531" t="s">
        <v>62</v>
      </c>
      <c r="J5531">
        <v>27872</v>
      </c>
      <c r="K5531" s="1">
        <v>44860</v>
      </c>
      <c r="L5531" t="s">
        <v>123</v>
      </c>
      <c r="M5531" t="s">
        <v>14601</v>
      </c>
      <c r="N5531" t="s">
        <v>14602</v>
      </c>
      <c r="O5531" t="s">
        <v>141</v>
      </c>
      <c r="P5531" t="s">
        <v>142</v>
      </c>
      <c r="Q5531" t="s">
        <v>67</v>
      </c>
      <c r="R5531" t="s">
        <v>144</v>
      </c>
      <c r="S5531" t="s">
        <v>241</v>
      </c>
      <c r="T5531" t="s">
        <v>146</v>
      </c>
      <c r="U5531" t="s">
        <v>147</v>
      </c>
      <c r="V5531" t="s">
        <v>4172</v>
      </c>
      <c r="W5531" t="s">
        <v>4173</v>
      </c>
    </row>
    <row r="5532" spans="1:23" x14ac:dyDescent="0.3">
      <c r="A5532">
        <v>1317931150914220</v>
      </c>
      <c r="B5532" t="s">
        <v>859</v>
      </c>
      <c r="C5532" t="s">
        <v>91</v>
      </c>
      <c r="D5532" t="s">
        <v>1782</v>
      </c>
      <c r="E5532" t="s">
        <v>2296</v>
      </c>
      <c r="F5532" t="s">
        <v>2297</v>
      </c>
      <c r="G5532">
        <v>21.9162</v>
      </c>
      <c r="H5532">
        <v>95.956000000000003</v>
      </c>
      <c r="I5532" t="s">
        <v>62</v>
      </c>
      <c r="J5532">
        <v>130162</v>
      </c>
      <c r="K5532" s="1">
        <v>44642</v>
      </c>
      <c r="L5532" t="s">
        <v>123</v>
      </c>
      <c r="M5532" t="s">
        <v>14603</v>
      </c>
      <c r="N5532" t="s">
        <v>14604</v>
      </c>
      <c r="O5532" t="s">
        <v>1069</v>
      </c>
      <c r="P5532" t="s">
        <v>306</v>
      </c>
      <c r="Q5532" t="s">
        <v>83</v>
      </c>
      <c r="R5532" t="s">
        <v>6184</v>
      </c>
      <c r="S5532" t="s">
        <v>36</v>
      </c>
      <c r="T5532" t="s">
        <v>6185</v>
      </c>
      <c r="U5532" t="s">
        <v>6186</v>
      </c>
      <c r="V5532" t="s">
        <v>3605</v>
      </c>
      <c r="W5532" t="s">
        <v>3606</v>
      </c>
    </row>
    <row r="5533" spans="1:23" x14ac:dyDescent="0.3">
      <c r="A5533">
        <v>1097190527969010</v>
      </c>
      <c r="B5533" t="s">
        <v>779</v>
      </c>
      <c r="C5533" t="s">
        <v>218</v>
      </c>
      <c r="D5533" t="s">
        <v>1121</v>
      </c>
      <c r="E5533" t="s">
        <v>1685</v>
      </c>
      <c r="F5533" t="s">
        <v>1686</v>
      </c>
      <c r="G5533">
        <v>6.4280999999999997</v>
      </c>
      <c r="H5533">
        <v>-9.4295000000000009</v>
      </c>
      <c r="I5533" t="s">
        <v>206</v>
      </c>
      <c r="J5533">
        <v>36225</v>
      </c>
      <c r="K5533" s="1">
        <v>44689</v>
      </c>
      <c r="L5533" t="s">
        <v>63</v>
      </c>
      <c r="M5533" t="s">
        <v>14605</v>
      </c>
      <c r="N5533" t="s">
        <v>14606</v>
      </c>
      <c r="O5533" t="s">
        <v>331</v>
      </c>
      <c r="P5533" t="s">
        <v>1353</v>
      </c>
      <c r="Q5533" t="s">
        <v>169</v>
      </c>
      <c r="R5533" t="s">
        <v>1354</v>
      </c>
      <c r="S5533" t="s">
        <v>85</v>
      </c>
      <c r="T5533" t="s">
        <v>1355</v>
      </c>
      <c r="U5533" t="s">
        <v>1356</v>
      </c>
      <c r="V5533" t="s">
        <v>2866</v>
      </c>
      <c r="W5533" t="s">
        <v>2867</v>
      </c>
    </row>
    <row r="5534" spans="1:23" x14ac:dyDescent="0.3">
      <c r="A5534">
        <v>2400416934628240</v>
      </c>
      <c r="B5534" t="s">
        <v>443</v>
      </c>
      <c r="C5534" t="s">
        <v>134</v>
      </c>
      <c r="D5534" t="s">
        <v>7547</v>
      </c>
      <c r="E5534" t="s">
        <v>1065</v>
      </c>
      <c r="F5534" t="s">
        <v>1066</v>
      </c>
      <c r="G5534">
        <v>11.825100000000001</v>
      </c>
      <c r="H5534">
        <v>42.590299999999999</v>
      </c>
      <c r="I5534" t="s">
        <v>28</v>
      </c>
      <c r="J5534">
        <v>102885</v>
      </c>
      <c r="K5534" s="1">
        <v>44486</v>
      </c>
      <c r="L5534" t="s">
        <v>29</v>
      </c>
      <c r="M5534" t="s">
        <v>5692</v>
      </c>
      <c r="N5534" t="s">
        <v>14607</v>
      </c>
      <c r="O5534" t="s">
        <v>2027</v>
      </c>
      <c r="P5534" t="s">
        <v>2028</v>
      </c>
      <c r="Q5534" t="s">
        <v>321</v>
      </c>
      <c r="R5534" t="s">
        <v>2029</v>
      </c>
      <c r="S5534" t="s">
        <v>114</v>
      </c>
      <c r="T5534" t="s">
        <v>2030</v>
      </c>
      <c r="U5534" t="s">
        <v>2031</v>
      </c>
      <c r="V5534" t="s">
        <v>244</v>
      </c>
      <c r="W5534" t="s">
        <v>245</v>
      </c>
    </row>
    <row r="5535" spans="1:23" x14ac:dyDescent="0.3">
      <c r="A5535">
        <v>101477507974348</v>
      </c>
      <c r="B5535" t="s">
        <v>667</v>
      </c>
      <c r="C5535" t="s">
        <v>91</v>
      </c>
      <c r="D5535" t="s">
        <v>4309</v>
      </c>
      <c r="E5535" t="s">
        <v>302</v>
      </c>
      <c r="F5535" t="s">
        <v>303</v>
      </c>
      <c r="G5535">
        <v>-4.0382999999999996</v>
      </c>
      <c r="H5535">
        <v>21.758700000000001</v>
      </c>
      <c r="I5535" t="s">
        <v>138</v>
      </c>
      <c r="J5535">
        <v>62486</v>
      </c>
      <c r="K5535" s="1">
        <v>44493</v>
      </c>
      <c r="L5535" t="s">
        <v>29</v>
      </c>
      <c r="M5535" t="s">
        <v>14608</v>
      </c>
      <c r="N5535" t="s">
        <v>14609</v>
      </c>
      <c r="O5535" t="s">
        <v>1823</v>
      </c>
      <c r="P5535" t="s">
        <v>909</v>
      </c>
      <c r="Q5535" t="s">
        <v>83</v>
      </c>
      <c r="R5535" t="s">
        <v>2143</v>
      </c>
      <c r="S5535" t="s">
        <v>36</v>
      </c>
      <c r="T5535" t="s">
        <v>2144</v>
      </c>
      <c r="U5535" t="s">
        <v>2145</v>
      </c>
      <c r="V5535" t="s">
        <v>1517</v>
      </c>
      <c r="W5535" t="s">
        <v>1518</v>
      </c>
    </row>
    <row r="5536" spans="1:23" x14ac:dyDescent="0.3">
      <c r="A5536">
        <v>2616145719026970</v>
      </c>
      <c r="B5536" t="s">
        <v>792</v>
      </c>
      <c r="C5536" t="s">
        <v>105</v>
      </c>
      <c r="D5536" t="s">
        <v>2429</v>
      </c>
      <c r="E5536" t="s">
        <v>2466</v>
      </c>
      <c r="F5536" t="s">
        <v>2467</v>
      </c>
      <c r="G5536">
        <v>-38.4161</v>
      </c>
      <c r="H5536">
        <v>-63.616700000000002</v>
      </c>
      <c r="I5536" t="s">
        <v>62</v>
      </c>
      <c r="J5536">
        <v>32007</v>
      </c>
      <c r="K5536" s="1">
        <v>44625</v>
      </c>
      <c r="L5536" t="s">
        <v>123</v>
      </c>
      <c r="M5536" t="s">
        <v>14610</v>
      </c>
      <c r="N5536" t="s">
        <v>14611</v>
      </c>
      <c r="O5536" t="s">
        <v>141</v>
      </c>
      <c r="P5536" t="s">
        <v>155</v>
      </c>
      <c r="Q5536" t="s">
        <v>239</v>
      </c>
      <c r="R5536" t="s">
        <v>156</v>
      </c>
      <c r="S5536" t="s">
        <v>241</v>
      </c>
      <c r="T5536" t="s">
        <v>157</v>
      </c>
      <c r="U5536" t="s">
        <v>158</v>
      </c>
      <c r="V5536" t="s">
        <v>6603</v>
      </c>
      <c r="W5536" t="s">
        <v>6604</v>
      </c>
    </row>
    <row r="5537" spans="1:23" x14ac:dyDescent="0.3">
      <c r="A5537">
        <v>369865365367810</v>
      </c>
      <c r="B5537" t="s">
        <v>480</v>
      </c>
      <c r="C5537" t="s">
        <v>273</v>
      </c>
      <c r="D5537" t="s">
        <v>1177</v>
      </c>
      <c r="E5537" t="s">
        <v>3948</v>
      </c>
      <c r="F5537" t="s">
        <v>3949</v>
      </c>
      <c r="G5537">
        <v>45.1</v>
      </c>
      <c r="H5537">
        <v>15.2</v>
      </c>
      <c r="I5537" t="s">
        <v>62</v>
      </c>
      <c r="J5537">
        <v>108598</v>
      </c>
      <c r="K5537" s="1">
        <v>44949</v>
      </c>
      <c r="L5537" t="s">
        <v>63</v>
      </c>
      <c r="M5537" t="s">
        <v>14612</v>
      </c>
      <c r="N5537" t="s">
        <v>14613</v>
      </c>
      <c r="O5537" t="s">
        <v>1126</v>
      </c>
      <c r="P5537" t="s">
        <v>4298</v>
      </c>
      <c r="Q5537" t="s">
        <v>239</v>
      </c>
      <c r="R5537" t="s">
        <v>4299</v>
      </c>
      <c r="S5537" t="s">
        <v>212</v>
      </c>
      <c r="T5537" t="s">
        <v>4300</v>
      </c>
      <c r="U5537" t="s">
        <v>4301</v>
      </c>
      <c r="V5537" t="s">
        <v>3016</v>
      </c>
      <c r="W5537" t="s">
        <v>3017</v>
      </c>
    </row>
    <row r="5538" spans="1:23" x14ac:dyDescent="0.3">
      <c r="A5538">
        <v>86312080872918</v>
      </c>
      <c r="B5538" t="s">
        <v>467</v>
      </c>
      <c r="C5538" t="s">
        <v>42</v>
      </c>
      <c r="D5538" t="s">
        <v>2388</v>
      </c>
      <c r="E5538" t="s">
        <v>1911</v>
      </c>
      <c r="F5538" t="s">
        <v>1912</v>
      </c>
      <c r="G5538">
        <v>7.5148999999999999</v>
      </c>
      <c r="H5538">
        <v>134.58250000000001</v>
      </c>
      <c r="I5538" t="s">
        <v>62</v>
      </c>
      <c r="J5538">
        <v>50923</v>
      </c>
      <c r="K5538" s="1">
        <v>45172</v>
      </c>
      <c r="L5538" t="s">
        <v>63</v>
      </c>
      <c r="M5538" t="s">
        <v>14614</v>
      </c>
      <c r="N5538" t="s">
        <v>14615</v>
      </c>
      <c r="O5538" t="s">
        <v>2554</v>
      </c>
      <c r="P5538" t="s">
        <v>2555</v>
      </c>
      <c r="Q5538" t="s">
        <v>50</v>
      </c>
      <c r="R5538" t="s">
        <v>2556</v>
      </c>
      <c r="S5538" t="s">
        <v>114</v>
      </c>
      <c r="T5538" t="s">
        <v>2557</v>
      </c>
      <c r="U5538" t="s">
        <v>2558</v>
      </c>
      <c r="V5538" t="s">
        <v>5833</v>
      </c>
      <c r="W5538" t="s">
        <v>5834</v>
      </c>
    </row>
    <row r="5539" spans="1:23" x14ac:dyDescent="0.3">
      <c r="A5539">
        <v>2648598460132640</v>
      </c>
      <c r="B5539" t="s">
        <v>396</v>
      </c>
      <c r="C5539" t="s">
        <v>42</v>
      </c>
      <c r="D5539" t="s">
        <v>793</v>
      </c>
      <c r="E5539" t="s">
        <v>712</v>
      </c>
      <c r="F5539" t="s">
        <v>713</v>
      </c>
      <c r="G5539">
        <v>40.069099999999999</v>
      </c>
      <c r="H5539">
        <v>45.038200000000003</v>
      </c>
      <c r="I5539" t="s">
        <v>62</v>
      </c>
      <c r="J5539">
        <v>78570</v>
      </c>
      <c r="K5539" s="1">
        <v>44668</v>
      </c>
      <c r="L5539" t="s">
        <v>29</v>
      </c>
      <c r="M5539" t="s">
        <v>14616</v>
      </c>
      <c r="N5539">
        <v>4677684578</v>
      </c>
      <c r="O5539" t="s">
        <v>389</v>
      </c>
      <c r="P5539" t="s">
        <v>5688</v>
      </c>
      <c r="Q5539" t="s">
        <v>143</v>
      </c>
      <c r="R5539" t="s">
        <v>5689</v>
      </c>
      <c r="S5539" t="s">
        <v>198</v>
      </c>
      <c r="T5539" t="s">
        <v>5690</v>
      </c>
      <c r="U5539" t="s">
        <v>5691</v>
      </c>
      <c r="V5539" t="s">
        <v>375</v>
      </c>
      <c r="W5539" t="s">
        <v>376</v>
      </c>
    </row>
    <row r="5540" spans="1:23" x14ac:dyDescent="0.3">
      <c r="A5540">
        <v>1593138638989890</v>
      </c>
      <c r="B5540" t="s">
        <v>364</v>
      </c>
      <c r="C5540" t="s">
        <v>273</v>
      </c>
      <c r="D5540" t="s">
        <v>1388</v>
      </c>
      <c r="E5540" t="s">
        <v>2858</v>
      </c>
      <c r="F5540" t="s">
        <v>2859</v>
      </c>
      <c r="G5540">
        <v>23.424099999999999</v>
      </c>
      <c r="H5540">
        <v>53.847799999999999</v>
      </c>
      <c r="I5540" t="s">
        <v>28</v>
      </c>
      <c r="J5540">
        <v>124554</v>
      </c>
      <c r="K5540" s="1">
        <v>44662</v>
      </c>
      <c r="L5540" t="s">
        <v>123</v>
      </c>
      <c r="M5540" t="s">
        <v>14617</v>
      </c>
      <c r="N5540" t="s">
        <v>14618</v>
      </c>
      <c r="O5540" t="s">
        <v>736</v>
      </c>
      <c r="P5540" t="s">
        <v>4262</v>
      </c>
      <c r="Q5540" t="s">
        <v>332</v>
      </c>
      <c r="R5540" t="s">
        <v>4263</v>
      </c>
      <c r="S5540" t="s">
        <v>212</v>
      </c>
      <c r="T5540" t="s">
        <v>4264</v>
      </c>
      <c r="U5540" t="s">
        <v>4265</v>
      </c>
      <c r="V5540" t="s">
        <v>7061</v>
      </c>
      <c r="W5540" t="s">
        <v>7062</v>
      </c>
    </row>
    <row r="5541" spans="1:23" x14ac:dyDescent="0.3">
      <c r="A5541">
        <v>1362400645485030</v>
      </c>
      <c r="B5541" t="s">
        <v>567</v>
      </c>
      <c r="C5541" t="s">
        <v>58</v>
      </c>
      <c r="D5541" t="s">
        <v>852</v>
      </c>
      <c r="E5541" t="s">
        <v>2061</v>
      </c>
      <c r="F5541" t="s">
        <v>2062</v>
      </c>
      <c r="G5541">
        <v>21.007899999999999</v>
      </c>
      <c r="H5541">
        <v>-10.940799999999999</v>
      </c>
      <c r="I5541" t="s">
        <v>62</v>
      </c>
      <c r="J5541">
        <v>30976</v>
      </c>
      <c r="K5541" s="1">
        <v>44920</v>
      </c>
      <c r="L5541" t="s">
        <v>63</v>
      </c>
      <c r="M5541" t="s">
        <v>14619</v>
      </c>
      <c r="N5541" t="s">
        <v>14620</v>
      </c>
      <c r="O5541" t="s">
        <v>401</v>
      </c>
      <c r="P5541" t="s">
        <v>6357</v>
      </c>
      <c r="Q5541" t="s">
        <v>143</v>
      </c>
      <c r="R5541" t="s">
        <v>6358</v>
      </c>
      <c r="S5541" t="s">
        <v>334</v>
      </c>
      <c r="T5541" t="s">
        <v>6359</v>
      </c>
      <c r="U5541" t="s">
        <v>6360</v>
      </c>
      <c r="V5541" t="s">
        <v>7907</v>
      </c>
      <c r="W5541" t="s">
        <v>7908</v>
      </c>
    </row>
    <row r="5542" spans="1:23" x14ac:dyDescent="0.3">
      <c r="A5542">
        <v>2646910607427980</v>
      </c>
      <c r="B5542" t="s">
        <v>364</v>
      </c>
      <c r="C5542" t="s">
        <v>273</v>
      </c>
      <c r="D5542" t="s">
        <v>3086</v>
      </c>
      <c r="E5542" t="s">
        <v>1165</v>
      </c>
      <c r="F5542" t="s">
        <v>1166</v>
      </c>
      <c r="G5542">
        <v>6.8769999999999998</v>
      </c>
      <c r="H5542">
        <v>31.306999999999999</v>
      </c>
      <c r="I5542" t="s">
        <v>28</v>
      </c>
      <c r="J5542">
        <v>93494</v>
      </c>
      <c r="K5542" s="1">
        <v>44610</v>
      </c>
      <c r="L5542" t="s">
        <v>63</v>
      </c>
      <c r="M5542" t="s">
        <v>6885</v>
      </c>
      <c r="N5542" t="s">
        <v>14621</v>
      </c>
      <c r="O5542" t="s">
        <v>1429</v>
      </c>
      <c r="P5542" t="s">
        <v>1677</v>
      </c>
      <c r="Q5542" t="s">
        <v>34</v>
      </c>
      <c r="R5542" t="s">
        <v>1678</v>
      </c>
      <c r="S5542" t="s">
        <v>198</v>
      </c>
      <c r="T5542" t="s">
        <v>1679</v>
      </c>
      <c r="U5542" t="s">
        <v>1680</v>
      </c>
      <c r="V5542" t="s">
        <v>6588</v>
      </c>
      <c r="W5542" t="s">
        <v>6589</v>
      </c>
    </row>
    <row r="5543" spans="1:23" x14ac:dyDescent="0.3">
      <c r="A5543">
        <v>170307416452175</v>
      </c>
      <c r="B5543" t="s">
        <v>175</v>
      </c>
      <c r="C5543" t="s">
        <v>189</v>
      </c>
      <c r="D5543" t="s">
        <v>4230</v>
      </c>
      <c r="E5543" t="s">
        <v>1849</v>
      </c>
      <c r="F5543" t="s">
        <v>1850</v>
      </c>
      <c r="G5543">
        <v>32.427900000000001</v>
      </c>
      <c r="H5543">
        <v>53.688000000000002</v>
      </c>
      <c r="I5543" t="s">
        <v>62</v>
      </c>
      <c r="J5543">
        <v>72496</v>
      </c>
      <c r="K5543" s="1">
        <v>44544</v>
      </c>
      <c r="L5543" t="s">
        <v>63</v>
      </c>
      <c r="M5543" t="s">
        <v>12931</v>
      </c>
      <c r="N5543" t="s">
        <v>14622</v>
      </c>
      <c r="O5543" t="s">
        <v>237</v>
      </c>
      <c r="P5543" t="s">
        <v>1797</v>
      </c>
      <c r="Q5543" t="s">
        <v>50</v>
      </c>
      <c r="R5543" t="s">
        <v>1798</v>
      </c>
      <c r="S5543" t="s">
        <v>212</v>
      </c>
      <c r="T5543" t="s">
        <v>1799</v>
      </c>
      <c r="U5543" t="s">
        <v>1800</v>
      </c>
      <c r="V5543" t="s">
        <v>8503</v>
      </c>
      <c r="W5543" t="s">
        <v>8504</v>
      </c>
    </row>
    <row r="5544" spans="1:23" x14ac:dyDescent="0.3">
      <c r="A5544">
        <v>94298604876068</v>
      </c>
      <c r="B5544" t="s">
        <v>175</v>
      </c>
      <c r="C5544" t="s">
        <v>42</v>
      </c>
      <c r="D5544" t="s">
        <v>5851</v>
      </c>
      <c r="E5544" t="s">
        <v>3730</v>
      </c>
      <c r="F5544" t="s">
        <v>3731</v>
      </c>
      <c r="G5544">
        <v>55.169400000000003</v>
      </c>
      <c r="H5544">
        <v>23.8813</v>
      </c>
      <c r="I5544" t="s">
        <v>138</v>
      </c>
      <c r="J5544">
        <v>111702</v>
      </c>
      <c r="K5544" s="1">
        <v>45005</v>
      </c>
      <c r="L5544" t="s">
        <v>29</v>
      </c>
      <c r="M5544" t="s">
        <v>14623</v>
      </c>
      <c r="N5544" t="s">
        <v>14624</v>
      </c>
      <c r="O5544" t="s">
        <v>307</v>
      </c>
      <c r="P5544" t="s">
        <v>1244</v>
      </c>
      <c r="Q5544" t="s">
        <v>239</v>
      </c>
      <c r="R5544" t="s">
        <v>1245</v>
      </c>
      <c r="S5544" t="s">
        <v>114</v>
      </c>
      <c r="T5544" t="s">
        <v>1246</v>
      </c>
      <c r="U5544" t="s">
        <v>310</v>
      </c>
      <c r="V5544" t="s">
        <v>6291</v>
      </c>
      <c r="W5544" t="s">
        <v>6292</v>
      </c>
    </row>
    <row r="5545" spans="1:23" x14ac:dyDescent="0.3">
      <c r="A5545">
        <v>996086382421346</v>
      </c>
      <c r="B5545" t="s">
        <v>454</v>
      </c>
      <c r="C5545" t="s">
        <v>42</v>
      </c>
      <c r="D5545" t="s">
        <v>3350</v>
      </c>
      <c r="E5545" t="s">
        <v>3948</v>
      </c>
      <c r="F5545" t="s">
        <v>3949</v>
      </c>
      <c r="G5545">
        <v>45.1</v>
      </c>
      <c r="H5545">
        <v>15.2</v>
      </c>
      <c r="I5545" t="s">
        <v>28</v>
      </c>
      <c r="J5545">
        <v>77829</v>
      </c>
      <c r="K5545" s="1">
        <v>44648</v>
      </c>
      <c r="L5545" t="s">
        <v>29</v>
      </c>
      <c r="M5545" t="s">
        <v>14625</v>
      </c>
      <c r="N5545" t="s">
        <v>14626</v>
      </c>
      <c r="O5545" t="s">
        <v>32</v>
      </c>
      <c r="P5545" t="s">
        <v>1169</v>
      </c>
      <c r="Q5545" t="s">
        <v>239</v>
      </c>
      <c r="R5545" t="s">
        <v>1170</v>
      </c>
      <c r="S5545" t="s">
        <v>36</v>
      </c>
      <c r="T5545" t="s">
        <v>1171</v>
      </c>
      <c r="U5545" t="s">
        <v>1172</v>
      </c>
      <c r="V5545" t="s">
        <v>5953</v>
      </c>
      <c r="W5545" t="s">
        <v>5954</v>
      </c>
    </row>
    <row r="5546" spans="1:23" x14ac:dyDescent="0.3">
      <c r="A5546">
        <v>1115858535239730</v>
      </c>
      <c r="B5546" t="s">
        <v>104</v>
      </c>
      <c r="C5546" t="s">
        <v>273</v>
      </c>
      <c r="D5546" t="s">
        <v>4963</v>
      </c>
      <c r="E5546" t="s">
        <v>4059</v>
      </c>
      <c r="F5546" t="s">
        <v>4060</v>
      </c>
      <c r="G5546">
        <v>44.016500000000001</v>
      </c>
      <c r="H5546">
        <v>21.0059</v>
      </c>
      <c r="I5546" t="s">
        <v>138</v>
      </c>
      <c r="J5546">
        <v>89253</v>
      </c>
      <c r="K5546" s="1">
        <v>45069</v>
      </c>
      <c r="L5546" t="s">
        <v>63</v>
      </c>
      <c r="M5546" t="s">
        <v>14627</v>
      </c>
      <c r="N5546" t="s">
        <v>14628</v>
      </c>
      <c r="O5546" t="s">
        <v>3431</v>
      </c>
      <c r="P5546" t="s">
        <v>3432</v>
      </c>
      <c r="Q5546" t="s">
        <v>1047</v>
      </c>
      <c r="R5546" t="s">
        <v>3433</v>
      </c>
      <c r="S5546" t="s">
        <v>36</v>
      </c>
      <c r="T5546" t="s">
        <v>3434</v>
      </c>
      <c r="U5546" t="s">
        <v>3435</v>
      </c>
      <c r="V5546" t="s">
        <v>5925</v>
      </c>
      <c r="W5546" t="s">
        <v>5926</v>
      </c>
    </row>
    <row r="5547" spans="1:23" x14ac:dyDescent="0.3">
      <c r="A5547">
        <v>2179968162474200</v>
      </c>
      <c r="B5547" t="s">
        <v>286</v>
      </c>
      <c r="C5547" t="s">
        <v>24</v>
      </c>
      <c r="D5547" t="s">
        <v>1159</v>
      </c>
      <c r="E5547" t="s">
        <v>1642</v>
      </c>
      <c r="F5547" t="s">
        <v>1643</v>
      </c>
      <c r="G5547">
        <v>41.608600000000003</v>
      </c>
      <c r="H5547">
        <v>21.7453</v>
      </c>
      <c r="I5547" t="s">
        <v>138</v>
      </c>
      <c r="J5547">
        <v>72232</v>
      </c>
      <c r="K5547" s="1">
        <v>44643</v>
      </c>
      <c r="L5547" t="s">
        <v>123</v>
      </c>
      <c r="M5547" t="s">
        <v>14629</v>
      </c>
      <c r="N5547" t="s">
        <v>14630</v>
      </c>
      <c r="O5547" t="s">
        <v>2574</v>
      </c>
      <c r="P5547" t="s">
        <v>2802</v>
      </c>
      <c r="Q5547" t="s">
        <v>239</v>
      </c>
      <c r="R5547" t="s">
        <v>2803</v>
      </c>
      <c r="S5547" t="s">
        <v>198</v>
      </c>
      <c r="T5547" t="s">
        <v>2804</v>
      </c>
      <c r="U5547" t="s">
        <v>2805</v>
      </c>
      <c r="V5547" t="s">
        <v>4945</v>
      </c>
      <c r="W5547" t="s">
        <v>4946</v>
      </c>
    </row>
    <row r="5548" spans="1:23" x14ac:dyDescent="0.3">
      <c r="A5548">
        <v>1220526027659700</v>
      </c>
      <c r="B5548" t="s">
        <v>1140</v>
      </c>
      <c r="C5548" t="s">
        <v>189</v>
      </c>
      <c r="D5548" t="s">
        <v>1519</v>
      </c>
      <c r="E5548" t="s">
        <v>2374</v>
      </c>
      <c r="F5548" t="s">
        <v>2375</v>
      </c>
      <c r="G5548">
        <v>48.019599999999997</v>
      </c>
      <c r="H5548">
        <v>66.923699999999997</v>
      </c>
      <c r="I5548" t="s">
        <v>28</v>
      </c>
      <c r="J5548">
        <v>24597</v>
      </c>
      <c r="K5548" s="1">
        <v>45025</v>
      </c>
      <c r="L5548" t="s">
        <v>63</v>
      </c>
      <c r="M5548" t="s">
        <v>14631</v>
      </c>
      <c r="N5548" t="s">
        <v>14632</v>
      </c>
      <c r="O5548" t="s">
        <v>909</v>
      </c>
      <c r="P5548" t="s">
        <v>6363</v>
      </c>
      <c r="Q5548" t="s">
        <v>321</v>
      </c>
      <c r="R5548" t="s">
        <v>6364</v>
      </c>
      <c r="S5548" t="s">
        <v>114</v>
      </c>
      <c r="T5548" t="s">
        <v>6365</v>
      </c>
      <c r="U5548" t="s">
        <v>6366</v>
      </c>
      <c r="V5548" t="s">
        <v>765</v>
      </c>
      <c r="W5548" t="s">
        <v>766</v>
      </c>
    </row>
    <row r="5549" spans="1:23" x14ac:dyDescent="0.3">
      <c r="A5549">
        <v>1127539098956540</v>
      </c>
      <c r="B5549" t="s">
        <v>839</v>
      </c>
      <c r="C5549" t="s">
        <v>105</v>
      </c>
      <c r="D5549" t="s">
        <v>4711</v>
      </c>
      <c r="E5549" t="s">
        <v>482</v>
      </c>
      <c r="F5549" t="s">
        <v>483</v>
      </c>
      <c r="G5549">
        <v>-25.2744</v>
      </c>
      <c r="H5549">
        <v>133.77510000000001</v>
      </c>
      <c r="I5549" t="s">
        <v>78</v>
      </c>
      <c r="J5549">
        <v>61937</v>
      </c>
      <c r="K5549" s="1">
        <v>44827</v>
      </c>
      <c r="L5549" t="s">
        <v>123</v>
      </c>
      <c r="M5549" t="s">
        <v>14633</v>
      </c>
      <c r="N5549">
        <v>9938010069</v>
      </c>
      <c r="O5549" t="s">
        <v>990</v>
      </c>
      <c r="P5549" t="s">
        <v>3670</v>
      </c>
      <c r="Q5549" t="s">
        <v>67</v>
      </c>
      <c r="R5549" t="s">
        <v>3671</v>
      </c>
      <c r="S5549" t="s">
        <v>85</v>
      </c>
      <c r="T5549" t="s">
        <v>3672</v>
      </c>
      <c r="U5549" t="s">
        <v>3673</v>
      </c>
      <c r="V5549" t="s">
        <v>4481</v>
      </c>
      <c r="W5549" t="s">
        <v>4482</v>
      </c>
    </row>
    <row r="5550" spans="1:23" x14ac:dyDescent="0.3">
      <c r="A5550">
        <v>2622534521439070</v>
      </c>
      <c r="B5550" t="s">
        <v>231</v>
      </c>
      <c r="C5550" t="s">
        <v>134</v>
      </c>
      <c r="D5550" t="s">
        <v>1083</v>
      </c>
      <c r="E5550" t="s">
        <v>5862</v>
      </c>
      <c r="F5550" t="s">
        <v>5863</v>
      </c>
      <c r="G5550">
        <v>46.151200000000003</v>
      </c>
      <c r="H5550">
        <v>14.9955</v>
      </c>
      <c r="I5550" t="s">
        <v>28</v>
      </c>
      <c r="J5550">
        <v>52745</v>
      </c>
      <c r="K5550" s="1">
        <v>44727</v>
      </c>
      <c r="L5550" t="s">
        <v>63</v>
      </c>
      <c r="M5550" t="s">
        <v>14634</v>
      </c>
      <c r="N5550" t="s">
        <v>14635</v>
      </c>
      <c r="O5550" t="s">
        <v>736</v>
      </c>
      <c r="P5550" t="s">
        <v>640</v>
      </c>
      <c r="Q5550" t="s">
        <v>34</v>
      </c>
      <c r="R5550" t="s">
        <v>1438</v>
      </c>
      <c r="S5550" t="s">
        <v>85</v>
      </c>
      <c r="T5550" t="s">
        <v>1439</v>
      </c>
      <c r="U5550" t="s">
        <v>1440</v>
      </c>
      <c r="V5550" t="s">
        <v>3800</v>
      </c>
      <c r="W5550" t="s">
        <v>3801</v>
      </c>
    </row>
    <row r="5551" spans="1:23" x14ac:dyDescent="0.3">
      <c r="A5551">
        <v>2181759619239580</v>
      </c>
      <c r="B5551" t="s">
        <v>104</v>
      </c>
      <c r="C5551" t="s">
        <v>105</v>
      </c>
      <c r="D5551" t="s">
        <v>1435</v>
      </c>
      <c r="E5551" t="s">
        <v>861</v>
      </c>
      <c r="F5551" t="s">
        <v>862</v>
      </c>
      <c r="G5551">
        <v>46.862499999999997</v>
      </c>
      <c r="H5551">
        <v>103.8467</v>
      </c>
      <c r="I5551" t="s">
        <v>138</v>
      </c>
      <c r="J5551">
        <v>118710</v>
      </c>
      <c r="K5551" s="1">
        <v>45054</v>
      </c>
      <c r="L5551" t="s">
        <v>123</v>
      </c>
      <c r="M5551" t="s">
        <v>14636</v>
      </c>
      <c r="N5551" t="s">
        <v>14637</v>
      </c>
      <c r="O5551" t="s">
        <v>141</v>
      </c>
      <c r="P5551" t="s">
        <v>3092</v>
      </c>
      <c r="Q5551" t="s">
        <v>239</v>
      </c>
      <c r="R5551" t="s">
        <v>3093</v>
      </c>
      <c r="S5551" t="s">
        <v>36</v>
      </c>
      <c r="T5551" t="s">
        <v>3094</v>
      </c>
      <c r="U5551" t="s">
        <v>3095</v>
      </c>
      <c r="V5551" t="s">
        <v>1498</v>
      </c>
      <c r="W5551" t="s">
        <v>1499</v>
      </c>
    </row>
    <row r="5552" spans="1:23" x14ac:dyDescent="0.3">
      <c r="A5552">
        <v>3069800821273000</v>
      </c>
      <c r="B5552" t="s">
        <v>555</v>
      </c>
      <c r="C5552" t="s">
        <v>105</v>
      </c>
      <c r="D5552" t="s">
        <v>1404</v>
      </c>
      <c r="E5552" t="s">
        <v>1360</v>
      </c>
      <c r="F5552" t="s">
        <v>1361</v>
      </c>
      <c r="G5552">
        <v>60.472000000000001</v>
      </c>
      <c r="H5552">
        <v>8.4688999999999997</v>
      </c>
      <c r="I5552" t="s">
        <v>78</v>
      </c>
      <c r="J5552">
        <v>118092</v>
      </c>
      <c r="K5552" s="1">
        <v>45025</v>
      </c>
      <c r="L5552" t="s">
        <v>29</v>
      </c>
      <c r="M5552" t="s">
        <v>14638</v>
      </c>
      <c r="N5552" t="s">
        <v>14639</v>
      </c>
      <c r="O5552" t="s">
        <v>209</v>
      </c>
      <c r="P5552" t="s">
        <v>210</v>
      </c>
      <c r="Q5552" t="s">
        <v>83</v>
      </c>
      <c r="R5552" t="s">
        <v>211</v>
      </c>
      <c r="S5552" t="s">
        <v>114</v>
      </c>
      <c r="T5552" t="s">
        <v>213</v>
      </c>
      <c r="U5552" t="s">
        <v>214</v>
      </c>
      <c r="V5552" t="s">
        <v>5577</v>
      </c>
      <c r="W5552" t="s">
        <v>5578</v>
      </c>
    </row>
    <row r="5553" spans="1:23" x14ac:dyDescent="0.3">
      <c r="A5553">
        <v>2754502577678070</v>
      </c>
      <c r="B5553" t="s">
        <v>175</v>
      </c>
      <c r="C5553" t="s">
        <v>105</v>
      </c>
      <c r="D5553" t="s">
        <v>4504</v>
      </c>
      <c r="E5553" t="s">
        <v>482</v>
      </c>
      <c r="F5553" t="s">
        <v>483</v>
      </c>
      <c r="G5553">
        <v>-25.2744</v>
      </c>
      <c r="H5553">
        <v>133.77510000000001</v>
      </c>
      <c r="I5553" t="s">
        <v>28</v>
      </c>
      <c r="J5553">
        <v>31694</v>
      </c>
      <c r="K5553" s="1">
        <v>44864</v>
      </c>
      <c r="L5553" t="s">
        <v>63</v>
      </c>
      <c r="M5553" t="s">
        <v>14640</v>
      </c>
      <c r="N5553" t="s">
        <v>14641</v>
      </c>
      <c r="O5553" t="s">
        <v>3431</v>
      </c>
      <c r="P5553" t="s">
        <v>3432</v>
      </c>
      <c r="Q5553" t="s">
        <v>50</v>
      </c>
      <c r="R5553" t="s">
        <v>3433</v>
      </c>
      <c r="S5553" t="s">
        <v>69</v>
      </c>
      <c r="T5553" t="s">
        <v>3434</v>
      </c>
      <c r="U5553" t="s">
        <v>3435</v>
      </c>
      <c r="V5553" t="s">
        <v>5348</v>
      </c>
      <c r="W5553" t="s">
        <v>5349</v>
      </c>
    </row>
    <row r="5554" spans="1:23" x14ac:dyDescent="0.3">
      <c r="A5554">
        <v>2006863288860990</v>
      </c>
      <c r="B5554" t="s">
        <v>973</v>
      </c>
      <c r="C5554" t="s">
        <v>151</v>
      </c>
      <c r="D5554" t="s">
        <v>5299</v>
      </c>
      <c r="E5554" t="s">
        <v>1963</v>
      </c>
      <c r="F5554" t="s">
        <v>1964</v>
      </c>
      <c r="G5554">
        <v>33.223199999999999</v>
      </c>
      <c r="H5554">
        <v>43.679299999999998</v>
      </c>
      <c r="I5554" t="s">
        <v>206</v>
      </c>
      <c r="J5554">
        <v>118939</v>
      </c>
      <c r="K5554" s="1">
        <v>44741</v>
      </c>
      <c r="L5554" t="s">
        <v>63</v>
      </c>
      <c r="M5554" t="s">
        <v>14642</v>
      </c>
      <c r="N5554" t="s">
        <v>14643</v>
      </c>
      <c r="O5554" t="s">
        <v>424</v>
      </c>
      <c r="P5554" t="s">
        <v>3160</v>
      </c>
      <c r="Q5554" t="s">
        <v>967</v>
      </c>
      <c r="R5554" t="s">
        <v>3161</v>
      </c>
      <c r="S5554" t="s">
        <v>69</v>
      </c>
      <c r="T5554" t="s">
        <v>3162</v>
      </c>
      <c r="U5554" t="s">
        <v>3163</v>
      </c>
      <c r="V5554" t="s">
        <v>6455</v>
      </c>
      <c r="W5554" t="s">
        <v>6456</v>
      </c>
    </row>
    <row r="5555" spans="1:23" x14ac:dyDescent="0.3">
      <c r="A5555">
        <v>2056103970809100</v>
      </c>
      <c r="B5555" t="s">
        <v>686</v>
      </c>
      <c r="C5555" t="s">
        <v>105</v>
      </c>
      <c r="D5555" t="s">
        <v>7225</v>
      </c>
      <c r="E5555" t="s">
        <v>2336</v>
      </c>
      <c r="F5555" t="s">
        <v>2337</v>
      </c>
      <c r="G5555">
        <v>61.892600000000002</v>
      </c>
      <c r="H5555">
        <v>-6.9118000000000004</v>
      </c>
      <c r="I5555" t="s">
        <v>206</v>
      </c>
      <c r="J5555">
        <v>22906</v>
      </c>
      <c r="K5555" s="1">
        <v>44582</v>
      </c>
      <c r="L5555" t="s">
        <v>123</v>
      </c>
      <c r="M5555" t="s">
        <v>14644</v>
      </c>
      <c r="N5555" t="s">
        <v>14645</v>
      </c>
      <c r="O5555" t="s">
        <v>560</v>
      </c>
      <c r="P5555" t="s">
        <v>561</v>
      </c>
      <c r="Q5555" t="s">
        <v>83</v>
      </c>
      <c r="R5555" t="s">
        <v>562</v>
      </c>
      <c r="S5555" t="s">
        <v>69</v>
      </c>
      <c r="T5555" t="s">
        <v>563</v>
      </c>
      <c r="U5555" t="s">
        <v>564</v>
      </c>
      <c r="V5555" t="s">
        <v>13926</v>
      </c>
      <c r="W5555" t="s">
        <v>13927</v>
      </c>
    </row>
    <row r="5556" spans="1:23" x14ac:dyDescent="0.3">
      <c r="A5556">
        <v>1488253324966850</v>
      </c>
      <c r="B5556" t="s">
        <v>231</v>
      </c>
      <c r="C5556" t="s">
        <v>218</v>
      </c>
      <c r="D5556" t="s">
        <v>3786</v>
      </c>
      <c r="E5556" t="s">
        <v>915</v>
      </c>
      <c r="F5556" t="s">
        <v>916</v>
      </c>
      <c r="G5556">
        <v>18.070799999999998</v>
      </c>
      <c r="H5556">
        <v>-63.0501</v>
      </c>
      <c r="I5556" t="s">
        <v>138</v>
      </c>
      <c r="J5556">
        <v>129693</v>
      </c>
      <c r="K5556" s="1">
        <v>45038</v>
      </c>
      <c r="L5556" t="s">
        <v>29</v>
      </c>
      <c r="M5556" t="s">
        <v>14601</v>
      </c>
      <c r="N5556" t="s">
        <v>14646</v>
      </c>
      <c r="O5556" t="s">
        <v>1979</v>
      </c>
      <c r="P5556" t="s">
        <v>2111</v>
      </c>
      <c r="Q5556" t="s">
        <v>674</v>
      </c>
      <c r="R5556" t="s">
        <v>3837</v>
      </c>
      <c r="S5556" t="s">
        <v>145</v>
      </c>
      <c r="T5556" t="s">
        <v>3838</v>
      </c>
      <c r="U5556" t="s">
        <v>3839</v>
      </c>
      <c r="V5556" t="s">
        <v>1847</v>
      </c>
      <c r="W5556" t="s">
        <v>1848</v>
      </c>
    </row>
    <row r="5557" spans="1:23" x14ac:dyDescent="0.3">
      <c r="A5557">
        <v>303093857253324</v>
      </c>
      <c r="B5557" t="s">
        <v>272</v>
      </c>
      <c r="C5557" t="s">
        <v>151</v>
      </c>
      <c r="D5557" t="s">
        <v>4121</v>
      </c>
      <c r="E5557" t="s">
        <v>482</v>
      </c>
      <c r="F5557" t="s">
        <v>483</v>
      </c>
      <c r="G5557">
        <v>-25.2744</v>
      </c>
      <c r="H5557">
        <v>133.77510000000001</v>
      </c>
      <c r="I5557" t="s">
        <v>78</v>
      </c>
      <c r="J5557">
        <v>119639</v>
      </c>
      <c r="K5557" s="1">
        <v>44995</v>
      </c>
      <c r="L5557" t="s">
        <v>63</v>
      </c>
      <c r="M5557" t="s">
        <v>14647</v>
      </c>
      <c r="N5557" t="s">
        <v>14648</v>
      </c>
      <c r="O5557" t="s">
        <v>1746</v>
      </c>
      <c r="P5557" t="s">
        <v>4781</v>
      </c>
      <c r="Q5557" t="s">
        <v>83</v>
      </c>
      <c r="R5557" t="s">
        <v>4782</v>
      </c>
      <c r="S5557" t="s">
        <v>36</v>
      </c>
      <c r="T5557" t="s">
        <v>4783</v>
      </c>
      <c r="U5557" t="s">
        <v>4784</v>
      </c>
      <c r="V5557" t="s">
        <v>6992</v>
      </c>
      <c r="W5557" t="s">
        <v>6993</v>
      </c>
    </row>
    <row r="5558" spans="1:23" x14ac:dyDescent="0.3">
      <c r="A5558">
        <v>1575421720179230</v>
      </c>
      <c r="B5558" t="s">
        <v>859</v>
      </c>
      <c r="C5558" t="s">
        <v>58</v>
      </c>
      <c r="D5558" t="s">
        <v>6655</v>
      </c>
      <c r="E5558" t="s">
        <v>3498</v>
      </c>
      <c r="F5558" t="s">
        <v>3499</v>
      </c>
      <c r="G5558">
        <v>-3.3731</v>
      </c>
      <c r="H5558">
        <v>29.918900000000001</v>
      </c>
      <c r="I5558" t="s">
        <v>62</v>
      </c>
      <c r="J5558">
        <v>73917</v>
      </c>
      <c r="K5558" s="1">
        <v>44654</v>
      </c>
      <c r="L5558" t="s">
        <v>63</v>
      </c>
      <c r="M5558" t="s">
        <v>14649</v>
      </c>
      <c r="N5558" t="s">
        <v>14650</v>
      </c>
      <c r="O5558" t="s">
        <v>3431</v>
      </c>
      <c r="P5558" t="s">
        <v>4610</v>
      </c>
      <c r="Q5558" t="s">
        <v>50</v>
      </c>
      <c r="R5558" t="s">
        <v>4611</v>
      </c>
      <c r="S5558" t="s">
        <v>36</v>
      </c>
      <c r="T5558" t="s">
        <v>4612</v>
      </c>
      <c r="U5558" t="s">
        <v>4613</v>
      </c>
      <c r="V5558" t="s">
        <v>2798</v>
      </c>
      <c r="W5558" t="s">
        <v>2799</v>
      </c>
    </row>
    <row r="5559" spans="1:23" x14ac:dyDescent="0.3">
      <c r="A5559">
        <v>2173145155761780</v>
      </c>
      <c r="B5559" t="s">
        <v>567</v>
      </c>
      <c r="C5559" t="s">
        <v>105</v>
      </c>
      <c r="D5559" t="s">
        <v>7230</v>
      </c>
      <c r="E5559" t="s">
        <v>724</v>
      </c>
      <c r="F5559" t="s">
        <v>725</v>
      </c>
      <c r="G5559">
        <v>13.4443</v>
      </c>
      <c r="H5559">
        <v>144.7937</v>
      </c>
      <c r="I5559" t="s">
        <v>78</v>
      </c>
      <c r="J5559">
        <v>29010</v>
      </c>
      <c r="K5559" s="1">
        <v>44890</v>
      </c>
      <c r="L5559" t="s">
        <v>29</v>
      </c>
      <c r="M5559" t="s">
        <v>14651</v>
      </c>
      <c r="N5559" t="s">
        <v>14652</v>
      </c>
      <c r="O5559" t="s">
        <v>81</v>
      </c>
      <c r="P5559" t="s">
        <v>224</v>
      </c>
      <c r="Q5559" t="s">
        <v>169</v>
      </c>
      <c r="R5559" t="s">
        <v>2259</v>
      </c>
      <c r="S5559" t="s">
        <v>198</v>
      </c>
      <c r="T5559" t="s">
        <v>2260</v>
      </c>
      <c r="U5559" t="s">
        <v>2261</v>
      </c>
      <c r="V5559" t="s">
        <v>3713</v>
      </c>
      <c r="W5559" t="s">
        <v>3714</v>
      </c>
    </row>
    <row r="5560" spans="1:23" x14ac:dyDescent="0.3">
      <c r="A5560">
        <v>2978377047209730</v>
      </c>
      <c r="B5560" t="s">
        <v>325</v>
      </c>
      <c r="C5560" t="s">
        <v>134</v>
      </c>
      <c r="D5560" t="s">
        <v>1752</v>
      </c>
      <c r="E5560" t="s">
        <v>2825</v>
      </c>
      <c r="F5560" t="s">
        <v>2826</v>
      </c>
      <c r="G5560">
        <v>8.4605999999999995</v>
      </c>
      <c r="H5560">
        <v>-11.7799</v>
      </c>
      <c r="I5560" t="s">
        <v>62</v>
      </c>
      <c r="J5560">
        <v>44995</v>
      </c>
      <c r="K5560" s="1">
        <v>44466</v>
      </c>
      <c r="L5560" t="s">
        <v>29</v>
      </c>
      <c r="M5560" t="s">
        <v>14653</v>
      </c>
      <c r="N5560" t="s">
        <v>14654</v>
      </c>
      <c r="O5560" t="s">
        <v>1661</v>
      </c>
      <c r="P5560" t="s">
        <v>410</v>
      </c>
      <c r="Q5560" t="s">
        <v>50</v>
      </c>
      <c r="R5560" t="s">
        <v>1662</v>
      </c>
      <c r="S5560" t="s">
        <v>85</v>
      </c>
      <c r="T5560" t="s">
        <v>1663</v>
      </c>
      <c r="U5560" t="s">
        <v>1664</v>
      </c>
      <c r="V5560" t="s">
        <v>465</v>
      </c>
      <c r="W5560" t="s">
        <v>466</v>
      </c>
    </row>
    <row r="5561" spans="1:23" x14ac:dyDescent="0.3">
      <c r="A5561">
        <v>1791447358803340</v>
      </c>
      <c r="B5561" t="s">
        <v>555</v>
      </c>
      <c r="C5561" t="s">
        <v>273</v>
      </c>
      <c r="D5561" t="s">
        <v>1150</v>
      </c>
      <c r="E5561" t="s">
        <v>1935</v>
      </c>
      <c r="F5561" t="s">
        <v>1935</v>
      </c>
      <c r="G5561">
        <v>36.140799999999999</v>
      </c>
      <c r="H5561">
        <v>-5.3536000000000001</v>
      </c>
      <c r="I5561" t="s">
        <v>62</v>
      </c>
      <c r="J5561">
        <v>52436</v>
      </c>
      <c r="K5561" s="1">
        <v>45085</v>
      </c>
      <c r="L5561" t="s">
        <v>29</v>
      </c>
      <c r="M5561" t="s">
        <v>14655</v>
      </c>
      <c r="N5561" t="s">
        <v>14656</v>
      </c>
      <c r="O5561" t="s">
        <v>845</v>
      </c>
      <c r="P5561" t="s">
        <v>1290</v>
      </c>
      <c r="Q5561" t="s">
        <v>67</v>
      </c>
      <c r="R5561" t="s">
        <v>1291</v>
      </c>
      <c r="S5561" t="s">
        <v>36</v>
      </c>
      <c r="T5561" t="s">
        <v>1292</v>
      </c>
      <c r="U5561" t="s">
        <v>1293</v>
      </c>
      <c r="V5561" t="s">
        <v>1207</v>
      </c>
      <c r="W5561" t="s">
        <v>1208</v>
      </c>
    </row>
    <row r="5562" spans="1:23" x14ac:dyDescent="0.3">
      <c r="A5562">
        <v>2264261551647550</v>
      </c>
      <c r="B5562" t="s">
        <v>443</v>
      </c>
      <c r="C5562" t="s">
        <v>189</v>
      </c>
      <c r="D5562" t="s">
        <v>4314</v>
      </c>
      <c r="E5562" t="s">
        <v>482</v>
      </c>
      <c r="F5562" t="s">
        <v>483</v>
      </c>
      <c r="G5562">
        <v>-25.2744</v>
      </c>
      <c r="H5562">
        <v>133.77510000000001</v>
      </c>
      <c r="I5562" t="s">
        <v>138</v>
      </c>
      <c r="J5562">
        <v>87059</v>
      </c>
      <c r="K5562" s="1">
        <v>44888</v>
      </c>
      <c r="L5562" t="s">
        <v>123</v>
      </c>
      <c r="M5562" t="s">
        <v>14657</v>
      </c>
      <c r="N5562" t="s">
        <v>14658</v>
      </c>
      <c r="O5562" t="s">
        <v>716</v>
      </c>
      <c r="P5562" t="s">
        <v>717</v>
      </c>
      <c r="Q5562" t="s">
        <v>253</v>
      </c>
      <c r="R5562" t="s">
        <v>718</v>
      </c>
      <c r="S5562" t="s">
        <v>334</v>
      </c>
      <c r="T5562" t="s">
        <v>719</v>
      </c>
      <c r="U5562" t="s">
        <v>720</v>
      </c>
      <c r="V5562" t="s">
        <v>1947</v>
      </c>
      <c r="W5562" t="s">
        <v>1948</v>
      </c>
    </row>
    <row r="5563" spans="1:23" x14ac:dyDescent="0.3">
      <c r="A5563">
        <v>1333890500551260</v>
      </c>
      <c r="B5563" t="s">
        <v>57</v>
      </c>
      <c r="C5563" t="s">
        <v>189</v>
      </c>
      <c r="D5563" t="s">
        <v>2129</v>
      </c>
      <c r="E5563" t="s">
        <v>3730</v>
      </c>
      <c r="F5563" t="s">
        <v>3731</v>
      </c>
      <c r="G5563">
        <v>55.169400000000003</v>
      </c>
      <c r="H5563">
        <v>23.8813</v>
      </c>
      <c r="I5563" t="s">
        <v>28</v>
      </c>
      <c r="J5563">
        <v>95355</v>
      </c>
      <c r="K5563" s="1">
        <v>44546</v>
      </c>
      <c r="L5563" t="s">
        <v>63</v>
      </c>
      <c r="M5563" t="s">
        <v>14659</v>
      </c>
      <c r="N5563">
        <v>9416983980</v>
      </c>
      <c r="O5563" t="s">
        <v>548</v>
      </c>
      <c r="P5563" t="s">
        <v>549</v>
      </c>
      <c r="Q5563" t="s">
        <v>83</v>
      </c>
      <c r="R5563" t="s">
        <v>550</v>
      </c>
      <c r="S5563" t="s">
        <v>145</v>
      </c>
      <c r="T5563" t="s">
        <v>551</v>
      </c>
      <c r="U5563" t="s">
        <v>552</v>
      </c>
      <c r="V5563" t="s">
        <v>633</v>
      </c>
      <c r="W5563" t="s">
        <v>634</v>
      </c>
    </row>
    <row r="5564" spans="1:23" x14ac:dyDescent="0.3">
      <c r="A5564">
        <v>2387483554117990</v>
      </c>
      <c r="B5564" t="s">
        <v>260</v>
      </c>
      <c r="C5564" t="s">
        <v>24</v>
      </c>
      <c r="D5564" t="s">
        <v>521</v>
      </c>
      <c r="E5564" t="s">
        <v>2532</v>
      </c>
      <c r="F5564" t="s">
        <v>2533</v>
      </c>
      <c r="G5564">
        <v>-6.3689999999999998</v>
      </c>
      <c r="H5564">
        <v>34.888800000000003</v>
      </c>
      <c r="I5564" t="s">
        <v>138</v>
      </c>
      <c r="J5564">
        <v>70214</v>
      </c>
      <c r="K5564" s="1">
        <v>44755</v>
      </c>
      <c r="L5564" t="s">
        <v>63</v>
      </c>
      <c r="M5564" t="s">
        <v>14660</v>
      </c>
      <c r="N5564" t="s">
        <v>14661</v>
      </c>
      <c r="O5564" t="s">
        <v>1428</v>
      </c>
      <c r="P5564" t="s">
        <v>4089</v>
      </c>
      <c r="Q5564" t="s">
        <v>143</v>
      </c>
      <c r="R5564" t="s">
        <v>4090</v>
      </c>
      <c r="S5564" t="s">
        <v>334</v>
      </c>
      <c r="T5564" t="s">
        <v>4091</v>
      </c>
      <c r="U5564" t="s">
        <v>4092</v>
      </c>
      <c r="V5564" t="s">
        <v>865</v>
      </c>
      <c r="W5564" t="s">
        <v>866</v>
      </c>
    </row>
    <row r="5565" spans="1:23" x14ac:dyDescent="0.3">
      <c r="A5565">
        <v>1450454592091900</v>
      </c>
      <c r="B5565" t="s">
        <v>90</v>
      </c>
      <c r="C5565" t="s">
        <v>189</v>
      </c>
      <c r="D5565" t="s">
        <v>1985</v>
      </c>
      <c r="E5565" t="s">
        <v>3498</v>
      </c>
      <c r="F5565" t="s">
        <v>3499</v>
      </c>
      <c r="G5565">
        <v>-3.3731</v>
      </c>
      <c r="H5565">
        <v>29.918900000000001</v>
      </c>
      <c r="I5565" t="s">
        <v>206</v>
      </c>
      <c r="J5565">
        <v>133706</v>
      </c>
      <c r="K5565" s="1">
        <v>45183</v>
      </c>
      <c r="L5565" t="s">
        <v>29</v>
      </c>
      <c r="M5565" t="s">
        <v>14662</v>
      </c>
      <c r="N5565" t="s">
        <v>14663</v>
      </c>
      <c r="O5565" t="s">
        <v>606</v>
      </c>
      <c r="P5565" t="s">
        <v>607</v>
      </c>
      <c r="Q5565" t="s">
        <v>967</v>
      </c>
      <c r="R5565" t="s">
        <v>608</v>
      </c>
      <c r="S5565" t="s">
        <v>241</v>
      </c>
      <c r="T5565" t="s">
        <v>609</v>
      </c>
      <c r="U5565" t="s">
        <v>610</v>
      </c>
      <c r="V5565" t="s">
        <v>7645</v>
      </c>
      <c r="W5565" t="s">
        <v>7646</v>
      </c>
    </row>
    <row r="5566" spans="1:23" x14ac:dyDescent="0.3">
      <c r="A5566">
        <v>170032149202086</v>
      </c>
      <c r="B5566" t="s">
        <v>364</v>
      </c>
      <c r="C5566" t="s">
        <v>134</v>
      </c>
      <c r="D5566" t="s">
        <v>4019</v>
      </c>
      <c r="E5566" t="s">
        <v>1473</v>
      </c>
      <c r="F5566" t="s">
        <v>1474</v>
      </c>
      <c r="G5566">
        <v>-14.234999999999999</v>
      </c>
      <c r="H5566">
        <v>-51.9253</v>
      </c>
      <c r="I5566" t="s">
        <v>206</v>
      </c>
      <c r="J5566">
        <v>56372</v>
      </c>
      <c r="K5566" s="1">
        <v>44961</v>
      </c>
      <c r="L5566" t="s">
        <v>29</v>
      </c>
      <c r="M5566" t="s">
        <v>304</v>
      </c>
      <c r="N5566" t="s">
        <v>14664</v>
      </c>
      <c r="O5566" t="s">
        <v>703</v>
      </c>
      <c r="P5566" t="s">
        <v>704</v>
      </c>
      <c r="Q5566" t="s">
        <v>253</v>
      </c>
      <c r="R5566" t="s">
        <v>705</v>
      </c>
      <c r="S5566" t="s">
        <v>198</v>
      </c>
      <c r="T5566" t="s">
        <v>706</v>
      </c>
      <c r="U5566" t="s">
        <v>707</v>
      </c>
      <c r="V5566" t="s">
        <v>6788</v>
      </c>
      <c r="W5566" t="s">
        <v>6789</v>
      </c>
    </row>
    <row r="5567" spans="1:23" x14ac:dyDescent="0.3">
      <c r="A5567">
        <v>135965453811888</v>
      </c>
      <c r="B5567" t="s">
        <v>133</v>
      </c>
      <c r="C5567" t="s">
        <v>105</v>
      </c>
      <c r="D5567" t="s">
        <v>1724</v>
      </c>
      <c r="E5567" t="s">
        <v>1231</v>
      </c>
      <c r="F5567" t="s">
        <v>1232</v>
      </c>
      <c r="G5567">
        <v>-16.290199999999999</v>
      </c>
      <c r="H5567">
        <v>-63.588700000000003</v>
      </c>
      <c r="I5567" t="s">
        <v>206</v>
      </c>
      <c r="J5567">
        <v>121726</v>
      </c>
      <c r="K5567" s="1">
        <v>44507</v>
      </c>
      <c r="L5567" t="s">
        <v>123</v>
      </c>
      <c r="M5567" t="s">
        <v>14665</v>
      </c>
      <c r="N5567" t="s">
        <v>14666</v>
      </c>
      <c r="O5567" t="s">
        <v>424</v>
      </c>
      <c r="P5567" t="s">
        <v>2056</v>
      </c>
      <c r="Q5567" t="s">
        <v>34</v>
      </c>
      <c r="R5567" t="s">
        <v>2057</v>
      </c>
      <c r="S5567" t="s">
        <v>114</v>
      </c>
      <c r="T5567" t="s">
        <v>2058</v>
      </c>
      <c r="U5567" t="s">
        <v>2059</v>
      </c>
      <c r="V5567" t="s">
        <v>2077</v>
      </c>
      <c r="W5567" t="s">
        <v>2078</v>
      </c>
    </row>
    <row r="5568" spans="1:23" x14ac:dyDescent="0.3">
      <c r="A5568">
        <v>642828377200306</v>
      </c>
      <c r="B5568" t="s">
        <v>973</v>
      </c>
      <c r="C5568" t="s">
        <v>151</v>
      </c>
      <c r="D5568" t="s">
        <v>5440</v>
      </c>
      <c r="E5568" t="s">
        <v>4315</v>
      </c>
      <c r="F5568" t="s">
        <v>4316</v>
      </c>
      <c r="G5568">
        <v>-0.52280000000000004</v>
      </c>
      <c r="H5568">
        <v>166.9315</v>
      </c>
      <c r="I5568" t="s">
        <v>78</v>
      </c>
      <c r="J5568">
        <v>118536</v>
      </c>
      <c r="K5568" s="1">
        <v>45060</v>
      </c>
      <c r="L5568" t="s">
        <v>123</v>
      </c>
      <c r="M5568" t="s">
        <v>14667</v>
      </c>
      <c r="N5568" t="s">
        <v>14668</v>
      </c>
      <c r="O5568" t="s">
        <v>1543</v>
      </c>
      <c r="P5568" t="s">
        <v>4551</v>
      </c>
      <c r="Q5568" t="s">
        <v>83</v>
      </c>
      <c r="R5568" t="s">
        <v>4552</v>
      </c>
      <c r="S5568" t="s">
        <v>85</v>
      </c>
      <c r="T5568" t="s">
        <v>4553</v>
      </c>
      <c r="U5568" t="s">
        <v>4554</v>
      </c>
      <c r="V5568" t="s">
        <v>1207</v>
      </c>
      <c r="W5568" t="s">
        <v>1208</v>
      </c>
    </row>
    <row r="5569" spans="1:23" x14ac:dyDescent="0.3">
      <c r="A5569">
        <v>1396108705232040</v>
      </c>
      <c r="B5569" t="s">
        <v>396</v>
      </c>
      <c r="C5569" t="s">
        <v>134</v>
      </c>
      <c r="D5569" t="s">
        <v>3972</v>
      </c>
      <c r="E5569" t="s">
        <v>26</v>
      </c>
      <c r="F5569" t="s">
        <v>27</v>
      </c>
      <c r="G5569">
        <v>54.2361</v>
      </c>
      <c r="H5569">
        <v>-4.5480999999999998</v>
      </c>
      <c r="I5569" t="s">
        <v>206</v>
      </c>
      <c r="J5569">
        <v>22055</v>
      </c>
      <c r="K5569" s="1">
        <v>45181</v>
      </c>
      <c r="L5569" t="s">
        <v>63</v>
      </c>
      <c r="M5569" t="s">
        <v>13253</v>
      </c>
      <c r="N5569" t="s">
        <v>14669</v>
      </c>
      <c r="O5569" t="s">
        <v>141</v>
      </c>
      <c r="P5569" t="s">
        <v>155</v>
      </c>
      <c r="Q5569" t="s">
        <v>34</v>
      </c>
      <c r="R5569" t="s">
        <v>156</v>
      </c>
      <c r="S5569" t="s">
        <v>241</v>
      </c>
      <c r="T5569" t="s">
        <v>157</v>
      </c>
      <c r="U5569" t="s">
        <v>158</v>
      </c>
      <c r="V5569" t="s">
        <v>2391</v>
      </c>
      <c r="W5569" t="s">
        <v>2392</v>
      </c>
    </row>
    <row r="5570" spans="1:23" x14ac:dyDescent="0.3">
      <c r="A5570">
        <v>209920777797600</v>
      </c>
      <c r="B5570" t="s">
        <v>313</v>
      </c>
      <c r="C5570" t="s">
        <v>42</v>
      </c>
      <c r="D5570" t="s">
        <v>6862</v>
      </c>
      <c r="E5570" t="s">
        <v>986</v>
      </c>
      <c r="F5570" t="s">
        <v>987</v>
      </c>
      <c r="G5570">
        <v>23.634499999999999</v>
      </c>
      <c r="H5570">
        <v>-102.5528</v>
      </c>
      <c r="I5570" t="s">
        <v>206</v>
      </c>
      <c r="J5570">
        <v>34191</v>
      </c>
      <c r="K5570" s="1">
        <v>44872</v>
      </c>
      <c r="L5570" t="s">
        <v>29</v>
      </c>
      <c r="M5570" t="s">
        <v>14670</v>
      </c>
      <c r="N5570" t="s">
        <v>14671</v>
      </c>
      <c r="O5570" t="s">
        <v>356</v>
      </c>
      <c r="P5570" t="s">
        <v>357</v>
      </c>
      <c r="Q5570" t="s">
        <v>294</v>
      </c>
      <c r="R5570" t="s">
        <v>359</v>
      </c>
      <c r="S5570" t="s">
        <v>198</v>
      </c>
      <c r="T5570" t="s">
        <v>360</v>
      </c>
      <c r="U5570" t="s">
        <v>361</v>
      </c>
      <c r="V5570" t="s">
        <v>2208</v>
      </c>
      <c r="W5570" t="s">
        <v>2209</v>
      </c>
    </row>
    <row r="5571" spans="1:23" x14ac:dyDescent="0.3">
      <c r="A5571">
        <v>988990793393879</v>
      </c>
      <c r="B5571" t="s">
        <v>90</v>
      </c>
      <c r="C5571" t="s">
        <v>58</v>
      </c>
      <c r="D5571" t="s">
        <v>5933</v>
      </c>
      <c r="E5571" t="s">
        <v>915</v>
      </c>
      <c r="F5571" t="s">
        <v>916</v>
      </c>
      <c r="G5571">
        <v>18.070799999999998</v>
      </c>
      <c r="H5571">
        <v>-63.0501</v>
      </c>
      <c r="I5571" t="s">
        <v>62</v>
      </c>
      <c r="J5571">
        <v>134167</v>
      </c>
      <c r="K5571" s="1">
        <v>45058</v>
      </c>
      <c r="L5571" t="s">
        <v>63</v>
      </c>
      <c r="M5571" t="s">
        <v>14672</v>
      </c>
      <c r="N5571">
        <f>1-732-871-1633</f>
        <v>-3235</v>
      </c>
      <c r="O5571" t="s">
        <v>97</v>
      </c>
      <c r="P5571" t="s">
        <v>98</v>
      </c>
      <c r="Q5571" t="s">
        <v>83</v>
      </c>
      <c r="R5571" t="s">
        <v>99</v>
      </c>
      <c r="S5571" t="s">
        <v>334</v>
      </c>
      <c r="T5571" t="s">
        <v>100</v>
      </c>
      <c r="U5571" t="s">
        <v>101</v>
      </c>
      <c r="V5571" t="s">
        <v>5113</v>
      </c>
      <c r="W5571" t="s">
        <v>5114</v>
      </c>
    </row>
    <row r="5572" spans="1:23" x14ac:dyDescent="0.3">
      <c r="A5572">
        <v>375276031260107</v>
      </c>
      <c r="B5572" t="s">
        <v>686</v>
      </c>
      <c r="C5572" t="s">
        <v>134</v>
      </c>
      <c r="D5572" t="s">
        <v>2129</v>
      </c>
      <c r="E5572" t="s">
        <v>1053</v>
      </c>
      <c r="F5572" t="s">
        <v>1054</v>
      </c>
      <c r="G5572">
        <v>51.165700000000001</v>
      </c>
      <c r="H5572">
        <v>10.451499999999999</v>
      </c>
      <c r="I5572" t="s">
        <v>28</v>
      </c>
      <c r="J5572">
        <v>69241</v>
      </c>
      <c r="K5572" s="1">
        <v>45022</v>
      </c>
      <c r="L5572" t="s">
        <v>29</v>
      </c>
      <c r="M5572" t="s">
        <v>14673</v>
      </c>
      <c r="N5572" t="s">
        <v>14674</v>
      </c>
      <c r="O5572" t="s">
        <v>112</v>
      </c>
      <c r="P5572" t="s">
        <v>1774</v>
      </c>
      <c r="Q5572" t="s">
        <v>67</v>
      </c>
      <c r="R5572" t="s">
        <v>1775</v>
      </c>
      <c r="S5572" t="s">
        <v>334</v>
      </c>
      <c r="T5572" t="s">
        <v>1776</v>
      </c>
      <c r="U5572" t="s">
        <v>1777</v>
      </c>
      <c r="V5572" t="s">
        <v>865</v>
      </c>
      <c r="W5572" t="s">
        <v>866</v>
      </c>
    </row>
    <row r="5573" spans="1:23" x14ac:dyDescent="0.3">
      <c r="A5573">
        <v>907758054152484</v>
      </c>
      <c r="B5573" t="s">
        <v>480</v>
      </c>
      <c r="C5573" t="s">
        <v>134</v>
      </c>
      <c r="D5573" t="s">
        <v>1778</v>
      </c>
      <c r="E5573" t="s">
        <v>3715</v>
      </c>
      <c r="F5573" t="s">
        <v>3716</v>
      </c>
      <c r="G5573">
        <v>-3.3704000000000001</v>
      </c>
      <c r="H5573">
        <v>-168.73400000000001</v>
      </c>
      <c r="I5573" t="s">
        <v>206</v>
      </c>
      <c r="J5573">
        <v>32535</v>
      </c>
      <c r="K5573" s="1">
        <v>44765</v>
      </c>
      <c r="L5573" t="s">
        <v>29</v>
      </c>
      <c r="M5573" t="s">
        <v>14675</v>
      </c>
      <c r="N5573" t="s">
        <v>14676</v>
      </c>
      <c r="O5573" t="s">
        <v>331</v>
      </c>
      <c r="P5573" t="s">
        <v>1353</v>
      </c>
      <c r="Q5573" t="s">
        <v>1047</v>
      </c>
      <c r="R5573" t="s">
        <v>1354</v>
      </c>
      <c r="S5573" t="s">
        <v>334</v>
      </c>
      <c r="T5573" t="s">
        <v>1355</v>
      </c>
      <c r="U5573" t="s">
        <v>1356</v>
      </c>
      <c r="V5573" t="s">
        <v>4119</v>
      </c>
      <c r="W5573" t="s">
        <v>4120</v>
      </c>
    </row>
    <row r="5574" spans="1:23" x14ac:dyDescent="0.3">
      <c r="A5574">
        <v>1800886093265730</v>
      </c>
      <c r="B5574" t="s">
        <v>454</v>
      </c>
      <c r="C5574" t="s">
        <v>151</v>
      </c>
      <c r="D5574" t="s">
        <v>3881</v>
      </c>
      <c r="E5574" t="s">
        <v>768</v>
      </c>
      <c r="F5574" t="s">
        <v>769</v>
      </c>
      <c r="G5574">
        <v>5.1520999999999999</v>
      </c>
      <c r="H5574">
        <v>46.199599999999997</v>
      </c>
      <c r="I5574" t="s">
        <v>78</v>
      </c>
      <c r="J5574">
        <v>60668</v>
      </c>
      <c r="K5574" s="1">
        <v>44625</v>
      </c>
      <c r="L5574" t="s">
        <v>123</v>
      </c>
      <c r="M5574" t="s">
        <v>14677</v>
      </c>
      <c r="N5574" t="s">
        <v>14678</v>
      </c>
      <c r="O5574" t="s">
        <v>356</v>
      </c>
      <c r="P5574" t="s">
        <v>2829</v>
      </c>
      <c r="Q5574" t="s">
        <v>358</v>
      </c>
      <c r="R5574" t="s">
        <v>2830</v>
      </c>
      <c r="S5574" t="s">
        <v>212</v>
      </c>
      <c r="T5574" t="s">
        <v>2831</v>
      </c>
      <c r="U5574" t="s">
        <v>2832</v>
      </c>
      <c r="V5574" t="s">
        <v>6843</v>
      </c>
      <c r="W5574" t="s">
        <v>6844</v>
      </c>
    </row>
    <row r="5575" spans="1:23" x14ac:dyDescent="0.3">
      <c r="A5575">
        <v>516251459491096</v>
      </c>
      <c r="B5575" t="s">
        <v>272</v>
      </c>
      <c r="C5575" t="s">
        <v>218</v>
      </c>
      <c r="D5575" t="s">
        <v>3667</v>
      </c>
      <c r="E5575" t="s">
        <v>2409</v>
      </c>
      <c r="F5575" t="s">
        <v>2410</v>
      </c>
      <c r="G5575">
        <v>47.165999999999997</v>
      </c>
      <c r="H5575">
        <v>9.5554000000000006</v>
      </c>
      <c r="I5575" t="s">
        <v>138</v>
      </c>
      <c r="J5575">
        <v>112236</v>
      </c>
      <c r="K5575" s="1">
        <v>44993</v>
      </c>
      <c r="L5575" t="s">
        <v>29</v>
      </c>
      <c r="M5575" t="s">
        <v>14679</v>
      </c>
      <c r="N5575" t="s">
        <v>14680</v>
      </c>
      <c r="O5575" t="s">
        <v>389</v>
      </c>
      <c r="P5575" t="s">
        <v>390</v>
      </c>
      <c r="Q5575" t="s">
        <v>34</v>
      </c>
      <c r="R5575" t="s">
        <v>391</v>
      </c>
      <c r="S5575" t="s">
        <v>241</v>
      </c>
      <c r="T5575" t="s">
        <v>392</v>
      </c>
      <c r="U5575" t="s">
        <v>393</v>
      </c>
      <c r="V5575" t="s">
        <v>2169</v>
      </c>
      <c r="W5575" t="s">
        <v>2170</v>
      </c>
    </row>
    <row r="5576" spans="1:23" x14ac:dyDescent="0.3">
      <c r="A5576">
        <v>650194605955902</v>
      </c>
      <c r="B5576" t="s">
        <v>396</v>
      </c>
      <c r="C5576" t="s">
        <v>105</v>
      </c>
      <c r="D5576" t="s">
        <v>1350</v>
      </c>
      <c r="E5576" t="s">
        <v>2873</v>
      </c>
      <c r="F5576" t="s">
        <v>2874</v>
      </c>
      <c r="G5576">
        <v>8.6195000000000004</v>
      </c>
      <c r="H5576">
        <v>0.82479999999999998</v>
      </c>
      <c r="I5576" t="s">
        <v>206</v>
      </c>
      <c r="J5576">
        <v>110180</v>
      </c>
      <c r="K5576" s="1">
        <v>44854</v>
      </c>
      <c r="L5576" t="s">
        <v>123</v>
      </c>
      <c r="M5576" t="s">
        <v>14681</v>
      </c>
      <c r="N5576" t="s">
        <v>14682</v>
      </c>
      <c r="O5576" t="s">
        <v>1069</v>
      </c>
      <c r="P5576" t="s">
        <v>306</v>
      </c>
      <c r="Q5576" t="s">
        <v>358</v>
      </c>
      <c r="R5576" t="s">
        <v>6184</v>
      </c>
      <c r="S5576" t="s">
        <v>114</v>
      </c>
      <c r="T5576" t="s">
        <v>6185</v>
      </c>
      <c r="U5576" t="s">
        <v>6186</v>
      </c>
      <c r="V5576" t="s">
        <v>4808</v>
      </c>
      <c r="W5576" t="s">
        <v>4809</v>
      </c>
    </row>
    <row r="5577" spans="1:23" x14ac:dyDescent="0.3">
      <c r="A5577">
        <v>2894428975649210</v>
      </c>
      <c r="B5577" t="s">
        <v>417</v>
      </c>
      <c r="C5577" t="s">
        <v>91</v>
      </c>
      <c r="D5577" t="s">
        <v>5052</v>
      </c>
      <c r="E5577" t="s">
        <v>2309</v>
      </c>
      <c r="F5577" t="s">
        <v>2310</v>
      </c>
      <c r="G5577">
        <v>12.984299999999999</v>
      </c>
      <c r="H5577">
        <v>-61.287199999999999</v>
      </c>
      <c r="I5577" t="s">
        <v>138</v>
      </c>
      <c r="J5577">
        <v>127761</v>
      </c>
      <c r="K5577" s="1">
        <v>44626</v>
      </c>
      <c r="L5577" t="s">
        <v>63</v>
      </c>
      <c r="M5577" t="s">
        <v>14683</v>
      </c>
      <c r="N5577" t="s">
        <v>14684</v>
      </c>
      <c r="O5577" t="s">
        <v>141</v>
      </c>
      <c r="P5577" t="s">
        <v>142</v>
      </c>
      <c r="Q5577" t="s">
        <v>34</v>
      </c>
      <c r="R5577" t="s">
        <v>144</v>
      </c>
      <c r="S5577" t="s">
        <v>241</v>
      </c>
      <c r="T5577" t="s">
        <v>146</v>
      </c>
      <c r="U5577" t="s">
        <v>147</v>
      </c>
      <c r="V5577" t="s">
        <v>1634</v>
      </c>
      <c r="W5577" t="s">
        <v>1635</v>
      </c>
    </row>
    <row r="5578" spans="1:23" x14ac:dyDescent="0.3">
      <c r="A5578">
        <v>434335689737642</v>
      </c>
      <c r="B5578" t="s">
        <v>582</v>
      </c>
      <c r="C5578" t="s">
        <v>189</v>
      </c>
      <c r="D5578" t="s">
        <v>492</v>
      </c>
      <c r="E5578" t="s">
        <v>4315</v>
      </c>
      <c r="F5578" t="s">
        <v>4316</v>
      </c>
      <c r="G5578">
        <v>-0.52280000000000004</v>
      </c>
      <c r="H5578">
        <v>166.9315</v>
      </c>
      <c r="I5578" t="s">
        <v>78</v>
      </c>
      <c r="J5578">
        <v>14459</v>
      </c>
      <c r="K5578" s="1">
        <v>44599</v>
      </c>
      <c r="L5578" t="s">
        <v>63</v>
      </c>
      <c r="M5578" t="s">
        <v>14685</v>
      </c>
      <c r="N5578" t="s">
        <v>14686</v>
      </c>
      <c r="O5578" t="s">
        <v>460</v>
      </c>
      <c r="P5578" t="s">
        <v>461</v>
      </c>
      <c r="Q5578" t="s">
        <v>294</v>
      </c>
      <c r="R5578" t="s">
        <v>462</v>
      </c>
      <c r="S5578" t="s">
        <v>85</v>
      </c>
      <c r="T5578" t="s">
        <v>463</v>
      </c>
      <c r="U5578" t="s">
        <v>464</v>
      </c>
      <c r="V5578" t="s">
        <v>4295</v>
      </c>
      <c r="W5578" t="s">
        <v>4296</v>
      </c>
    </row>
    <row r="5579" spans="1:23" x14ac:dyDescent="0.3">
      <c r="A5579">
        <v>602103741168870</v>
      </c>
      <c r="B5579" t="s">
        <v>300</v>
      </c>
      <c r="C5579" t="s">
        <v>189</v>
      </c>
      <c r="D5579" t="s">
        <v>575</v>
      </c>
      <c r="E5579" t="s">
        <v>5023</v>
      </c>
      <c r="F5579" t="s">
        <v>5024</v>
      </c>
      <c r="G5579">
        <v>25.034300000000002</v>
      </c>
      <c r="H5579">
        <v>-77.396299999999997</v>
      </c>
      <c r="I5579" t="s">
        <v>62</v>
      </c>
      <c r="J5579">
        <v>102383</v>
      </c>
      <c r="K5579" s="1">
        <v>44973</v>
      </c>
      <c r="L5579" t="s">
        <v>123</v>
      </c>
      <c r="M5579" t="s">
        <v>14687</v>
      </c>
      <c r="N5579" t="s">
        <v>14688</v>
      </c>
      <c r="O5579" t="s">
        <v>209</v>
      </c>
      <c r="P5579" t="s">
        <v>4426</v>
      </c>
      <c r="Q5579" t="s">
        <v>332</v>
      </c>
      <c r="R5579" t="s">
        <v>4427</v>
      </c>
      <c r="S5579" t="s">
        <v>69</v>
      </c>
      <c r="T5579" t="s">
        <v>4428</v>
      </c>
      <c r="U5579" t="s">
        <v>4429</v>
      </c>
      <c r="V5579" t="s">
        <v>5027</v>
      </c>
      <c r="W5579" t="s">
        <v>5028</v>
      </c>
    </row>
    <row r="5580" spans="1:23" x14ac:dyDescent="0.3">
      <c r="A5580">
        <v>1826152727163940</v>
      </c>
      <c r="B5580" t="s">
        <v>667</v>
      </c>
      <c r="C5580" t="s">
        <v>151</v>
      </c>
      <c r="D5580" t="s">
        <v>2669</v>
      </c>
      <c r="E5580" t="s">
        <v>544</v>
      </c>
      <c r="F5580" t="s">
        <v>545</v>
      </c>
      <c r="G5580">
        <v>7.54</v>
      </c>
      <c r="H5580">
        <v>-5.5471000000000004</v>
      </c>
      <c r="I5580" t="s">
        <v>78</v>
      </c>
      <c r="J5580">
        <v>33809</v>
      </c>
      <c r="K5580" s="1">
        <v>44797</v>
      </c>
      <c r="L5580" t="s">
        <v>29</v>
      </c>
      <c r="M5580" t="s">
        <v>14689</v>
      </c>
      <c r="N5580" t="s">
        <v>14690</v>
      </c>
      <c r="O5580" t="s">
        <v>1057</v>
      </c>
      <c r="P5580" t="s">
        <v>2891</v>
      </c>
      <c r="Q5580" t="s">
        <v>358</v>
      </c>
      <c r="R5580" t="s">
        <v>2892</v>
      </c>
      <c r="S5580" t="s">
        <v>241</v>
      </c>
      <c r="T5580" t="s">
        <v>2893</v>
      </c>
      <c r="U5580" t="s">
        <v>2894</v>
      </c>
      <c r="V5580" t="s">
        <v>5631</v>
      </c>
      <c r="W5580" t="s">
        <v>5632</v>
      </c>
    </row>
    <row r="5581" spans="1:23" x14ac:dyDescent="0.3">
      <c r="A5581">
        <v>825837894560676</v>
      </c>
      <c r="B5581" t="s">
        <v>779</v>
      </c>
      <c r="C5581" t="s">
        <v>91</v>
      </c>
      <c r="D5581" t="s">
        <v>377</v>
      </c>
      <c r="E5581" t="s">
        <v>1473</v>
      </c>
      <c r="F5581" t="s">
        <v>1474</v>
      </c>
      <c r="G5581">
        <v>-14.234999999999999</v>
      </c>
      <c r="H5581">
        <v>-51.9253</v>
      </c>
      <c r="I5581" t="s">
        <v>62</v>
      </c>
      <c r="J5581">
        <v>14547</v>
      </c>
      <c r="K5581" s="1">
        <v>44642</v>
      </c>
      <c r="L5581" t="s">
        <v>123</v>
      </c>
      <c r="M5581" t="s">
        <v>14691</v>
      </c>
      <c r="N5581" t="s">
        <v>14692</v>
      </c>
      <c r="O5581" t="s">
        <v>167</v>
      </c>
      <c r="P5581" t="s">
        <v>1320</v>
      </c>
      <c r="Q5581" t="s">
        <v>1047</v>
      </c>
      <c r="R5581" t="s">
        <v>1321</v>
      </c>
      <c r="S5581" t="s">
        <v>114</v>
      </c>
      <c r="T5581" t="s">
        <v>1322</v>
      </c>
      <c r="U5581" t="s">
        <v>1323</v>
      </c>
      <c r="V5581" t="s">
        <v>2440</v>
      </c>
      <c r="W5581" t="s">
        <v>2441</v>
      </c>
    </row>
    <row r="5582" spans="1:23" x14ac:dyDescent="0.3">
      <c r="A5582">
        <v>563460994005113</v>
      </c>
      <c r="B5582" t="s">
        <v>364</v>
      </c>
      <c r="C5582" t="s">
        <v>42</v>
      </c>
      <c r="D5582" t="s">
        <v>4957</v>
      </c>
      <c r="E5582" t="s">
        <v>1551</v>
      </c>
      <c r="F5582" t="s">
        <v>1552</v>
      </c>
      <c r="G5582">
        <v>22.3964</v>
      </c>
      <c r="H5582">
        <v>114.1095</v>
      </c>
      <c r="I5582" t="s">
        <v>78</v>
      </c>
      <c r="J5582">
        <v>95276</v>
      </c>
      <c r="K5582" s="1">
        <v>45098</v>
      </c>
      <c r="L5582" t="s">
        <v>123</v>
      </c>
      <c r="M5582" t="s">
        <v>14328</v>
      </c>
      <c r="N5582" t="s">
        <v>14693</v>
      </c>
      <c r="O5582" t="s">
        <v>1698</v>
      </c>
      <c r="P5582" t="s">
        <v>6711</v>
      </c>
      <c r="Q5582" t="s">
        <v>294</v>
      </c>
      <c r="R5582" t="s">
        <v>6712</v>
      </c>
      <c r="S5582" t="s">
        <v>114</v>
      </c>
      <c r="T5582" t="s">
        <v>6713</v>
      </c>
      <c r="U5582" t="s">
        <v>6714</v>
      </c>
      <c r="V5582" t="s">
        <v>9919</v>
      </c>
      <c r="W5582" t="s">
        <v>9920</v>
      </c>
    </row>
    <row r="5583" spans="1:23" x14ac:dyDescent="0.3">
      <c r="A5583">
        <v>1218962755856180</v>
      </c>
      <c r="B5583" t="s">
        <v>325</v>
      </c>
      <c r="C5583" t="s">
        <v>42</v>
      </c>
      <c r="D5583" t="s">
        <v>1955</v>
      </c>
      <c r="E5583" t="s">
        <v>1414</v>
      </c>
      <c r="F5583" t="s">
        <v>1415</v>
      </c>
      <c r="G5583">
        <v>29.311699999999998</v>
      </c>
      <c r="H5583">
        <v>47.4818</v>
      </c>
      <c r="I5583" t="s">
        <v>28</v>
      </c>
      <c r="J5583">
        <v>30576</v>
      </c>
      <c r="K5583" s="1">
        <v>44928</v>
      </c>
      <c r="L5583" t="s">
        <v>29</v>
      </c>
      <c r="M5583" t="s">
        <v>14694</v>
      </c>
      <c r="N5583" t="s">
        <v>14695</v>
      </c>
      <c r="O5583" t="s">
        <v>423</v>
      </c>
      <c r="P5583" t="s">
        <v>424</v>
      </c>
      <c r="Q5583" t="s">
        <v>34</v>
      </c>
      <c r="R5583" t="s">
        <v>425</v>
      </c>
      <c r="S5583" t="s">
        <v>241</v>
      </c>
      <c r="T5583" t="s">
        <v>426</v>
      </c>
      <c r="U5583" t="s">
        <v>427</v>
      </c>
      <c r="V5583" t="s">
        <v>3600</v>
      </c>
      <c r="W5583" t="s">
        <v>3601</v>
      </c>
    </row>
    <row r="5584" spans="1:23" x14ac:dyDescent="0.3">
      <c r="A5584">
        <v>142382839659343</v>
      </c>
      <c r="B5584" t="s">
        <v>23</v>
      </c>
      <c r="C5584" t="s">
        <v>42</v>
      </c>
      <c r="D5584" t="s">
        <v>1014</v>
      </c>
      <c r="E5584" t="s">
        <v>3625</v>
      </c>
      <c r="F5584" t="s">
        <v>3626</v>
      </c>
      <c r="G5584">
        <v>-11.2027</v>
      </c>
      <c r="H5584">
        <v>17.873899999999999</v>
      </c>
      <c r="I5584" t="s">
        <v>206</v>
      </c>
      <c r="J5584">
        <v>86859</v>
      </c>
      <c r="K5584" s="1">
        <v>45058</v>
      </c>
      <c r="L5584" t="s">
        <v>63</v>
      </c>
      <c r="M5584" t="s">
        <v>14696</v>
      </c>
      <c r="N5584" t="s">
        <v>14697</v>
      </c>
      <c r="O5584" t="s">
        <v>1169</v>
      </c>
      <c r="P5584" t="s">
        <v>2614</v>
      </c>
      <c r="Q5584" t="s">
        <v>143</v>
      </c>
      <c r="R5584" t="s">
        <v>2615</v>
      </c>
      <c r="S5584" t="s">
        <v>145</v>
      </c>
      <c r="T5584" t="s">
        <v>2616</v>
      </c>
      <c r="U5584" t="s">
        <v>2617</v>
      </c>
      <c r="V5584" t="s">
        <v>1459</v>
      </c>
      <c r="W5584" t="s">
        <v>1460</v>
      </c>
    </row>
    <row r="5585" spans="1:23" x14ac:dyDescent="0.3">
      <c r="A5585">
        <v>1140373308183730</v>
      </c>
      <c r="B5585" t="s">
        <v>1636</v>
      </c>
      <c r="C5585" t="s">
        <v>134</v>
      </c>
      <c r="D5585" t="s">
        <v>3379</v>
      </c>
      <c r="E5585" t="s">
        <v>2255</v>
      </c>
      <c r="F5585" t="s">
        <v>2256</v>
      </c>
      <c r="G5585">
        <v>41.377499999999998</v>
      </c>
      <c r="H5585">
        <v>64.585300000000004</v>
      </c>
      <c r="I5585" t="s">
        <v>206</v>
      </c>
      <c r="J5585">
        <v>32219</v>
      </c>
      <c r="K5585" s="1">
        <v>44833</v>
      </c>
      <c r="L5585" t="s">
        <v>29</v>
      </c>
      <c r="M5585" t="s">
        <v>14698</v>
      </c>
      <c r="N5585">
        <f>1-238-655-4699</f>
        <v>-5591</v>
      </c>
      <c r="O5585" t="s">
        <v>2554</v>
      </c>
      <c r="P5585" t="s">
        <v>1100</v>
      </c>
      <c r="Q5585" t="s">
        <v>169</v>
      </c>
      <c r="R5585" t="s">
        <v>3338</v>
      </c>
      <c r="S5585" t="s">
        <v>36</v>
      </c>
      <c r="T5585" t="s">
        <v>3339</v>
      </c>
      <c r="U5585" t="s">
        <v>3340</v>
      </c>
      <c r="V5585" t="s">
        <v>2077</v>
      </c>
      <c r="W5585" t="s">
        <v>2078</v>
      </c>
    </row>
    <row r="5586" spans="1:23" x14ac:dyDescent="0.3">
      <c r="A5586">
        <v>980120767818743</v>
      </c>
      <c r="B5586" t="s">
        <v>23</v>
      </c>
      <c r="C5586" t="s">
        <v>58</v>
      </c>
      <c r="D5586" t="s">
        <v>190</v>
      </c>
      <c r="E5586" t="s">
        <v>781</v>
      </c>
      <c r="F5586" t="s">
        <v>782</v>
      </c>
      <c r="G5586">
        <v>30.375299999999999</v>
      </c>
      <c r="H5586">
        <v>69.345100000000002</v>
      </c>
      <c r="I5586" t="s">
        <v>62</v>
      </c>
      <c r="J5586">
        <v>108570</v>
      </c>
      <c r="K5586" s="1">
        <v>44898</v>
      </c>
      <c r="L5586" t="s">
        <v>63</v>
      </c>
      <c r="M5586" t="s">
        <v>14699</v>
      </c>
      <c r="N5586" t="s">
        <v>14700</v>
      </c>
      <c r="O5586" t="s">
        <v>1698</v>
      </c>
      <c r="P5586" t="s">
        <v>1699</v>
      </c>
      <c r="Q5586" t="s">
        <v>67</v>
      </c>
      <c r="R5586" t="s">
        <v>1700</v>
      </c>
      <c r="S5586" t="s">
        <v>241</v>
      </c>
      <c r="T5586" t="s">
        <v>1701</v>
      </c>
      <c r="U5586" t="s">
        <v>1702</v>
      </c>
      <c r="V5586" t="s">
        <v>10420</v>
      </c>
      <c r="W5586" t="s">
        <v>10421</v>
      </c>
    </row>
    <row r="5587" spans="1:23" x14ac:dyDescent="0.3">
      <c r="A5587">
        <v>2903636465867130</v>
      </c>
      <c r="B5587" t="s">
        <v>1636</v>
      </c>
      <c r="C5587" t="s">
        <v>218</v>
      </c>
      <c r="D5587" t="s">
        <v>1839</v>
      </c>
      <c r="E5587" t="s">
        <v>961</v>
      </c>
      <c r="F5587" t="s">
        <v>962</v>
      </c>
      <c r="G5587">
        <v>41.2044</v>
      </c>
      <c r="H5587">
        <v>74.766099999999994</v>
      </c>
      <c r="I5587" t="s">
        <v>78</v>
      </c>
      <c r="J5587">
        <v>26656</v>
      </c>
      <c r="K5587" s="1">
        <v>44908</v>
      </c>
      <c r="L5587" t="s">
        <v>29</v>
      </c>
      <c r="M5587" t="s">
        <v>14701</v>
      </c>
      <c r="N5587" t="s">
        <v>14702</v>
      </c>
      <c r="O5587" t="s">
        <v>1858</v>
      </c>
      <c r="P5587" t="s">
        <v>6824</v>
      </c>
      <c r="Q5587" t="s">
        <v>83</v>
      </c>
      <c r="R5587" t="s">
        <v>6825</v>
      </c>
      <c r="S5587" t="s">
        <v>114</v>
      </c>
      <c r="T5587" t="s">
        <v>6826</v>
      </c>
      <c r="U5587" t="s">
        <v>6827</v>
      </c>
      <c r="V5587" t="s">
        <v>7655</v>
      </c>
      <c r="W5587" t="s">
        <v>7656</v>
      </c>
    </row>
    <row r="5588" spans="1:23" x14ac:dyDescent="0.3">
      <c r="A5588">
        <v>543498392178658</v>
      </c>
      <c r="B5588" t="s">
        <v>286</v>
      </c>
      <c r="C5588" t="s">
        <v>189</v>
      </c>
      <c r="D5588" t="s">
        <v>3137</v>
      </c>
      <c r="E5588" t="s">
        <v>288</v>
      </c>
      <c r="F5588" t="s">
        <v>2442</v>
      </c>
      <c r="G5588">
        <v>35.907800000000002</v>
      </c>
      <c r="H5588">
        <v>127.76690000000001</v>
      </c>
      <c r="I5588" t="s">
        <v>78</v>
      </c>
      <c r="J5588">
        <v>86596</v>
      </c>
      <c r="K5588" s="1">
        <v>44578</v>
      </c>
      <c r="L5588" t="s">
        <v>29</v>
      </c>
      <c r="M5588" t="s">
        <v>14703</v>
      </c>
      <c r="N5588" t="s">
        <v>14704</v>
      </c>
      <c r="O5588" t="s">
        <v>2072</v>
      </c>
      <c r="P5588" t="s">
        <v>597</v>
      </c>
      <c r="Q5588" t="s">
        <v>67</v>
      </c>
      <c r="R5588" t="s">
        <v>3303</v>
      </c>
      <c r="S5588" t="s">
        <v>334</v>
      </c>
      <c r="T5588" t="s">
        <v>3304</v>
      </c>
      <c r="U5588" t="s">
        <v>3305</v>
      </c>
      <c r="V5588" t="s">
        <v>1369</v>
      </c>
      <c r="W5588" t="s">
        <v>1370</v>
      </c>
    </row>
    <row r="5589" spans="1:23" x14ac:dyDescent="0.3">
      <c r="A5589">
        <v>584877673448646</v>
      </c>
      <c r="B5589" t="s">
        <v>480</v>
      </c>
      <c r="C5589" t="s">
        <v>273</v>
      </c>
      <c r="D5589" t="s">
        <v>261</v>
      </c>
      <c r="E5589" t="s">
        <v>3700</v>
      </c>
      <c r="F5589" t="s">
        <v>3701</v>
      </c>
      <c r="G5589">
        <v>58.595300000000002</v>
      </c>
      <c r="H5589">
        <v>25.0136</v>
      </c>
      <c r="I5589" t="s">
        <v>62</v>
      </c>
      <c r="J5589">
        <v>54787</v>
      </c>
      <c r="K5589" s="1">
        <v>44490</v>
      </c>
      <c r="L5589" t="s">
        <v>29</v>
      </c>
      <c r="M5589" t="s">
        <v>14705</v>
      </c>
      <c r="N5589" t="s">
        <v>14706</v>
      </c>
      <c r="O5589" t="s">
        <v>2332</v>
      </c>
      <c r="P5589" t="s">
        <v>496</v>
      </c>
      <c r="Q5589" t="s">
        <v>253</v>
      </c>
      <c r="R5589" t="s">
        <v>2333</v>
      </c>
      <c r="S5589" t="s">
        <v>334</v>
      </c>
      <c r="T5589" t="s">
        <v>2334</v>
      </c>
      <c r="U5589" t="s">
        <v>2335</v>
      </c>
      <c r="V5589" t="s">
        <v>4287</v>
      </c>
      <c r="W5589" t="s">
        <v>4288</v>
      </c>
    </row>
    <row r="5590" spans="1:23" x14ac:dyDescent="0.3">
      <c r="A5590">
        <v>506043048352647</v>
      </c>
      <c r="B5590" t="s">
        <v>859</v>
      </c>
      <c r="C5590" t="s">
        <v>24</v>
      </c>
      <c r="D5590" t="s">
        <v>3767</v>
      </c>
      <c r="E5590" t="s">
        <v>1555</v>
      </c>
      <c r="F5590" t="s">
        <v>1556</v>
      </c>
      <c r="G5590">
        <v>49.817500000000003</v>
      </c>
      <c r="H5590">
        <v>15.473000000000001</v>
      </c>
      <c r="I5590" t="s">
        <v>28</v>
      </c>
      <c r="J5590">
        <v>121755</v>
      </c>
      <c r="K5590" s="1">
        <v>44537</v>
      </c>
      <c r="L5590" t="s">
        <v>63</v>
      </c>
      <c r="M5590" t="s">
        <v>14707</v>
      </c>
      <c r="N5590" t="s">
        <v>14708</v>
      </c>
      <c r="O5590" t="s">
        <v>331</v>
      </c>
      <c r="P5590" t="s">
        <v>3026</v>
      </c>
      <c r="Q5590" t="s">
        <v>34</v>
      </c>
      <c r="R5590" t="s">
        <v>3027</v>
      </c>
      <c r="S5590" t="s">
        <v>212</v>
      </c>
      <c r="T5590" t="s">
        <v>3028</v>
      </c>
      <c r="U5590" t="s">
        <v>3029</v>
      </c>
      <c r="V5590" t="s">
        <v>2762</v>
      </c>
      <c r="W5590" t="s">
        <v>2763</v>
      </c>
    </row>
    <row r="5591" spans="1:23" x14ac:dyDescent="0.3">
      <c r="A5591">
        <v>1142599162254830</v>
      </c>
      <c r="B5591" t="s">
        <v>217</v>
      </c>
      <c r="C5591" t="s">
        <v>58</v>
      </c>
      <c r="D5591" t="s">
        <v>2681</v>
      </c>
      <c r="E5591" t="s">
        <v>1896</v>
      </c>
      <c r="F5591" t="s">
        <v>1897</v>
      </c>
      <c r="G5591">
        <v>9.9456000000000007</v>
      </c>
      <c r="H5591">
        <v>-9.6966000000000001</v>
      </c>
      <c r="I5591" t="s">
        <v>206</v>
      </c>
      <c r="J5591">
        <v>19243</v>
      </c>
      <c r="K5591" s="1">
        <v>44472</v>
      </c>
      <c r="L5591" t="s">
        <v>123</v>
      </c>
      <c r="M5591" t="s">
        <v>14709</v>
      </c>
      <c r="N5591" t="s">
        <v>14710</v>
      </c>
      <c r="O5591" t="s">
        <v>224</v>
      </c>
      <c r="P5591" t="s">
        <v>560</v>
      </c>
      <c r="Q5591" t="s">
        <v>239</v>
      </c>
      <c r="R5591" t="s">
        <v>1477</v>
      </c>
      <c r="S5591" t="s">
        <v>334</v>
      </c>
      <c r="T5591" t="s">
        <v>1478</v>
      </c>
      <c r="U5591" t="s">
        <v>1479</v>
      </c>
      <c r="V5591" t="s">
        <v>2262</v>
      </c>
      <c r="W5591" t="s">
        <v>2263</v>
      </c>
    </row>
    <row r="5592" spans="1:23" x14ac:dyDescent="0.3">
      <c r="A5592">
        <v>923202252228276</v>
      </c>
      <c r="B5592" t="s">
        <v>104</v>
      </c>
      <c r="C5592" t="s">
        <v>189</v>
      </c>
      <c r="D5592" t="s">
        <v>2815</v>
      </c>
      <c r="E5592" t="s">
        <v>4011</v>
      </c>
      <c r="F5592" t="s">
        <v>4012</v>
      </c>
      <c r="G5592">
        <v>38.860999999999997</v>
      </c>
      <c r="H5592">
        <v>71.2761</v>
      </c>
      <c r="I5592" t="s">
        <v>28</v>
      </c>
      <c r="J5592">
        <v>125509</v>
      </c>
      <c r="K5592" s="1">
        <v>44792</v>
      </c>
      <c r="L5592" t="s">
        <v>63</v>
      </c>
      <c r="M5592" t="s">
        <v>14711</v>
      </c>
      <c r="N5592" t="s">
        <v>14712</v>
      </c>
      <c r="O5592" t="s">
        <v>400</v>
      </c>
      <c r="P5592" t="s">
        <v>401</v>
      </c>
      <c r="Q5592" t="s">
        <v>358</v>
      </c>
      <c r="R5592" t="s">
        <v>402</v>
      </c>
      <c r="S5592" t="s">
        <v>85</v>
      </c>
      <c r="T5592" t="s">
        <v>403</v>
      </c>
      <c r="U5592" t="s">
        <v>404</v>
      </c>
      <c r="V5592" t="s">
        <v>5430</v>
      </c>
      <c r="W5592" t="s">
        <v>5431</v>
      </c>
    </row>
    <row r="5593" spans="1:23" x14ac:dyDescent="0.3">
      <c r="A5593">
        <v>2486935949236420</v>
      </c>
      <c r="B5593" t="s">
        <v>41</v>
      </c>
      <c r="C5593" t="s">
        <v>134</v>
      </c>
      <c r="D5593" t="s">
        <v>4942</v>
      </c>
      <c r="E5593" t="s">
        <v>3436</v>
      </c>
      <c r="F5593" t="s">
        <v>3437</v>
      </c>
      <c r="G5593">
        <v>13.7942</v>
      </c>
      <c r="H5593">
        <v>-88.896500000000003</v>
      </c>
      <c r="I5593" t="s">
        <v>28</v>
      </c>
      <c r="J5593">
        <v>93603</v>
      </c>
      <c r="K5593" s="1">
        <v>44842</v>
      </c>
      <c r="L5593" t="s">
        <v>123</v>
      </c>
      <c r="M5593" t="s">
        <v>14713</v>
      </c>
      <c r="N5593">
        <v>7925142127</v>
      </c>
      <c r="O5593" t="s">
        <v>126</v>
      </c>
      <c r="P5593" t="s">
        <v>7438</v>
      </c>
      <c r="Q5593" t="s">
        <v>143</v>
      </c>
      <c r="R5593" t="s">
        <v>7439</v>
      </c>
      <c r="S5593" t="s">
        <v>114</v>
      </c>
      <c r="T5593" t="s">
        <v>7440</v>
      </c>
      <c r="U5593" t="s">
        <v>7441</v>
      </c>
      <c r="V5593" t="s">
        <v>5361</v>
      </c>
      <c r="W5593" t="s">
        <v>5362</v>
      </c>
    </row>
    <row r="5594" spans="1:23" x14ac:dyDescent="0.3">
      <c r="A5594">
        <v>1360037387328380</v>
      </c>
      <c r="B5594" t="s">
        <v>467</v>
      </c>
      <c r="C5594" t="s">
        <v>24</v>
      </c>
      <c r="D5594" t="s">
        <v>1752</v>
      </c>
      <c r="E5594" t="s">
        <v>2570</v>
      </c>
      <c r="F5594" t="s">
        <v>2571</v>
      </c>
      <c r="G5594">
        <v>6.4238</v>
      </c>
      <c r="H5594">
        <v>-66.589699999999993</v>
      </c>
      <c r="I5594" t="s">
        <v>206</v>
      </c>
      <c r="J5594">
        <v>112729</v>
      </c>
      <c r="K5594" s="1">
        <v>44914</v>
      </c>
      <c r="L5594" t="s">
        <v>29</v>
      </c>
      <c r="M5594" t="s">
        <v>9838</v>
      </c>
      <c r="N5594" t="s">
        <v>14714</v>
      </c>
      <c r="O5594" t="s">
        <v>716</v>
      </c>
      <c r="P5594" t="s">
        <v>717</v>
      </c>
      <c r="Q5594" t="s">
        <v>321</v>
      </c>
      <c r="R5594" t="s">
        <v>718</v>
      </c>
      <c r="S5594" t="s">
        <v>198</v>
      </c>
      <c r="T5594" t="s">
        <v>719</v>
      </c>
      <c r="U5594" t="s">
        <v>720</v>
      </c>
      <c r="V5594" t="s">
        <v>4432</v>
      </c>
      <c r="W5594" t="s">
        <v>4433</v>
      </c>
    </row>
    <row r="5595" spans="1:23" x14ac:dyDescent="0.3">
      <c r="A5595">
        <v>2744853763134690</v>
      </c>
      <c r="B5595" t="s">
        <v>1249</v>
      </c>
      <c r="C5595" t="s">
        <v>134</v>
      </c>
      <c r="D5595" t="s">
        <v>5147</v>
      </c>
      <c r="E5595" t="s">
        <v>2094</v>
      </c>
      <c r="F5595" t="s">
        <v>2095</v>
      </c>
      <c r="G5595">
        <v>-14.271000000000001</v>
      </c>
      <c r="H5595">
        <v>-170.13220000000001</v>
      </c>
      <c r="I5595" t="s">
        <v>78</v>
      </c>
      <c r="J5595">
        <v>92192</v>
      </c>
      <c r="K5595" s="1">
        <v>44782</v>
      </c>
      <c r="L5595" t="s">
        <v>29</v>
      </c>
      <c r="M5595" t="s">
        <v>14715</v>
      </c>
      <c r="N5595" t="s">
        <v>14716</v>
      </c>
      <c r="O5595" t="s">
        <v>141</v>
      </c>
      <c r="P5595" t="s">
        <v>155</v>
      </c>
      <c r="Q5595" t="s">
        <v>183</v>
      </c>
      <c r="R5595" t="s">
        <v>156</v>
      </c>
      <c r="S5595" t="s">
        <v>145</v>
      </c>
      <c r="T5595" t="s">
        <v>157</v>
      </c>
      <c r="U5595" t="s">
        <v>158</v>
      </c>
      <c r="V5595" t="s">
        <v>2618</v>
      </c>
      <c r="W5595" t="s">
        <v>2619</v>
      </c>
    </row>
    <row r="5596" spans="1:23" x14ac:dyDescent="0.3">
      <c r="A5596">
        <v>592932134719904</v>
      </c>
      <c r="B5596" t="s">
        <v>792</v>
      </c>
      <c r="C5596" t="s">
        <v>91</v>
      </c>
      <c r="D5596" t="s">
        <v>1388</v>
      </c>
      <c r="E5596" t="s">
        <v>1986</v>
      </c>
      <c r="F5596" t="s">
        <v>1987</v>
      </c>
      <c r="G5596">
        <v>-1.2864</v>
      </c>
      <c r="H5596">
        <v>36.8172</v>
      </c>
      <c r="I5596" t="s">
        <v>62</v>
      </c>
      <c r="J5596">
        <v>77806</v>
      </c>
      <c r="K5596" s="1">
        <v>44756</v>
      </c>
      <c r="L5596" t="s">
        <v>29</v>
      </c>
      <c r="M5596" t="s">
        <v>14717</v>
      </c>
      <c r="N5596" t="s">
        <v>14718</v>
      </c>
      <c r="O5596" t="s">
        <v>356</v>
      </c>
      <c r="P5596" t="s">
        <v>3310</v>
      </c>
      <c r="Q5596" t="s">
        <v>253</v>
      </c>
      <c r="R5596" t="s">
        <v>3311</v>
      </c>
      <c r="S5596" t="s">
        <v>334</v>
      </c>
      <c r="T5596" t="s">
        <v>3312</v>
      </c>
      <c r="U5596" t="s">
        <v>3313</v>
      </c>
      <c r="V5596" t="s">
        <v>7420</v>
      </c>
      <c r="W5596" t="s">
        <v>7421</v>
      </c>
    </row>
    <row r="5597" spans="1:23" x14ac:dyDescent="0.3">
      <c r="A5597">
        <v>1383937235414520</v>
      </c>
      <c r="B5597" t="s">
        <v>859</v>
      </c>
      <c r="C5597" t="s">
        <v>91</v>
      </c>
      <c r="D5597" t="s">
        <v>2563</v>
      </c>
      <c r="E5597" t="s">
        <v>1424</v>
      </c>
      <c r="F5597" t="s">
        <v>1425</v>
      </c>
      <c r="G5597">
        <v>-15.3767</v>
      </c>
      <c r="H5597">
        <v>166.95920000000001</v>
      </c>
      <c r="I5597" t="s">
        <v>78</v>
      </c>
      <c r="J5597">
        <v>32094</v>
      </c>
      <c r="K5597" s="1">
        <v>44739</v>
      </c>
      <c r="L5597" t="s">
        <v>123</v>
      </c>
      <c r="M5597" t="s">
        <v>14719</v>
      </c>
      <c r="N5597">
        <f>1-542-667-6175</f>
        <v>-7383</v>
      </c>
      <c r="O5597" t="s">
        <v>209</v>
      </c>
      <c r="P5597" t="s">
        <v>3221</v>
      </c>
      <c r="Q5597" t="s">
        <v>358</v>
      </c>
      <c r="R5597" t="s">
        <v>3222</v>
      </c>
      <c r="S5597" t="s">
        <v>114</v>
      </c>
      <c r="T5597" t="s">
        <v>3223</v>
      </c>
      <c r="U5597" t="s">
        <v>3224</v>
      </c>
      <c r="V5597" t="s">
        <v>6979</v>
      </c>
      <c r="W5597" t="s">
        <v>6980</v>
      </c>
    </row>
    <row r="5598" spans="1:23" x14ac:dyDescent="0.3">
      <c r="A5598">
        <v>2987576386430170</v>
      </c>
      <c r="B5598" t="s">
        <v>1683</v>
      </c>
      <c r="C5598" t="s">
        <v>218</v>
      </c>
      <c r="D5598" t="s">
        <v>2599</v>
      </c>
      <c r="E5598" t="s">
        <v>60</v>
      </c>
      <c r="F5598" t="s">
        <v>61</v>
      </c>
      <c r="G5598">
        <v>22.198699999999999</v>
      </c>
      <c r="H5598">
        <v>113.54389999999999</v>
      </c>
      <c r="I5598" t="s">
        <v>138</v>
      </c>
      <c r="J5598">
        <v>68407</v>
      </c>
      <c r="K5598" s="1">
        <v>44577</v>
      </c>
      <c r="L5598" t="s">
        <v>123</v>
      </c>
      <c r="M5598" t="s">
        <v>14720</v>
      </c>
      <c r="N5598" t="s">
        <v>14721</v>
      </c>
      <c r="O5598" t="s">
        <v>1726</v>
      </c>
      <c r="P5598" t="s">
        <v>4500</v>
      </c>
      <c r="Q5598" t="s">
        <v>253</v>
      </c>
      <c r="R5598" t="s">
        <v>4501</v>
      </c>
      <c r="S5598" t="s">
        <v>241</v>
      </c>
      <c r="T5598" t="s">
        <v>4502</v>
      </c>
      <c r="U5598" t="s">
        <v>4503</v>
      </c>
      <c r="V5598" t="s">
        <v>2638</v>
      </c>
      <c r="W5598" t="s">
        <v>2639</v>
      </c>
    </row>
    <row r="5599" spans="1:23" x14ac:dyDescent="0.3">
      <c r="A5599">
        <v>721263856454711</v>
      </c>
      <c r="B5599" t="s">
        <v>1683</v>
      </c>
      <c r="C5599" t="s">
        <v>42</v>
      </c>
      <c r="D5599" t="s">
        <v>2922</v>
      </c>
      <c r="E5599" t="s">
        <v>1414</v>
      </c>
      <c r="F5599" t="s">
        <v>1415</v>
      </c>
      <c r="G5599">
        <v>29.311699999999998</v>
      </c>
      <c r="H5599">
        <v>47.4818</v>
      </c>
      <c r="I5599" t="s">
        <v>206</v>
      </c>
      <c r="J5599">
        <v>14604</v>
      </c>
      <c r="K5599" s="1">
        <v>44537</v>
      </c>
      <c r="L5599" t="s">
        <v>29</v>
      </c>
      <c r="M5599" t="s">
        <v>14722</v>
      </c>
      <c r="N5599" t="s">
        <v>14723</v>
      </c>
      <c r="O5599" t="s">
        <v>2174</v>
      </c>
      <c r="P5599" t="s">
        <v>251</v>
      </c>
      <c r="Q5599" t="s">
        <v>321</v>
      </c>
      <c r="R5599" t="s">
        <v>2175</v>
      </c>
      <c r="S5599" t="s">
        <v>255</v>
      </c>
      <c r="T5599" t="s">
        <v>2176</v>
      </c>
      <c r="U5599" t="s">
        <v>2177</v>
      </c>
      <c r="V5599" t="s">
        <v>465</v>
      </c>
      <c r="W5599" t="s">
        <v>466</v>
      </c>
    </row>
    <row r="5600" spans="1:23" x14ac:dyDescent="0.3">
      <c r="A5600">
        <v>1224062168170040</v>
      </c>
      <c r="B5600" t="s">
        <v>779</v>
      </c>
      <c r="C5600" t="s">
        <v>189</v>
      </c>
      <c r="D5600" t="s">
        <v>5350</v>
      </c>
      <c r="E5600" t="s">
        <v>2825</v>
      </c>
      <c r="F5600" t="s">
        <v>2826</v>
      </c>
      <c r="G5600">
        <v>8.4605999999999995</v>
      </c>
      <c r="H5600">
        <v>-11.7799</v>
      </c>
      <c r="I5600" t="s">
        <v>78</v>
      </c>
      <c r="J5600">
        <v>121421</v>
      </c>
      <c r="K5600" s="1">
        <v>44737</v>
      </c>
      <c r="L5600" t="s">
        <v>63</v>
      </c>
      <c r="M5600" t="s">
        <v>14724</v>
      </c>
      <c r="N5600" t="s">
        <v>14725</v>
      </c>
      <c r="O5600" t="s">
        <v>401</v>
      </c>
      <c r="P5600" t="s">
        <v>6357</v>
      </c>
      <c r="Q5600" t="s">
        <v>674</v>
      </c>
      <c r="R5600" t="s">
        <v>6358</v>
      </c>
      <c r="S5600" t="s">
        <v>334</v>
      </c>
      <c r="T5600" t="s">
        <v>6359</v>
      </c>
      <c r="U5600" t="s">
        <v>6360</v>
      </c>
      <c r="V5600" t="s">
        <v>3579</v>
      </c>
    </row>
    <row r="5601" spans="1:23" x14ac:dyDescent="0.3">
      <c r="A5601">
        <v>2080819975927820</v>
      </c>
      <c r="B5601" t="s">
        <v>859</v>
      </c>
      <c r="C5601" t="s">
        <v>42</v>
      </c>
      <c r="D5601" t="s">
        <v>7076</v>
      </c>
      <c r="E5601" t="s">
        <v>1160</v>
      </c>
      <c r="F5601" t="s">
        <v>1161</v>
      </c>
      <c r="G5601">
        <v>-1.9402999999999999</v>
      </c>
      <c r="H5601">
        <v>29.873899999999999</v>
      </c>
      <c r="I5601" t="s">
        <v>78</v>
      </c>
      <c r="J5601">
        <v>110925</v>
      </c>
      <c r="K5601" s="1">
        <v>44569</v>
      </c>
      <c r="L5601" t="s">
        <v>123</v>
      </c>
      <c r="M5601" t="s">
        <v>14726</v>
      </c>
      <c r="N5601" t="s">
        <v>14727</v>
      </c>
      <c r="O5601" t="s">
        <v>496</v>
      </c>
      <c r="P5601" t="s">
        <v>497</v>
      </c>
      <c r="Q5601" t="s">
        <v>358</v>
      </c>
      <c r="R5601" t="s">
        <v>498</v>
      </c>
      <c r="S5601" t="s">
        <v>52</v>
      </c>
      <c r="T5601" t="s">
        <v>499</v>
      </c>
      <c r="U5601" t="s">
        <v>500</v>
      </c>
      <c r="V5601" t="s">
        <v>1750</v>
      </c>
      <c r="W5601" t="s">
        <v>1751</v>
      </c>
    </row>
    <row r="5602" spans="1:23" x14ac:dyDescent="0.3">
      <c r="A5602">
        <v>958124873206351</v>
      </c>
      <c r="B5602" t="s">
        <v>325</v>
      </c>
      <c r="C5602" t="s">
        <v>105</v>
      </c>
      <c r="D5602" t="s">
        <v>1508</v>
      </c>
      <c r="E5602" t="s">
        <v>2770</v>
      </c>
      <c r="F5602" t="s">
        <v>2771</v>
      </c>
      <c r="G5602">
        <v>12.8628</v>
      </c>
      <c r="H5602">
        <v>30.217600000000001</v>
      </c>
      <c r="I5602" t="s">
        <v>28</v>
      </c>
      <c r="J5602">
        <v>46098</v>
      </c>
      <c r="K5602" s="1">
        <v>44818</v>
      </c>
      <c r="L5602" t="s">
        <v>123</v>
      </c>
      <c r="M5602" t="s">
        <v>14728</v>
      </c>
      <c r="N5602" t="s">
        <v>14729</v>
      </c>
      <c r="O5602" t="s">
        <v>279</v>
      </c>
      <c r="P5602" t="s">
        <v>280</v>
      </c>
      <c r="Q5602" t="s">
        <v>143</v>
      </c>
      <c r="R5602" t="s">
        <v>281</v>
      </c>
      <c r="S5602" t="s">
        <v>85</v>
      </c>
      <c r="T5602" t="s">
        <v>282</v>
      </c>
      <c r="U5602" t="s">
        <v>283</v>
      </c>
      <c r="V5602" t="s">
        <v>4283</v>
      </c>
      <c r="W5602" t="s">
        <v>4284</v>
      </c>
    </row>
    <row r="5603" spans="1:23" x14ac:dyDescent="0.3">
      <c r="A5603">
        <v>2290804621500570</v>
      </c>
      <c r="B5603" t="s">
        <v>667</v>
      </c>
      <c r="C5603" t="s">
        <v>105</v>
      </c>
      <c r="D5603" t="s">
        <v>575</v>
      </c>
      <c r="E5603" t="s">
        <v>986</v>
      </c>
      <c r="F5603" t="s">
        <v>987</v>
      </c>
      <c r="G5603">
        <v>23.634499999999999</v>
      </c>
      <c r="H5603">
        <v>-102.5528</v>
      </c>
      <c r="I5603" t="s">
        <v>206</v>
      </c>
      <c r="J5603">
        <v>94917</v>
      </c>
      <c r="K5603" s="1">
        <v>45076</v>
      </c>
      <c r="L5603" t="s">
        <v>29</v>
      </c>
      <c r="M5603" t="s">
        <v>14730</v>
      </c>
      <c r="N5603">
        <v>8899339022</v>
      </c>
      <c r="O5603" t="s">
        <v>1979</v>
      </c>
      <c r="P5603" t="s">
        <v>4672</v>
      </c>
      <c r="Q5603" t="s">
        <v>967</v>
      </c>
      <c r="R5603" t="s">
        <v>4673</v>
      </c>
      <c r="S5603" t="s">
        <v>69</v>
      </c>
      <c r="T5603" t="s">
        <v>4674</v>
      </c>
      <c r="U5603" t="s">
        <v>4675</v>
      </c>
      <c r="V5603" t="s">
        <v>10573</v>
      </c>
      <c r="W5603" t="s">
        <v>10574</v>
      </c>
    </row>
    <row r="5604" spans="1:23" x14ac:dyDescent="0.3">
      <c r="A5604">
        <v>1854827233689650</v>
      </c>
      <c r="B5604" t="s">
        <v>325</v>
      </c>
      <c r="C5604" t="s">
        <v>42</v>
      </c>
      <c r="D5604" t="s">
        <v>232</v>
      </c>
      <c r="E5604" t="s">
        <v>1564</v>
      </c>
      <c r="F5604" t="s">
        <v>1565</v>
      </c>
      <c r="G5604">
        <v>6.6111000000000004</v>
      </c>
      <c r="H5604">
        <v>20.939399999999999</v>
      </c>
      <c r="I5604" t="s">
        <v>206</v>
      </c>
      <c r="J5604">
        <v>41609</v>
      </c>
      <c r="K5604" s="1">
        <v>44910</v>
      </c>
      <c r="L5604" t="s">
        <v>63</v>
      </c>
      <c r="M5604" t="s">
        <v>14731</v>
      </c>
      <c r="N5604" t="s">
        <v>14732</v>
      </c>
      <c r="O5604" t="s">
        <v>237</v>
      </c>
      <c r="P5604" t="s">
        <v>238</v>
      </c>
      <c r="Q5604" t="s">
        <v>67</v>
      </c>
      <c r="R5604" t="s">
        <v>240</v>
      </c>
      <c r="S5604" t="s">
        <v>334</v>
      </c>
      <c r="T5604" t="s">
        <v>242</v>
      </c>
      <c r="U5604" t="s">
        <v>243</v>
      </c>
      <c r="V5604" t="s">
        <v>6956</v>
      </c>
      <c r="W5604" t="s">
        <v>6957</v>
      </c>
    </row>
    <row r="5605" spans="1:23" x14ac:dyDescent="0.3">
      <c r="A5605">
        <v>2704343903533330</v>
      </c>
      <c r="B5605" t="s">
        <v>351</v>
      </c>
      <c r="C5605" t="s">
        <v>42</v>
      </c>
      <c r="D5605" t="s">
        <v>3386</v>
      </c>
      <c r="E5605" t="s">
        <v>876</v>
      </c>
      <c r="F5605" t="s">
        <v>877</v>
      </c>
      <c r="G5605">
        <v>48.668999999999997</v>
      </c>
      <c r="H5605">
        <v>19.699000000000002</v>
      </c>
      <c r="I5605" t="s">
        <v>78</v>
      </c>
      <c r="J5605">
        <v>40446</v>
      </c>
      <c r="K5605" s="1">
        <v>44475</v>
      </c>
      <c r="L5605" t="s">
        <v>63</v>
      </c>
      <c r="M5605" t="s">
        <v>14733</v>
      </c>
      <c r="N5605" t="s">
        <v>14734</v>
      </c>
      <c r="O5605" t="s">
        <v>141</v>
      </c>
      <c r="P5605" t="s">
        <v>155</v>
      </c>
      <c r="Q5605" t="s">
        <v>83</v>
      </c>
      <c r="R5605" t="s">
        <v>156</v>
      </c>
      <c r="S5605" t="s">
        <v>114</v>
      </c>
      <c r="T5605" t="s">
        <v>157</v>
      </c>
      <c r="U5605" t="s">
        <v>158</v>
      </c>
      <c r="V5605" t="s">
        <v>3958</v>
      </c>
      <c r="W5605" t="s">
        <v>3959</v>
      </c>
    </row>
    <row r="5606" spans="1:23" x14ac:dyDescent="0.3">
      <c r="A5606">
        <v>240371606226212</v>
      </c>
      <c r="B5606" t="s">
        <v>1140</v>
      </c>
      <c r="C5606" t="s">
        <v>151</v>
      </c>
      <c r="D5606" t="s">
        <v>397</v>
      </c>
      <c r="E5606" t="s">
        <v>794</v>
      </c>
      <c r="F5606" t="s">
        <v>795</v>
      </c>
      <c r="G5606">
        <v>4.5353000000000003</v>
      </c>
      <c r="H5606">
        <v>114.7277</v>
      </c>
      <c r="I5606" t="s">
        <v>78</v>
      </c>
      <c r="J5606">
        <v>69370</v>
      </c>
      <c r="K5606" s="1">
        <v>44876</v>
      </c>
      <c r="L5606" t="s">
        <v>123</v>
      </c>
      <c r="M5606" t="s">
        <v>14735</v>
      </c>
      <c r="N5606" t="s">
        <v>14736</v>
      </c>
      <c r="O5606" t="s">
        <v>1513</v>
      </c>
      <c r="P5606" t="s">
        <v>1373</v>
      </c>
      <c r="Q5606" t="s">
        <v>1047</v>
      </c>
      <c r="R5606" t="s">
        <v>1514</v>
      </c>
      <c r="S5606" t="s">
        <v>69</v>
      </c>
      <c r="T5606" t="s">
        <v>1515</v>
      </c>
      <c r="U5606" t="s">
        <v>1516</v>
      </c>
      <c r="V5606" t="s">
        <v>2939</v>
      </c>
      <c r="W5606" t="s">
        <v>2940</v>
      </c>
    </row>
    <row r="5607" spans="1:23" x14ac:dyDescent="0.3">
      <c r="A5607">
        <v>1404965532612410</v>
      </c>
      <c r="B5607" t="s">
        <v>57</v>
      </c>
      <c r="C5607" t="s">
        <v>105</v>
      </c>
      <c r="D5607" t="s">
        <v>6571</v>
      </c>
      <c r="E5607" t="s">
        <v>3596</v>
      </c>
      <c r="F5607" t="s">
        <v>3597</v>
      </c>
      <c r="G5607">
        <v>17.607800000000001</v>
      </c>
      <c r="H5607">
        <v>8.0816999999999997</v>
      </c>
      <c r="I5607" t="s">
        <v>78</v>
      </c>
      <c r="J5607">
        <v>20874</v>
      </c>
      <c r="K5607" s="1">
        <v>44993</v>
      </c>
      <c r="L5607" t="s">
        <v>63</v>
      </c>
      <c r="M5607" t="s">
        <v>14737</v>
      </c>
      <c r="N5607" t="s">
        <v>14738</v>
      </c>
      <c r="O5607" t="s">
        <v>909</v>
      </c>
      <c r="P5607" t="s">
        <v>548</v>
      </c>
      <c r="Q5607" t="s">
        <v>169</v>
      </c>
      <c r="R5607" t="s">
        <v>1187</v>
      </c>
      <c r="S5607" t="s">
        <v>241</v>
      </c>
      <c r="T5607" t="s">
        <v>1188</v>
      </c>
      <c r="U5607" t="s">
        <v>1189</v>
      </c>
      <c r="V5607" t="s">
        <v>8206</v>
      </c>
      <c r="W5607" t="s">
        <v>8207</v>
      </c>
    </row>
    <row r="5608" spans="1:23" x14ac:dyDescent="0.3">
      <c r="A5608">
        <v>418894232901008</v>
      </c>
      <c r="B5608" t="s">
        <v>217</v>
      </c>
      <c r="C5608" t="s">
        <v>189</v>
      </c>
      <c r="D5608" t="s">
        <v>1864</v>
      </c>
      <c r="E5608" t="s">
        <v>961</v>
      </c>
      <c r="F5608" t="s">
        <v>962</v>
      </c>
      <c r="G5608">
        <v>41.2044</v>
      </c>
      <c r="H5608">
        <v>74.766099999999994</v>
      </c>
      <c r="I5608" t="s">
        <v>138</v>
      </c>
      <c r="J5608">
        <v>22057</v>
      </c>
      <c r="K5608" s="1">
        <v>44849</v>
      </c>
      <c r="L5608" t="s">
        <v>123</v>
      </c>
      <c r="M5608" t="s">
        <v>14739</v>
      </c>
      <c r="N5608" t="s">
        <v>14740</v>
      </c>
      <c r="O5608" t="s">
        <v>195</v>
      </c>
      <c r="P5608" t="s">
        <v>2155</v>
      </c>
      <c r="Q5608" t="s">
        <v>321</v>
      </c>
      <c r="R5608" t="s">
        <v>2156</v>
      </c>
      <c r="S5608" t="s">
        <v>255</v>
      </c>
      <c r="T5608" t="s">
        <v>2157</v>
      </c>
      <c r="U5608" t="s">
        <v>2158</v>
      </c>
      <c r="V5608" t="s">
        <v>7972</v>
      </c>
      <c r="W5608" t="s">
        <v>7973</v>
      </c>
    </row>
    <row r="5609" spans="1:23" x14ac:dyDescent="0.3">
      <c r="A5609">
        <v>2078154711385300</v>
      </c>
      <c r="B5609" t="s">
        <v>1249</v>
      </c>
      <c r="C5609" t="s">
        <v>151</v>
      </c>
      <c r="D5609" t="s">
        <v>4363</v>
      </c>
      <c r="E5609" t="s">
        <v>1668</v>
      </c>
      <c r="F5609" t="s">
        <v>1669</v>
      </c>
      <c r="G5609">
        <v>1.6508</v>
      </c>
      <c r="H5609">
        <v>10.267899999999999</v>
      </c>
      <c r="I5609" t="s">
        <v>62</v>
      </c>
      <c r="J5609">
        <v>59309</v>
      </c>
      <c r="K5609" s="1">
        <v>45050</v>
      </c>
      <c r="L5609" t="s">
        <v>123</v>
      </c>
      <c r="M5609" t="s">
        <v>14741</v>
      </c>
      <c r="N5609" t="s">
        <v>14742</v>
      </c>
      <c r="O5609" t="s">
        <v>585</v>
      </c>
      <c r="P5609" t="s">
        <v>2837</v>
      </c>
      <c r="Q5609" t="s">
        <v>358</v>
      </c>
      <c r="R5609" t="s">
        <v>2838</v>
      </c>
      <c r="S5609" t="s">
        <v>69</v>
      </c>
      <c r="T5609" t="s">
        <v>2839</v>
      </c>
      <c r="U5609" t="s">
        <v>2840</v>
      </c>
      <c r="V5609" t="s">
        <v>2382</v>
      </c>
      <c r="W5609" t="s">
        <v>2383</v>
      </c>
    </row>
    <row r="5610" spans="1:23" x14ac:dyDescent="0.3">
      <c r="A5610">
        <v>1864777543499670</v>
      </c>
      <c r="B5610" t="s">
        <v>792</v>
      </c>
      <c r="C5610" t="s">
        <v>105</v>
      </c>
      <c r="D5610" t="s">
        <v>3474</v>
      </c>
      <c r="E5610" t="s">
        <v>593</v>
      </c>
      <c r="F5610" t="s">
        <v>594</v>
      </c>
      <c r="G5610">
        <v>-11.6455</v>
      </c>
      <c r="H5610">
        <v>43.333300000000001</v>
      </c>
      <c r="I5610" t="s">
        <v>28</v>
      </c>
      <c r="J5610">
        <v>125914</v>
      </c>
      <c r="K5610" s="1">
        <v>44755</v>
      </c>
      <c r="L5610" t="s">
        <v>123</v>
      </c>
      <c r="M5610" t="s">
        <v>14743</v>
      </c>
      <c r="N5610" t="s">
        <v>14744</v>
      </c>
      <c r="O5610" t="s">
        <v>2072</v>
      </c>
      <c r="P5610" t="s">
        <v>597</v>
      </c>
      <c r="Q5610" t="s">
        <v>143</v>
      </c>
      <c r="R5610" t="s">
        <v>3303</v>
      </c>
      <c r="S5610" t="s">
        <v>212</v>
      </c>
      <c r="T5610" t="s">
        <v>3304</v>
      </c>
      <c r="U5610" t="s">
        <v>3305</v>
      </c>
      <c r="V5610" t="s">
        <v>3981</v>
      </c>
      <c r="W5610" t="s">
        <v>3982</v>
      </c>
    </row>
    <row r="5611" spans="1:23" x14ac:dyDescent="0.3">
      <c r="A5611">
        <v>1863734475896360</v>
      </c>
      <c r="B5611" t="s">
        <v>41</v>
      </c>
      <c r="C5611" t="s">
        <v>273</v>
      </c>
      <c r="D5611" t="s">
        <v>2769</v>
      </c>
      <c r="E5611" t="s">
        <v>3022</v>
      </c>
      <c r="F5611" t="s">
        <v>3023</v>
      </c>
      <c r="G5611">
        <v>64.963099999999997</v>
      </c>
      <c r="H5611">
        <v>-19.020800000000001</v>
      </c>
      <c r="I5611" t="s">
        <v>62</v>
      </c>
      <c r="J5611">
        <v>67089</v>
      </c>
      <c r="K5611" s="1">
        <v>45055</v>
      </c>
      <c r="L5611" t="s">
        <v>63</v>
      </c>
      <c r="M5611" t="s">
        <v>13273</v>
      </c>
      <c r="N5611" t="s">
        <v>14745</v>
      </c>
      <c r="O5611" t="s">
        <v>460</v>
      </c>
      <c r="P5611" t="s">
        <v>1046</v>
      </c>
      <c r="Q5611" t="s">
        <v>321</v>
      </c>
      <c r="R5611" t="s">
        <v>1048</v>
      </c>
      <c r="S5611" t="s">
        <v>85</v>
      </c>
      <c r="T5611" t="s">
        <v>1049</v>
      </c>
      <c r="U5611" t="s">
        <v>1050</v>
      </c>
      <c r="V5611" t="s">
        <v>2202</v>
      </c>
      <c r="W5611" t="s">
        <v>2203</v>
      </c>
    </row>
    <row r="5612" spans="1:23" x14ac:dyDescent="0.3">
      <c r="A5612">
        <v>1002502033892190</v>
      </c>
      <c r="B5612" t="s">
        <v>364</v>
      </c>
      <c r="C5612" t="s">
        <v>58</v>
      </c>
      <c r="D5612" t="s">
        <v>4019</v>
      </c>
      <c r="E5612" t="s">
        <v>1473</v>
      </c>
      <c r="F5612" t="s">
        <v>1474</v>
      </c>
      <c r="G5612">
        <v>-14.234999999999999</v>
      </c>
      <c r="H5612">
        <v>-51.9253</v>
      </c>
      <c r="I5612" t="s">
        <v>62</v>
      </c>
      <c r="J5612">
        <v>22392</v>
      </c>
      <c r="K5612" s="1">
        <v>45111</v>
      </c>
      <c r="L5612" t="s">
        <v>123</v>
      </c>
      <c r="M5612" t="s">
        <v>14746</v>
      </c>
      <c r="N5612" t="s">
        <v>14747</v>
      </c>
      <c r="O5612" t="s">
        <v>560</v>
      </c>
      <c r="P5612" t="s">
        <v>585</v>
      </c>
      <c r="Q5612" t="s">
        <v>321</v>
      </c>
      <c r="R5612" t="s">
        <v>3125</v>
      </c>
      <c r="S5612" t="s">
        <v>198</v>
      </c>
      <c r="T5612" t="s">
        <v>3126</v>
      </c>
      <c r="U5612" t="s">
        <v>3127</v>
      </c>
      <c r="V5612" t="s">
        <v>5750</v>
      </c>
      <c r="W5612" t="s">
        <v>5751</v>
      </c>
    </row>
    <row r="5613" spans="1:23" x14ac:dyDescent="0.3">
      <c r="A5613">
        <v>2491308065373450</v>
      </c>
      <c r="B5613" t="s">
        <v>300</v>
      </c>
      <c r="C5613" t="s">
        <v>105</v>
      </c>
      <c r="D5613" t="s">
        <v>3360</v>
      </c>
      <c r="E5613" t="s">
        <v>456</v>
      </c>
      <c r="F5613" t="s">
        <v>457</v>
      </c>
      <c r="G5613">
        <v>9.0820000000000007</v>
      </c>
      <c r="H5613">
        <v>8.6753</v>
      </c>
      <c r="I5613" t="s">
        <v>206</v>
      </c>
      <c r="J5613">
        <v>43949</v>
      </c>
      <c r="K5613" s="1">
        <v>44472</v>
      </c>
      <c r="L5613" t="s">
        <v>123</v>
      </c>
      <c r="M5613" t="s">
        <v>14748</v>
      </c>
      <c r="N5613" t="s">
        <v>14749</v>
      </c>
      <c r="O5613" t="s">
        <v>2027</v>
      </c>
      <c r="P5613" t="s">
        <v>2028</v>
      </c>
      <c r="Q5613" t="s">
        <v>67</v>
      </c>
      <c r="R5613" t="s">
        <v>2029</v>
      </c>
      <c r="S5613" t="s">
        <v>145</v>
      </c>
      <c r="T5613" t="s">
        <v>2030</v>
      </c>
      <c r="U5613" t="s">
        <v>2031</v>
      </c>
      <c r="V5613" t="s">
        <v>7980</v>
      </c>
      <c r="W5613" t="s">
        <v>7981</v>
      </c>
    </row>
    <row r="5614" spans="1:23" x14ac:dyDescent="0.3">
      <c r="A5614">
        <v>151894283133578</v>
      </c>
      <c r="B5614" t="s">
        <v>686</v>
      </c>
      <c r="C5614" t="s">
        <v>24</v>
      </c>
      <c r="D5614" t="s">
        <v>5147</v>
      </c>
      <c r="E5614" t="s">
        <v>4329</v>
      </c>
      <c r="F5614" t="s">
        <v>4330</v>
      </c>
      <c r="G5614">
        <v>-13.254300000000001</v>
      </c>
      <c r="H5614">
        <v>34.301499999999997</v>
      </c>
      <c r="I5614" t="s">
        <v>206</v>
      </c>
      <c r="J5614">
        <v>19248</v>
      </c>
      <c r="K5614" s="1">
        <v>44763</v>
      </c>
      <c r="L5614" t="s">
        <v>123</v>
      </c>
      <c r="M5614" t="s">
        <v>14750</v>
      </c>
      <c r="N5614" t="s">
        <v>14751</v>
      </c>
      <c r="O5614" t="s">
        <v>48</v>
      </c>
      <c r="P5614" t="s">
        <v>49</v>
      </c>
      <c r="Q5614" t="s">
        <v>253</v>
      </c>
      <c r="R5614" t="s">
        <v>51</v>
      </c>
      <c r="S5614" t="s">
        <v>334</v>
      </c>
      <c r="T5614" t="s">
        <v>53</v>
      </c>
      <c r="U5614" t="s">
        <v>54</v>
      </c>
      <c r="V5614" t="s">
        <v>4081</v>
      </c>
      <c r="W5614" t="s">
        <v>4082</v>
      </c>
    </row>
    <row r="5615" spans="1:23" x14ac:dyDescent="0.3">
      <c r="A5615">
        <v>1660913083167750</v>
      </c>
      <c r="B5615" t="s">
        <v>57</v>
      </c>
      <c r="C5615" t="s">
        <v>189</v>
      </c>
      <c r="D5615" t="s">
        <v>4454</v>
      </c>
      <c r="E5615" t="s">
        <v>3715</v>
      </c>
      <c r="F5615" t="s">
        <v>3716</v>
      </c>
      <c r="G5615">
        <v>-3.3704000000000001</v>
      </c>
      <c r="H5615">
        <v>-168.73400000000001</v>
      </c>
      <c r="I5615" t="s">
        <v>78</v>
      </c>
      <c r="J5615">
        <v>82415</v>
      </c>
      <c r="K5615" s="1">
        <v>45036</v>
      </c>
      <c r="L5615" t="s">
        <v>29</v>
      </c>
      <c r="M5615" t="s">
        <v>14752</v>
      </c>
      <c r="N5615" t="s">
        <v>14753</v>
      </c>
      <c r="O5615" t="s">
        <v>526</v>
      </c>
      <c r="P5615" t="s">
        <v>527</v>
      </c>
      <c r="Q5615" t="s">
        <v>239</v>
      </c>
      <c r="R5615" t="s">
        <v>528</v>
      </c>
      <c r="S5615" t="s">
        <v>198</v>
      </c>
      <c r="T5615" t="s">
        <v>529</v>
      </c>
      <c r="U5615" t="s">
        <v>530</v>
      </c>
      <c r="V5615" t="s">
        <v>3905</v>
      </c>
      <c r="W5615" t="s">
        <v>3906</v>
      </c>
    </row>
    <row r="5616" spans="1:23" x14ac:dyDescent="0.3">
      <c r="A5616">
        <v>361290122295038</v>
      </c>
      <c r="B5616" t="s">
        <v>231</v>
      </c>
      <c r="C5616" t="s">
        <v>134</v>
      </c>
      <c r="D5616" t="s">
        <v>4883</v>
      </c>
      <c r="E5616" t="s">
        <v>1534</v>
      </c>
      <c r="F5616" t="s">
        <v>1535</v>
      </c>
      <c r="G5616">
        <v>1.3733</v>
      </c>
      <c r="H5616">
        <v>32.290300000000002</v>
      </c>
      <c r="I5616" t="s">
        <v>28</v>
      </c>
      <c r="J5616">
        <v>27758</v>
      </c>
      <c r="K5616" s="1">
        <v>44598</v>
      </c>
      <c r="L5616" t="s">
        <v>29</v>
      </c>
      <c r="M5616" t="s">
        <v>14754</v>
      </c>
      <c r="N5616" t="s">
        <v>14755</v>
      </c>
      <c r="O5616" t="s">
        <v>370</v>
      </c>
      <c r="P5616" t="s">
        <v>371</v>
      </c>
      <c r="Q5616" t="s">
        <v>183</v>
      </c>
      <c r="R5616" t="s">
        <v>372</v>
      </c>
      <c r="S5616" t="s">
        <v>85</v>
      </c>
      <c r="T5616" t="s">
        <v>373</v>
      </c>
      <c r="U5616" t="s">
        <v>374</v>
      </c>
      <c r="V5616" t="s">
        <v>9706</v>
      </c>
      <c r="W5616" t="s">
        <v>9707</v>
      </c>
    </row>
    <row r="5617" spans="1:23" x14ac:dyDescent="0.3">
      <c r="A5617">
        <v>248598918339010</v>
      </c>
      <c r="B5617" t="s">
        <v>286</v>
      </c>
      <c r="C5617" t="s">
        <v>42</v>
      </c>
      <c r="D5617" t="s">
        <v>9110</v>
      </c>
      <c r="E5617" t="s">
        <v>3591</v>
      </c>
      <c r="F5617" t="s">
        <v>3592</v>
      </c>
      <c r="G5617">
        <v>41.871899999999997</v>
      </c>
      <c r="H5617">
        <v>12.567399999999999</v>
      </c>
      <c r="I5617" t="s">
        <v>28</v>
      </c>
      <c r="J5617">
        <v>102826</v>
      </c>
      <c r="K5617" s="1">
        <v>44905</v>
      </c>
      <c r="L5617" t="s">
        <v>63</v>
      </c>
      <c r="M5617" t="s">
        <v>14756</v>
      </c>
      <c r="N5617" t="s">
        <v>14757</v>
      </c>
      <c r="O5617" t="s">
        <v>2983</v>
      </c>
      <c r="P5617" t="s">
        <v>7636</v>
      </c>
      <c r="Q5617" t="s">
        <v>967</v>
      </c>
      <c r="R5617" t="s">
        <v>7637</v>
      </c>
      <c r="S5617" t="s">
        <v>85</v>
      </c>
      <c r="T5617" t="s">
        <v>7638</v>
      </c>
      <c r="U5617" t="s">
        <v>7639</v>
      </c>
      <c r="V5617" t="s">
        <v>4096</v>
      </c>
      <c r="W5617" t="s">
        <v>4097</v>
      </c>
    </row>
    <row r="5618" spans="1:23" x14ac:dyDescent="0.3">
      <c r="A5618">
        <v>2661163171499120</v>
      </c>
      <c r="B5618" t="s">
        <v>467</v>
      </c>
      <c r="C5618" t="s">
        <v>42</v>
      </c>
      <c r="D5618" t="s">
        <v>1500</v>
      </c>
      <c r="E5618" t="s">
        <v>5460</v>
      </c>
      <c r="F5618" t="s">
        <v>5461</v>
      </c>
      <c r="G5618">
        <v>15.097899999999999</v>
      </c>
      <c r="H5618">
        <v>145.6739</v>
      </c>
      <c r="I5618" t="s">
        <v>138</v>
      </c>
      <c r="J5618">
        <v>108630</v>
      </c>
      <c r="K5618" s="1">
        <v>44782</v>
      </c>
      <c r="L5618" t="s">
        <v>29</v>
      </c>
      <c r="M5618" t="s">
        <v>14758</v>
      </c>
      <c r="N5618" t="s">
        <v>14759</v>
      </c>
      <c r="O5618" t="s">
        <v>1100</v>
      </c>
      <c r="P5618" t="s">
        <v>2877</v>
      </c>
      <c r="Q5618" t="s">
        <v>83</v>
      </c>
      <c r="R5618" t="s">
        <v>2878</v>
      </c>
      <c r="S5618" t="s">
        <v>114</v>
      </c>
      <c r="T5618" t="s">
        <v>2879</v>
      </c>
      <c r="U5618" t="s">
        <v>2880</v>
      </c>
      <c r="V5618" t="s">
        <v>3536</v>
      </c>
      <c r="W5618" t="s">
        <v>3537</v>
      </c>
    </row>
    <row r="5619" spans="1:23" x14ac:dyDescent="0.3">
      <c r="A5619">
        <v>1511337133278330</v>
      </c>
      <c r="B5619" t="s">
        <v>1140</v>
      </c>
      <c r="C5619" t="s">
        <v>58</v>
      </c>
      <c r="D5619" t="s">
        <v>3267</v>
      </c>
      <c r="E5619" t="s">
        <v>2374</v>
      </c>
      <c r="F5619" t="s">
        <v>2375</v>
      </c>
      <c r="G5619">
        <v>48.019599999999997</v>
      </c>
      <c r="H5619">
        <v>66.923699999999997</v>
      </c>
      <c r="I5619" t="s">
        <v>78</v>
      </c>
      <c r="J5619">
        <v>33748</v>
      </c>
      <c r="K5619" s="1">
        <v>44783</v>
      </c>
      <c r="L5619" t="s">
        <v>29</v>
      </c>
      <c r="M5619" t="s">
        <v>14760</v>
      </c>
      <c r="N5619" t="s">
        <v>14761</v>
      </c>
      <c r="O5619" t="s">
        <v>526</v>
      </c>
      <c r="P5619" t="s">
        <v>527</v>
      </c>
      <c r="Q5619" t="s">
        <v>34</v>
      </c>
      <c r="R5619" t="s">
        <v>528</v>
      </c>
      <c r="S5619" t="s">
        <v>241</v>
      </c>
      <c r="T5619" t="s">
        <v>529</v>
      </c>
      <c r="U5619" t="s">
        <v>530</v>
      </c>
      <c r="V5619" t="s">
        <v>8592</v>
      </c>
      <c r="W5619" t="s">
        <v>8593</v>
      </c>
    </row>
    <row r="5620" spans="1:23" x14ac:dyDescent="0.3">
      <c r="A5620">
        <v>590594206831303</v>
      </c>
      <c r="B5620" t="s">
        <v>325</v>
      </c>
      <c r="C5620" t="s">
        <v>105</v>
      </c>
      <c r="D5620" t="s">
        <v>6418</v>
      </c>
      <c r="E5620" t="s">
        <v>1598</v>
      </c>
      <c r="F5620" t="s">
        <v>1599</v>
      </c>
      <c r="G5620">
        <v>-32.522799999999997</v>
      </c>
      <c r="H5620">
        <v>-55.765799999999999</v>
      </c>
      <c r="I5620" t="s">
        <v>78</v>
      </c>
      <c r="J5620">
        <v>17665</v>
      </c>
      <c r="K5620" s="1">
        <v>44697</v>
      </c>
      <c r="L5620" t="s">
        <v>123</v>
      </c>
      <c r="M5620" t="s">
        <v>14762</v>
      </c>
      <c r="N5620" t="s">
        <v>14763</v>
      </c>
      <c r="O5620" t="s">
        <v>2583</v>
      </c>
      <c r="P5620" t="s">
        <v>5143</v>
      </c>
      <c r="Q5620" t="s">
        <v>332</v>
      </c>
      <c r="R5620" t="s">
        <v>5144</v>
      </c>
      <c r="S5620" t="s">
        <v>85</v>
      </c>
      <c r="T5620" t="s">
        <v>5145</v>
      </c>
      <c r="U5620" t="s">
        <v>5146</v>
      </c>
      <c r="V5620" t="s">
        <v>6490</v>
      </c>
      <c r="W5620" t="s">
        <v>6491</v>
      </c>
    </row>
    <row r="5621" spans="1:23" x14ac:dyDescent="0.3">
      <c r="A5621">
        <v>1395503342311370</v>
      </c>
      <c r="B5621" t="s">
        <v>104</v>
      </c>
      <c r="C5621" t="s">
        <v>91</v>
      </c>
      <c r="D5621" t="s">
        <v>7783</v>
      </c>
      <c r="E5621" t="s">
        <v>2080</v>
      </c>
      <c r="F5621" t="s">
        <v>2081</v>
      </c>
      <c r="G5621">
        <v>46.603354000000003</v>
      </c>
      <c r="H5621">
        <v>1.888334</v>
      </c>
      <c r="I5621" t="s">
        <v>28</v>
      </c>
      <c r="J5621">
        <v>107351</v>
      </c>
      <c r="K5621" s="1">
        <v>45076</v>
      </c>
      <c r="L5621" t="s">
        <v>123</v>
      </c>
      <c r="M5621" t="s">
        <v>14764</v>
      </c>
      <c r="N5621" t="s">
        <v>14765</v>
      </c>
      <c r="O5621" t="s">
        <v>2111</v>
      </c>
      <c r="P5621" t="s">
        <v>1832</v>
      </c>
      <c r="Q5621" t="s">
        <v>169</v>
      </c>
      <c r="R5621" t="s">
        <v>2112</v>
      </c>
      <c r="S5621" t="s">
        <v>69</v>
      </c>
      <c r="T5621" t="s">
        <v>2113</v>
      </c>
      <c r="U5621" t="s">
        <v>2114</v>
      </c>
      <c r="V5621" t="s">
        <v>9919</v>
      </c>
      <c r="W5621" t="s">
        <v>9920</v>
      </c>
    </row>
    <row r="5622" spans="1:23" x14ac:dyDescent="0.3">
      <c r="A5622">
        <v>2234704947989040</v>
      </c>
      <c r="B5622" t="s">
        <v>1249</v>
      </c>
      <c r="C5622" t="s">
        <v>151</v>
      </c>
      <c r="D5622" t="s">
        <v>1597</v>
      </c>
      <c r="E5622" t="s">
        <v>2045</v>
      </c>
      <c r="F5622" t="s">
        <v>2046</v>
      </c>
      <c r="G5622">
        <v>35.126399999999997</v>
      </c>
      <c r="H5622">
        <v>33.429900000000004</v>
      </c>
      <c r="I5622" t="s">
        <v>206</v>
      </c>
      <c r="J5622">
        <v>75171</v>
      </c>
      <c r="K5622" s="1">
        <v>45127</v>
      </c>
      <c r="L5622" t="s">
        <v>123</v>
      </c>
      <c r="M5622" t="s">
        <v>14766</v>
      </c>
      <c r="N5622" t="s">
        <v>14767</v>
      </c>
      <c r="O5622" t="s">
        <v>897</v>
      </c>
      <c r="P5622" t="s">
        <v>2000</v>
      </c>
      <c r="Q5622" t="s">
        <v>183</v>
      </c>
      <c r="R5622" t="s">
        <v>2001</v>
      </c>
      <c r="S5622" t="s">
        <v>85</v>
      </c>
      <c r="T5622" t="s">
        <v>2002</v>
      </c>
      <c r="U5622" t="s">
        <v>2003</v>
      </c>
      <c r="V5622" t="s">
        <v>2705</v>
      </c>
      <c r="W5622" t="s">
        <v>2706</v>
      </c>
    </row>
    <row r="5623" spans="1:23" x14ac:dyDescent="0.3">
      <c r="A5623">
        <v>2230957880052220</v>
      </c>
      <c r="B5623" t="s">
        <v>1249</v>
      </c>
      <c r="C5623" t="s">
        <v>218</v>
      </c>
      <c r="D5623" t="s">
        <v>1216</v>
      </c>
      <c r="E5623" t="s">
        <v>3436</v>
      </c>
      <c r="F5623" t="s">
        <v>3437</v>
      </c>
      <c r="G5623">
        <v>13.7942</v>
      </c>
      <c r="H5623">
        <v>-88.896500000000003</v>
      </c>
      <c r="I5623" t="s">
        <v>78</v>
      </c>
      <c r="J5623">
        <v>122516</v>
      </c>
      <c r="K5623" s="1">
        <v>44501</v>
      </c>
      <c r="L5623" t="s">
        <v>29</v>
      </c>
      <c r="M5623" t="s">
        <v>14768</v>
      </c>
      <c r="N5623" t="s">
        <v>14769</v>
      </c>
      <c r="O5623" t="s">
        <v>141</v>
      </c>
      <c r="P5623" t="s">
        <v>155</v>
      </c>
      <c r="Q5623" t="s">
        <v>50</v>
      </c>
      <c r="R5623" t="s">
        <v>156</v>
      </c>
      <c r="S5623" t="s">
        <v>114</v>
      </c>
      <c r="T5623" t="s">
        <v>157</v>
      </c>
      <c r="U5623" t="s">
        <v>158</v>
      </c>
      <c r="V5623" t="s">
        <v>7687</v>
      </c>
      <c r="W5623" t="s">
        <v>7688</v>
      </c>
    </row>
    <row r="5624" spans="1:23" x14ac:dyDescent="0.3">
      <c r="A5624">
        <v>207368466716813</v>
      </c>
      <c r="B5624" t="s">
        <v>667</v>
      </c>
      <c r="C5624" t="s">
        <v>58</v>
      </c>
      <c r="D5624" t="s">
        <v>4182</v>
      </c>
      <c r="E5624" t="s">
        <v>2367</v>
      </c>
      <c r="F5624" t="s">
        <v>2368</v>
      </c>
      <c r="G5624">
        <v>43.915900000000001</v>
      </c>
      <c r="H5624">
        <v>17.679099999999998</v>
      </c>
      <c r="I5624" t="s">
        <v>62</v>
      </c>
      <c r="J5624">
        <v>83525</v>
      </c>
      <c r="K5624" s="1">
        <v>45112</v>
      </c>
      <c r="L5624" t="s">
        <v>123</v>
      </c>
      <c r="M5624" t="s">
        <v>14770</v>
      </c>
      <c r="N5624" t="s">
        <v>14771</v>
      </c>
      <c r="O5624" t="s">
        <v>822</v>
      </c>
      <c r="P5624" t="s">
        <v>1689</v>
      </c>
      <c r="Q5624" t="s">
        <v>34</v>
      </c>
      <c r="R5624" t="s">
        <v>1690</v>
      </c>
      <c r="S5624" t="s">
        <v>145</v>
      </c>
      <c r="T5624" t="s">
        <v>1691</v>
      </c>
      <c r="U5624" t="s">
        <v>1692</v>
      </c>
      <c r="V5624" t="s">
        <v>4651</v>
      </c>
      <c r="W5624" t="s">
        <v>4652</v>
      </c>
    </row>
    <row r="5625" spans="1:23" x14ac:dyDescent="0.3">
      <c r="A5625">
        <v>590864349750238</v>
      </c>
      <c r="B5625" t="s">
        <v>1636</v>
      </c>
      <c r="C5625" t="s">
        <v>151</v>
      </c>
      <c r="D5625" t="s">
        <v>1719</v>
      </c>
      <c r="E5625" t="s">
        <v>883</v>
      </c>
      <c r="F5625" t="s">
        <v>884</v>
      </c>
      <c r="G5625">
        <v>31.791699999999999</v>
      </c>
      <c r="H5625">
        <v>-7.0926</v>
      </c>
      <c r="I5625" t="s">
        <v>78</v>
      </c>
      <c r="J5625">
        <v>81044</v>
      </c>
      <c r="K5625" s="1">
        <v>45010</v>
      </c>
      <c r="L5625" t="s">
        <v>29</v>
      </c>
      <c r="M5625" t="s">
        <v>14772</v>
      </c>
      <c r="N5625" t="s">
        <v>14773</v>
      </c>
      <c r="O5625" t="s">
        <v>1661</v>
      </c>
      <c r="P5625" t="s">
        <v>4149</v>
      </c>
      <c r="Q5625" t="s">
        <v>83</v>
      </c>
      <c r="R5625" t="s">
        <v>4150</v>
      </c>
      <c r="S5625" t="s">
        <v>69</v>
      </c>
      <c r="T5625" t="s">
        <v>4151</v>
      </c>
      <c r="U5625" t="s">
        <v>4152</v>
      </c>
      <c r="V5625" t="s">
        <v>3421</v>
      </c>
      <c r="W5625" t="s">
        <v>3422</v>
      </c>
    </row>
    <row r="5626" spans="1:23" x14ac:dyDescent="0.3">
      <c r="A5626">
        <v>2101502791395710</v>
      </c>
      <c r="B5626" t="s">
        <v>859</v>
      </c>
      <c r="C5626" t="s">
        <v>218</v>
      </c>
      <c r="D5626" t="s">
        <v>1296</v>
      </c>
      <c r="E5626" t="s">
        <v>262</v>
      </c>
      <c r="F5626" t="s">
        <v>262</v>
      </c>
      <c r="G5626">
        <v>43.942399999999999</v>
      </c>
      <c r="H5626">
        <v>12.457800000000001</v>
      </c>
      <c r="I5626" t="s">
        <v>138</v>
      </c>
      <c r="J5626">
        <v>123795</v>
      </c>
      <c r="K5626" s="1">
        <v>44589</v>
      </c>
      <c r="L5626" t="s">
        <v>63</v>
      </c>
      <c r="M5626" t="s">
        <v>14774</v>
      </c>
      <c r="N5626" t="s">
        <v>14775</v>
      </c>
      <c r="O5626" t="s">
        <v>370</v>
      </c>
      <c r="P5626" t="s">
        <v>371</v>
      </c>
      <c r="Q5626" t="s">
        <v>34</v>
      </c>
      <c r="R5626" t="s">
        <v>372</v>
      </c>
      <c r="S5626" t="s">
        <v>36</v>
      </c>
      <c r="T5626" t="s">
        <v>373</v>
      </c>
      <c r="U5626" t="s">
        <v>374</v>
      </c>
      <c r="V5626" t="s">
        <v>5212</v>
      </c>
      <c r="W5626" t="s">
        <v>5213</v>
      </c>
    </row>
    <row r="5627" spans="1:23" x14ac:dyDescent="0.3">
      <c r="A5627">
        <v>308458448032812</v>
      </c>
      <c r="B5627" t="s">
        <v>467</v>
      </c>
      <c r="C5627" t="s">
        <v>134</v>
      </c>
      <c r="D5627" t="s">
        <v>6374</v>
      </c>
      <c r="E5627" t="s">
        <v>2691</v>
      </c>
      <c r="F5627" t="s">
        <v>2692</v>
      </c>
      <c r="G5627">
        <v>26.820599999999999</v>
      </c>
      <c r="H5627">
        <v>30.802499999999998</v>
      </c>
      <c r="I5627" t="s">
        <v>78</v>
      </c>
      <c r="J5627">
        <v>79057</v>
      </c>
      <c r="K5627" s="1">
        <v>44593</v>
      </c>
      <c r="L5627" t="s">
        <v>29</v>
      </c>
      <c r="M5627" t="s">
        <v>7393</v>
      </c>
      <c r="N5627" t="s">
        <v>14776</v>
      </c>
      <c r="O5627" t="s">
        <v>356</v>
      </c>
      <c r="P5627" t="s">
        <v>357</v>
      </c>
      <c r="Q5627" t="s">
        <v>50</v>
      </c>
      <c r="R5627" t="s">
        <v>359</v>
      </c>
      <c r="S5627" t="s">
        <v>114</v>
      </c>
      <c r="T5627" t="s">
        <v>360</v>
      </c>
      <c r="U5627" t="s">
        <v>361</v>
      </c>
      <c r="V5627" t="s">
        <v>749</v>
      </c>
      <c r="W5627" t="s">
        <v>750</v>
      </c>
    </row>
    <row r="5628" spans="1:23" x14ac:dyDescent="0.3">
      <c r="A5628">
        <v>1293655440593570</v>
      </c>
      <c r="B5628" t="s">
        <v>678</v>
      </c>
      <c r="C5628" t="s">
        <v>273</v>
      </c>
      <c r="D5628" t="s">
        <v>1164</v>
      </c>
      <c r="E5628" t="s">
        <v>2080</v>
      </c>
      <c r="F5628" t="s">
        <v>2081</v>
      </c>
      <c r="G5628">
        <v>46.603354000000003</v>
      </c>
      <c r="H5628">
        <v>1.888334</v>
      </c>
      <c r="I5628" t="s">
        <v>28</v>
      </c>
      <c r="J5628">
        <v>91538</v>
      </c>
      <c r="K5628" s="1">
        <v>44454</v>
      </c>
      <c r="L5628" t="s">
        <v>29</v>
      </c>
      <c r="M5628" t="s">
        <v>14777</v>
      </c>
      <c r="N5628" t="s">
        <v>14778</v>
      </c>
      <c r="O5628" t="s">
        <v>65</v>
      </c>
      <c r="P5628" t="s">
        <v>2036</v>
      </c>
      <c r="Q5628" t="s">
        <v>169</v>
      </c>
      <c r="R5628" t="s">
        <v>2037</v>
      </c>
      <c r="S5628" t="s">
        <v>85</v>
      </c>
      <c r="T5628" t="s">
        <v>2038</v>
      </c>
      <c r="U5628" t="s">
        <v>2039</v>
      </c>
      <c r="V5628" t="s">
        <v>7519</v>
      </c>
      <c r="W5628" t="s">
        <v>7520</v>
      </c>
    </row>
    <row r="5629" spans="1:23" x14ac:dyDescent="0.3">
      <c r="A5629">
        <v>1047409733829500</v>
      </c>
      <c r="B5629" t="s">
        <v>23</v>
      </c>
      <c r="C5629" t="s">
        <v>151</v>
      </c>
      <c r="D5629" t="s">
        <v>5502</v>
      </c>
      <c r="E5629" t="s">
        <v>1065</v>
      </c>
      <c r="F5629" t="s">
        <v>1066</v>
      </c>
      <c r="G5629">
        <v>11.825100000000001</v>
      </c>
      <c r="H5629">
        <v>42.590299999999999</v>
      </c>
      <c r="I5629" t="s">
        <v>78</v>
      </c>
      <c r="J5629">
        <v>17576</v>
      </c>
      <c r="K5629" s="1">
        <v>45114</v>
      </c>
      <c r="L5629" t="s">
        <v>29</v>
      </c>
      <c r="M5629" t="s">
        <v>14779</v>
      </c>
      <c r="N5629" t="s">
        <v>14780</v>
      </c>
      <c r="O5629" t="s">
        <v>560</v>
      </c>
      <c r="P5629" t="s">
        <v>561</v>
      </c>
      <c r="Q5629" t="s">
        <v>50</v>
      </c>
      <c r="R5629" t="s">
        <v>562</v>
      </c>
      <c r="S5629" t="s">
        <v>114</v>
      </c>
      <c r="T5629" t="s">
        <v>563</v>
      </c>
      <c r="U5629" t="s">
        <v>564</v>
      </c>
      <c r="V5629" t="s">
        <v>5451</v>
      </c>
      <c r="W5629" t="s">
        <v>5452</v>
      </c>
    </row>
    <row r="5630" spans="1:23" x14ac:dyDescent="0.3">
      <c r="A5630">
        <v>646513687208615</v>
      </c>
      <c r="B5630" t="s">
        <v>582</v>
      </c>
      <c r="C5630" t="s">
        <v>42</v>
      </c>
      <c r="D5630" t="s">
        <v>5052</v>
      </c>
      <c r="E5630" t="s">
        <v>576</v>
      </c>
      <c r="F5630" t="s">
        <v>577</v>
      </c>
      <c r="G5630">
        <v>7.3696999999999999</v>
      </c>
      <c r="H5630">
        <v>12.354699999999999</v>
      </c>
      <c r="I5630" t="s">
        <v>62</v>
      </c>
      <c r="J5630">
        <v>74778</v>
      </c>
      <c r="K5630" s="1">
        <v>45171</v>
      </c>
      <c r="L5630" t="s">
        <v>63</v>
      </c>
      <c r="M5630" t="s">
        <v>14781</v>
      </c>
      <c r="N5630" t="s">
        <v>14782</v>
      </c>
      <c r="O5630" t="s">
        <v>33</v>
      </c>
      <c r="P5630" t="s">
        <v>1558</v>
      </c>
      <c r="Q5630" t="s">
        <v>83</v>
      </c>
      <c r="R5630" t="s">
        <v>1559</v>
      </c>
      <c r="S5630" t="s">
        <v>255</v>
      </c>
      <c r="T5630" t="s">
        <v>1560</v>
      </c>
      <c r="U5630" t="s">
        <v>1561</v>
      </c>
      <c r="V5630" t="s">
        <v>2695</v>
      </c>
      <c r="W5630" t="s">
        <v>2696</v>
      </c>
    </row>
    <row r="5631" spans="1:23" x14ac:dyDescent="0.3">
      <c r="A5631">
        <v>2735736816895680</v>
      </c>
      <c r="B5631" t="s">
        <v>1008</v>
      </c>
      <c r="C5631" t="s">
        <v>218</v>
      </c>
      <c r="D5631" t="s">
        <v>1719</v>
      </c>
      <c r="E5631" t="s">
        <v>2342</v>
      </c>
      <c r="F5631" t="s">
        <v>2343</v>
      </c>
      <c r="G5631">
        <v>71.706900000000005</v>
      </c>
      <c r="H5631">
        <v>-42.604300000000002</v>
      </c>
      <c r="I5631" t="s">
        <v>62</v>
      </c>
      <c r="J5631">
        <v>120370</v>
      </c>
      <c r="K5631" s="1">
        <v>45160</v>
      </c>
      <c r="L5631" t="s">
        <v>29</v>
      </c>
      <c r="M5631" t="s">
        <v>14783</v>
      </c>
      <c r="N5631" t="s">
        <v>14784</v>
      </c>
      <c r="O5631" t="s">
        <v>2174</v>
      </c>
      <c r="P5631" t="s">
        <v>3460</v>
      </c>
      <c r="Q5631" t="s">
        <v>967</v>
      </c>
      <c r="R5631" t="s">
        <v>3461</v>
      </c>
      <c r="S5631" t="s">
        <v>114</v>
      </c>
      <c r="T5631" t="s">
        <v>3462</v>
      </c>
      <c r="U5631" t="s">
        <v>3463</v>
      </c>
      <c r="V5631" t="s">
        <v>9450</v>
      </c>
      <c r="W5631" t="s">
        <v>9451</v>
      </c>
    </row>
    <row r="5632" spans="1:23" x14ac:dyDescent="0.3">
      <c r="A5632">
        <v>173363780222136</v>
      </c>
      <c r="B5632" t="s">
        <v>1249</v>
      </c>
      <c r="C5632" t="s">
        <v>273</v>
      </c>
      <c r="D5632" t="s">
        <v>3319</v>
      </c>
      <c r="E5632" t="s">
        <v>1032</v>
      </c>
      <c r="F5632" t="s">
        <v>1033</v>
      </c>
      <c r="G5632">
        <v>61.524000000000001</v>
      </c>
      <c r="H5632">
        <v>105.3188</v>
      </c>
      <c r="I5632" t="s">
        <v>62</v>
      </c>
      <c r="J5632">
        <v>120811</v>
      </c>
      <c r="K5632" s="1">
        <v>44796</v>
      </c>
      <c r="L5632" t="s">
        <v>29</v>
      </c>
      <c r="M5632" t="s">
        <v>14785</v>
      </c>
      <c r="N5632" t="s">
        <v>14786</v>
      </c>
      <c r="O5632" t="s">
        <v>460</v>
      </c>
      <c r="P5632" t="s">
        <v>4666</v>
      </c>
      <c r="Q5632" t="s">
        <v>67</v>
      </c>
      <c r="R5632" t="s">
        <v>4667</v>
      </c>
      <c r="S5632" t="s">
        <v>145</v>
      </c>
      <c r="T5632" t="s">
        <v>4668</v>
      </c>
      <c r="U5632" t="s">
        <v>4669</v>
      </c>
      <c r="V5632" t="s">
        <v>6241</v>
      </c>
      <c r="W5632" t="s">
        <v>6242</v>
      </c>
    </row>
    <row r="5633" spans="1:23" x14ac:dyDescent="0.3">
      <c r="A5633">
        <v>598781047309468</v>
      </c>
      <c r="B5633" t="s">
        <v>325</v>
      </c>
      <c r="C5633" t="s">
        <v>218</v>
      </c>
      <c r="D5633" t="s">
        <v>3972</v>
      </c>
      <c r="E5633" t="s">
        <v>3961</v>
      </c>
      <c r="F5633" t="s">
        <v>3962</v>
      </c>
      <c r="G5633">
        <v>-18.665700000000001</v>
      </c>
      <c r="H5633">
        <v>35.529600000000002</v>
      </c>
      <c r="I5633" t="s">
        <v>78</v>
      </c>
      <c r="J5633">
        <v>19907</v>
      </c>
      <c r="K5633" s="1">
        <v>44714</v>
      </c>
      <c r="L5633" t="s">
        <v>63</v>
      </c>
      <c r="M5633" t="s">
        <v>14787</v>
      </c>
      <c r="N5633">
        <f>1-639-591-2697</f>
        <v>-3926</v>
      </c>
      <c r="O5633" t="s">
        <v>400</v>
      </c>
      <c r="P5633" t="s">
        <v>401</v>
      </c>
      <c r="Q5633" t="s">
        <v>143</v>
      </c>
      <c r="R5633" t="s">
        <v>402</v>
      </c>
      <c r="S5633" t="s">
        <v>241</v>
      </c>
      <c r="T5633" t="s">
        <v>403</v>
      </c>
      <c r="U5633" t="s">
        <v>404</v>
      </c>
      <c r="V5633" t="s">
        <v>1531</v>
      </c>
      <c r="W5633" t="s">
        <v>1532</v>
      </c>
    </row>
    <row r="5634" spans="1:23" x14ac:dyDescent="0.3">
      <c r="A5634">
        <v>2843882909817530</v>
      </c>
      <c r="B5634" t="s">
        <v>430</v>
      </c>
      <c r="C5634" t="s">
        <v>151</v>
      </c>
      <c r="D5634" t="s">
        <v>5140</v>
      </c>
      <c r="E5634" t="s">
        <v>3412</v>
      </c>
      <c r="F5634" t="s">
        <v>3413</v>
      </c>
      <c r="G5634">
        <v>18.0425</v>
      </c>
      <c r="H5634">
        <v>-63.0548</v>
      </c>
      <c r="I5634" t="s">
        <v>62</v>
      </c>
      <c r="J5634">
        <v>60788</v>
      </c>
      <c r="K5634" s="1">
        <v>45084</v>
      </c>
      <c r="L5634" t="s">
        <v>29</v>
      </c>
      <c r="M5634" t="s">
        <v>14788</v>
      </c>
      <c r="N5634" t="s">
        <v>14789</v>
      </c>
      <c r="O5634" t="s">
        <v>460</v>
      </c>
      <c r="P5634" t="s">
        <v>461</v>
      </c>
      <c r="Q5634" t="s">
        <v>967</v>
      </c>
      <c r="R5634" t="s">
        <v>462</v>
      </c>
      <c r="S5634" t="s">
        <v>212</v>
      </c>
      <c r="T5634" t="s">
        <v>463</v>
      </c>
      <c r="U5634" t="s">
        <v>464</v>
      </c>
      <c r="V5634" t="s">
        <v>3016</v>
      </c>
      <c r="W5634" t="s">
        <v>3017</v>
      </c>
    </row>
    <row r="5635" spans="1:23" x14ac:dyDescent="0.3">
      <c r="A5635">
        <v>1591926784351290</v>
      </c>
      <c r="B5635" t="s">
        <v>351</v>
      </c>
      <c r="C5635" t="s">
        <v>105</v>
      </c>
      <c r="D5635" t="s">
        <v>1121</v>
      </c>
      <c r="E5635" t="s">
        <v>204</v>
      </c>
      <c r="F5635" t="s">
        <v>205</v>
      </c>
      <c r="G5635">
        <v>18.1096</v>
      </c>
      <c r="H5635">
        <v>-77.297499999999999</v>
      </c>
      <c r="I5635" t="s">
        <v>206</v>
      </c>
      <c r="J5635">
        <v>18388</v>
      </c>
      <c r="K5635" s="1">
        <v>44657</v>
      </c>
      <c r="L5635" t="s">
        <v>123</v>
      </c>
      <c r="M5635" t="s">
        <v>14790</v>
      </c>
      <c r="N5635" t="s">
        <v>14791</v>
      </c>
      <c r="O5635" t="s">
        <v>460</v>
      </c>
      <c r="P5635" t="s">
        <v>4666</v>
      </c>
      <c r="Q5635" t="s">
        <v>169</v>
      </c>
      <c r="R5635" t="s">
        <v>4667</v>
      </c>
      <c r="S5635" t="s">
        <v>241</v>
      </c>
      <c r="T5635" t="s">
        <v>4668</v>
      </c>
      <c r="U5635" t="s">
        <v>4669</v>
      </c>
      <c r="V5635" t="s">
        <v>7175</v>
      </c>
      <c r="W5635" t="s">
        <v>7176</v>
      </c>
    </row>
    <row r="5636" spans="1:23" x14ac:dyDescent="0.3">
      <c r="A5636">
        <v>1622156800083180</v>
      </c>
      <c r="B5636" t="s">
        <v>313</v>
      </c>
      <c r="C5636" t="s">
        <v>273</v>
      </c>
      <c r="D5636" t="s">
        <v>481</v>
      </c>
      <c r="E5636" t="s">
        <v>288</v>
      </c>
      <c r="F5636" t="s">
        <v>2442</v>
      </c>
      <c r="G5636">
        <v>35.907800000000002</v>
      </c>
      <c r="H5636">
        <v>127.76690000000001</v>
      </c>
      <c r="I5636" t="s">
        <v>206</v>
      </c>
      <c r="J5636">
        <v>115104</v>
      </c>
      <c r="K5636" s="1">
        <v>44844</v>
      </c>
      <c r="L5636" t="s">
        <v>63</v>
      </c>
      <c r="M5636" t="s">
        <v>14792</v>
      </c>
      <c r="N5636" t="s">
        <v>14793</v>
      </c>
      <c r="O5636" t="s">
        <v>1745</v>
      </c>
      <c r="P5636" t="s">
        <v>2745</v>
      </c>
      <c r="Q5636" t="s">
        <v>294</v>
      </c>
      <c r="R5636" t="s">
        <v>2746</v>
      </c>
      <c r="S5636" t="s">
        <v>241</v>
      </c>
      <c r="T5636" t="s">
        <v>2747</v>
      </c>
      <c r="U5636" t="s">
        <v>2748</v>
      </c>
      <c r="V5636" t="s">
        <v>3256</v>
      </c>
      <c r="W5636" t="s">
        <v>3257</v>
      </c>
    </row>
    <row r="5637" spans="1:23" x14ac:dyDescent="0.3">
      <c r="A5637">
        <v>610485485106374</v>
      </c>
      <c r="B5637" t="s">
        <v>555</v>
      </c>
      <c r="C5637" t="s">
        <v>105</v>
      </c>
      <c r="D5637" t="s">
        <v>3779</v>
      </c>
      <c r="E5637" t="s">
        <v>2061</v>
      </c>
      <c r="F5637" t="s">
        <v>2062</v>
      </c>
      <c r="G5637">
        <v>21.007899999999999</v>
      </c>
      <c r="H5637">
        <v>-10.940799999999999</v>
      </c>
      <c r="I5637" t="s">
        <v>206</v>
      </c>
      <c r="J5637">
        <v>22346</v>
      </c>
      <c r="K5637" s="1">
        <v>44912</v>
      </c>
      <c r="L5637" t="s">
        <v>29</v>
      </c>
      <c r="M5637" t="s">
        <v>14794</v>
      </c>
      <c r="N5637" t="s">
        <v>14795</v>
      </c>
      <c r="O5637" t="s">
        <v>424</v>
      </c>
      <c r="P5637" t="s">
        <v>2453</v>
      </c>
      <c r="Q5637" t="s">
        <v>239</v>
      </c>
      <c r="R5637" t="s">
        <v>4108</v>
      </c>
      <c r="S5637" t="s">
        <v>255</v>
      </c>
      <c r="T5637" t="s">
        <v>4109</v>
      </c>
      <c r="U5637" t="s">
        <v>4110</v>
      </c>
      <c r="V5637" t="s">
        <v>2944</v>
      </c>
      <c r="W5637" t="s">
        <v>2945</v>
      </c>
    </row>
    <row r="5638" spans="1:23" x14ac:dyDescent="0.3">
      <c r="A5638">
        <v>2066687987973900</v>
      </c>
      <c r="B5638" t="s">
        <v>57</v>
      </c>
      <c r="C5638" t="s">
        <v>42</v>
      </c>
      <c r="D5638" t="s">
        <v>8310</v>
      </c>
      <c r="E5638" t="s">
        <v>1986</v>
      </c>
      <c r="F5638" t="s">
        <v>1987</v>
      </c>
      <c r="G5638">
        <v>-1.2864</v>
      </c>
      <c r="H5638">
        <v>36.8172</v>
      </c>
      <c r="I5638" t="s">
        <v>28</v>
      </c>
      <c r="J5638">
        <v>13633</v>
      </c>
      <c r="K5638" s="1">
        <v>44679</v>
      </c>
      <c r="L5638" t="s">
        <v>29</v>
      </c>
      <c r="M5638" t="s">
        <v>14796</v>
      </c>
      <c r="N5638" t="s">
        <v>14797</v>
      </c>
      <c r="O5638" t="s">
        <v>1115</v>
      </c>
      <c r="P5638" t="s">
        <v>811</v>
      </c>
      <c r="Q5638" t="s">
        <v>358</v>
      </c>
      <c r="R5638" t="s">
        <v>1116</v>
      </c>
      <c r="S5638" t="s">
        <v>334</v>
      </c>
      <c r="T5638" t="s">
        <v>1117</v>
      </c>
      <c r="U5638" t="s">
        <v>1118</v>
      </c>
      <c r="V5638" t="s">
        <v>13298</v>
      </c>
      <c r="W5638" t="s">
        <v>13299</v>
      </c>
    </row>
    <row r="5639" spans="1:23" x14ac:dyDescent="0.3">
      <c r="A5639">
        <v>1364812514782460</v>
      </c>
      <c r="B5639" t="s">
        <v>443</v>
      </c>
      <c r="C5639" t="s">
        <v>58</v>
      </c>
      <c r="D5639" t="s">
        <v>575</v>
      </c>
      <c r="E5639" t="s">
        <v>936</v>
      </c>
      <c r="F5639" t="s">
        <v>937</v>
      </c>
      <c r="G5639">
        <v>23.684999999999999</v>
      </c>
      <c r="H5639">
        <v>90.356300000000005</v>
      </c>
      <c r="I5639" t="s">
        <v>78</v>
      </c>
      <c r="J5639">
        <v>90300</v>
      </c>
      <c r="K5639" s="1">
        <v>44761</v>
      </c>
      <c r="L5639" t="s">
        <v>63</v>
      </c>
      <c r="M5639" t="s">
        <v>14798</v>
      </c>
      <c r="N5639" t="s">
        <v>14799</v>
      </c>
      <c r="O5639" t="s">
        <v>597</v>
      </c>
      <c r="P5639" t="s">
        <v>1493</v>
      </c>
      <c r="Q5639" t="s">
        <v>83</v>
      </c>
      <c r="R5639" t="s">
        <v>1755</v>
      </c>
      <c r="S5639" t="s">
        <v>212</v>
      </c>
      <c r="T5639" t="s">
        <v>1756</v>
      </c>
      <c r="U5639" t="s">
        <v>1757</v>
      </c>
      <c r="V5639" t="s">
        <v>8648</v>
      </c>
      <c r="W5639" t="s">
        <v>8649</v>
      </c>
    </row>
    <row r="5640" spans="1:23" x14ac:dyDescent="0.3">
      <c r="A5640">
        <v>1308911662197330</v>
      </c>
      <c r="B5640" t="s">
        <v>313</v>
      </c>
      <c r="C5640" t="s">
        <v>273</v>
      </c>
      <c r="D5640" t="s">
        <v>4980</v>
      </c>
      <c r="E5640" t="s">
        <v>2336</v>
      </c>
      <c r="F5640" t="s">
        <v>2337</v>
      </c>
      <c r="G5640">
        <v>61.892600000000002</v>
      </c>
      <c r="H5640">
        <v>-6.9118000000000004</v>
      </c>
      <c r="I5640" t="s">
        <v>62</v>
      </c>
      <c r="J5640">
        <v>105471</v>
      </c>
      <c r="K5640" s="1">
        <v>44774</v>
      </c>
      <c r="L5640" t="s">
        <v>63</v>
      </c>
      <c r="M5640" t="s">
        <v>14800</v>
      </c>
      <c r="N5640" t="s">
        <v>14801</v>
      </c>
      <c r="O5640" t="s">
        <v>1513</v>
      </c>
      <c r="P5640" t="s">
        <v>1373</v>
      </c>
      <c r="Q5640" t="s">
        <v>321</v>
      </c>
      <c r="R5640" t="s">
        <v>1514</v>
      </c>
      <c r="S5640" t="s">
        <v>212</v>
      </c>
      <c r="T5640" t="s">
        <v>1515</v>
      </c>
      <c r="U5640" t="s">
        <v>1516</v>
      </c>
      <c r="V5640" t="s">
        <v>6660</v>
      </c>
      <c r="W5640" t="s">
        <v>6661</v>
      </c>
    </row>
    <row r="5641" spans="1:23" x14ac:dyDescent="0.3">
      <c r="A5641">
        <v>482464160381920</v>
      </c>
      <c r="B5641" t="s">
        <v>792</v>
      </c>
      <c r="C5641" t="s">
        <v>58</v>
      </c>
      <c r="D5641" t="s">
        <v>4121</v>
      </c>
      <c r="E5641" t="s">
        <v>1685</v>
      </c>
      <c r="F5641" t="s">
        <v>1686</v>
      </c>
      <c r="G5641">
        <v>6.4280999999999997</v>
      </c>
      <c r="H5641">
        <v>-9.4295000000000009</v>
      </c>
      <c r="I5641" t="s">
        <v>28</v>
      </c>
      <c r="J5641">
        <v>116681</v>
      </c>
      <c r="K5641" s="1">
        <v>44543</v>
      </c>
      <c r="L5641" t="s">
        <v>29</v>
      </c>
      <c r="M5641" t="s">
        <v>14802</v>
      </c>
      <c r="N5641" t="s">
        <v>14803</v>
      </c>
      <c r="O5641" t="s">
        <v>1252</v>
      </c>
      <c r="P5641" t="s">
        <v>660</v>
      </c>
      <c r="Q5641" t="s">
        <v>50</v>
      </c>
      <c r="R5641" t="s">
        <v>3560</v>
      </c>
      <c r="S5641" t="s">
        <v>145</v>
      </c>
      <c r="T5641" t="s">
        <v>3561</v>
      </c>
      <c r="U5641" t="s">
        <v>3562</v>
      </c>
      <c r="V5641" t="s">
        <v>5529</v>
      </c>
      <c r="W5641" t="s">
        <v>5530</v>
      </c>
    </row>
    <row r="5642" spans="1:23" x14ac:dyDescent="0.3">
      <c r="A5642">
        <v>1354733326407880</v>
      </c>
      <c r="B5642" t="s">
        <v>678</v>
      </c>
      <c r="C5642" t="s">
        <v>134</v>
      </c>
      <c r="D5642" t="s">
        <v>314</v>
      </c>
      <c r="E5642" t="s">
        <v>1615</v>
      </c>
      <c r="F5642" t="s">
        <v>1616</v>
      </c>
      <c r="G5642">
        <v>-18.879200000000001</v>
      </c>
      <c r="H5642">
        <v>46.845100000000002</v>
      </c>
      <c r="I5642" t="s">
        <v>62</v>
      </c>
      <c r="J5642">
        <v>81387</v>
      </c>
      <c r="K5642" s="1">
        <v>45107</v>
      </c>
      <c r="L5642" t="s">
        <v>29</v>
      </c>
      <c r="M5642" t="s">
        <v>14804</v>
      </c>
      <c r="N5642" t="s">
        <v>14805</v>
      </c>
      <c r="O5642" t="s">
        <v>195</v>
      </c>
      <c r="P5642" t="s">
        <v>196</v>
      </c>
      <c r="Q5642" t="s">
        <v>967</v>
      </c>
      <c r="R5642" t="s">
        <v>197</v>
      </c>
      <c r="S5642" t="s">
        <v>114</v>
      </c>
      <c r="T5642" t="s">
        <v>199</v>
      </c>
      <c r="U5642" t="s">
        <v>200</v>
      </c>
      <c r="V5642" t="s">
        <v>2870</v>
      </c>
      <c r="W5642" t="s">
        <v>2871</v>
      </c>
    </row>
    <row r="5643" spans="1:23" x14ac:dyDescent="0.3">
      <c r="A5643">
        <v>3095478126157110</v>
      </c>
      <c r="B5643" t="s">
        <v>90</v>
      </c>
      <c r="C5643" t="s">
        <v>273</v>
      </c>
      <c r="D5643" t="s">
        <v>2672</v>
      </c>
      <c r="E5643" t="s">
        <v>853</v>
      </c>
      <c r="F5643" t="s">
        <v>854</v>
      </c>
      <c r="G5643">
        <v>33.939100000000003</v>
      </c>
      <c r="H5643">
        <v>67.709999999999994</v>
      </c>
      <c r="I5643" t="s">
        <v>28</v>
      </c>
      <c r="J5643">
        <v>57216</v>
      </c>
      <c r="K5643" s="1">
        <v>45116</v>
      </c>
      <c r="L5643" t="s">
        <v>123</v>
      </c>
      <c r="M5643" t="s">
        <v>14806</v>
      </c>
      <c r="N5643" t="s">
        <v>14807</v>
      </c>
      <c r="O5643" t="s">
        <v>496</v>
      </c>
      <c r="P5643" t="s">
        <v>1591</v>
      </c>
      <c r="Q5643" t="s">
        <v>332</v>
      </c>
      <c r="R5643" t="s">
        <v>1592</v>
      </c>
      <c r="S5643" t="s">
        <v>212</v>
      </c>
      <c r="T5643" t="s">
        <v>1593</v>
      </c>
      <c r="U5643" t="s">
        <v>1594</v>
      </c>
      <c r="V5643" t="s">
        <v>2208</v>
      </c>
      <c r="W5643" t="s">
        <v>2209</v>
      </c>
    </row>
    <row r="5644" spans="1:23" x14ac:dyDescent="0.3">
      <c r="A5644">
        <v>151730736587370</v>
      </c>
      <c r="B5644" t="s">
        <v>90</v>
      </c>
      <c r="C5644" t="s">
        <v>218</v>
      </c>
      <c r="D5644" t="s">
        <v>2191</v>
      </c>
      <c r="E5644" t="s">
        <v>1551</v>
      </c>
      <c r="F5644" t="s">
        <v>1552</v>
      </c>
      <c r="G5644">
        <v>22.3964</v>
      </c>
      <c r="H5644">
        <v>114.1095</v>
      </c>
      <c r="I5644" t="s">
        <v>138</v>
      </c>
      <c r="J5644">
        <v>127090</v>
      </c>
      <c r="K5644" s="1">
        <v>45058</v>
      </c>
      <c r="L5644" t="s">
        <v>63</v>
      </c>
      <c r="M5644" t="s">
        <v>14808</v>
      </c>
      <c r="N5644" t="s">
        <v>14809</v>
      </c>
      <c r="O5644" t="s">
        <v>561</v>
      </c>
      <c r="P5644" t="s">
        <v>3816</v>
      </c>
      <c r="Q5644" t="s">
        <v>169</v>
      </c>
      <c r="R5644" t="s">
        <v>3817</v>
      </c>
      <c r="S5644" t="s">
        <v>145</v>
      </c>
      <c r="T5644" t="s">
        <v>3818</v>
      </c>
      <c r="U5644" t="s">
        <v>3819</v>
      </c>
      <c r="V5644" t="s">
        <v>5244</v>
      </c>
      <c r="W5644" t="s">
        <v>5245</v>
      </c>
    </row>
    <row r="5645" spans="1:23" x14ac:dyDescent="0.3">
      <c r="A5645">
        <v>508657465892586</v>
      </c>
      <c r="B5645" t="s">
        <v>286</v>
      </c>
      <c r="C5645" t="s">
        <v>151</v>
      </c>
      <c r="D5645" t="s">
        <v>9425</v>
      </c>
      <c r="E5645" t="s">
        <v>1053</v>
      </c>
      <c r="F5645" t="s">
        <v>1054</v>
      </c>
      <c r="G5645">
        <v>51.165700000000001</v>
      </c>
      <c r="H5645">
        <v>10.451499999999999</v>
      </c>
      <c r="I5645" t="s">
        <v>28</v>
      </c>
      <c r="J5645">
        <v>115432</v>
      </c>
      <c r="K5645" s="1">
        <v>44871</v>
      </c>
      <c r="L5645" t="s">
        <v>29</v>
      </c>
      <c r="M5645" t="s">
        <v>14810</v>
      </c>
      <c r="N5645" t="s">
        <v>14811</v>
      </c>
      <c r="O5645" t="s">
        <v>209</v>
      </c>
      <c r="P5645" t="s">
        <v>210</v>
      </c>
      <c r="Q5645" t="s">
        <v>83</v>
      </c>
      <c r="R5645" t="s">
        <v>211</v>
      </c>
      <c r="S5645" t="s">
        <v>69</v>
      </c>
      <c r="T5645" t="s">
        <v>213</v>
      </c>
      <c r="U5645" t="s">
        <v>214</v>
      </c>
      <c r="V5645" t="s">
        <v>9369</v>
      </c>
      <c r="W5645" t="s">
        <v>9370</v>
      </c>
    </row>
    <row r="5646" spans="1:23" x14ac:dyDescent="0.3">
      <c r="A5646">
        <v>780491849483743</v>
      </c>
      <c r="B5646" t="s">
        <v>710</v>
      </c>
      <c r="C5646" t="s">
        <v>218</v>
      </c>
      <c r="D5646" t="s">
        <v>3046</v>
      </c>
      <c r="E5646" t="s">
        <v>614</v>
      </c>
      <c r="F5646" t="s">
        <v>615</v>
      </c>
      <c r="G5646">
        <v>17.189900000000002</v>
      </c>
      <c r="H5646">
        <v>-88.497600000000006</v>
      </c>
      <c r="I5646" t="s">
        <v>206</v>
      </c>
      <c r="J5646">
        <v>132685</v>
      </c>
      <c r="K5646" s="1">
        <v>45133</v>
      </c>
      <c r="L5646" t="s">
        <v>123</v>
      </c>
      <c r="M5646" t="s">
        <v>14812</v>
      </c>
      <c r="N5646" t="s">
        <v>14813</v>
      </c>
      <c r="O5646" t="s">
        <v>2275</v>
      </c>
      <c r="P5646" t="s">
        <v>2276</v>
      </c>
      <c r="Q5646" t="s">
        <v>183</v>
      </c>
      <c r="R5646" t="s">
        <v>2277</v>
      </c>
      <c r="S5646" t="s">
        <v>114</v>
      </c>
      <c r="T5646" t="s">
        <v>2278</v>
      </c>
      <c r="U5646" t="s">
        <v>2279</v>
      </c>
      <c r="V5646" t="s">
        <v>5981</v>
      </c>
      <c r="W5646" t="s">
        <v>5982</v>
      </c>
    </row>
    <row r="5647" spans="1:23" x14ac:dyDescent="0.3">
      <c r="A5647">
        <v>1977756979575340</v>
      </c>
      <c r="B5647" t="s">
        <v>119</v>
      </c>
      <c r="C5647" t="s">
        <v>91</v>
      </c>
      <c r="D5647" t="s">
        <v>1350</v>
      </c>
      <c r="E5647" t="s">
        <v>1668</v>
      </c>
      <c r="F5647" t="s">
        <v>1669</v>
      </c>
      <c r="G5647">
        <v>1.6508</v>
      </c>
      <c r="H5647">
        <v>10.267899999999999</v>
      </c>
      <c r="I5647" t="s">
        <v>138</v>
      </c>
      <c r="J5647">
        <v>37452</v>
      </c>
      <c r="K5647" s="1">
        <v>44680</v>
      </c>
      <c r="L5647" t="s">
        <v>29</v>
      </c>
      <c r="M5647" t="s">
        <v>14814</v>
      </c>
      <c r="N5647" t="s">
        <v>14815</v>
      </c>
      <c r="O5647" t="s">
        <v>606</v>
      </c>
      <c r="P5647" t="s">
        <v>607</v>
      </c>
      <c r="Q5647" t="s">
        <v>1047</v>
      </c>
      <c r="R5647" t="s">
        <v>608</v>
      </c>
      <c r="S5647" t="s">
        <v>145</v>
      </c>
      <c r="T5647" t="s">
        <v>609</v>
      </c>
      <c r="U5647" t="s">
        <v>610</v>
      </c>
      <c r="V5647" t="s">
        <v>7575</v>
      </c>
    </row>
    <row r="5648" spans="1:23" x14ac:dyDescent="0.3">
      <c r="A5648">
        <v>2363520068707140</v>
      </c>
      <c r="B5648" t="s">
        <v>57</v>
      </c>
      <c r="C5648" t="s">
        <v>91</v>
      </c>
      <c r="D5648" t="s">
        <v>314</v>
      </c>
      <c r="E5648" t="s">
        <v>5614</v>
      </c>
      <c r="F5648" t="s">
        <v>5615</v>
      </c>
      <c r="G5648">
        <v>38.963700000000003</v>
      </c>
      <c r="H5648">
        <v>35.243299999999998</v>
      </c>
      <c r="I5648" t="s">
        <v>28</v>
      </c>
      <c r="J5648">
        <v>128796</v>
      </c>
      <c r="K5648" s="1">
        <v>45029</v>
      </c>
      <c r="L5648" t="s">
        <v>29</v>
      </c>
      <c r="M5648" t="s">
        <v>14816</v>
      </c>
      <c r="N5648" t="s">
        <v>14817</v>
      </c>
      <c r="O5648" t="s">
        <v>560</v>
      </c>
      <c r="P5648" t="s">
        <v>561</v>
      </c>
      <c r="Q5648" t="s">
        <v>67</v>
      </c>
      <c r="R5648" t="s">
        <v>562</v>
      </c>
      <c r="S5648" t="s">
        <v>334</v>
      </c>
      <c r="T5648" t="s">
        <v>563</v>
      </c>
      <c r="U5648" t="s">
        <v>564</v>
      </c>
      <c r="V5648" t="s">
        <v>337</v>
      </c>
      <c r="W5648" t="s">
        <v>338</v>
      </c>
    </row>
    <row r="5649" spans="1:23" x14ac:dyDescent="0.3">
      <c r="A5649">
        <v>1206346737103770</v>
      </c>
      <c r="B5649" t="s">
        <v>74</v>
      </c>
      <c r="C5649" t="s">
        <v>273</v>
      </c>
      <c r="D5649" t="s">
        <v>6726</v>
      </c>
      <c r="E5649" t="s">
        <v>876</v>
      </c>
      <c r="F5649" t="s">
        <v>877</v>
      </c>
      <c r="G5649">
        <v>48.668999999999997</v>
      </c>
      <c r="H5649">
        <v>19.699000000000002</v>
      </c>
      <c r="I5649" t="s">
        <v>206</v>
      </c>
      <c r="J5649">
        <v>69065</v>
      </c>
      <c r="K5649" s="1">
        <v>44683</v>
      </c>
      <c r="L5649" t="s">
        <v>63</v>
      </c>
      <c r="M5649" t="s">
        <v>14818</v>
      </c>
      <c r="N5649" t="s">
        <v>14819</v>
      </c>
      <c r="O5649" t="s">
        <v>1454</v>
      </c>
      <c r="P5649" t="s">
        <v>1455</v>
      </c>
      <c r="Q5649" t="s">
        <v>239</v>
      </c>
      <c r="R5649" t="s">
        <v>1456</v>
      </c>
      <c r="S5649" t="s">
        <v>52</v>
      </c>
      <c r="T5649" t="s">
        <v>1457</v>
      </c>
      <c r="U5649" t="s">
        <v>1458</v>
      </c>
      <c r="V5649" t="s">
        <v>159</v>
      </c>
      <c r="W5649" t="s">
        <v>160</v>
      </c>
    </row>
    <row r="5650" spans="1:23" x14ac:dyDescent="0.3">
      <c r="A5650">
        <v>2299932478443090</v>
      </c>
      <c r="B5650" t="s">
        <v>443</v>
      </c>
      <c r="C5650" t="s">
        <v>218</v>
      </c>
      <c r="D5650" t="s">
        <v>2093</v>
      </c>
      <c r="E5650" t="s">
        <v>1217</v>
      </c>
      <c r="F5650" t="s">
        <v>1218</v>
      </c>
      <c r="G5650">
        <v>36.204799999999999</v>
      </c>
      <c r="H5650">
        <v>138.25290000000001</v>
      </c>
      <c r="I5650" t="s">
        <v>78</v>
      </c>
      <c r="J5650">
        <v>77246</v>
      </c>
      <c r="K5650" s="1">
        <v>44541</v>
      </c>
      <c r="L5650" t="s">
        <v>29</v>
      </c>
      <c r="M5650" t="s">
        <v>14820</v>
      </c>
      <c r="N5650" t="s">
        <v>14821</v>
      </c>
      <c r="O5650" t="s">
        <v>81</v>
      </c>
      <c r="P5650" t="s">
        <v>1036</v>
      </c>
      <c r="Q5650" t="s">
        <v>50</v>
      </c>
      <c r="R5650" t="s">
        <v>1037</v>
      </c>
      <c r="S5650" t="s">
        <v>85</v>
      </c>
      <c r="T5650" t="s">
        <v>1038</v>
      </c>
      <c r="U5650" t="s">
        <v>1039</v>
      </c>
      <c r="V5650" t="s">
        <v>6188</v>
      </c>
      <c r="W5650" t="s">
        <v>6189</v>
      </c>
    </row>
    <row r="5651" spans="1:23" x14ac:dyDescent="0.3">
      <c r="A5651">
        <v>1539698271106270</v>
      </c>
      <c r="B5651" t="s">
        <v>161</v>
      </c>
      <c r="C5651" t="s">
        <v>58</v>
      </c>
      <c r="D5651" t="s">
        <v>1641</v>
      </c>
      <c r="E5651" t="s">
        <v>522</v>
      </c>
      <c r="F5651" t="s">
        <v>523</v>
      </c>
      <c r="G5651">
        <v>-9.6456999999999997</v>
      </c>
      <c r="H5651">
        <v>160.15620000000001</v>
      </c>
      <c r="I5651" t="s">
        <v>78</v>
      </c>
      <c r="J5651">
        <v>111812</v>
      </c>
      <c r="K5651" s="1">
        <v>44498</v>
      </c>
      <c r="L5651" t="s">
        <v>63</v>
      </c>
      <c r="M5651" t="s">
        <v>14822</v>
      </c>
      <c r="N5651">
        <v>5882635949</v>
      </c>
      <c r="O5651" t="s">
        <v>1979</v>
      </c>
      <c r="P5651" t="s">
        <v>4672</v>
      </c>
      <c r="Q5651" t="s">
        <v>67</v>
      </c>
      <c r="R5651" t="s">
        <v>4673</v>
      </c>
      <c r="S5651" t="s">
        <v>52</v>
      </c>
      <c r="T5651" t="s">
        <v>4674</v>
      </c>
      <c r="U5651" t="s">
        <v>4675</v>
      </c>
      <c r="V5651" t="s">
        <v>6909</v>
      </c>
      <c r="W5651" t="s">
        <v>6910</v>
      </c>
    </row>
    <row r="5652" spans="1:23" x14ac:dyDescent="0.3">
      <c r="A5652">
        <v>1102086290333350</v>
      </c>
      <c r="B5652" t="s">
        <v>417</v>
      </c>
      <c r="C5652" t="s">
        <v>273</v>
      </c>
      <c r="D5652" t="s">
        <v>3553</v>
      </c>
      <c r="E5652" t="s">
        <v>2394</v>
      </c>
      <c r="F5652" t="s">
        <v>2395</v>
      </c>
      <c r="G5652">
        <v>12.865399999999999</v>
      </c>
      <c r="H5652">
        <v>-85.2072</v>
      </c>
      <c r="I5652" t="s">
        <v>78</v>
      </c>
      <c r="J5652">
        <v>64232</v>
      </c>
      <c r="K5652" s="1">
        <v>44834</v>
      </c>
      <c r="L5652" t="s">
        <v>123</v>
      </c>
      <c r="M5652" t="s">
        <v>14823</v>
      </c>
      <c r="N5652" t="s">
        <v>14824</v>
      </c>
      <c r="O5652" t="s">
        <v>1381</v>
      </c>
      <c r="P5652" t="s">
        <v>1382</v>
      </c>
      <c r="Q5652" t="s">
        <v>1047</v>
      </c>
      <c r="R5652" t="s">
        <v>1383</v>
      </c>
      <c r="S5652" t="s">
        <v>69</v>
      </c>
      <c r="T5652" t="s">
        <v>1384</v>
      </c>
      <c r="U5652" t="s">
        <v>1385</v>
      </c>
      <c r="V5652" t="s">
        <v>655</v>
      </c>
      <c r="W5652" t="s">
        <v>656</v>
      </c>
    </row>
    <row r="5653" spans="1:23" x14ac:dyDescent="0.3">
      <c r="A5653">
        <v>713425171646783</v>
      </c>
      <c r="B5653" t="s">
        <v>1249</v>
      </c>
      <c r="C5653" t="s">
        <v>189</v>
      </c>
      <c r="D5653" t="s">
        <v>352</v>
      </c>
      <c r="E5653" t="s">
        <v>262</v>
      </c>
      <c r="F5653" t="s">
        <v>262</v>
      </c>
      <c r="G5653">
        <v>43.942399999999999</v>
      </c>
      <c r="H5653">
        <v>12.457800000000001</v>
      </c>
      <c r="I5653" t="s">
        <v>138</v>
      </c>
      <c r="J5653">
        <v>114857</v>
      </c>
      <c r="K5653" s="1">
        <v>44463</v>
      </c>
      <c r="L5653" t="s">
        <v>63</v>
      </c>
      <c r="M5653" t="s">
        <v>14825</v>
      </c>
      <c r="N5653" t="s">
        <v>14826</v>
      </c>
      <c r="O5653" t="s">
        <v>307</v>
      </c>
      <c r="P5653" t="s">
        <v>1244</v>
      </c>
      <c r="Q5653" t="s">
        <v>239</v>
      </c>
      <c r="R5653" t="s">
        <v>1245</v>
      </c>
      <c r="S5653" t="s">
        <v>36</v>
      </c>
      <c r="T5653" t="s">
        <v>1246</v>
      </c>
      <c r="U5653" t="s">
        <v>310</v>
      </c>
      <c r="V5653" t="s">
        <v>4374</v>
      </c>
      <c r="W5653" t="s">
        <v>4375</v>
      </c>
    </row>
    <row r="5654" spans="1:23" x14ac:dyDescent="0.3">
      <c r="A5654">
        <v>703362556525842</v>
      </c>
      <c r="B5654" t="s">
        <v>1249</v>
      </c>
      <c r="C5654" t="s">
        <v>218</v>
      </c>
      <c r="D5654" t="s">
        <v>751</v>
      </c>
      <c r="E5654" t="s">
        <v>26</v>
      </c>
      <c r="F5654" t="s">
        <v>27</v>
      </c>
      <c r="G5654">
        <v>54.2361</v>
      </c>
      <c r="H5654">
        <v>-4.5480999999999998</v>
      </c>
      <c r="I5654" t="s">
        <v>28</v>
      </c>
      <c r="J5654">
        <v>15837</v>
      </c>
      <c r="K5654" s="1">
        <v>45088</v>
      </c>
      <c r="L5654" t="s">
        <v>123</v>
      </c>
      <c r="M5654" t="s">
        <v>14827</v>
      </c>
      <c r="N5654" t="s">
        <v>14828</v>
      </c>
      <c r="O5654" t="s">
        <v>330</v>
      </c>
      <c r="P5654" t="s">
        <v>2993</v>
      </c>
      <c r="Q5654" t="s">
        <v>169</v>
      </c>
      <c r="R5654" t="s">
        <v>2994</v>
      </c>
      <c r="S5654" t="s">
        <v>85</v>
      </c>
      <c r="T5654" t="s">
        <v>2995</v>
      </c>
      <c r="U5654" t="s">
        <v>2996</v>
      </c>
      <c r="V5654" t="s">
        <v>1613</v>
      </c>
      <c r="W5654" t="s">
        <v>1614</v>
      </c>
    </row>
    <row r="5655" spans="1:23" x14ac:dyDescent="0.3">
      <c r="A5655">
        <v>288613425946584</v>
      </c>
      <c r="B5655" t="s">
        <v>351</v>
      </c>
      <c r="C5655" t="s">
        <v>24</v>
      </c>
      <c r="D5655" t="s">
        <v>5343</v>
      </c>
      <c r="E5655" t="s">
        <v>60</v>
      </c>
      <c r="F5655" t="s">
        <v>61</v>
      </c>
      <c r="G5655">
        <v>22.198699999999999</v>
      </c>
      <c r="H5655">
        <v>113.54389999999999</v>
      </c>
      <c r="I5655" t="s">
        <v>28</v>
      </c>
      <c r="J5655">
        <v>78014</v>
      </c>
      <c r="K5655" s="1">
        <v>44790</v>
      </c>
      <c r="L5655" t="s">
        <v>123</v>
      </c>
      <c r="M5655" t="s">
        <v>4560</v>
      </c>
      <c r="N5655" t="s">
        <v>14829</v>
      </c>
      <c r="O5655" t="s">
        <v>473</v>
      </c>
      <c r="P5655" t="s">
        <v>486</v>
      </c>
      <c r="Q5655" t="s">
        <v>34</v>
      </c>
      <c r="R5655" t="s">
        <v>487</v>
      </c>
      <c r="S5655" t="s">
        <v>241</v>
      </c>
      <c r="T5655" t="s">
        <v>488</v>
      </c>
      <c r="U5655" t="s">
        <v>489</v>
      </c>
      <c r="V5655" t="s">
        <v>5178</v>
      </c>
      <c r="W5655" t="s">
        <v>5179</v>
      </c>
    </row>
    <row r="5656" spans="1:23" x14ac:dyDescent="0.3">
      <c r="A5656">
        <v>462098318090680</v>
      </c>
      <c r="B5656" t="s">
        <v>443</v>
      </c>
      <c r="C5656" t="s">
        <v>218</v>
      </c>
      <c r="D5656" t="s">
        <v>6344</v>
      </c>
      <c r="E5656" t="s">
        <v>1509</v>
      </c>
      <c r="F5656" t="s">
        <v>1510</v>
      </c>
      <c r="G5656">
        <v>10.691800000000001</v>
      </c>
      <c r="H5656">
        <v>-61.222499999999997</v>
      </c>
      <c r="I5656" t="s">
        <v>206</v>
      </c>
      <c r="J5656">
        <v>68629</v>
      </c>
      <c r="K5656" s="1">
        <v>45165</v>
      </c>
      <c r="L5656" t="s">
        <v>123</v>
      </c>
      <c r="M5656" t="s">
        <v>14830</v>
      </c>
      <c r="N5656" t="s">
        <v>14831</v>
      </c>
      <c r="O5656" t="s">
        <v>81</v>
      </c>
      <c r="P5656" t="s">
        <v>224</v>
      </c>
      <c r="Q5656" t="s">
        <v>1047</v>
      </c>
      <c r="R5656" t="s">
        <v>2259</v>
      </c>
      <c r="S5656" t="s">
        <v>69</v>
      </c>
      <c r="T5656" t="s">
        <v>2260</v>
      </c>
      <c r="U5656" t="s">
        <v>2261</v>
      </c>
      <c r="V5656" t="s">
        <v>5608</v>
      </c>
      <c r="W5656" t="s">
        <v>5609</v>
      </c>
    </row>
    <row r="5657" spans="1:23" x14ac:dyDescent="0.3">
      <c r="A5657">
        <v>2012994851421130</v>
      </c>
      <c r="B5657" t="s">
        <v>1636</v>
      </c>
      <c r="C5657" t="s">
        <v>273</v>
      </c>
      <c r="D5657" t="s">
        <v>2178</v>
      </c>
      <c r="E5657" t="s">
        <v>700</v>
      </c>
      <c r="F5657" t="s">
        <v>700</v>
      </c>
      <c r="G5657">
        <v>43.738399999999999</v>
      </c>
      <c r="H5657">
        <v>7.4245999999999999</v>
      </c>
      <c r="I5657" t="s">
        <v>28</v>
      </c>
      <c r="J5657">
        <v>47496</v>
      </c>
      <c r="K5657" s="1">
        <v>44572</v>
      </c>
      <c r="L5657" t="s">
        <v>123</v>
      </c>
      <c r="M5657" t="s">
        <v>14832</v>
      </c>
      <c r="N5657" t="s">
        <v>14833</v>
      </c>
      <c r="O5657" t="s">
        <v>33</v>
      </c>
      <c r="P5657" t="s">
        <v>1558</v>
      </c>
      <c r="Q5657" t="s">
        <v>183</v>
      </c>
      <c r="R5657" t="s">
        <v>1559</v>
      </c>
      <c r="S5657" t="s">
        <v>85</v>
      </c>
      <c r="T5657" t="s">
        <v>1560</v>
      </c>
      <c r="U5657" t="s">
        <v>1561</v>
      </c>
      <c r="V5657" t="s">
        <v>7071</v>
      </c>
      <c r="W5657" t="s">
        <v>7072</v>
      </c>
    </row>
    <row r="5658" spans="1:23" x14ac:dyDescent="0.3">
      <c r="A5658">
        <v>361850675448366</v>
      </c>
      <c r="B5658" t="s">
        <v>686</v>
      </c>
      <c r="C5658" t="s">
        <v>42</v>
      </c>
      <c r="D5658" t="s">
        <v>3850</v>
      </c>
      <c r="E5658" t="s">
        <v>1268</v>
      </c>
      <c r="F5658" t="s">
        <v>1269</v>
      </c>
      <c r="G5658">
        <v>12.879721</v>
      </c>
      <c r="H5658">
        <v>121.774017</v>
      </c>
      <c r="I5658" t="s">
        <v>28</v>
      </c>
      <c r="J5658">
        <v>55780</v>
      </c>
      <c r="K5658" s="1">
        <v>44965</v>
      </c>
      <c r="L5658" t="s">
        <v>123</v>
      </c>
      <c r="M5658" t="s">
        <v>8668</v>
      </c>
      <c r="N5658" t="s">
        <v>14834</v>
      </c>
      <c r="O5658" t="s">
        <v>597</v>
      </c>
      <c r="P5658" t="s">
        <v>1493</v>
      </c>
      <c r="Q5658" t="s">
        <v>183</v>
      </c>
      <c r="R5658" t="s">
        <v>1755</v>
      </c>
      <c r="S5658" t="s">
        <v>241</v>
      </c>
      <c r="T5658" t="s">
        <v>1756</v>
      </c>
      <c r="U5658" t="s">
        <v>1757</v>
      </c>
      <c r="V5658" t="s">
        <v>3182</v>
      </c>
      <c r="W5658" t="s">
        <v>3183</v>
      </c>
    </row>
    <row r="5659" spans="1:23" x14ac:dyDescent="0.3">
      <c r="A5659">
        <v>1109538838916050</v>
      </c>
      <c r="B5659" t="s">
        <v>1140</v>
      </c>
      <c r="C5659" t="s">
        <v>91</v>
      </c>
      <c r="D5659" t="s">
        <v>852</v>
      </c>
      <c r="E5659" t="s">
        <v>456</v>
      </c>
      <c r="F5659" t="s">
        <v>457</v>
      </c>
      <c r="G5659">
        <v>9.0820000000000007</v>
      </c>
      <c r="H5659">
        <v>8.6753</v>
      </c>
      <c r="I5659" t="s">
        <v>28</v>
      </c>
      <c r="J5659">
        <v>20014</v>
      </c>
      <c r="K5659" s="1">
        <v>44812</v>
      </c>
      <c r="L5659" t="s">
        <v>29</v>
      </c>
      <c r="M5659" t="s">
        <v>14835</v>
      </c>
      <c r="N5659">
        <v>6826628857</v>
      </c>
      <c r="O5659" t="s">
        <v>2453</v>
      </c>
      <c r="P5659" t="s">
        <v>6463</v>
      </c>
      <c r="Q5659" t="s">
        <v>253</v>
      </c>
      <c r="R5659" t="s">
        <v>6464</v>
      </c>
      <c r="S5659" t="s">
        <v>198</v>
      </c>
      <c r="T5659" t="s">
        <v>6465</v>
      </c>
      <c r="U5659" t="s">
        <v>6466</v>
      </c>
      <c r="V5659" t="s">
        <v>3713</v>
      </c>
      <c r="W5659" t="s">
        <v>3714</v>
      </c>
    </row>
    <row r="5660" spans="1:23" x14ac:dyDescent="0.3">
      <c r="A5660">
        <v>1048034999319330</v>
      </c>
      <c r="B5660" t="s">
        <v>417</v>
      </c>
      <c r="C5660" t="s">
        <v>273</v>
      </c>
      <c r="D5660" t="s">
        <v>4691</v>
      </c>
      <c r="E5660" t="s">
        <v>876</v>
      </c>
      <c r="F5660" t="s">
        <v>877</v>
      </c>
      <c r="G5660">
        <v>48.668999999999997</v>
      </c>
      <c r="H5660">
        <v>19.699000000000002</v>
      </c>
      <c r="I5660" t="s">
        <v>28</v>
      </c>
      <c r="J5660">
        <v>43295</v>
      </c>
      <c r="K5660" s="1">
        <v>44521</v>
      </c>
      <c r="L5660" t="s">
        <v>123</v>
      </c>
      <c r="M5660" t="s">
        <v>14836</v>
      </c>
      <c r="N5660" t="s">
        <v>14837</v>
      </c>
      <c r="O5660" t="s">
        <v>2583</v>
      </c>
      <c r="P5660" t="s">
        <v>5553</v>
      </c>
      <c r="Q5660" t="s">
        <v>358</v>
      </c>
      <c r="R5660" t="s">
        <v>5554</v>
      </c>
      <c r="S5660" t="s">
        <v>198</v>
      </c>
      <c r="T5660" t="s">
        <v>5555</v>
      </c>
      <c r="U5660" t="s">
        <v>5556</v>
      </c>
      <c r="V5660" t="s">
        <v>4481</v>
      </c>
      <c r="W5660" t="s">
        <v>4482</v>
      </c>
    </row>
    <row r="5661" spans="1:23" x14ac:dyDescent="0.3">
      <c r="A5661">
        <v>2711646238756410</v>
      </c>
      <c r="B5661" t="s">
        <v>260</v>
      </c>
      <c r="C5661" t="s">
        <v>218</v>
      </c>
      <c r="D5661" t="s">
        <v>3379</v>
      </c>
      <c r="E5661" t="s">
        <v>669</v>
      </c>
      <c r="F5661" t="s">
        <v>670</v>
      </c>
      <c r="G5661">
        <v>-0.22800000000000001</v>
      </c>
      <c r="H5661">
        <v>15.8277</v>
      </c>
      <c r="I5661" t="s">
        <v>206</v>
      </c>
      <c r="J5661">
        <v>64359</v>
      </c>
      <c r="K5661" s="1">
        <v>45109</v>
      </c>
      <c r="L5661" t="s">
        <v>123</v>
      </c>
      <c r="M5661" t="s">
        <v>14838</v>
      </c>
      <c r="N5661">
        <v>4767110723</v>
      </c>
      <c r="O5661" t="s">
        <v>4167</v>
      </c>
      <c r="P5661" t="s">
        <v>4168</v>
      </c>
      <c r="Q5661" t="s">
        <v>50</v>
      </c>
      <c r="R5661" t="s">
        <v>4169</v>
      </c>
      <c r="S5661" t="s">
        <v>212</v>
      </c>
      <c r="T5661" t="s">
        <v>4170</v>
      </c>
      <c r="U5661" t="s">
        <v>4171</v>
      </c>
      <c r="V5661" t="s">
        <v>2184</v>
      </c>
      <c r="W5661" t="s">
        <v>2185</v>
      </c>
    </row>
    <row r="5662" spans="1:23" x14ac:dyDescent="0.3">
      <c r="A5662">
        <v>1090913220999660</v>
      </c>
      <c r="B5662" t="s">
        <v>260</v>
      </c>
      <c r="C5662" t="s">
        <v>58</v>
      </c>
      <c r="D5662" t="s">
        <v>2648</v>
      </c>
      <c r="E5662" t="s">
        <v>975</v>
      </c>
      <c r="F5662" t="s">
        <v>976</v>
      </c>
      <c r="G5662">
        <v>7.8731</v>
      </c>
      <c r="H5662">
        <v>80.771799999999999</v>
      </c>
      <c r="I5662" t="s">
        <v>206</v>
      </c>
      <c r="J5662">
        <v>53187</v>
      </c>
      <c r="K5662" s="1">
        <v>44609</v>
      </c>
      <c r="L5662" t="s">
        <v>63</v>
      </c>
      <c r="M5662" t="s">
        <v>14839</v>
      </c>
      <c r="N5662" t="s">
        <v>14840</v>
      </c>
      <c r="O5662" t="s">
        <v>2470</v>
      </c>
      <c r="P5662" t="s">
        <v>2471</v>
      </c>
      <c r="Q5662" t="s">
        <v>358</v>
      </c>
      <c r="R5662" t="s">
        <v>2472</v>
      </c>
      <c r="S5662" t="s">
        <v>85</v>
      </c>
      <c r="T5662" t="s">
        <v>2473</v>
      </c>
      <c r="U5662" t="s">
        <v>2474</v>
      </c>
      <c r="V5662" t="s">
        <v>8282</v>
      </c>
      <c r="W5662" t="s">
        <v>8283</v>
      </c>
    </row>
    <row r="5663" spans="1:23" x14ac:dyDescent="0.3">
      <c r="A5663">
        <v>251381820294405</v>
      </c>
      <c r="B5663" t="s">
        <v>41</v>
      </c>
      <c r="C5663" t="s">
        <v>218</v>
      </c>
      <c r="D5663" t="s">
        <v>1083</v>
      </c>
      <c r="E5663" t="s">
        <v>2691</v>
      </c>
      <c r="F5663" t="s">
        <v>2692</v>
      </c>
      <c r="G5663">
        <v>26.820599999999999</v>
      </c>
      <c r="H5663">
        <v>30.802499999999998</v>
      </c>
      <c r="I5663" t="s">
        <v>138</v>
      </c>
      <c r="J5663">
        <v>103074</v>
      </c>
      <c r="K5663" s="1">
        <v>44684</v>
      </c>
      <c r="L5663" t="s">
        <v>63</v>
      </c>
      <c r="M5663" t="s">
        <v>14841</v>
      </c>
      <c r="N5663" t="s">
        <v>14842</v>
      </c>
      <c r="O5663" t="s">
        <v>48</v>
      </c>
      <c r="P5663" t="s">
        <v>49</v>
      </c>
      <c r="Q5663" t="s">
        <v>50</v>
      </c>
      <c r="R5663" t="s">
        <v>51</v>
      </c>
      <c r="S5663" t="s">
        <v>85</v>
      </c>
      <c r="T5663" t="s">
        <v>53</v>
      </c>
      <c r="U5663" t="s">
        <v>54</v>
      </c>
      <c r="V5663" t="s">
        <v>2545</v>
      </c>
      <c r="W5663" t="s">
        <v>2546</v>
      </c>
    </row>
    <row r="5664" spans="1:23" x14ac:dyDescent="0.3">
      <c r="A5664">
        <v>857220239308944</v>
      </c>
      <c r="B5664" t="s">
        <v>313</v>
      </c>
      <c r="C5664" t="s">
        <v>91</v>
      </c>
      <c r="D5664" t="s">
        <v>5184</v>
      </c>
      <c r="E5664" t="s">
        <v>3424</v>
      </c>
      <c r="F5664" t="s">
        <v>3425</v>
      </c>
      <c r="G5664">
        <v>-21.178899999999999</v>
      </c>
      <c r="H5664">
        <v>-175.19820000000001</v>
      </c>
      <c r="I5664" t="s">
        <v>28</v>
      </c>
      <c r="J5664">
        <v>127459</v>
      </c>
      <c r="K5664" s="1">
        <v>44573</v>
      </c>
      <c r="L5664" t="s">
        <v>123</v>
      </c>
      <c r="M5664" t="s">
        <v>14843</v>
      </c>
      <c r="N5664">
        <f>1-935-828-8802</f>
        <v>-10564</v>
      </c>
      <c r="O5664" t="s">
        <v>1513</v>
      </c>
      <c r="P5664" t="s">
        <v>1373</v>
      </c>
      <c r="Q5664" t="s">
        <v>169</v>
      </c>
      <c r="R5664" t="s">
        <v>1514</v>
      </c>
      <c r="S5664" t="s">
        <v>85</v>
      </c>
      <c r="T5664" t="s">
        <v>1515</v>
      </c>
      <c r="U5664" t="s">
        <v>1516</v>
      </c>
      <c r="V5664" t="s">
        <v>8407</v>
      </c>
      <c r="W5664" t="s">
        <v>8408</v>
      </c>
    </row>
    <row r="5665" spans="1:23" x14ac:dyDescent="0.3">
      <c r="A5665">
        <v>2750197708279740</v>
      </c>
      <c r="B5665" t="s">
        <v>161</v>
      </c>
      <c r="C5665" t="s">
        <v>91</v>
      </c>
      <c r="D5665" t="s">
        <v>2388</v>
      </c>
      <c r="E5665" t="s">
        <v>2296</v>
      </c>
      <c r="F5665" t="s">
        <v>2297</v>
      </c>
      <c r="G5665">
        <v>21.9162</v>
      </c>
      <c r="H5665">
        <v>95.956000000000003</v>
      </c>
      <c r="I5665" t="s">
        <v>138</v>
      </c>
      <c r="J5665">
        <v>51880</v>
      </c>
      <c r="K5665" s="1">
        <v>44558</v>
      </c>
      <c r="L5665" t="s">
        <v>123</v>
      </c>
      <c r="M5665" t="s">
        <v>6530</v>
      </c>
      <c r="N5665">
        <v>8655376008</v>
      </c>
      <c r="O5665" t="s">
        <v>279</v>
      </c>
      <c r="P5665" t="s">
        <v>280</v>
      </c>
      <c r="Q5665" t="s">
        <v>239</v>
      </c>
      <c r="R5665" t="s">
        <v>281</v>
      </c>
      <c r="S5665" t="s">
        <v>36</v>
      </c>
      <c r="T5665" t="s">
        <v>282</v>
      </c>
      <c r="U5665" t="s">
        <v>283</v>
      </c>
      <c r="V5665" t="s">
        <v>4635</v>
      </c>
      <c r="W5665" t="s">
        <v>4636</v>
      </c>
    </row>
    <row r="5666" spans="1:23" x14ac:dyDescent="0.3">
      <c r="A5666">
        <v>2912834752410220</v>
      </c>
      <c r="B5666" t="s">
        <v>133</v>
      </c>
      <c r="C5666" t="s">
        <v>189</v>
      </c>
      <c r="D5666" t="s">
        <v>75</v>
      </c>
      <c r="E5666" t="s">
        <v>1564</v>
      </c>
      <c r="F5666" t="s">
        <v>1565</v>
      </c>
      <c r="G5666">
        <v>6.6111000000000004</v>
      </c>
      <c r="H5666">
        <v>20.939399999999999</v>
      </c>
      <c r="I5666" t="s">
        <v>78</v>
      </c>
      <c r="J5666">
        <v>75581</v>
      </c>
      <c r="K5666" s="1">
        <v>44584</v>
      </c>
      <c r="L5666" t="s">
        <v>29</v>
      </c>
      <c r="M5666" t="s">
        <v>14844</v>
      </c>
      <c r="N5666" t="s">
        <v>14845</v>
      </c>
      <c r="O5666" t="s">
        <v>81</v>
      </c>
      <c r="P5666" t="s">
        <v>224</v>
      </c>
      <c r="Q5666" t="s">
        <v>34</v>
      </c>
      <c r="R5666" t="s">
        <v>2259</v>
      </c>
      <c r="S5666" t="s">
        <v>145</v>
      </c>
      <c r="T5666" t="s">
        <v>2260</v>
      </c>
      <c r="U5666" t="s">
        <v>2261</v>
      </c>
      <c r="V5666" t="s">
        <v>3297</v>
      </c>
      <c r="W5666" t="s">
        <v>3298</v>
      </c>
    </row>
    <row r="5667" spans="1:23" x14ac:dyDescent="0.3">
      <c r="A5667">
        <v>1599650545596410</v>
      </c>
      <c r="B5667" t="s">
        <v>454</v>
      </c>
      <c r="C5667" t="s">
        <v>189</v>
      </c>
      <c r="D5667" t="s">
        <v>2186</v>
      </c>
      <c r="E5667" t="s">
        <v>3080</v>
      </c>
      <c r="F5667" t="s">
        <v>3081</v>
      </c>
      <c r="G5667">
        <v>12.169600000000001</v>
      </c>
      <c r="H5667">
        <v>-68.989999999999995</v>
      </c>
      <c r="I5667" t="s">
        <v>138</v>
      </c>
      <c r="J5667">
        <v>41597</v>
      </c>
      <c r="K5667" s="1">
        <v>44624</v>
      </c>
      <c r="L5667" t="s">
        <v>63</v>
      </c>
      <c r="M5667" t="s">
        <v>14846</v>
      </c>
      <c r="N5667" t="s">
        <v>14847</v>
      </c>
      <c r="O5667" t="s">
        <v>693</v>
      </c>
      <c r="P5667" t="s">
        <v>5234</v>
      </c>
      <c r="Q5667" t="s">
        <v>34</v>
      </c>
      <c r="R5667" t="s">
        <v>5235</v>
      </c>
      <c r="S5667" t="s">
        <v>69</v>
      </c>
      <c r="T5667" t="s">
        <v>5236</v>
      </c>
      <c r="U5667" t="s">
        <v>5237</v>
      </c>
      <c r="V5667" t="s">
        <v>4881</v>
      </c>
      <c r="W5667" t="s">
        <v>4882</v>
      </c>
    </row>
    <row r="5668" spans="1:23" x14ac:dyDescent="0.3">
      <c r="A5668">
        <v>2403483007091280</v>
      </c>
      <c r="B5668" t="s">
        <v>582</v>
      </c>
      <c r="C5668" t="s">
        <v>189</v>
      </c>
      <c r="D5668" t="s">
        <v>1528</v>
      </c>
      <c r="E5668" t="s">
        <v>2610</v>
      </c>
      <c r="F5668" t="s">
        <v>2611</v>
      </c>
      <c r="G5668">
        <v>27.514199999999999</v>
      </c>
      <c r="H5668">
        <v>90.433599999999998</v>
      </c>
      <c r="I5668" t="s">
        <v>206</v>
      </c>
      <c r="J5668">
        <v>75803</v>
      </c>
      <c r="K5668" s="1">
        <v>44851</v>
      </c>
      <c r="L5668" t="s">
        <v>29</v>
      </c>
      <c r="M5668" t="s">
        <v>14848</v>
      </c>
      <c r="N5668" t="s">
        <v>14849</v>
      </c>
      <c r="O5668" t="s">
        <v>81</v>
      </c>
      <c r="P5668" t="s">
        <v>1036</v>
      </c>
      <c r="Q5668" t="s">
        <v>143</v>
      </c>
      <c r="R5668" t="s">
        <v>1037</v>
      </c>
      <c r="S5668" t="s">
        <v>145</v>
      </c>
      <c r="T5668" t="s">
        <v>1038</v>
      </c>
      <c r="U5668" t="s">
        <v>1039</v>
      </c>
      <c r="V5668" t="s">
        <v>2660</v>
      </c>
      <c r="W5668" t="s">
        <v>2661</v>
      </c>
    </row>
    <row r="5669" spans="1:23" x14ac:dyDescent="0.3">
      <c r="A5669">
        <v>1701271279882910</v>
      </c>
      <c r="B5669" t="s">
        <v>286</v>
      </c>
      <c r="C5669" t="s">
        <v>58</v>
      </c>
      <c r="D5669" t="s">
        <v>2764</v>
      </c>
      <c r="E5669" t="s">
        <v>2816</v>
      </c>
      <c r="F5669" t="s">
        <v>2817</v>
      </c>
      <c r="G5669">
        <v>-40.900599999999997</v>
      </c>
      <c r="H5669">
        <v>174.886</v>
      </c>
      <c r="I5669" t="s">
        <v>78</v>
      </c>
      <c r="J5669">
        <v>122005</v>
      </c>
      <c r="K5669" s="1">
        <v>44578</v>
      </c>
      <c r="L5669" t="s">
        <v>29</v>
      </c>
      <c r="M5669" t="s">
        <v>14850</v>
      </c>
      <c r="N5669" t="s">
        <v>14851</v>
      </c>
      <c r="O5669" t="s">
        <v>307</v>
      </c>
      <c r="P5669" t="s">
        <v>1417</v>
      </c>
      <c r="Q5669" t="s">
        <v>321</v>
      </c>
      <c r="R5669" t="s">
        <v>1418</v>
      </c>
      <c r="S5669" t="s">
        <v>334</v>
      </c>
      <c r="T5669" t="s">
        <v>1419</v>
      </c>
      <c r="U5669" t="s">
        <v>1420</v>
      </c>
      <c r="V5669" t="s">
        <v>5416</v>
      </c>
      <c r="W5669" t="s">
        <v>5417</v>
      </c>
    </row>
    <row r="5670" spans="1:23" x14ac:dyDescent="0.3">
      <c r="A5670">
        <v>152380902433679</v>
      </c>
      <c r="B5670" t="s">
        <v>1636</v>
      </c>
      <c r="C5670" t="s">
        <v>42</v>
      </c>
      <c r="D5670" t="s">
        <v>5948</v>
      </c>
      <c r="E5670" t="s">
        <v>2570</v>
      </c>
      <c r="F5670" t="s">
        <v>2571</v>
      </c>
      <c r="G5670">
        <v>6.4238</v>
      </c>
      <c r="H5670">
        <v>-66.589699999999993</v>
      </c>
      <c r="I5670" t="s">
        <v>206</v>
      </c>
      <c r="J5670">
        <v>51150</v>
      </c>
      <c r="K5670" s="1">
        <v>44758</v>
      </c>
      <c r="L5670" t="s">
        <v>29</v>
      </c>
      <c r="M5670" t="s">
        <v>14852</v>
      </c>
      <c r="N5670" t="s">
        <v>14853</v>
      </c>
      <c r="O5670" t="s">
        <v>2583</v>
      </c>
      <c r="P5670" t="s">
        <v>2584</v>
      </c>
      <c r="Q5670" t="s">
        <v>294</v>
      </c>
      <c r="R5670" t="s">
        <v>2585</v>
      </c>
      <c r="S5670" t="s">
        <v>198</v>
      </c>
      <c r="T5670" t="s">
        <v>2586</v>
      </c>
      <c r="U5670" t="s">
        <v>2587</v>
      </c>
      <c r="V5670" t="s">
        <v>2485</v>
      </c>
      <c r="W5670" t="s">
        <v>2486</v>
      </c>
    </row>
    <row r="5671" spans="1:23" x14ac:dyDescent="0.3">
      <c r="A5671">
        <v>763300424963724</v>
      </c>
      <c r="B5671" t="s">
        <v>1249</v>
      </c>
      <c r="C5671" t="s">
        <v>42</v>
      </c>
      <c r="D5671" t="s">
        <v>1778</v>
      </c>
      <c r="E5671" t="s">
        <v>1377</v>
      </c>
      <c r="F5671" t="s">
        <v>1378</v>
      </c>
      <c r="G5671">
        <v>-29.6099</v>
      </c>
      <c r="H5671">
        <v>28.233599999999999</v>
      </c>
      <c r="I5671" t="s">
        <v>78</v>
      </c>
      <c r="J5671">
        <v>68230</v>
      </c>
      <c r="K5671" s="1">
        <v>44528</v>
      </c>
      <c r="L5671" t="s">
        <v>63</v>
      </c>
      <c r="M5671" t="s">
        <v>14854</v>
      </c>
      <c r="N5671" t="s">
        <v>14855</v>
      </c>
      <c r="O5671" t="s">
        <v>803</v>
      </c>
      <c r="P5671" t="s">
        <v>804</v>
      </c>
      <c r="Q5671" t="s">
        <v>239</v>
      </c>
      <c r="R5671" t="s">
        <v>805</v>
      </c>
      <c r="S5671" t="s">
        <v>36</v>
      </c>
      <c r="T5671" t="s">
        <v>806</v>
      </c>
      <c r="U5671" t="s">
        <v>807</v>
      </c>
      <c r="V5671" t="s">
        <v>890</v>
      </c>
      <c r="W5671" t="s">
        <v>891</v>
      </c>
    </row>
    <row r="5672" spans="1:23" x14ac:dyDescent="0.3">
      <c r="A5672">
        <v>2090277504586530</v>
      </c>
      <c r="B5672" t="s">
        <v>467</v>
      </c>
      <c r="C5672" t="s">
        <v>273</v>
      </c>
      <c r="D5672" t="s">
        <v>5557</v>
      </c>
      <c r="E5672" t="s">
        <v>2296</v>
      </c>
      <c r="F5672" t="s">
        <v>2297</v>
      </c>
      <c r="G5672">
        <v>21.9162</v>
      </c>
      <c r="H5672">
        <v>95.956000000000003</v>
      </c>
      <c r="I5672" t="s">
        <v>138</v>
      </c>
      <c r="J5672">
        <v>66745</v>
      </c>
      <c r="K5672" s="1">
        <v>44586</v>
      </c>
      <c r="L5672" t="s">
        <v>63</v>
      </c>
      <c r="M5672" t="s">
        <v>14856</v>
      </c>
      <c r="N5672" t="s">
        <v>14857</v>
      </c>
      <c r="O5672" t="s">
        <v>3636</v>
      </c>
      <c r="P5672" t="s">
        <v>3637</v>
      </c>
      <c r="Q5672" t="s">
        <v>358</v>
      </c>
      <c r="R5672" t="s">
        <v>3638</v>
      </c>
      <c r="S5672" t="s">
        <v>334</v>
      </c>
      <c r="T5672" t="s">
        <v>3639</v>
      </c>
      <c r="U5672" t="s">
        <v>3640</v>
      </c>
      <c r="V5672" t="s">
        <v>1634</v>
      </c>
      <c r="W5672" t="s">
        <v>1635</v>
      </c>
    </row>
    <row r="5673" spans="1:23" x14ac:dyDescent="0.3">
      <c r="A5673">
        <v>2106969975992850</v>
      </c>
      <c r="B5673" t="s">
        <v>417</v>
      </c>
      <c r="C5673" t="s">
        <v>58</v>
      </c>
      <c r="D5673" t="s">
        <v>2808</v>
      </c>
      <c r="E5673" t="s">
        <v>1534</v>
      </c>
      <c r="F5673" t="s">
        <v>1535</v>
      </c>
      <c r="G5673">
        <v>1.3733</v>
      </c>
      <c r="H5673">
        <v>32.290300000000002</v>
      </c>
      <c r="I5673" t="s">
        <v>206</v>
      </c>
      <c r="J5673">
        <v>56201</v>
      </c>
      <c r="K5673" s="1">
        <v>44843</v>
      </c>
      <c r="L5673" t="s">
        <v>29</v>
      </c>
      <c r="M5673" t="s">
        <v>14858</v>
      </c>
      <c r="N5673" t="s">
        <v>14859</v>
      </c>
      <c r="O5673" t="s">
        <v>448</v>
      </c>
      <c r="P5673" t="s">
        <v>6370</v>
      </c>
      <c r="Q5673" t="s">
        <v>169</v>
      </c>
      <c r="R5673" t="s">
        <v>6371</v>
      </c>
      <c r="S5673" t="s">
        <v>36</v>
      </c>
      <c r="T5673" t="s">
        <v>6372</v>
      </c>
      <c r="U5673" t="s">
        <v>6373</v>
      </c>
      <c r="V5673" t="s">
        <v>1391</v>
      </c>
      <c r="W5673" t="s">
        <v>1392</v>
      </c>
    </row>
    <row r="5674" spans="1:23" x14ac:dyDescent="0.3">
      <c r="A5674">
        <v>2668490351874270</v>
      </c>
      <c r="B5674" t="s">
        <v>1803</v>
      </c>
      <c r="C5674" t="s">
        <v>42</v>
      </c>
      <c r="D5674" t="s">
        <v>2465</v>
      </c>
      <c r="E5674" t="s">
        <v>3964</v>
      </c>
      <c r="F5674" t="s">
        <v>3965</v>
      </c>
      <c r="G5674">
        <v>42.315399999999997</v>
      </c>
      <c r="H5674">
        <v>43.356900000000003</v>
      </c>
      <c r="I5674" t="s">
        <v>206</v>
      </c>
      <c r="J5674">
        <v>97141</v>
      </c>
      <c r="K5674" s="1">
        <v>44491</v>
      </c>
      <c r="L5674" t="s">
        <v>63</v>
      </c>
      <c r="M5674" t="s">
        <v>14860</v>
      </c>
      <c r="N5674" t="s">
        <v>14861</v>
      </c>
      <c r="O5674" t="s">
        <v>319</v>
      </c>
      <c r="P5674" t="s">
        <v>3506</v>
      </c>
      <c r="Q5674" t="s">
        <v>67</v>
      </c>
      <c r="R5674" t="s">
        <v>3507</v>
      </c>
      <c r="S5674" t="s">
        <v>212</v>
      </c>
      <c r="T5674" t="s">
        <v>3508</v>
      </c>
      <c r="U5674" t="s">
        <v>3509</v>
      </c>
      <c r="V5674" t="s">
        <v>1595</v>
      </c>
      <c r="W5674" t="s">
        <v>1596</v>
      </c>
    </row>
    <row r="5675" spans="1:23" x14ac:dyDescent="0.3">
      <c r="A5675">
        <v>2983197894191150</v>
      </c>
      <c r="B5675" t="s">
        <v>417</v>
      </c>
      <c r="C5675" t="s">
        <v>91</v>
      </c>
      <c r="D5675" t="s">
        <v>1014</v>
      </c>
      <c r="E5675" t="s">
        <v>220</v>
      </c>
      <c r="F5675" t="s">
        <v>221</v>
      </c>
      <c r="G5675">
        <v>13.443199999999999</v>
      </c>
      <c r="H5675">
        <v>-15.3101</v>
      </c>
      <c r="I5675" t="s">
        <v>62</v>
      </c>
      <c r="J5675">
        <v>134440</v>
      </c>
      <c r="K5675" s="1">
        <v>44651</v>
      </c>
      <c r="L5675" t="s">
        <v>123</v>
      </c>
      <c r="M5675" t="s">
        <v>14862</v>
      </c>
      <c r="N5675" t="s">
        <v>14863</v>
      </c>
      <c r="O5675" t="s">
        <v>496</v>
      </c>
      <c r="P5675" t="s">
        <v>497</v>
      </c>
      <c r="Q5675" t="s">
        <v>83</v>
      </c>
      <c r="R5675" t="s">
        <v>498</v>
      </c>
      <c r="S5675" t="s">
        <v>212</v>
      </c>
      <c r="T5675" t="s">
        <v>499</v>
      </c>
      <c r="U5675" t="s">
        <v>500</v>
      </c>
      <c r="V5675" t="s">
        <v>2091</v>
      </c>
      <c r="W5675" t="s">
        <v>2092</v>
      </c>
    </row>
    <row r="5676" spans="1:23" x14ac:dyDescent="0.3">
      <c r="A5676">
        <v>1349938898185550</v>
      </c>
      <c r="B5676" t="s">
        <v>175</v>
      </c>
      <c r="C5676" t="s">
        <v>24</v>
      </c>
      <c r="D5676" t="s">
        <v>985</v>
      </c>
      <c r="E5676" t="s">
        <v>1657</v>
      </c>
      <c r="F5676" t="s">
        <v>1658</v>
      </c>
      <c r="G5676">
        <v>18.9712</v>
      </c>
      <c r="H5676">
        <v>-72.285200000000003</v>
      </c>
      <c r="I5676" t="s">
        <v>206</v>
      </c>
      <c r="J5676">
        <v>49551</v>
      </c>
      <c r="K5676" s="1">
        <v>44607</v>
      </c>
      <c r="L5676" t="s">
        <v>123</v>
      </c>
      <c r="M5676" t="s">
        <v>14864</v>
      </c>
      <c r="N5676" t="s">
        <v>14865</v>
      </c>
      <c r="O5676" t="s">
        <v>785</v>
      </c>
      <c r="P5676" t="s">
        <v>1203</v>
      </c>
      <c r="Q5676" t="s">
        <v>294</v>
      </c>
      <c r="R5676" t="s">
        <v>1204</v>
      </c>
      <c r="S5676" t="s">
        <v>114</v>
      </c>
      <c r="T5676" t="s">
        <v>1205</v>
      </c>
      <c r="U5676" t="s">
        <v>1206</v>
      </c>
      <c r="V5676" t="s">
        <v>3821</v>
      </c>
      <c r="W5676" t="s">
        <v>3822</v>
      </c>
    </row>
    <row r="5677" spans="1:23" x14ac:dyDescent="0.3">
      <c r="A5677">
        <v>2317725484542140</v>
      </c>
      <c r="B5677" t="s">
        <v>325</v>
      </c>
      <c r="C5677" t="s">
        <v>218</v>
      </c>
      <c r="D5677" t="s">
        <v>625</v>
      </c>
      <c r="E5677" t="s">
        <v>1405</v>
      </c>
      <c r="F5677" t="s">
        <v>1406</v>
      </c>
      <c r="G5677">
        <v>56.2639</v>
      </c>
      <c r="H5677">
        <v>9.5017999999999994</v>
      </c>
      <c r="I5677" t="s">
        <v>28</v>
      </c>
      <c r="J5677">
        <v>83452</v>
      </c>
      <c r="K5677" s="1">
        <v>44938</v>
      </c>
      <c r="L5677" t="s">
        <v>123</v>
      </c>
      <c r="M5677" t="s">
        <v>14866</v>
      </c>
      <c r="N5677" t="s">
        <v>14867</v>
      </c>
      <c r="O5677" t="s">
        <v>2332</v>
      </c>
      <c r="P5677" t="s">
        <v>7383</v>
      </c>
      <c r="Q5677" t="s">
        <v>169</v>
      </c>
      <c r="R5677" t="s">
        <v>7384</v>
      </c>
      <c r="S5677" t="s">
        <v>36</v>
      </c>
      <c r="T5677" t="s">
        <v>7385</v>
      </c>
      <c r="U5677" t="s">
        <v>7386</v>
      </c>
      <c r="V5677" t="s">
        <v>3890</v>
      </c>
      <c r="W5677" t="s">
        <v>3891</v>
      </c>
    </row>
    <row r="5678" spans="1:23" x14ac:dyDescent="0.3">
      <c r="A5678">
        <v>3022819217093160</v>
      </c>
      <c r="B5678" t="s">
        <v>921</v>
      </c>
      <c r="C5678" t="s">
        <v>58</v>
      </c>
      <c r="D5678" t="s">
        <v>1350</v>
      </c>
      <c r="E5678" t="s">
        <v>1278</v>
      </c>
      <c r="F5678" t="s">
        <v>1278</v>
      </c>
      <c r="G5678">
        <v>49.815300000000001</v>
      </c>
      <c r="H5678">
        <v>6.1295999999999999</v>
      </c>
      <c r="I5678" t="s">
        <v>28</v>
      </c>
      <c r="J5678">
        <v>16047</v>
      </c>
      <c r="K5678" s="1">
        <v>45117</v>
      </c>
      <c r="L5678" t="s">
        <v>29</v>
      </c>
      <c r="M5678" t="s">
        <v>14868</v>
      </c>
      <c r="N5678" t="s">
        <v>14869</v>
      </c>
      <c r="O5678" t="s">
        <v>1979</v>
      </c>
      <c r="P5678" t="s">
        <v>2111</v>
      </c>
      <c r="Q5678" t="s">
        <v>294</v>
      </c>
      <c r="R5678" t="s">
        <v>3837</v>
      </c>
      <c r="S5678" t="s">
        <v>212</v>
      </c>
      <c r="T5678" t="s">
        <v>3838</v>
      </c>
      <c r="U5678" t="s">
        <v>3839</v>
      </c>
      <c r="V5678" t="s">
        <v>1195</v>
      </c>
      <c r="W5678" t="s">
        <v>1196</v>
      </c>
    </row>
    <row r="5679" spans="1:23" x14ac:dyDescent="0.3">
      <c r="A5679">
        <v>2553246958587180</v>
      </c>
      <c r="B5679" t="s">
        <v>792</v>
      </c>
      <c r="C5679" t="s">
        <v>91</v>
      </c>
      <c r="D5679" t="s">
        <v>5564</v>
      </c>
      <c r="E5679" t="s">
        <v>3424</v>
      </c>
      <c r="F5679" t="s">
        <v>3425</v>
      </c>
      <c r="G5679">
        <v>-21.178899999999999</v>
      </c>
      <c r="H5679">
        <v>-175.19820000000001</v>
      </c>
      <c r="I5679" t="s">
        <v>28</v>
      </c>
      <c r="J5679">
        <v>120638</v>
      </c>
      <c r="K5679" s="1">
        <v>44814</v>
      </c>
      <c r="L5679" t="s">
        <v>29</v>
      </c>
      <c r="M5679" t="s">
        <v>14870</v>
      </c>
      <c r="N5679" t="s">
        <v>14871</v>
      </c>
      <c r="O5679" t="s">
        <v>909</v>
      </c>
      <c r="P5679" t="s">
        <v>548</v>
      </c>
      <c r="Q5679" t="s">
        <v>67</v>
      </c>
      <c r="R5679" t="s">
        <v>1187</v>
      </c>
      <c r="S5679" t="s">
        <v>241</v>
      </c>
      <c r="T5679" t="s">
        <v>1188</v>
      </c>
      <c r="U5679" t="s">
        <v>1189</v>
      </c>
      <c r="V5679" t="s">
        <v>6092</v>
      </c>
      <c r="W5679" t="s">
        <v>6093</v>
      </c>
    </row>
    <row r="5680" spans="1:23" x14ac:dyDescent="0.3">
      <c r="A5680">
        <v>2932204269092920</v>
      </c>
      <c r="B5680" t="s">
        <v>417</v>
      </c>
      <c r="C5680" t="s">
        <v>218</v>
      </c>
      <c r="D5680" t="s">
        <v>5140</v>
      </c>
      <c r="E5680" t="s">
        <v>3211</v>
      </c>
      <c r="F5680" t="s">
        <v>3212</v>
      </c>
      <c r="G5680">
        <v>9.1449999999999996</v>
      </c>
      <c r="H5680">
        <v>40.489699999999999</v>
      </c>
      <c r="I5680" t="s">
        <v>62</v>
      </c>
      <c r="J5680">
        <v>127499</v>
      </c>
      <c r="K5680" s="1">
        <v>45184</v>
      </c>
      <c r="L5680" t="s">
        <v>63</v>
      </c>
      <c r="M5680" t="s">
        <v>14872</v>
      </c>
      <c r="N5680" t="s">
        <v>14873</v>
      </c>
      <c r="O5680" t="s">
        <v>410</v>
      </c>
      <c r="P5680" t="s">
        <v>3263</v>
      </c>
      <c r="Q5680" t="s">
        <v>50</v>
      </c>
      <c r="R5680" t="s">
        <v>3264</v>
      </c>
      <c r="S5680" t="s">
        <v>255</v>
      </c>
      <c r="T5680" t="s">
        <v>3265</v>
      </c>
      <c r="U5680" t="s">
        <v>3266</v>
      </c>
      <c r="V5680" t="s">
        <v>5745</v>
      </c>
      <c r="W5680" t="s">
        <v>5746</v>
      </c>
    </row>
    <row r="5681" spans="1:23" x14ac:dyDescent="0.3">
      <c r="A5681">
        <v>93330437500662</v>
      </c>
      <c r="B5681" t="s">
        <v>779</v>
      </c>
      <c r="C5681" t="s">
        <v>91</v>
      </c>
      <c r="D5681" t="s">
        <v>635</v>
      </c>
      <c r="E5681" t="s">
        <v>724</v>
      </c>
      <c r="F5681" t="s">
        <v>725</v>
      </c>
      <c r="G5681">
        <v>13.4443</v>
      </c>
      <c r="H5681">
        <v>144.7937</v>
      </c>
      <c r="I5681" t="s">
        <v>78</v>
      </c>
      <c r="J5681">
        <v>118694</v>
      </c>
      <c r="K5681" s="1">
        <v>44669</v>
      </c>
      <c r="L5681" t="s">
        <v>29</v>
      </c>
      <c r="M5681" t="s">
        <v>14874</v>
      </c>
      <c r="N5681" t="s">
        <v>14875</v>
      </c>
      <c r="O5681" t="s">
        <v>141</v>
      </c>
      <c r="P5681" t="s">
        <v>3092</v>
      </c>
      <c r="Q5681" t="s">
        <v>67</v>
      </c>
      <c r="R5681" t="s">
        <v>3093</v>
      </c>
      <c r="S5681" t="s">
        <v>212</v>
      </c>
      <c r="T5681" t="s">
        <v>3094</v>
      </c>
      <c r="U5681" t="s">
        <v>3095</v>
      </c>
      <c r="V5681" t="s">
        <v>6490</v>
      </c>
      <c r="W5681" t="s">
        <v>6491</v>
      </c>
    </row>
    <row r="5682" spans="1:23" x14ac:dyDescent="0.3">
      <c r="A5682">
        <v>1977003986617290</v>
      </c>
      <c r="B5682" t="s">
        <v>417</v>
      </c>
      <c r="C5682" t="s">
        <v>189</v>
      </c>
      <c r="D5682" t="s">
        <v>4848</v>
      </c>
      <c r="E5682" t="s">
        <v>2915</v>
      </c>
      <c r="F5682" t="s">
        <v>2916</v>
      </c>
      <c r="G5682">
        <v>-0.80369999999999997</v>
      </c>
      <c r="H5682">
        <v>11.609400000000001</v>
      </c>
      <c r="I5682" t="s">
        <v>28</v>
      </c>
      <c r="J5682">
        <v>45237</v>
      </c>
      <c r="K5682" s="1">
        <v>44466</v>
      </c>
      <c r="L5682" t="s">
        <v>123</v>
      </c>
      <c r="M5682" t="s">
        <v>14876</v>
      </c>
      <c r="N5682">
        <v>7972156117</v>
      </c>
      <c r="O5682" t="s">
        <v>448</v>
      </c>
      <c r="P5682" t="s">
        <v>2628</v>
      </c>
      <c r="Q5682" t="s">
        <v>67</v>
      </c>
      <c r="R5682" t="s">
        <v>2629</v>
      </c>
      <c r="S5682" t="s">
        <v>241</v>
      </c>
      <c r="T5682" t="s">
        <v>2630</v>
      </c>
      <c r="U5682" t="s">
        <v>2631</v>
      </c>
      <c r="V5682" t="s">
        <v>5798</v>
      </c>
      <c r="W5682" t="s">
        <v>5799</v>
      </c>
    </row>
    <row r="5683" spans="1:23" x14ac:dyDescent="0.3">
      <c r="A5683">
        <v>1471024598400920</v>
      </c>
      <c r="B5683" t="s">
        <v>217</v>
      </c>
      <c r="C5683" t="s">
        <v>151</v>
      </c>
      <c r="D5683" t="s">
        <v>5267</v>
      </c>
      <c r="E5683" t="s">
        <v>2061</v>
      </c>
      <c r="F5683" t="s">
        <v>2062</v>
      </c>
      <c r="G5683">
        <v>21.007899999999999</v>
      </c>
      <c r="H5683">
        <v>-10.940799999999999</v>
      </c>
      <c r="I5683" t="s">
        <v>28</v>
      </c>
      <c r="J5683">
        <v>68136</v>
      </c>
      <c r="K5683" s="1">
        <v>44601</v>
      </c>
      <c r="L5683" t="s">
        <v>123</v>
      </c>
      <c r="M5683" t="s">
        <v>14877</v>
      </c>
      <c r="N5683" t="s">
        <v>14878</v>
      </c>
      <c r="O5683" t="s">
        <v>1591</v>
      </c>
      <c r="P5683" t="s">
        <v>2790</v>
      </c>
      <c r="Q5683" t="s">
        <v>83</v>
      </c>
      <c r="R5683" t="s">
        <v>2791</v>
      </c>
      <c r="S5683" t="s">
        <v>69</v>
      </c>
      <c r="T5683" t="s">
        <v>2792</v>
      </c>
      <c r="U5683" t="s">
        <v>2793</v>
      </c>
      <c r="V5683" t="s">
        <v>7972</v>
      </c>
      <c r="W5683" t="s">
        <v>7973</v>
      </c>
    </row>
    <row r="5684" spans="1:23" x14ac:dyDescent="0.3">
      <c r="A5684">
        <v>206345069937135</v>
      </c>
      <c r="B5684" t="s">
        <v>839</v>
      </c>
      <c r="C5684" t="s">
        <v>151</v>
      </c>
      <c r="D5684" t="s">
        <v>2951</v>
      </c>
      <c r="E5684" t="s">
        <v>2296</v>
      </c>
      <c r="F5684" t="s">
        <v>2297</v>
      </c>
      <c r="G5684">
        <v>21.9162</v>
      </c>
      <c r="H5684">
        <v>95.956000000000003</v>
      </c>
      <c r="I5684" t="s">
        <v>138</v>
      </c>
      <c r="J5684">
        <v>72397</v>
      </c>
      <c r="K5684" s="1">
        <v>44848</v>
      </c>
      <c r="L5684" t="s">
        <v>63</v>
      </c>
      <c r="M5684" t="s">
        <v>14879</v>
      </c>
      <c r="N5684" t="s">
        <v>14880</v>
      </c>
      <c r="O5684" t="s">
        <v>735</v>
      </c>
      <c r="P5684" t="s">
        <v>736</v>
      </c>
      <c r="Q5684" t="s">
        <v>143</v>
      </c>
      <c r="R5684" t="s">
        <v>737</v>
      </c>
      <c r="S5684" t="s">
        <v>212</v>
      </c>
      <c r="T5684" t="s">
        <v>738</v>
      </c>
      <c r="U5684" t="s">
        <v>739</v>
      </c>
      <c r="V5684" t="s">
        <v>740</v>
      </c>
      <c r="W5684" t="s">
        <v>741</v>
      </c>
    </row>
    <row r="5685" spans="1:23" x14ac:dyDescent="0.3">
      <c r="A5685">
        <v>724508527634358</v>
      </c>
      <c r="B5685" t="s">
        <v>364</v>
      </c>
      <c r="C5685" t="s">
        <v>24</v>
      </c>
      <c r="D5685" t="s">
        <v>5668</v>
      </c>
      <c r="E5685" t="s">
        <v>3436</v>
      </c>
      <c r="F5685" t="s">
        <v>3437</v>
      </c>
      <c r="G5685">
        <v>13.7942</v>
      </c>
      <c r="H5685">
        <v>-88.896500000000003</v>
      </c>
      <c r="I5685" t="s">
        <v>28</v>
      </c>
      <c r="J5685">
        <v>127712</v>
      </c>
      <c r="K5685" s="1">
        <v>44688</v>
      </c>
      <c r="L5685" t="s">
        <v>63</v>
      </c>
      <c r="M5685" t="s">
        <v>14881</v>
      </c>
      <c r="N5685" t="s">
        <v>14882</v>
      </c>
      <c r="O5685" t="s">
        <v>370</v>
      </c>
      <c r="P5685" t="s">
        <v>929</v>
      </c>
      <c r="Q5685" t="s">
        <v>50</v>
      </c>
      <c r="R5685" t="s">
        <v>930</v>
      </c>
      <c r="S5685" t="s">
        <v>241</v>
      </c>
      <c r="T5685" t="s">
        <v>931</v>
      </c>
      <c r="U5685" t="s">
        <v>932</v>
      </c>
      <c r="V5685" t="s">
        <v>553</v>
      </c>
      <c r="W5685" t="s">
        <v>554</v>
      </c>
    </row>
    <row r="5686" spans="1:23" x14ac:dyDescent="0.3">
      <c r="A5686">
        <v>2875306768685470</v>
      </c>
      <c r="B5686" t="s">
        <v>272</v>
      </c>
      <c r="C5686" t="s">
        <v>42</v>
      </c>
      <c r="D5686" t="s">
        <v>25</v>
      </c>
      <c r="E5686" t="s">
        <v>768</v>
      </c>
      <c r="F5686" t="s">
        <v>769</v>
      </c>
      <c r="G5686">
        <v>5.1520999999999999</v>
      </c>
      <c r="H5686">
        <v>46.199599999999997</v>
      </c>
      <c r="I5686" t="s">
        <v>62</v>
      </c>
      <c r="J5686">
        <v>16927</v>
      </c>
      <c r="K5686" s="1">
        <v>44821</v>
      </c>
      <c r="L5686" t="s">
        <v>123</v>
      </c>
      <c r="M5686" t="s">
        <v>14883</v>
      </c>
      <c r="N5686" t="s">
        <v>14884</v>
      </c>
      <c r="O5686" t="s">
        <v>2072</v>
      </c>
      <c r="P5686" t="s">
        <v>597</v>
      </c>
      <c r="Q5686" t="s">
        <v>169</v>
      </c>
      <c r="R5686" t="s">
        <v>3303</v>
      </c>
      <c r="S5686" t="s">
        <v>145</v>
      </c>
      <c r="T5686" t="s">
        <v>3304</v>
      </c>
      <c r="U5686" t="s">
        <v>3305</v>
      </c>
      <c r="V5686" t="s">
        <v>7340</v>
      </c>
      <c r="W5686" t="s">
        <v>7341</v>
      </c>
    </row>
    <row r="5687" spans="1:23" x14ac:dyDescent="0.3">
      <c r="A5687">
        <v>479341997260116</v>
      </c>
      <c r="B5687" t="s">
        <v>779</v>
      </c>
      <c r="C5687" t="s">
        <v>134</v>
      </c>
      <c r="D5687" t="s">
        <v>5716</v>
      </c>
      <c r="E5687" t="s">
        <v>768</v>
      </c>
      <c r="F5687" t="s">
        <v>769</v>
      </c>
      <c r="G5687">
        <v>5.1520999999999999</v>
      </c>
      <c r="H5687">
        <v>46.199599999999997</v>
      </c>
      <c r="I5687" t="s">
        <v>78</v>
      </c>
      <c r="J5687">
        <v>118848</v>
      </c>
      <c r="K5687" s="1">
        <v>44656</v>
      </c>
      <c r="L5687" t="s">
        <v>29</v>
      </c>
      <c r="M5687" t="s">
        <v>14885</v>
      </c>
      <c r="N5687" t="s">
        <v>14886</v>
      </c>
      <c r="O5687" t="s">
        <v>1979</v>
      </c>
      <c r="P5687" t="s">
        <v>2111</v>
      </c>
      <c r="Q5687" t="s">
        <v>1047</v>
      </c>
      <c r="R5687" t="s">
        <v>3837</v>
      </c>
      <c r="S5687" t="s">
        <v>85</v>
      </c>
      <c r="T5687" t="s">
        <v>3838</v>
      </c>
      <c r="U5687" t="s">
        <v>3839</v>
      </c>
      <c r="V5687" t="s">
        <v>1488</v>
      </c>
      <c r="W5687" t="s">
        <v>1489</v>
      </c>
    </row>
    <row r="5688" spans="1:23" x14ac:dyDescent="0.3">
      <c r="A5688">
        <v>1997443542117390</v>
      </c>
      <c r="B5688" t="s">
        <v>313</v>
      </c>
      <c r="C5688" t="s">
        <v>134</v>
      </c>
      <c r="D5688" t="s">
        <v>3241</v>
      </c>
      <c r="E5688" t="s">
        <v>853</v>
      </c>
      <c r="F5688" t="s">
        <v>854</v>
      </c>
      <c r="G5688">
        <v>33.939100000000003</v>
      </c>
      <c r="H5688">
        <v>67.709999999999994</v>
      </c>
      <c r="I5688" t="s">
        <v>206</v>
      </c>
      <c r="J5688">
        <v>20624</v>
      </c>
      <c r="K5688" s="1">
        <v>44595</v>
      </c>
      <c r="L5688" t="s">
        <v>63</v>
      </c>
      <c r="M5688" t="s">
        <v>14887</v>
      </c>
      <c r="N5688" t="s">
        <v>14888</v>
      </c>
      <c r="O5688" t="s">
        <v>474</v>
      </c>
      <c r="P5688" t="s">
        <v>1651</v>
      </c>
      <c r="Q5688" t="s">
        <v>1047</v>
      </c>
      <c r="R5688" t="s">
        <v>1652</v>
      </c>
      <c r="S5688" t="s">
        <v>198</v>
      </c>
      <c r="T5688" t="s">
        <v>1653</v>
      </c>
      <c r="U5688" t="s">
        <v>1654</v>
      </c>
      <c r="V5688" t="s">
        <v>4246</v>
      </c>
      <c r="W5688" t="s">
        <v>4247</v>
      </c>
    </row>
    <row r="5689" spans="1:23" x14ac:dyDescent="0.3">
      <c r="A5689">
        <v>2016852350692450</v>
      </c>
      <c r="B5689" t="s">
        <v>57</v>
      </c>
      <c r="C5689" t="s">
        <v>273</v>
      </c>
      <c r="D5689" t="s">
        <v>4396</v>
      </c>
      <c r="E5689" t="s">
        <v>4849</v>
      </c>
      <c r="F5689" t="s">
        <v>4850</v>
      </c>
      <c r="G5689">
        <v>28.033899999999999</v>
      </c>
      <c r="H5689">
        <v>1.6596</v>
      </c>
      <c r="I5689" t="s">
        <v>206</v>
      </c>
      <c r="J5689">
        <v>104355</v>
      </c>
      <c r="K5689" s="1">
        <v>44871</v>
      </c>
      <c r="L5689" t="s">
        <v>63</v>
      </c>
      <c r="M5689" t="s">
        <v>14889</v>
      </c>
      <c r="N5689" t="s">
        <v>14890</v>
      </c>
      <c r="O5689" t="s">
        <v>1726</v>
      </c>
      <c r="P5689" t="s">
        <v>4102</v>
      </c>
      <c r="Q5689" t="s">
        <v>294</v>
      </c>
      <c r="R5689" t="s">
        <v>4103</v>
      </c>
      <c r="S5689" t="s">
        <v>114</v>
      </c>
      <c r="T5689" t="s">
        <v>4104</v>
      </c>
      <c r="U5689" t="s">
        <v>4105</v>
      </c>
      <c r="V5689" t="s">
        <v>1441</v>
      </c>
      <c r="W5689" t="s">
        <v>1442</v>
      </c>
    </row>
    <row r="5690" spans="1:23" x14ac:dyDescent="0.3">
      <c r="A5690">
        <v>756458253896375</v>
      </c>
      <c r="B5690" t="s">
        <v>150</v>
      </c>
      <c r="C5690" t="s">
        <v>105</v>
      </c>
      <c r="D5690" t="s">
        <v>3379</v>
      </c>
      <c r="E5690" t="s">
        <v>576</v>
      </c>
      <c r="F5690" t="s">
        <v>577</v>
      </c>
      <c r="G5690">
        <v>7.3696999999999999</v>
      </c>
      <c r="H5690">
        <v>12.354699999999999</v>
      </c>
      <c r="I5690" t="s">
        <v>78</v>
      </c>
      <c r="J5690">
        <v>71293</v>
      </c>
      <c r="K5690" s="1">
        <v>44763</v>
      </c>
      <c r="L5690" t="s">
        <v>63</v>
      </c>
      <c r="M5690" t="s">
        <v>14891</v>
      </c>
      <c r="N5690" t="s">
        <v>14892</v>
      </c>
      <c r="O5690" t="s">
        <v>2132</v>
      </c>
      <c r="P5690" t="s">
        <v>2911</v>
      </c>
      <c r="Q5690" t="s">
        <v>83</v>
      </c>
      <c r="R5690" t="s">
        <v>2912</v>
      </c>
      <c r="S5690" t="s">
        <v>52</v>
      </c>
      <c r="T5690" t="s">
        <v>2913</v>
      </c>
      <c r="U5690" t="s">
        <v>2914</v>
      </c>
      <c r="V5690" t="s">
        <v>1265</v>
      </c>
      <c r="W5690" t="s">
        <v>1266</v>
      </c>
    </row>
    <row r="5691" spans="1:23" x14ac:dyDescent="0.3">
      <c r="A5691">
        <v>961062138532315</v>
      </c>
      <c r="B5691" t="s">
        <v>150</v>
      </c>
      <c r="C5691" t="s">
        <v>42</v>
      </c>
      <c r="D5691" t="s">
        <v>1880</v>
      </c>
      <c r="E5691" t="s">
        <v>1278</v>
      </c>
      <c r="F5691" t="s">
        <v>1278</v>
      </c>
      <c r="G5691">
        <v>49.815300000000001</v>
      </c>
      <c r="H5691">
        <v>6.1295999999999999</v>
      </c>
      <c r="I5691" t="s">
        <v>62</v>
      </c>
      <c r="J5691">
        <v>32745</v>
      </c>
      <c r="K5691" s="1">
        <v>44875</v>
      </c>
      <c r="L5691" t="s">
        <v>123</v>
      </c>
      <c r="M5691" t="s">
        <v>14893</v>
      </c>
      <c r="N5691" t="s">
        <v>14894</v>
      </c>
      <c r="O5691" t="s">
        <v>1069</v>
      </c>
      <c r="P5691" t="s">
        <v>2214</v>
      </c>
      <c r="Q5691" t="s">
        <v>294</v>
      </c>
      <c r="R5691" t="s">
        <v>2215</v>
      </c>
      <c r="S5691" t="s">
        <v>85</v>
      </c>
      <c r="T5691" t="s">
        <v>2216</v>
      </c>
      <c r="U5691" t="s">
        <v>2217</v>
      </c>
      <c r="V5691" t="s">
        <v>6574</v>
      </c>
      <c r="W5691" t="s">
        <v>6575</v>
      </c>
    </row>
    <row r="5692" spans="1:23" x14ac:dyDescent="0.3">
      <c r="A5692">
        <v>338273414770960</v>
      </c>
      <c r="B5692" t="s">
        <v>1683</v>
      </c>
      <c r="C5692" t="s">
        <v>42</v>
      </c>
      <c r="D5692" t="s">
        <v>5400</v>
      </c>
      <c r="E5692" t="s">
        <v>3859</v>
      </c>
      <c r="F5692" t="s">
        <v>3860</v>
      </c>
      <c r="G5692">
        <v>33.854700000000001</v>
      </c>
      <c r="H5692">
        <v>35.862299999999998</v>
      </c>
      <c r="I5692" t="s">
        <v>138</v>
      </c>
      <c r="J5692">
        <v>68124</v>
      </c>
      <c r="K5692" s="1">
        <v>45024</v>
      </c>
      <c r="L5692" t="s">
        <v>29</v>
      </c>
      <c r="M5692" t="s">
        <v>14895</v>
      </c>
      <c r="N5692" t="s">
        <v>14896</v>
      </c>
      <c r="O5692" t="s">
        <v>585</v>
      </c>
      <c r="P5692" t="s">
        <v>3392</v>
      </c>
      <c r="Q5692" t="s">
        <v>253</v>
      </c>
      <c r="R5692" t="s">
        <v>3393</v>
      </c>
      <c r="S5692" t="s">
        <v>255</v>
      </c>
      <c r="T5692" t="s">
        <v>3394</v>
      </c>
      <c r="U5692" t="s">
        <v>3395</v>
      </c>
      <c r="V5692" t="s">
        <v>4592</v>
      </c>
      <c r="W5692" t="s">
        <v>4593</v>
      </c>
    </row>
    <row r="5693" spans="1:23" x14ac:dyDescent="0.3">
      <c r="A5693">
        <v>2097143953632280</v>
      </c>
      <c r="B5693" t="s">
        <v>430</v>
      </c>
      <c r="C5693" t="s">
        <v>42</v>
      </c>
      <c r="D5693" t="s">
        <v>1287</v>
      </c>
      <c r="E5693" t="s">
        <v>469</v>
      </c>
      <c r="F5693" t="s">
        <v>470</v>
      </c>
      <c r="G5693">
        <v>26.335100000000001</v>
      </c>
      <c r="H5693">
        <v>17.228300000000001</v>
      </c>
      <c r="I5693" t="s">
        <v>138</v>
      </c>
      <c r="J5693">
        <v>97966</v>
      </c>
      <c r="K5693" s="1">
        <v>44480</v>
      </c>
      <c r="L5693" t="s">
        <v>123</v>
      </c>
      <c r="M5693" t="s">
        <v>14897</v>
      </c>
      <c r="N5693" t="s">
        <v>14898</v>
      </c>
      <c r="O5693" t="s">
        <v>400</v>
      </c>
      <c r="P5693" t="s">
        <v>4005</v>
      </c>
      <c r="Q5693" t="s">
        <v>67</v>
      </c>
      <c r="R5693" t="s">
        <v>4006</v>
      </c>
      <c r="S5693" t="s">
        <v>36</v>
      </c>
      <c r="T5693" t="s">
        <v>4007</v>
      </c>
      <c r="U5693" t="s">
        <v>4008</v>
      </c>
      <c r="V5693" t="s">
        <v>6385</v>
      </c>
      <c r="W5693" t="s">
        <v>6386</v>
      </c>
    </row>
    <row r="5694" spans="1:23" x14ac:dyDescent="0.3">
      <c r="A5694">
        <v>2112315945093740</v>
      </c>
      <c r="B5694" t="s">
        <v>313</v>
      </c>
      <c r="C5694" t="s">
        <v>151</v>
      </c>
      <c r="D5694" t="s">
        <v>5267</v>
      </c>
      <c r="E5694" t="s">
        <v>905</v>
      </c>
      <c r="F5694" t="s">
        <v>906</v>
      </c>
      <c r="G5694">
        <v>-22.328499999999998</v>
      </c>
      <c r="H5694">
        <v>24.684899999999999</v>
      </c>
      <c r="I5694" t="s">
        <v>78</v>
      </c>
      <c r="J5694">
        <v>109113</v>
      </c>
      <c r="K5694" s="1">
        <v>44462</v>
      </c>
      <c r="L5694" t="s">
        <v>123</v>
      </c>
      <c r="M5694" t="s">
        <v>484</v>
      </c>
      <c r="N5694" t="s">
        <v>14899</v>
      </c>
      <c r="O5694" t="s">
        <v>597</v>
      </c>
      <c r="P5694" t="s">
        <v>598</v>
      </c>
      <c r="Q5694" t="s">
        <v>67</v>
      </c>
      <c r="R5694" t="s">
        <v>599</v>
      </c>
      <c r="S5694" t="s">
        <v>36</v>
      </c>
      <c r="T5694" t="s">
        <v>600</v>
      </c>
      <c r="U5694" t="s">
        <v>601</v>
      </c>
      <c r="V5694" t="s">
        <v>7519</v>
      </c>
      <c r="W5694" t="s">
        <v>7520</v>
      </c>
    </row>
    <row r="5695" spans="1:23" x14ac:dyDescent="0.3">
      <c r="A5695">
        <v>2210230885767010</v>
      </c>
      <c r="B5695" t="s">
        <v>779</v>
      </c>
      <c r="C5695" t="s">
        <v>58</v>
      </c>
      <c r="D5695" t="s">
        <v>904</v>
      </c>
      <c r="E5695" t="s">
        <v>315</v>
      </c>
      <c r="F5695" t="s">
        <v>316</v>
      </c>
      <c r="G5695">
        <v>40.143099999999997</v>
      </c>
      <c r="H5695">
        <v>47.576900000000002</v>
      </c>
      <c r="I5695" t="s">
        <v>28</v>
      </c>
      <c r="J5695">
        <v>104614</v>
      </c>
      <c r="K5695" s="1">
        <v>44473</v>
      </c>
      <c r="L5695" t="s">
        <v>123</v>
      </c>
      <c r="M5695" t="s">
        <v>14900</v>
      </c>
      <c r="N5695" t="s">
        <v>14901</v>
      </c>
      <c r="O5695" t="s">
        <v>585</v>
      </c>
      <c r="P5695" t="s">
        <v>2837</v>
      </c>
      <c r="Q5695" t="s">
        <v>34</v>
      </c>
      <c r="R5695" t="s">
        <v>2838</v>
      </c>
      <c r="S5695" t="s">
        <v>241</v>
      </c>
      <c r="T5695" t="s">
        <v>2839</v>
      </c>
      <c r="U5695" t="s">
        <v>2840</v>
      </c>
      <c r="V5695" t="s">
        <v>10131</v>
      </c>
      <c r="W5695" t="s">
        <v>10132</v>
      </c>
    </row>
    <row r="5696" spans="1:23" x14ac:dyDescent="0.3">
      <c r="A5696">
        <v>715462382568970</v>
      </c>
      <c r="B5696" t="s">
        <v>119</v>
      </c>
      <c r="C5696" t="s">
        <v>151</v>
      </c>
      <c r="D5696" t="s">
        <v>4829</v>
      </c>
      <c r="E5696" t="s">
        <v>177</v>
      </c>
      <c r="F5696" t="s">
        <v>178</v>
      </c>
      <c r="G5696">
        <v>26.066700000000001</v>
      </c>
      <c r="H5696">
        <v>50.557699999999997</v>
      </c>
      <c r="I5696" t="s">
        <v>28</v>
      </c>
      <c r="J5696">
        <v>81295</v>
      </c>
      <c r="K5696" s="1">
        <v>44948</v>
      </c>
      <c r="L5696" t="s">
        <v>123</v>
      </c>
      <c r="M5696" t="s">
        <v>14902</v>
      </c>
      <c r="N5696" t="s">
        <v>14903</v>
      </c>
      <c r="O5696" t="s">
        <v>292</v>
      </c>
      <c r="P5696" t="s">
        <v>3773</v>
      </c>
      <c r="Q5696" t="s">
        <v>143</v>
      </c>
      <c r="R5696" t="s">
        <v>3774</v>
      </c>
      <c r="S5696" t="s">
        <v>334</v>
      </c>
      <c r="T5696" t="s">
        <v>3775</v>
      </c>
      <c r="U5696" t="s">
        <v>3776</v>
      </c>
      <c r="V5696" t="s">
        <v>3197</v>
      </c>
      <c r="W5696" t="s">
        <v>3198</v>
      </c>
    </row>
    <row r="5697" spans="1:23" x14ac:dyDescent="0.3">
      <c r="A5697">
        <v>2129520062500330</v>
      </c>
      <c r="B5697" t="s">
        <v>443</v>
      </c>
      <c r="C5697" t="s">
        <v>189</v>
      </c>
      <c r="D5697" t="s">
        <v>4750</v>
      </c>
      <c r="E5697" t="s">
        <v>2204</v>
      </c>
      <c r="F5697" t="s">
        <v>2205</v>
      </c>
      <c r="G5697">
        <v>7.9465000000000003</v>
      </c>
      <c r="H5697">
        <v>-1.0232000000000001</v>
      </c>
      <c r="I5697" t="s">
        <v>206</v>
      </c>
      <c r="J5697">
        <v>123408</v>
      </c>
      <c r="K5697" s="1">
        <v>44872</v>
      </c>
      <c r="L5697" t="s">
        <v>29</v>
      </c>
      <c r="M5697" t="s">
        <v>14904</v>
      </c>
      <c r="N5697" t="s">
        <v>14905</v>
      </c>
      <c r="O5697" t="s">
        <v>2174</v>
      </c>
      <c r="P5697" t="s">
        <v>2782</v>
      </c>
      <c r="Q5697" t="s">
        <v>1047</v>
      </c>
      <c r="R5697" t="s">
        <v>2783</v>
      </c>
      <c r="S5697" t="s">
        <v>334</v>
      </c>
      <c r="T5697" t="s">
        <v>2784</v>
      </c>
      <c r="U5697" t="s">
        <v>2785</v>
      </c>
      <c r="V5697" t="s">
        <v>6338</v>
      </c>
      <c r="W5697" t="s">
        <v>6339</v>
      </c>
    </row>
    <row r="5698" spans="1:23" x14ac:dyDescent="0.3">
      <c r="A5698">
        <v>1661155028371100</v>
      </c>
      <c r="B5698" t="s">
        <v>1636</v>
      </c>
      <c r="C5698" t="s">
        <v>134</v>
      </c>
      <c r="D5698" t="s">
        <v>3955</v>
      </c>
      <c r="E5698" t="s">
        <v>2367</v>
      </c>
      <c r="F5698" t="s">
        <v>2368</v>
      </c>
      <c r="G5698">
        <v>43.915900000000001</v>
      </c>
      <c r="H5698">
        <v>17.679099999999998</v>
      </c>
      <c r="I5698" t="s">
        <v>62</v>
      </c>
      <c r="J5698">
        <v>44060</v>
      </c>
      <c r="K5698" s="1">
        <v>44763</v>
      </c>
      <c r="L5698" t="s">
        <v>63</v>
      </c>
      <c r="M5698" t="s">
        <v>14906</v>
      </c>
      <c r="N5698" t="s">
        <v>14907</v>
      </c>
      <c r="O5698" t="s">
        <v>356</v>
      </c>
      <c r="P5698" t="s">
        <v>3310</v>
      </c>
      <c r="Q5698" t="s">
        <v>67</v>
      </c>
      <c r="R5698" t="s">
        <v>3311</v>
      </c>
      <c r="S5698" t="s">
        <v>334</v>
      </c>
      <c r="T5698" t="s">
        <v>3312</v>
      </c>
      <c r="U5698" t="s">
        <v>3313</v>
      </c>
      <c r="V5698" t="s">
        <v>7944</v>
      </c>
      <c r="W5698" t="s">
        <v>7945</v>
      </c>
    </row>
    <row r="5699" spans="1:23" x14ac:dyDescent="0.3">
      <c r="A5699">
        <v>967005527610252</v>
      </c>
      <c r="B5699" t="s">
        <v>710</v>
      </c>
      <c r="C5699" t="s">
        <v>42</v>
      </c>
      <c r="D5699" t="s">
        <v>2373</v>
      </c>
      <c r="E5699" t="s">
        <v>4202</v>
      </c>
      <c r="F5699" t="s">
        <v>4203</v>
      </c>
      <c r="G5699">
        <v>-22.957599999999999</v>
      </c>
      <c r="H5699">
        <v>18.490400000000001</v>
      </c>
      <c r="I5699" t="s">
        <v>206</v>
      </c>
      <c r="J5699">
        <v>29553</v>
      </c>
      <c r="K5699" s="1">
        <v>45163</v>
      </c>
      <c r="L5699" t="s">
        <v>123</v>
      </c>
      <c r="M5699" t="s">
        <v>14908</v>
      </c>
      <c r="N5699" t="s">
        <v>14909</v>
      </c>
      <c r="O5699" t="s">
        <v>585</v>
      </c>
      <c r="P5699" t="s">
        <v>2837</v>
      </c>
      <c r="Q5699" t="s">
        <v>332</v>
      </c>
      <c r="R5699" t="s">
        <v>2838</v>
      </c>
      <c r="S5699" t="s">
        <v>36</v>
      </c>
      <c r="T5699" t="s">
        <v>2839</v>
      </c>
      <c r="U5699" t="s">
        <v>2840</v>
      </c>
      <c r="V5699" t="s">
        <v>7503</v>
      </c>
      <c r="W5699" t="s">
        <v>7504</v>
      </c>
    </row>
    <row r="5700" spans="1:23" x14ac:dyDescent="0.3">
      <c r="A5700">
        <v>2235433683361210</v>
      </c>
      <c r="B5700" t="s">
        <v>41</v>
      </c>
      <c r="C5700" t="s">
        <v>58</v>
      </c>
      <c r="D5700" t="s">
        <v>3128</v>
      </c>
      <c r="E5700" t="s">
        <v>5460</v>
      </c>
      <c r="F5700" t="s">
        <v>5461</v>
      </c>
      <c r="G5700">
        <v>15.097899999999999</v>
      </c>
      <c r="H5700">
        <v>145.6739</v>
      </c>
      <c r="I5700" t="s">
        <v>206</v>
      </c>
      <c r="J5700">
        <v>79134</v>
      </c>
      <c r="K5700" s="1">
        <v>44936</v>
      </c>
      <c r="L5700" t="s">
        <v>29</v>
      </c>
      <c r="M5700" t="s">
        <v>14910</v>
      </c>
      <c r="N5700" t="s">
        <v>14911</v>
      </c>
      <c r="O5700" t="s">
        <v>307</v>
      </c>
      <c r="P5700" t="s">
        <v>1244</v>
      </c>
      <c r="Q5700" t="s">
        <v>332</v>
      </c>
      <c r="R5700" t="s">
        <v>1245</v>
      </c>
      <c r="S5700" t="s">
        <v>255</v>
      </c>
      <c r="T5700" t="s">
        <v>1246</v>
      </c>
      <c r="U5700" t="s">
        <v>310</v>
      </c>
      <c r="V5700" t="s">
        <v>13099</v>
      </c>
      <c r="W5700" t="s">
        <v>13100</v>
      </c>
    </row>
    <row r="5701" spans="1:23" x14ac:dyDescent="0.3">
      <c r="A5701">
        <v>2816457536322180</v>
      </c>
      <c r="B5701" t="s">
        <v>41</v>
      </c>
      <c r="C5701" t="s">
        <v>218</v>
      </c>
      <c r="D5701" t="s">
        <v>2460</v>
      </c>
      <c r="E5701" t="s">
        <v>3008</v>
      </c>
      <c r="F5701" t="s">
        <v>3009</v>
      </c>
      <c r="G5701">
        <v>42.733899999999998</v>
      </c>
      <c r="H5701">
        <v>25.485800000000001</v>
      </c>
      <c r="I5701" t="s">
        <v>206</v>
      </c>
      <c r="J5701">
        <v>86378</v>
      </c>
      <c r="K5701" s="1">
        <v>44619</v>
      </c>
      <c r="L5701" t="s">
        <v>123</v>
      </c>
      <c r="M5701" t="s">
        <v>14912</v>
      </c>
      <c r="N5701" t="s">
        <v>14913</v>
      </c>
      <c r="O5701" t="s">
        <v>965</v>
      </c>
      <c r="P5701" t="s">
        <v>3901</v>
      </c>
      <c r="Q5701" t="s">
        <v>1047</v>
      </c>
      <c r="R5701" t="s">
        <v>3902</v>
      </c>
      <c r="S5701" t="s">
        <v>212</v>
      </c>
      <c r="T5701" t="s">
        <v>3903</v>
      </c>
      <c r="U5701" t="s">
        <v>3904</v>
      </c>
      <c r="V5701" t="s">
        <v>4070</v>
      </c>
      <c r="W5701" t="s">
        <v>4071</v>
      </c>
    </row>
    <row r="5702" spans="1:23" x14ac:dyDescent="0.3">
      <c r="A5702">
        <v>143918273153339</v>
      </c>
      <c r="B5702" t="s">
        <v>1140</v>
      </c>
      <c r="C5702" t="s">
        <v>151</v>
      </c>
      <c r="D5702" t="s">
        <v>1855</v>
      </c>
      <c r="E5702" t="s">
        <v>1414</v>
      </c>
      <c r="F5702" t="s">
        <v>1415</v>
      </c>
      <c r="G5702">
        <v>29.311699999999998</v>
      </c>
      <c r="H5702">
        <v>47.4818</v>
      </c>
      <c r="I5702" t="s">
        <v>78</v>
      </c>
      <c r="J5702">
        <v>98551</v>
      </c>
      <c r="K5702" s="1">
        <v>44954</v>
      </c>
      <c r="L5702" t="s">
        <v>29</v>
      </c>
      <c r="M5702" t="s">
        <v>14914</v>
      </c>
      <c r="N5702" t="s">
        <v>14915</v>
      </c>
      <c r="O5702" t="s">
        <v>1115</v>
      </c>
      <c r="P5702" t="s">
        <v>1381</v>
      </c>
      <c r="Q5702" t="s">
        <v>321</v>
      </c>
      <c r="R5702" t="s">
        <v>2300</v>
      </c>
      <c r="S5702" t="s">
        <v>255</v>
      </c>
      <c r="T5702" t="s">
        <v>2301</v>
      </c>
      <c r="U5702" t="s">
        <v>2302</v>
      </c>
      <c r="V5702" t="s">
        <v>4279</v>
      </c>
      <c r="W5702" t="s">
        <v>4280</v>
      </c>
    </row>
    <row r="5703" spans="1:23" x14ac:dyDescent="0.3">
      <c r="A5703">
        <v>2291374548898100</v>
      </c>
      <c r="B5703" t="s">
        <v>839</v>
      </c>
      <c r="C5703" t="s">
        <v>151</v>
      </c>
      <c r="D5703" t="s">
        <v>2044</v>
      </c>
      <c r="E5703" t="s">
        <v>4202</v>
      </c>
      <c r="F5703" t="s">
        <v>4203</v>
      </c>
      <c r="G5703">
        <v>-22.957599999999999</v>
      </c>
      <c r="H5703">
        <v>18.490400000000001</v>
      </c>
      <c r="I5703" t="s">
        <v>28</v>
      </c>
      <c r="J5703">
        <v>43379</v>
      </c>
      <c r="K5703" s="1">
        <v>44880</v>
      </c>
      <c r="L5703" t="s">
        <v>63</v>
      </c>
      <c r="M5703" t="s">
        <v>14916</v>
      </c>
      <c r="N5703" t="s">
        <v>14917</v>
      </c>
      <c r="O5703" t="s">
        <v>126</v>
      </c>
      <c r="P5703" t="s">
        <v>1938</v>
      </c>
      <c r="Q5703" t="s">
        <v>239</v>
      </c>
      <c r="R5703" t="s">
        <v>1939</v>
      </c>
      <c r="S5703" t="s">
        <v>212</v>
      </c>
      <c r="T5703" t="s">
        <v>1940</v>
      </c>
      <c r="U5703" t="s">
        <v>1941</v>
      </c>
      <c r="V5703" t="s">
        <v>5608</v>
      </c>
      <c r="W5703" t="s">
        <v>5609</v>
      </c>
    </row>
    <row r="5704" spans="1:23" x14ac:dyDescent="0.3">
      <c r="A5704">
        <v>1874553107789680</v>
      </c>
      <c r="B5704" t="s">
        <v>23</v>
      </c>
      <c r="C5704" t="s">
        <v>273</v>
      </c>
      <c r="D5704" t="s">
        <v>6510</v>
      </c>
      <c r="E5704" t="s">
        <v>1668</v>
      </c>
      <c r="F5704" t="s">
        <v>1669</v>
      </c>
      <c r="G5704">
        <v>1.6508</v>
      </c>
      <c r="H5704">
        <v>10.267899999999999</v>
      </c>
      <c r="I5704" t="s">
        <v>78</v>
      </c>
      <c r="J5704">
        <v>99205</v>
      </c>
      <c r="K5704" s="1">
        <v>44745</v>
      </c>
      <c r="L5704" t="s">
        <v>123</v>
      </c>
      <c r="M5704" t="s">
        <v>14918</v>
      </c>
      <c r="N5704">
        <f>1-578-694-2823</f>
        <v>-4094</v>
      </c>
      <c r="O5704" t="s">
        <v>3926</v>
      </c>
      <c r="P5704" t="s">
        <v>3927</v>
      </c>
      <c r="Q5704" t="s">
        <v>34</v>
      </c>
      <c r="R5704" t="s">
        <v>3928</v>
      </c>
      <c r="S5704" t="s">
        <v>145</v>
      </c>
      <c r="T5704" t="s">
        <v>3929</v>
      </c>
      <c r="U5704" t="s">
        <v>3930</v>
      </c>
      <c r="V5704" t="s">
        <v>5153</v>
      </c>
      <c r="W5704" t="s">
        <v>5154</v>
      </c>
    </row>
    <row r="5705" spans="1:23" x14ac:dyDescent="0.3">
      <c r="A5705">
        <v>972250638546733</v>
      </c>
      <c r="B5705" t="s">
        <v>104</v>
      </c>
      <c r="C5705" t="s">
        <v>218</v>
      </c>
      <c r="D5705" t="s">
        <v>4886</v>
      </c>
      <c r="E5705" t="s">
        <v>2148</v>
      </c>
      <c r="F5705" t="s">
        <v>2149</v>
      </c>
      <c r="G5705">
        <v>53.142400000000002</v>
      </c>
      <c r="H5705">
        <v>-7.6920999999999999</v>
      </c>
      <c r="I5705" t="s">
        <v>62</v>
      </c>
      <c r="J5705">
        <v>99921</v>
      </c>
      <c r="K5705" s="1">
        <v>44477</v>
      </c>
      <c r="L5705" t="s">
        <v>29</v>
      </c>
      <c r="M5705" t="s">
        <v>14919</v>
      </c>
      <c r="N5705" t="s">
        <v>14920</v>
      </c>
      <c r="O5705" t="s">
        <v>560</v>
      </c>
      <c r="P5705" t="s">
        <v>585</v>
      </c>
      <c r="Q5705" t="s">
        <v>1047</v>
      </c>
      <c r="R5705" t="s">
        <v>3125</v>
      </c>
      <c r="S5705" t="s">
        <v>69</v>
      </c>
      <c r="T5705" t="s">
        <v>3126</v>
      </c>
      <c r="U5705" t="s">
        <v>3127</v>
      </c>
      <c r="V5705" t="s">
        <v>3742</v>
      </c>
      <c r="W5705" t="s">
        <v>3743</v>
      </c>
    </row>
    <row r="5706" spans="1:23" x14ac:dyDescent="0.3">
      <c r="A5706">
        <v>1420308262892420</v>
      </c>
      <c r="B5706" t="s">
        <v>313</v>
      </c>
      <c r="C5706" t="s">
        <v>105</v>
      </c>
      <c r="D5706" t="s">
        <v>2514</v>
      </c>
      <c r="E5706" t="s">
        <v>2570</v>
      </c>
      <c r="F5706" t="s">
        <v>2571</v>
      </c>
      <c r="G5706">
        <v>6.4238</v>
      </c>
      <c r="H5706">
        <v>-66.589699999999993</v>
      </c>
      <c r="I5706" t="s">
        <v>206</v>
      </c>
      <c r="J5706">
        <v>118582</v>
      </c>
      <c r="K5706" s="1">
        <v>44880</v>
      </c>
      <c r="L5706" t="s">
        <v>123</v>
      </c>
      <c r="M5706" t="s">
        <v>10578</v>
      </c>
      <c r="N5706" t="s">
        <v>14921</v>
      </c>
      <c r="O5706" t="s">
        <v>845</v>
      </c>
      <c r="P5706" t="s">
        <v>2898</v>
      </c>
      <c r="Q5706" t="s">
        <v>967</v>
      </c>
      <c r="R5706" t="s">
        <v>2899</v>
      </c>
      <c r="S5706" t="s">
        <v>212</v>
      </c>
      <c r="T5706" t="s">
        <v>2900</v>
      </c>
      <c r="U5706" t="s">
        <v>2901</v>
      </c>
      <c r="V5706" t="s">
        <v>5882</v>
      </c>
      <c r="W5706" t="s">
        <v>5883</v>
      </c>
    </row>
    <row r="5707" spans="1:23" x14ac:dyDescent="0.3">
      <c r="A5707">
        <v>1197801372191820</v>
      </c>
      <c r="B5707" t="s">
        <v>41</v>
      </c>
      <c r="C5707" t="s">
        <v>91</v>
      </c>
      <c r="D5707" t="s">
        <v>2872</v>
      </c>
      <c r="E5707" t="s">
        <v>2249</v>
      </c>
      <c r="F5707" t="s">
        <v>2250</v>
      </c>
      <c r="G5707">
        <v>15.87</v>
      </c>
      <c r="H5707">
        <v>100.99250000000001</v>
      </c>
      <c r="I5707" t="s">
        <v>78</v>
      </c>
      <c r="J5707">
        <v>114875</v>
      </c>
      <c r="K5707" s="1">
        <v>45050</v>
      </c>
      <c r="L5707" t="s">
        <v>123</v>
      </c>
      <c r="M5707" t="s">
        <v>14922</v>
      </c>
      <c r="N5707" t="s">
        <v>14923</v>
      </c>
      <c r="O5707" t="s">
        <v>32</v>
      </c>
      <c r="P5707" t="s">
        <v>33</v>
      </c>
      <c r="Q5707" t="s">
        <v>183</v>
      </c>
      <c r="R5707" t="s">
        <v>35</v>
      </c>
      <c r="S5707" t="s">
        <v>114</v>
      </c>
      <c r="T5707" t="s">
        <v>37</v>
      </c>
      <c r="U5707" t="s">
        <v>38</v>
      </c>
      <c r="V5707" t="s">
        <v>2695</v>
      </c>
      <c r="W5707" t="s">
        <v>2696</v>
      </c>
    </row>
    <row r="5708" spans="1:23" x14ac:dyDescent="0.3">
      <c r="A5708">
        <v>1250411137642360</v>
      </c>
      <c r="B5708" t="s">
        <v>454</v>
      </c>
      <c r="C5708" t="s">
        <v>189</v>
      </c>
      <c r="D5708" t="s">
        <v>4121</v>
      </c>
      <c r="E5708" t="s">
        <v>163</v>
      </c>
      <c r="F5708" t="s">
        <v>164</v>
      </c>
      <c r="G5708">
        <v>17.0608</v>
      </c>
      <c r="H5708">
        <v>-61.796399999999998</v>
      </c>
      <c r="I5708" t="s">
        <v>78</v>
      </c>
      <c r="J5708">
        <v>96172</v>
      </c>
      <c r="K5708" s="1">
        <v>44859</v>
      </c>
      <c r="L5708" t="s">
        <v>123</v>
      </c>
      <c r="M5708" t="s">
        <v>7309</v>
      </c>
      <c r="N5708" t="s">
        <v>14924</v>
      </c>
      <c r="O5708" t="s">
        <v>448</v>
      </c>
      <c r="P5708" t="s">
        <v>6370</v>
      </c>
      <c r="Q5708" t="s">
        <v>674</v>
      </c>
      <c r="R5708" t="s">
        <v>6371</v>
      </c>
      <c r="S5708" t="s">
        <v>255</v>
      </c>
      <c r="T5708" t="s">
        <v>6372</v>
      </c>
      <c r="U5708" t="s">
        <v>6373</v>
      </c>
      <c r="V5708" t="s">
        <v>4228</v>
      </c>
      <c r="W5708" t="s">
        <v>4229</v>
      </c>
    </row>
    <row r="5709" spans="1:23" x14ac:dyDescent="0.3">
      <c r="A5709">
        <v>1184306408504840</v>
      </c>
      <c r="B5709" t="s">
        <v>104</v>
      </c>
      <c r="C5709" t="s">
        <v>151</v>
      </c>
      <c r="D5709" t="s">
        <v>2015</v>
      </c>
      <c r="E5709" t="s">
        <v>4315</v>
      </c>
      <c r="F5709" t="s">
        <v>4316</v>
      </c>
      <c r="G5709">
        <v>-0.52280000000000004</v>
      </c>
      <c r="H5709">
        <v>166.9315</v>
      </c>
      <c r="I5709" t="s">
        <v>78</v>
      </c>
      <c r="J5709">
        <v>90954</v>
      </c>
      <c r="K5709" s="1">
        <v>44799</v>
      </c>
      <c r="L5709" t="s">
        <v>63</v>
      </c>
      <c r="M5709" t="s">
        <v>14925</v>
      </c>
      <c r="N5709" t="s">
        <v>14926</v>
      </c>
      <c r="O5709" t="s">
        <v>1823</v>
      </c>
      <c r="P5709" t="s">
        <v>1915</v>
      </c>
      <c r="Q5709" t="s">
        <v>183</v>
      </c>
      <c r="R5709" t="s">
        <v>1916</v>
      </c>
      <c r="S5709" t="s">
        <v>36</v>
      </c>
      <c r="T5709" t="s">
        <v>1917</v>
      </c>
      <c r="U5709" t="s">
        <v>1918</v>
      </c>
      <c r="V5709" t="s">
        <v>3409</v>
      </c>
      <c r="W5709" t="s">
        <v>3410</v>
      </c>
    </row>
    <row r="5710" spans="1:23" x14ac:dyDescent="0.3">
      <c r="A5710">
        <v>2001869820805560</v>
      </c>
      <c r="B5710" t="s">
        <v>161</v>
      </c>
      <c r="C5710" t="s">
        <v>105</v>
      </c>
      <c r="D5710" t="s">
        <v>1889</v>
      </c>
      <c r="E5710" t="s">
        <v>975</v>
      </c>
      <c r="F5710" t="s">
        <v>976</v>
      </c>
      <c r="G5710">
        <v>7.8731</v>
      </c>
      <c r="H5710">
        <v>80.771799999999999</v>
      </c>
      <c r="I5710" t="s">
        <v>78</v>
      </c>
      <c r="J5710">
        <v>38121</v>
      </c>
      <c r="K5710" s="1">
        <v>44526</v>
      </c>
      <c r="L5710" t="s">
        <v>123</v>
      </c>
      <c r="M5710" t="s">
        <v>14927</v>
      </c>
      <c r="N5710" t="s">
        <v>14928</v>
      </c>
      <c r="O5710" t="s">
        <v>811</v>
      </c>
      <c r="P5710" t="s">
        <v>812</v>
      </c>
      <c r="Q5710" t="s">
        <v>253</v>
      </c>
      <c r="R5710" t="s">
        <v>813</v>
      </c>
      <c r="S5710" t="s">
        <v>212</v>
      </c>
      <c r="T5710" t="s">
        <v>814</v>
      </c>
      <c r="U5710" t="s">
        <v>815</v>
      </c>
      <c r="V5710" t="s">
        <v>8706</v>
      </c>
      <c r="W5710" t="s">
        <v>8707</v>
      </c>
    </row>
    <row r="5711" spans="1:23" x14ac:dyDescent="0.3">
      <c r="A5711">
        <v>2311070004207380</v>
      </c>
      <c r="B5711" t="s">
        <v>973</v>
      </c>
      <c r="C5711" t="s">
        <v>91</v>
      </c>
      <c r="D5711" t="s">
        <v>162</v>
      </c>
      <c r="E5711" t="s">
        <v>781</v>
      </c>
      <c r="F5711" t="s">
        <v>782</v>
      </c>
      <c r="G5711">
        <v>30.375299999999999</v>
      </c>
      <c r="H5711">
        <v>69.345100000000002</v>
      </c>
      <c r="I5711" t="s">
        <v>206</v>
      </c>
      <c r="J5711">
        <v>111167</v>
      </c>
      <c r="K5711" s="1">
        <v>45027</v>
      </c>
      <c r="L5711" t="s">
        <v>29</v>
      </c>
      <c r="M5711" t="s">
        <v>14929</v>
      </c>
      <c r="N5711" t="s">
        <v>14930</v>
      </c>
      <c r="O5711" t="s">
        <v>1373</v>
      </c>
      <c r="P5711" t="s">
        <v>1513</v>
      </c>
      <c r="Q5711" t="s">
        <v>967</v>
      </c>
      <c r="R5711" t="s">
        <v>4950</v>
      </c>
      <c r="S5711" t="s">
        <v>145</v>
      </c>
      <c r="T5711" t="s">
        <v>4951</v>
      </c>
      <c r="U5711" t="s">
        <v>4952</v>
      </c>
      <c r="V5711" t="s">
        <v>5882</v>
      </c>
      <c r="W5711" t="s">
        <v>5883</v>
      </c>
    </row>
    <row r="5712" spans="1:23" x14ac:dyDescent="0.3">
      <c r="A5712">
        <v>43022961880808</v>
      </c>
      <c r="B5712" t="s">
        <v>839</v>
      </c>
      <c r="C5712" t="s">
        <v>151</v>
      </c>
      <c r="D5712" t="s">
        <v>668</v>
      </c>
      <c r="E5712" t="s">
        <v>2083</v>
      </c>
      <c r="F5712" t="s">
        <v>2084</v>
      </c>
      <c r="G5712">
        <v>-8.8742000000000001</v>
      </c>
      <c r="H5712">
        <v>125.72750000000001</v>
      </c>
      <c r="I5712" t="s">
        <v>78</v>
      </c>
      <c r="J5712">
        <v>65640</v>
      </c>
      <c r="K5712" s="1">
        <v>44688</v>
      </c>
      <c r="L5712" t="s">
        <v>29</v>
      </c>
      <c r="M5712" t="s">
        <v>14931</v>
      </c>
      <c r="N5712" t="s">
        <v>14932</v>
      </c>
      <c r="O5712" t="s">
        <v>2174</v>
      </c>
      <c r="P5712" t="s">
        <v>2782</v>
      </c>
      <c r="Q5712" t="s">
        <v>294</v>
      </c>
      <c r="R5712" t="s">
        <v>2783</v>
      </c>
      <c r="S5712" t="s">
        <v>69</v>
      </c>
      <c r="T5712" t="s">
        <v>2784</v>
      </c>
      <c r="U5712" t="s">
        <v>2785</v>
      </c>
      <c r="V5712" t="s">
        <v>6629</v>
      </c>
      <c r="W5712" t="s">
        <v>6630</v>
      </c>
    </row>
    <row r="5713" spans="1:23" x14ac:dyDescent="0.3">
      <c r="A5713">
        <v>883534527760706</v>
      </c>
      <c r="B5713" t="s">
        <v>150</v>
      </c>
      <c r="C5713" t="s">
        <v>134</v>
      </c>
      <c r="D5713" t="s">
        <v>1597</v>
      </c>
      <c r="E5713" t="s">
        <v>3700</v>
      </c>
      <c r="F5713" t="s">
        <v>3701</v>
      </c>
      <c r="G5713">
        <v>58.595300000000002</v>
      </c>
      <c r="H5713">
        <v>25.0136</v>
      </c>
      <c r="I5713" t="s">
        <v>206</v>
      </c>
      <c r="J5713">
        <v>105535</v>
      </c>
      <c r="K5713" s="1">
        <v>44677</v>
      </c>
      <c r="L5713" t="s">
        <v>123</v>
      </c>
      <c r="M5713" t="s">
        <v>14933</v>
      </c>
      <c r="N5713" t="s">
        <v>14934</v>
      </c>
      <c r="O5713" t="s">
        <v>803</v>
      </c>
      <c r="P5713" t="s">
        <v>3064</v>
      </c>
      <c r="Q5713" t="s">
        <v>169</v>
      </c>
      <c r="R5713" t="s">
        <v>3065</v>
      </c>
      <c r="S5713" t="s">
        <v>114</v>
      </c>
      <c r="T5713" t="s">
        <v>3066</v>
      </c>
      <c r="U5713" t="s">
        <v>3067</v>
      </c>
      <c r="V5713" t="s">
        <v>2549</v>
      </c>
      <c r="W5713" t="s">
        <v>2550</v>
      </c>
    </row>
    <row r="5714" spans="1:23" x14ac:dyDescent="0.3">
      <c r="A5714">
        <v>2844715911850320</v>
      </c>
      <c r="B5714" t="s">
        <v>313</v>
      </c>
      <c r="C5714" t="s">
        <v>273</v>
      </c>
      <c r="D5714" t="s">
        <v>3441</v>
      </c>
      <c r="E5714" t="s">
        <v>2255</v>
      </c>
      <c r="F5714" t="s">
        <v>2256</v>
      </c>
      <c r="G5714">
        <v>41.377499999999998</v>
      </c>
      <c r="H5714">
        <v>64.585300000000004</v>
      </c>
      <c r="I5714" t="s">
        <v>138</v>
      </c>
      <c r="J5714">
        <v>36488</v>
      </c>
      <c r="K5714" s="1">
        <v>44791</v>
      </c>
      <c r="L5714" t="s">
        <v>123</v>
      </c>
      <c r="M5714" t="s">
        <v>14935</v>
      </c>
      <c r="N5714" t="s">
        <v>14936</v>
      </c>
      <c r="O5714" t="s">
        <v>3723</v>
      </c>
      <c r="P5714" t="s">
        <v>3724</v>
      </c>
      <c r="Q5714" t="s">
        <v>239</v>
      </c>
      <c r="R5714" t="s">
        <v>3725</v>
      </c>
      <c r="S5714" t="s">
        <v>69</v>
      </c>
      <c r="T5714" t="s">
        <v>3726</v>
      </c>
      <c r="U5714" t="s">
        <v>3727</v>
      </c>
      <c r="V5714" t="s">
        <v>1030</v>
      </c>
      <c r="W5714" t="s">
        <v>1031</v>
      </c>
    </row>
    <row r="5715" spans="1:23" x14ac:dyDescent="0.3">
      <c r="A5715">
        <v>2380179599916790</v>
      </c>
      <c r="B5715" t="s">
        <v>260</v>
      </c>
      <c r="C5715" t="s">
        <v>42</v>
      </c>
      <c r="D5715" t="s">
        <v>3840</v>
      </c>
      <c r="E5715" t="s">
        <v>768</v>
      </c>
      <c r="F5715" t="s">
        <v>769</v>
      </c>
      <c r="G5715">
        <v>5.1520999999999999</v>
      </c>
      <c r="H5715">
        <v>46.199599999999997</v>
      </c>
      <c r="I5715" t="s">
        <v>206</v>
      </c>
      <c r="J5715">
        <v>99559</v>
      </c>
      <c r="K5715" s="1">
        <v>44924</v>
      </c>
      <c r="L5715" t="s">
        <v>63</v>
      </c>
      <c r="M5715" t="s">
        <v>14937</v>
      </c>
      <c r="N5715" t="s">
        <v>14938</v>
      </c>
      <c r="O5715" t="s">
        <v>965</v>
      </c>
      <c r="P5715" t="s">
        <v>2266</v>
      </c>
      <c r="Q5715" t="s">
        <v>239</v>
      </c>
      <c r="R5715" t="s">
        <v>2267</v>
      </c>
      <c r="S5715" t="s">
        <v>114</v>
      </c>
      <c r="T5715" t="s">
        <v>2268</v>
      </c>
      <c r="U5715" t="s">
        <v>2269</v>
      </c>
      <c r="V5715" t="s">
        <v>6146</v>
      </c>
      <c r="W5715" t="s">
        <v>6147</v>
      </c>
    </row>
    <row r="5716" spans="1:23" x14ac:dyDescent="0.3">
      <c r="A5716">
        <v>1678492656667160</v>
      </c>
      <c r="B5716" t="s">
        <v>351</v>
      </c>
      <c r="C5716" t="s">
        <v>24</v>
      </c>
      <c r="D5716" t="s">
        <v>503</v>
      </c>
      <c r="E5716" t="s">
        <v>4011</v>
      </c>
      <c r="F5716" t="s">
        <v>4012</v>
      </c>
      <c r="G5716">
        <v>38.860999999999997</v>
      </c>
      <c r="H5716">
        <v>71.2761</v>
      </c>
      <c r="I5716" t="s">
        <v>28</v>
      </c>
      <c r="J5716">
        <v>125883</v>
      </c>
      <c r="K5716" s="1">
        <v>45055</v>
      </c>
      <c r="L5716" t="s">
        <v>123</v>
      </c>
      <c r="M5716" t="s">
        <v>14939</v>
      </c>
      <c r="N5716">
        <v>6245703840</v>
      </c>
      <c r="O5716" t="s">
        <v>2653</v>
      </c>
      <c r="P5716" t="s">
        <v>4319</v>
      </c>
      <c r="Q5716" t="s">
        <v>169</v>
      </c>
      <c r="R5716" t="s">
        <v>4320</v>
      </c>
      <c r="S5716" t="s">
        <v>69</v>
      </c>
      <c r="T5716" t="s">
        <v>4321</v>
      </c>
      <c r="U5716" t="s">
        <v>4322</v>
      </c>
      <c r="V5716" t="s">
        <v>7347</v>
      </c>
      <c r="W5716" t="s">
        <v>7348</v>
      </c>
    </row>
    <row r="5717" spans="1:23" x14ac:dyDescent="0.3">
      <c r="A5717">
        <v>1440710557373820</v>
      </c>
      <c r="B5717" t="s">
        <v>667</v>
      </c>
      <c r="C5717" t="s">
        <v>24</v>
      </c>
      <c r="D5717" t="s">
        <v>120</v>
      </c>
      <c r="E5717" t="s">
        <v>1473</v>
      </c>
      <c r="F5717" t="s">
        <v>1474</v>
      </c>
      <c r="G5717">
        <v>-14.234999999999999</v>
      </c>
      <c r="H5717">
        <v>-51.9253</v>
      </c>
      <c r="I5717" t="s">
        <v>206</v>
      </c>
      <c r="J5717">
        <v>79791</v>
      </c>
      <c r="K5717" s="1">
        <v>44538</v>
      </c>
      <c r="L5717" t="s">
        <v>29</v>
      </c>
      <c r="M5717" t="s">
        <v>14940</v>
      </c>
      <c r="N5717" t="s">
        <v>14941</v>
      </c>
      <c r="O5717" t="s">
        <v>2174</v>
      </c>
      <c r="P5717" t="s">
        <v>251</v>
      </c>
      <c r="Q5717" t="s">
        <v>50</v>
      </c>
      <c r="R5717" t="s">
        <v>2175</v>
      </c>
      <c r="S5717" t="s">
        <v>241</v>
      </c>
      <c r="T5717" t="s">
        <v>2176</v>
      </c>
      <c r="U5717" t="s">
        <v>2177</v>
      </c>
      <c r="V5717" t="s">
        <v>870</v>
      </c>
      <c r="W5717" t="s">
        <v>871</v>
      </c>
    </row>
    <row r="5718" spans="1:23" x14ac:dyDescent="0.3">
      <c r="A5718">
        <v>436343747562520</v>
      </c>
      <c r="B5718" t="s">
        <v>104</v>
      </c>
      <c r="C5718" t="s">
        <v>218</v>
      </c>
      <c r="D5718" t="s">
        <v>1519</v>
      </c>
      <c r="E5718" t="s">
        <v>1615</v>
      </c>
      <c r="F5718" t="s">
        <v>1616</v>
      </c>
      <c r="G5718">
        <v>-18.879200000000001</v>
      </c>
      <c r="H5718">
        <v>46.845100000000002</v>
      </c>
      <c r="I5718" t="s">
        <v>78</v>
      </c>
      <c r="J5718">
        <v>81496</v>
      </c>
      <c r="K5718" s="1">
        <v>44861</v>
      </c>
      <c r="L5718" t="s">
        <v>29</v>
      </c>
      <c r="M5718" t="s">
        <v>14942</v>
      </c>
      <c r="N5718" t="s">
        <v>14943</v>
      </c>
      <c r="O5718" t="s">
        <v>735</v>
      </c>
      <c r="P5718" t="s">
        <v>736</v>
      </c>
      <c r="Q5718" t="s">
        <v>183</v>
      </c>
      <c r="R5718" t="s">
        <v>737</v>
      </c>
      <c r="S5718" t="s">
        <v>334</v>
      </c>
      <c r="T5718" t="s">
        <v>738</v>
      </c>
      <c r="U5718" t="s">
        <v>739</v>
      </c>
      <c r="V5718" t="s">
        <v>12209</v>
      </c>
      <c r="W5718" t="s">
        <v>12210</v>
      </c>
    </row>
    <row r="5719" spans="1:23" x14ac:dyDescent="0.3">
      <c r="A5719">
        <v>552199326291555</v>
      </c>
      <c r="B5719" t="s">
        <v>1140</v>
      </c>
      <c r="C5719" t="s">
        <v>105</v>
      </c>
      <c r="D5719" t="s">
        <v>75</v>
      </c>
      <c r="E5719" t="s">
        <v>1760</v>
      </c>
      <c r="F5719" t="s">
        <v>1761</v>
      </c>
      <c r="G5719">
        <v>13.193899999999999</v>
      </c>
      <c r="H5719">
        <v>-59.543199999999999</v>
      </c>
      <c r="I5719" t="s">
        <v>78</v>
      </c>
      <c r="J5719">
        <v>81335</v>
      </c>
      <c r="K5719" s="1">
        <v>44842</v>
      </c>
      <c r="L5719" t="s">
        <v>63</v>
      </c>
      <c r="M5719" t="s">
        <v>14944</v>
      </c>
      <c r="N5719" t="s">
        <v>14945</v>
      </c>
      <c r="O5719" t="s">
        <v>460</v>
      </c>
      <c r="P5719" t="s">
        <v>461</v>
      </c>
      <c r="Q5719" t="s">
        <v>253</v>
      </c>
      <c r="R5719" t="s">
        <v>462</v>
      </c>
      <c r="S5719" t="s">
        <v>212</v>
      </c>
      <c r="T5719" t="s">
        <v>463</v>
      </c>
      <c r="U5719" t="s">
        <v>464</v>
      </c>
      <c r="V5719" t="s">
        <v>8000</v>
      </c>
      <c r="W5719" t="s">
        <v>8001</v>
      </c>
    </row>
    <row r="5720" spans="1:23" x14ac:dyDescent="0.3">
      <c r="A5720">
        <v>2628000131917320</v>
      </c>
      <c r="B5720" t="s">
        <v>325</v>
      </c>
      <c r="C5720" t="s">
        <v>134</v>
      </c>
      <c r="D5720" t="s">
        <v>6510</v>
      </c>
      <c r="E5720" t="s">
        <v>1935</v>
      </c>
      <c r="F5720" t="s">
        <v>1935</v>
      </c>
      <c r="G5720">
        <v>36.140799999999999</v>
      </c>
      <c r="H5720">
        <v>-5.3536000000000001</v>
      </c>
      <c r="I5720" t="s">
        <v>138</v>
      </c>
      <c r="J5720">
        <v>16895</v>
      </c>
      <c r="K5720" s="1">
        <v>44971</v>
      </c>
      <c r="L5720" t="s">
        <v>123</v>
      </c>
      <c r="M5720" t="s">
        <v>14946</v>
      </c>
      <c r="N5720" t="s">
        <v>14947</v>
      </c>
      <c r="O5720" t="s">
        <v>2111</v>
      </c>
      <c r="P5720" t="s">
        <v>1832</v>
      </c>
      <c r="Q5720" t="s">
        <v>83</v>
      </c>
      <c r="R5720" t="s">
        <v>2112</v>
      </c>
      <c r="S5720" t="s">
        <v>198</v>
      </c>
      <c r="T5720" t="s">
        <v>2113</v>
      </c>
      <c r="U5720" t="s">
        <v>2114</v>
      </c>
      <c r="V5720" t="s">
        <v>5893</v>
      </c>
      <c r="W5720" t="s">
        <v>5894</v>
      </c>
    </row>
    <row r="5721" spans="1:23" x14ac:dyDescent="0.3">
      <c r="A5721">
        <v>838101062734472</v>
      </c>
      <c r="B5721" t="s">
        <v>175</v>
      </c>
      <c r="C5721" t="s">
        <v>218</v>
      </c>
      <c r="D5721" t="s">
        <v>5564</v>
      </c>
      <c r="E5721" t="s">
        <v>5023</v>
      </c>
      <c r="F5721" t="s">
        <v>5024</v>
      </c>
      <c r="G5721">
        <v>25.034300000000002</v>
      </c>
      <c r="H5721">
        <v>-77.396299999999997</v>
      </c>
      <c r="I5721" t="s">
        <v>78</v>
      </c>
      <c r="J5721">
        <v>79096</v>
      </c>
      <c r="K5721" s="1">
        <v>45027</v>
      </c>
      <c r="L5721" t="s">
        <v>123</v>
      </c>
      <c r="M5721" t="s">
        <v>14948</v>
      </c>
      <c r="N5721">
        <f>1-712-851-6592</f>
        <v>-8154</v>
      </c>
      <c r="O5721" t="s">
        <v>1745</v>
      </c>
      <c r="P5721" t="s">
        <v>2745</v>
      </c>
      <c r="Q5721" t="s">
        <v>321</v>
      </c>
      <c r="R5721" t="s">
        <v>2746</v>
      </c>
      <c r="S5721" t="s">
        <v>114</v>
      </c>
      <c r="T5721" t="s">
        <v>2747</v>
      </c>
      <c r="U5721" t="s">
        <v>2748</v>
      </c>
      <c r="V5721" t="s">
        <v>2866</v>
      </c>
      <c r="W5721" t="s">
        <v>2867</v>
      </c>
    </row>
    <row r="5722" spans="1:23" x14ac:dyDescent="0.3">
      <c r="A5722">
        <v>248923069223688</v>
      </c>
      <c r="B5722" t="s">
        <v>678</v>
      </c>
      <c r="C5722" t="s">
        <v>24</v>
      </c>
      <c r="D5722" t="s">
        <v>4396</v>
      </c>
      <c r="E5722" t="s">
        <v>2068</v>
      </c>
      <c r="F5722" t="s">
        <v>2069</v>
      </c>
      <c r="G5722">
        <v>52.132599999999996</v>
      </c>
      <c r="H5722">
        <v>5.2912999999999997</v>
      </c>
      <c r="I5722" t="s">
        <v>28</v>
      </c>
      <c r="J5722">
        <v>104930</v>
      </c>
      <c r="K5722" s="1">
        <v>44976</v>
      </c>
      <c r="L5722" t="s">
        <v>29</v>
      </c>
      <c r="M5722" t="s">
        <v>14949</v>
      </c>
      <c r="N5722" t="s">
        <v>14950</v>
      </c>
      <c r="O5722" t="s">
        <v>224</v>
      </c>
      <c r="P5722" t="s">
        <v>225</v>
      </c>
      <c r="Q5722" t="s">
        <v>321</v>
      </c>
      <c r="R5722" t="s">
        <v>226</v>
      </c>
      <c r="S5722" t="s">
        <v>334</v>
      </c>
      <c r="T5722" t="s">
        <v>227</v>
      </c>
      <c r="U5722" t="s">
        <v>228</v>
      </c>
      <c r="V5722" t="s">
        <v>1681</v>
      </c>
      <c r="W5722" t="s">
        <v>1682</v>
      </c>
    </row>
    <row r="5723" spans="1:23" x14ac:dyDescent="0.3">
      <c r="A5723">
        <v>352949237159444</v>
      </c>
      <c r="B5723" t="s">
        <v>443</v>
      </c>
      <c r="C5723" t="s">
        <v>151</v>
      </c>
      <c r="D5723" t="s">
        <v>829</v>
      </c>
      <c r="E5723" t="s">
        <v>2374</v>
      </c>
      <c r="F5723" t="s">
        <v>2375</v>
      </c>
      <c r="G5723">
        <v>48.019599999999997</v>
      </c>
      <c r="H5723">
        <v>66.923699999999997</v>
      </c>
      <c r="I5723" t="s">
        <v>206</v>
      </c>
      <c r="J5723">
        <v>34329</v>
      </c>
      <c r="K5723" s="1">
        <v>44786</v>
      </c>
      <c r="L5723" t="s">
        <v>63</v>
      </c>
      <c r="M5723" t="s">
        <v>14951</v>
      </c>
      <c r="N5723" t="s">
        <v>14952</v>
      </c>
      <c r="O5723" t="s">
        <v>141</v>
      </c>
      <c r="P5723" t="s">
        <v>142</v>
      </c>
      <c r="Q5723" t="s">
        <v>332</v>
      </c>
      <c r="R5723" t="s">
        <v>144</v>
      </c>
      <c r="S5723" t="s">
        <v>36</v>
      </c>
      <c r="T5723" t="s">
        <v>146</v>
      </c>
      <c r="U5723" t="s">
        <v>147</v>
      </c>
      <c r="V5723" t="s">
        <v>5916</v>
      </c>
      <c r="W5723" t="s">
        <v>5917</v>
      </c>
    </row>
    <row r="5724" spans="1:23" x14ac:dyDescent="0.3">
      <c r="A5724">
        <v>1713153358140830</v>
      </c>
      <c r="B5724" t="s">
        <v>417</v>
      </c>
      <c r="C5724" t="s">
        <v>105</v>
      </c>
      <c r="D5724" t="s">
        <v>2015</v>
      </c>
      <c r="E5724" t="s">
        <v>2610</v>
      </c>
      <c r="F5724" t="s">
        <v>2611</v>
      </c>
      <c r="G5724">
        <v>27.514199999999999</v>
      </c>
      <c r="H5724">
        <v>90.433599999999998</v>
      </c>
      <c r="I5724" t="s">
        <v>78</v>
      </c>
      <c r="J5724">
        <v>92009</v>
      </c>
      <c r="K5724" s="1">
        <v>45101</v>
      </c>
      <c r="L5724" t="s">
        <v>63</v>
      </c>
      <c r="M5724" t="s">
        <v>14953</v>
      </c>
      <c r="N5724" t="s">
        <v>14954</v>
      </c>
      <c r="O5724" t="s">
        <v>496</v>
      </c>
      <c r="P5724" t="s">
        <v>1990</v>
      </c>
      <c r="Q5724" t="s">
        <v>50</v>
      </c>
      <c r="R5724" t="s">
        <v>1991</v>
      </c>
      <c r="S5724" t="s">
        <v>255</v>
      </c>
      <c r="T5724" t="s">
        <v>1992</v>
      </c>
      <c r="U5724" t="s">
        <v>1993</v>
      </c>
      <c r="V5724" t="s">
        <v>5191</v>
      </c>
      <c r="W5724" t="s">
        <v>5192</v>
      </c>
    </row>
    <row r="5725" spans="1:23" x14ac:dyDescent="0.3">
      <c r="A5725">
        <v>1631511964128260</v>
      </c>
      <c r="B5725" t="s">
        <v>582</v>
      </c>
      <c r="C5725" t="s">
        <v>105</v>
      </c>
      <c r="D5725" t="s">
        <v>468</v>
      </c>
      <c r="E5725" t="s">
        <v>93</v>
      </c>
      <c r="F5725" t="s">
        <v>94</v>
      </c>
      <c r="G5725">
        <v>-35.6751</v>
      </c>
      <c r="H5725">
        <v>-71.542900000000003</v>
      </c>
      <c r="I5725" t="s">
        <v>62</v>
      </c>
      <c r="J5725">
        <v>89946</v>
      </c>
      <c r="K5725" s="1">
        <v>44774</v>
      </c>
      <c r="L5725" t="s">
        <v>123</v>
      </c>
      <c r="M5725" t="s">
        <v>14955</v>
      </c>
      <c r="N5725" t="s">
        <v>14956</v>
      </c>
      <c r="O5725" t="s">
        <v>401</v>
      </c>
      <c r="P5725" t="s">
        <v>1484</v>
      </c>
      <c r="Q5725" t="s">
        <v>67</v>
      </c>
      <c r="R5725" t="s">
        <v>1485</v>
      </c>
      <c r="S5725" t="s">
        <v>52</v>
      </c>
      <c r="T5725" t="s">
        <v>1486</v>
      </c>
      <c r="U5725" t="s">
        <v>1487</v>
      </c>
      <c r="V5725" t="s">
        <v>3931</v>
      </c>
      <c r="W5725" t="s">
        <v>3932</v>
      </c>
    </row>
    <row r="5726" spans="1:23" x14ac:dyDescent="0.3">
      <c r="A5726">
        <v>3049772017263800</v>
      </c>
      <c r="B5726" t="s">
        <v>480</v>
      </c>
      <c r="C5726" t="s">
        <v>24</v>
      </c>
      <c r="D5726" t="s">
        <v>1929</v>
      </c>
      <c r="E5726" t="s">
        <v>4315</v>
      </c>
      <c r="F5726" t="s">
        <v>4316</v>
      </c>
      <c r="G5726">
        <v>-0.52280000000000004</v>
      </c>
      <c r="H5726">
        <v>166.9315</v>
      </c>
      <c r="I5726" t="s">
        <v>206</v>
      </c>
      <c r="J5726">
        <v>38496</v>
      </c>
      <c r="K5726" s="1">
        <v>45174</v>
      </c>
      <c r="L5726" t="s">
        <v>123</v>
      </c>
      <c r="M5726" t="s">
        <v>14957</v>
      </c>
      <c r="N5726" t="s">
        <v>14958</v>
      </c>
      <c r="O5726" t="s">
        <v>2675</v>
      </c>
      <c r="P5726" t="s">
        <v>6117</v>
      </c>
      <c r="Q5726" t="s">
        <v>169</v>
      </c>
      <c r="R5726" t="s">
        <v>6118</v>
      </c>
      <c r="S5726" t="s">
        <v>85</v>
      </c>
      <c r="T5726" t="s">
        <v>6119</v>
      </c>
      <c r="U5726" t="s">
        <v>6120</v>
      </c>
      <c r="V5726" t="s">
        <v>5938</v>
      </c>
      <c r="W5726" t="s">
        <v>5939</v>
      </c>
    </row>
    <row r="5727" spans="1:23" x14ac:dyDescent="0.3">
      <c r="A5727">
        <v>214390256851105</v>
      </c>
      <c r="B5727" t="s">
        <v>286</v>
      </c>
      <c r="C5727" t="s">
        <v>58</v>
      </c>
      <c r="D5727" t="s">
        <v>2514</v>
      </c>
      <c r="E5727" t="s">
        <v>493</v>
      </c>
      <c r="F5727" t="s">
        <v>494</v>
      </c>
      <c r="G5727">
        <v>-20.904299999999999</v>
      </c>
      <c r="H5727">
        <v>165.61799999999999</v>
      </c>
      <c r="I5727" t="s">
        <v>28</v>
      </c>
      <c r="J5727">
        <v>129752</v>
      </c>
      <c r="K5727" s="1">
        <v>44891</v>
      </c>
      <c r="L5727" t="s">
        <v>63</v>
      </c>
      <c r="M5727" t="s">
        <v>14959</v>
      </c>
      <c r="N5727" t="s">
        <v>14960</v>
      </c>
      <c r="O5727" t="s">
        <v>292</v>
      </c>
      <c r="P5727" t="s">
        <v>3773</v>
      </c>
      <c r="Q5727" t="s">
        <v>294</v>
      </c>
      <c r="R5727" t="s">
        <v>3774</v>
      </c>
      <c r="S5727" t="s">
        <v>334</v>
      </c>
      <c r="T5727" t="s">
        <v>3775</v>
      </c>
      <c r="U5727" t="s">
        <v>3776</v>
      </c>
      <c r="V5727" t="s">
        <v>2689</v>
      </c>
      <c r="W5727" t="s">
        <v>2690</v>
      </c>
    </row>
    <row r="5728" spans="1:23" x14ac:dyDescent="0.3">
      <c r="A5728">
        <v>2271728337358450</v>
      </c>
      <c r="B5728" t="s">
        <v>533</v>
      </c>
      <c r="C5728" t="s">
        <v>42</v>
      </c>
      <c r="D5728" t="s">
        <v>946</v>
      </c>
      <c r="E5728" t="s">
        <v>456</v>
      </c>
      <c r="F5728" t="s">
        <v>457</v>
      </c>
      <c r="G5728">
        <v>9.0820000000000007</v>
      </c>
      <c r="H5728">
        <v>8.6753</v>
      </c>
      <c r="I5728" t="s">
        <v>62</v>
      </c>
      <c r="J5728">
        <v>106046</v>
      </c>
      <c r="K5728" s="1">
        <v>45167</v>
      </c>
      <c r="L5728" t="s">
        <v>123</v>
      </c>
      <c r="M5728" t="s">
        <v>14961</v>
      </c>
      <c r="N5728" t="s">
        <v>14962</v>
      </c>
      <c r="O5728" t="s">
        <v>692</v>
      </c>
      <c r="P5728" t="s">
        <v>693</v>
      </c>
      <c r="Q5728" t="s">
        <v>358</v>
      </c>
      <c r="R5728" t="s">
        <v>694</v>
      </c>
      <c r="S5728" t="s">
        <v>198</v>
      </c>
      <c r="T5728" t="s">
        <v>695</v>
      </c>
      <c r="U5728" t="s">
        <v>696</v>
      </c>
      <c r="V5728" t="s">
        <v>1581</v>
      </c>
      <c r="W5728" t="s">
        <v>1582</v>
      </c>
    </row>
    <row r="5729" spans="1:23" x14ac:dyDescent="0.3">
      <c r="A5729">
        <v>361201369141210</v>
      </c>
      <c r="B5729" t="s">
        <v>973</v>
      </c>
      <c r="C5729" t="s">
        <v>134</v>
      </c>
      <c r="D5729" t="s">
        <v>2946</v>
      </c>
      <c r="E5729" t="s">
        <v>724</v>
      </c>
      <c r="F5729" t="s">
        <v>725</v>
      </c>
      <c r="G5729">
        <v>13.4443</v>
      </c>
      <c r="H5729">
        <v>144.7937</v>
      </c>
      <c r="I5729" t="s">
        <v>138</v>
      </c>
      <c r="J5729">
        <v>44604</v>
      </c>
      <c r="K5729" s="1">
        <v>45001</v>
      </c>
      <c r="L5729" t="s">
        <v>29</v>
      </c>
      <c r="M5729" t="s">
        <v>14963</v>
      </c>
      <c r="N5729" t="s">
        <v>14964</v>
      </c>
      <c r="O5729" t="s">
        <v>473</v>
      </c>
      <c r="P5729" t="s">
        <v>474</v>
      </c>
      <c r="Q5729" t="s">
        <v>674</v>
      </c>
      <c r="R5729" t="s">
        <v>475</v>
      </c>
      <c r="S5729" t="s">
        <v>241</v>
      </c>
      <c r="T5729" t="s">
        <v>476</v>
      </c>
      <c r="U5729" t="s">
        <v>477</v>
      </c>
      <c r="V5729" t="s">
        <v>4557</v>
      </c>
      <c r="W5729" t="s">
        <v>4558</v>
      </c>
    </row>
    <row r="5730" spans="1:23" x14ac:dyDescent="0.3">
      <c r="A5730">
        <v>2225249610239270</v>
      </c>
      <c r="B5730" t="s">
        <v>710</v>
      </c>
      <c r="C5730" t="s">
        <v>189</v>
      </c>
      <c r="D5730" t="s">
        <v>4309</v>
      </c>
      <c r="E5730" t="s">
        <v>204</v>
      </c>
      <c r="F5730" t="s">
        <v>205</v>
      </c>
      <c r="G5730">
        <v>18.1096</v>
      </c>
      <c r="H5730">
        <v>-77.297499999999999</v>
      </c>
      <c r="I5730" t="s">
        <v>78</v>
      </c>
      <c r="J5730">
        <v>132303</v>
      </c>
      <c r="K5730" s="1">
        <v>44729</v>
      </c>
      <c r="L5730" t="s">
        <v>29</v>
      </c>
      <c r="M5730" t="s">
        <v>14965</v>
      </c>
      <c r="N5730" t="s">
        <v>14966</v>
      </c>
      <c r="O5730" t="s">
        <v>2554</v>
      </c>
      <c r="P5730" t="s">
        <v>2555</v>
      </c>
      <c r="Q5730" t="s">
        <v>967</v>
      </c>
      <c r="R5730" t="s">
        <v>2556</v>
      </c>
      <c r="S5730" t="s">
        <v>36</v>
      </c>
      <c r="T5730" t="s">
        <v>2557</v>
      </c>
      <c r="U5730" t="s">
        <v>2558</v>
      </c>
      <c r="V5730" t="s">
        <v>2709</v>
      </c>
      <c r="W5730" t="s">
        <v>2710</v>
      </c>
    </row>
    <row r="5731" spans="1:23" x14ac:dyDescent="0.3">
      <c r="A5731">
        <v>267132239421497</v>
      </c>
      <c r="B5731" t="s">
        <v>582</v>
      </c>
      <c r="C5731" t="s">
        <v>218</v>
      </c>
      <c r="D5731" t="s">
        <v>6730</v>
      </c>
      <c r="E5731" t="s">
        <v>569</v>
      </c>
      <c r="F5731" t="s">
        <v>570</v>
      </c>
      <c r="G5731">
        <v>18.335799999999999</v>
      </c>
      <c r="H5731">
        <v>-64.896299999999997</v>
      </c>
      <c r="I5731" t="s">
        <v>62</v>
      </c>
      <c r="J5731">
        <v>70997</v>
      </c>
      <c r="K5731" s="1">
        <v>44600</v>
      </c>
      <c r="L5731" t="s">
        <v>29</v>
      </c>
      <c r="M5731" t="s">
        <v>14967</v>
      </c>
      <c r="N5731">
        <v>2183274517</v>
      </c>
      <c r="O5731" t="s">
        <v>526</v>
      </c>
      <c r="P5731" t="s">
        <v>629</v>
      </c>
      <c r="Q5731" t="s">
        <v>50</v>
      </c>
      <c r="R5731" t="s">
        <v>630</v>
      </c>
      <c r="S5731" t="s">
        <v>114</v>
      </c>
      <c r="T5731" t="s">
        <v>631</v>
      </c>
      <c r="U5731" t="s">
        <v>632</v>
      </c>
      <c r="V5731" t="s">
        <v>4789</v>
      </c>
      <c r="W5731" t="s">
        <v>4790</v>
      </c>
    </row>
    <row r="5732" spans="1:23" x14ac:dyDescent="0.3">
      <c r="A5732">
        <v>798748265634578</v>
      </c>
      <c r="B5732" t="s">
        <v>364</v>
      </c>
      <c r="C5732" t="s">
        <v>134</v>
      </c>
      <c r="D5732" t="s">
        <v>3396</v>
      </c>
      <c r="E5732" t="s">
        <v>2430</v>
      </c>
      <c r="F5732" t="s">
        <v>2431</v>
      </c>
      <c r="G5732">
        <v>51.919400000000003</v>
      </c>
      <c r="H5732">
        <v>19.145099999999999</v>
      </c>
      <c r="I5732" t="s">
        <v>206</v>
      </c>
      <c r="J5732">
        <v>40248</v>
      </c>
      <c r="K5732" s="1">
        <v>44975</v>
      </c>
      <c r="L5732" t="s">
        <v>63</v>
      </c>
      <c r="M5732" t="s">
        <v>14968</v>
      </c>
      <c r="N5732" t="s">
        <v>14969</v>
      </c>
      <c r="O5732" t="s">
        <v>4051</v>
      </c>
      <c r="P5732" t="s">
        <v>4804</v>
      </c>
      <c r="Q5732" t="s">
        <v>294</v>
      </c>
      <c r="R5732" t="s">
        <v>4805</v>
      </c>
      <c r="S5732" t="s">
        <v>85</v>
      </c>
      <c r="T5732" t="s">
        <v>4806</v>
      </c>
      <c r="U5732" t="s">
        <v>4807</v>
      </c>
      <c r="V5732" t="s">
        <v>4432</v>
      </c>
      <c r="W5732" t="s">
        <v>4433</v>
      </c>
    </row>
    <row r="5733" spans="1:23" x14ac:dyDescent="0.3">
      <c r="A5733">
        <v>1703883997088820</v>
      </c>
      <c r="B5733" t="s">
        <v>272</v>
      </c>
      <c r="C5733" t="s">
        <v>151</v>
      </c>
      <c r="D5733" t="s">
        <v>9110</v>
      </c>
      <c r="E5733" t="s">
        <v>3707</v>
      </c>
      <c r="F5733" t="s">
        <v>3708</v>
      </c>
      <c r="G5733">
        <v>12.1165</v>
      </c>
      <c r="H5733">
        <v>-61.679000000000002</v>
      </c>
      <c r="I5733" t="s">
        <v>78</v>
      </c>
      <c r="J5733">
        <v>99005</v>
      </c>
      <c r="K5733" s="1">
        <v>44929</v>
      </c>
      <c r="L5733" t="s">
        <v>123</v>
      </c>
      <c r="M5733" t="s">
        <v>14970</v>
      </c>
      <c r="N5733" t="s">
        <v>14971</v>
      </c>
      <c r="O5733" t="s">
        <v>1543</v>
      </c>
      <c r="P5733" t="s">
        <v>1708</v>
      </c>
      <c r="Q5733" t="s">
        <v>321</v>
      </c>
      <c r="R5733" t="s">
        <v>1709</v>
      </c>
      <c r="S5733" t="s">
        <v>212</v>
      </c>
      <c r="T5733" t="s">
        <v>1710</v>
      </c>
      <c r="U5733" t="s">
        <v>1711</v>
      </c>
      <c r="V5733" t="s">
        <v>5306</v>
      </c>
      <c r="W5733" t="s">
        <v>5307</v>
      </c>
    </row>
    <row r="5734" spans="1:23" x14ac:dyDescent="0.3">
      <c r="A5734">
        <v>1359247485040240</v>
      </c>
      <c r="B5734" t="s">
        <v>23</v>
      </c>
      <c r="C5734" t="s">
        <v>134</v>
      </c>
      <c r="D5734" t="s">
        <v>43</v>
      </c>
      <c r="E5734" t="s">
        <v>1160</v>
      </c>
      <c r="F5734" t="s">
        <v>1161</v>
      </c>
      <c r="G5734">
        <v>-1.9402999999999999</v>
      </c>
      <c r="H5734">
        <v>29.873899999999999</v>
      </c>
      <c r="I5734" t="s">
        <v>138</v>
      </c>
      <c r="J5734">
        <v>30430</v>
      </c>
      <c r="K5734" s="1">
        <v>44688</v>
      </c>
      <c r="L5734" t="s">
        <v>63</v>
      </c>
      <c r="M5734" t="s">
        <v>14972</v>
      </c>
      <c r="N5734" t="s">
        <v>14973</v>
      </c>
      <c r="O5734" t="s">
        <v>845</v>
      </c>
      <c r="P5734" t="s">
        <v>1290</v>
      </c>
      <c r="Q5734" t="s">
        <v>321</v>
      </c>
      <c r="R5734" t="s">
        <v>1291</v>
      </c>
      <c r="S5734" t="s">
        <v>241</v>
      </c>
      <c r="T5734" t="s">
        <v>1292</v>
      </c>
      <c r="U5734" t="s">
        <v>1293</v>
      </c>
      <c r="V5734" t="s">
        <v>5543</v>
      </c>
      <c r="W5734" t="s">
        <v>5544</v>
      </c>
    </row>
    <row r="5735" spans="1:23" x14ac:dyDescent="0.3">
      <c r="A5735">
        <v>1421949353806450</v>
      </c>
      <c r="B5735" t="s">
        <v>300</v>
      </c>
      <c r="C5735" t="s">
        <v>24</v>
      </c>
      <c r="D5735" t="s">
        <v>2044</v>
      </c>
      <c r="E5735" t="s">
        <v>1657</v>
      </c>
      <c r="F5735" t="s">
        <v>1658</v>
      </c>
      <c r="G5735">
        <v>18.9712</v>
      </c>
      <c r="H5735">
        <v>-72.285200000000003</v>
      </c>
      <c r="I5735" t="s">
        <v>28</v>
      </c>
      <c r="J5735">
        <v>108130</v>
      </c>
      <c r="K5735" s="1">
        <v>45113</v>
      </c>
      <c r="L5735" t="s">
        <v>29</v>
      </c>
      <c r="M5735" t="s">
        <v>14974</v>
      </c>
      <c r="N5735" t="s">
        <v>14975</v>
      </c>
      <c r="O5735" t="s">
        <v>3926</v>
      </c>
      <c r="P5735" t="s">
        <v>7628</v>
      </c>
      <c r="Q5735" t="s">
        <v>67</v>
      </c>
      <c r="R5735" t="s">
        <v>7629</v>
      </c>
      <c r="S5735" t="s">
        <v>334</v>
      </c>
      <c r="T5735" t="s">
        <v>7630</v>
      </c>
      <c r="U5735" t="s">
        <v>7631</v>
      </c>
      <c r="V5735" t="s">
        <v>6619</v>
      </c>
      <c r="W5735" t="s">
        <v>6620</v>
      </c>
    </row>
    <row r="5736" spans="1:23" x14ac:dyDescent="0.3">
      <c r="A5736">
        <v>682415253449003</v>
      </c>
      <c r="B5736" t="s">
        <v>272</v>
      </c>
      <c r="C5736" t="s">
        <v>273</v>
      </c>
      <c r="D5736" t="s">
        <v>1855</v>
      </c>
      <c r="E5736" t="s">
        <v>2570</v>
      </c>
      <c r="F5736" t="s">
        <v>2571</v>
      </c>
      <c r="G5736">
        <v>6.4238</v>
      </c>
      <c r="H5736">
        <v>-66.589699999999993</v>
      </c>
      <c r="I5736" t="s">
        <v>78</v>
      </c>
      <c r="J5736">
        <v>108386</v>
      </c>
      <c r="K5736" s="1">
        <v>44560</v>
      </c>
      <c r="L5736" t="s">
        <v>29</v>
      </c>
      <c r="M5736" t="s">
        <v>14976</v>
      </c>
      <c r="N5736" t="s">
        <v>14977</v>
      </c>
      <c r="O5736" t="s">
        <v>2290</v>
      </c>
      <c r="P5736" t="s">
        <v>4161</v>
      </c>
      <c r="Q5736" t="s">
        <v>83</v>
      </c>
      <c r="R5736" t="s">
        <v>4162</v>
      </c>
      <c r="S5736" t="s">
        <v>145</v>
      </c>
      <c r="T5736" t="s">
        <v>4163</v>
      </c>
      <c r="U5736" t="s">
        <v>4164</v>
      </c>
      <c r="V5736" t="s">
        <v>697</v>
      </c>
      <c r="W5736" t="s">
        <v>698</v>
      </c>
    </row>
    <row r="5737" spans="1:23" x14ac:dyDescent="0.3">
      <c r="A5737">
        <v>352120060642663</v>
      </c>
      <c r="B5737" t="s">
        <v>396</v>
      </c>
      <c r="C5737" t="s">
        <v>218</v>
      </c>
      <c r="D5737" t="s">
        <v>3767</v>
      </c>
      <c r="E5737" t="s">
        <v>326</v>
      </c>
      <c r="F5737" t="s">
        <v>327</v>
      </c>
      <c r="G5737">
        <v>-7.1094999999999997</v>
      </c>
      <c r="H5737">
        <v>177.64930000000001</v>
      </c>
      <c r="I5737" t="s">
        <v>78</v>
      </c>
      <c r="J5737">
        <v>82528</v>
      </c>
      <c r="K5737" s="1">
        <v>44466</v>
      </c>
      <c r="L5737" t="s">
        <v>63</v>
      </c>
      <c r="M5737" t="s">
        <v>14978</v>
      </c>
      <c r="N5737" t="s">
        <v>14979</v>
      </c>
      <c r="O5737" t="s">
        <v>1057</v>
      </c>
      <c r="P5737" t="s">
        <v>1058</v>
      </c>
      <c r="Q5737" t="s">
        <v>183</v>
      </c>
      <c r="R5737" t="s">
        <v>1059</v>
      </c>
      <c r="S5737" t="s">
        <v>145</v>
      </c>
      <c r="T5737" t="s">
        <v>1060</v>
      </c>
      <c r="U5737" t="s">
        <v>1061</v>
      </c>
      <c r="V5737" t="s">
        <v>6179</v>
      </c>
      <c r="W5737" t="s">
        <v>6180</v>
      </c>
    </row>
    <row r="5738" spans="1:23" x14ac:dyDescent="0.3">
      <c r="A5738">
        <v>576030622694000</v>
      </c>
      <c r="B5738" t="s">
        <v>555</v>
      </c>
      <c r="C5738" t="s">
        <v>218</v>
      </c>
      <c r="D5738" t="s">
        <v>1820</v>
      </c>
      <c r="E5738" t="s">
        <v>700</v>
      </c>
      <c r="F5738" t="s">
        <v>700</v>
      </c>
      <c r="G5738">
        <v>43.738399999999999</v>
      </c>
      <c r="H5738">
        <v>7.4245999999999999</v>
      </c>
      <c r="I5738" t="s">
        <v>28</v>
      </c>
      <c r="J5738">
        <v>89885</v>
      </c>
      <c r="K5738" s="1">
        <v>44541</v>
      </c>
      <c r="L5738" t="s">
        <v>29</v>
      </c>
      <c r="M5738" t="s">
        <v>14980</v>
      </c>
      <c r="N5738" t="s">
        <v>14981</v>
      </c>
      <c r="O5738" t="s">
        <v>1169</v>
      </c>
      <c r="P5738" t="s">
        <v>2614</v>
      </c>
      <c r="Q5738" t="s">
        <v>83</v>
      </c>
      <c r="R5738" t="s">
        <v>2615</v>
      </c>
      <c r="S5738" t="s">
        <v>114</v>
      </c>
      <c r="T5738" t="s">
        <v>2616</v>
      </c>
      <c r="U5738" t="s">
        <v>2617</v>
      </c>
      <c r="V5738" t="s">
        <v>3704</v>
      </c>
      <c r="W5738" t="s">
        <v>3705</v>
      </c>
    </row>
    <row r="5739" spans="1:23" x14ac:dyDescent="0.3">
      <c r="A5739">
        <v>939166188922650</v>
      </c>
      <c r="B5739" t="s">
        <v>792</v>
      </c>
      <c r="C5739" t="s">
        <v>105</v>
      </c>
      <c r="D5739" t="s">
        <v>7002</v>
      </c>
      <c r="E5739" t="s">
        <v>2398</v>
      </c>
      <c r="F5739" t="s">
        <v>2399</v>
      </c>
      <c r="G5739">
        <v>35.861699999999999</v>
      </c>
      <c r="H5739">
        <v>104.19540000000001</v>
      </c>
      <c r="I5739" t="s">
        <v>28</v>
      </c>
      <c r="J5739">
        <v>45281</v>
      </c>
      <c r="K5739" s="1">
        <v>45063</v>
      </c>
      <c r="L5739" t="s">
        <v>123</v>
      </c>
      <c r="M5739" t="s">
        <v>14982</v>
      </c>
      <c r="N5739" t="s">
        <v>14983</v>
      </c>
      <c r="O5739" t="s">
        <v>2290</v>
      </c>
      <c r="P5739" t="s">
        <v>5187</v>
      </c>
      <c r="Q5739" t="s">
        <v>294</v>
      </c>
      <c r="R5739" t="s">
        <v>5188</v>
      </c>
      <c r="S5739" t="s">
        <v>36</v>
      </c>
      <c r="T5739" t="s">
        <v>5189</v>
      </c>
      <c r="U5739" t="s">
        <v>5190</v>
      </c>
      <c r="V5739" t="s">
        <v>3738</v>
      </c>
      <c r="W5739" t="s">
        <v>3739</v>
      </c>
    </row>
    <row r="5740" spans="1:23" x14ac:dyDescent="0.3">
      <c r="A5740">
        <v>2278069027150510</v>
      </c>
      <c r="B5740" t="s">
        <v>300</v>
      </c>
      <c r="C5740" t="s">
        <v>151</v>
      </c>
      <c r="D5740" t="s">
        <v>6265</v>
      </c>
      <c r="E5740" t="s">
        <v>522</v>
      </c>
      <c r="F5740" t="s">
        <v>523</v>
      </c>
      <c r="G5740">
        <v>-9.6456999999999997</v>
      </c>
      <c r="H5740">
        <v>160.15620000000001</v>
      </c>
      <c r="I5740" t="s">
        <v>206</v>
      </c>
      <c r="J5740">
        <v>49806</v>
      </c>
      <c r="K5740" s="1">
        <v>44883</v>
      </c>
      <c r="L5740" t="s">
        <v>29</v>
      </c>
      <c r="M5740" t="s">
        <v>14984</v>
      </c>
      <c r="N5740" t="s">
        <v>14985</v>
      </c>
      <c r="O5740" t="s">
        <v>2883</v>
      </c>
      <c r="P5740" t="s">
        <v>4657</v>
      </c>
      <c r="Q5740" t="s">
        <v>67</v>
      </c>
      <c r="R5740" t="s">
        <v>4658</v>
      </c>
      <c r="S5740" t="s">
        <v>52</v>
      </c>
      <c r="T5740" t="s">
        <v>4659</v>
      </c>
      <c r="U5740" t="s">
        <v>4660</v>
      </c>
      <c r="V5740" t="s">
        <v>4530</v>
      </c>
      <c r="W5740" t="s">
        <v>4531</v>
      </c>
    </row>
    <row r="5741" spans="1:23" x14ac:dyDescent="0.3">
      <c r="A5741">
        <v>2825904776175070</v>
      </c>
      <c r="B5741" t="s">
        <v>678</v>
      </c>
      <c r="C5741" t="s">
        <v>189</v>
      </c>
      <c r="D5741" t="s">
        <v>7011</v>
      </c>
      <c r="E5741" t="s">
        <v>1551</v>
      </c>
      <c r="F5741" t="s">
        <v>1552</v>
      </c>
      <c r="G5741">
        <v>22.3964</v>
      </c>
      <c r="H5741">
        <v>114.1095</v>
      </c>
      <c r="I5741" t="s">
        <v>62</v>
      </c>
      <c r="J5741">
        <v>39726</v>
      </c>
      <c r="K5741" s="1">
        <v>44648</v>
      </c>
      <c r="L5741" t="s">
        <v>63</v>
      </c>
      <c r="M5741" t="s">
        <v>14986</v>
      </c>
      <c r="N5741" t="s">
        <v>14987</v>
      </c>
      <c r="O5741" t="s">
        <v>2470</v>
      </c>
      <c r="P5741" t="s">
        <v>4399</v>
      </c>
      <c r="Q5741" t="s">
        <v>50</v>
      </c>
      <c r="R5741" t="s">
        <v>4400</v>
      </c>
      <c r="S5741" t="s">
        <v>241</v>
      </c>
      <c r="T5741" t="s">
        <v>4401</v>
      </c>
      <c r="U5741" t="s">
        <v>4402</v>
      </c>
      <c r="V5741" t="s">
        <v>3696</v>
      </c>
      <c r="W5741" t="s">
        <v>3697</v>
      </c>
    </row>
    <row r="5742" spans="1:23" x14ac:dyDescent="0.3">
      <c r="A5742">
        <v>54613242163488</v>
      </c>
      <c r="B5742" t="s">
        <v>454</v>
      </c>
      <c r="C5742" t="s">
        <v>189</v>
      </c>
      <c r="D5742" t="s">
        <v>4483</v>
      </c>
      <c r="E5742" t="s">
        <v>4849</v>
      </c>
      <c r="F5742" t="s">
        <v>4850</v>
      </c>
      <c r="G5742">
        <v>28.033899999999999</v>
      </c>
      <c r="H5742">
        <v>1.6596</v>
      </c>
      <c r="I5742" t="s">
        <v>28</v>
      </c>
      <c r="J5742">
        <v>91376</v>
      </c>
      <c r="K5742" s="1">
        <v>44967</v>
      </c>
      <c r="L5742" t="s">
        <v>29</v>
      </c>
      <c r="M5742" t="s">
        <v>14988</v>
      </c>
      <c r="N5742" t="s">
        <v>14989</v>
      </c>
      <c r="O5742" t="s">
        <v>1373</v>
      </c>
      <c r="P5742" t="s">
        <v>237</v>
      </c>
      <c r="Q5742" t="s">
        <v>34</v>
      </c>
      <c r="R5742" t="s">
        <v>1374</v>
      </c>
      <c r="S5742" t="s">
        <v>241</v>
      </c>
      <c r="T5742" t="s">
        <v>1375</v>
      </c>
      <c r="U5742" t="s">
        <v>1376</v>
      </c>
      <c r="V5742" t="s">
        <v>951</v>
      </c>
      <c r="W5742" t="s">
        <v>952</v>
      </c>
    </row>
    <row r="5743" spans="1:23" x14ac:dyDescent="0.3">
      <c r="A5743">
        <v>1477321508868480</v>
      </c>
      <c r="B5743" t="s">
        <v>973</v>
      </c>
      <c r="C5743" t="s">
        <v>189</v>
      </c>
      <c r="D5743" t="s">
        <v>1588</v>
      </c>
      <c r="E5743" t="s">
        <v>614</v>
      </c>
      <c r="F5743" t="s">
        <v>615</v>
      </c>
      <c r="G5743">
        <v>17.189900000000002</v>
      </c>
      <c r="H5743">
        <v>-88.497600000000006</v>
      </c>
      <c r="I5743" t="s">
        <v>78</v>
      </c>
      <c r="J5743">
        <v>49280</v>
      </c>
      <c r="K5743" s="1">
        <v>45137</v>
      </c>
      <c r="L5743" t="s">
        <v>29</v>
      </c>
      <c r="M5743" t="s">
        <v>14990</v>
      </c>
      <c r="N5743" t="s">
        <v>14991</v>
      </c>
      <c r="O5743" t="s">
        <v>1503</v>
      </c>
      <c r="P5743" t="s">
        <v>2862</v>
      </c>
      <c r="Q5743" t="s">
        <v>183</v>
      </c>
      <c r="R5743" t="s">
        <v>2863</v>
      </c>
      <c r="S5743" t="s">
        <v>212</v>
      </c>
      <c r="T5743" t="s">
        <v>2864</v>
      </c>
      <c r="U5743" t="s">
        <v>2865</v>
      </c>
      <c r="V5743" t="s">
        <v>2798</v>
      </c>
      <c r="W5743" t="s">
        <v>2799</v>
      </c>
    </row>
    <row r="5744" spans="1:23" x14ac:dyDescent="0.3">
      <c r="A5744">
        <v>2366326604900510</v>
      </c>
      <c r="B5744" t="s">
        <v>57</v>
      </c>
      <c r="C5744" t="s">
        <v>273</v>
      </c>
      <c r="D5744" t="s">
        <v>4214</v>
      </c>
      <c r="E5744" t="s">
        <v>3961</v>
      </c>
      <c r="F5744" t="s">
        <v>3962</v>
      </c>
      <c r="G5744">
        <v>-18.665700000000001</v>
      </c>
      <c r="H5744">
        <v>35.529600000000002</v>
      </c>
      <c r="I5744" t="s">
        <v>138</v>
      </c>
      <c r="J5744">
        <v>81461</v>
      </c>
      <c r="K5744" s="1">
        <v>44935</v>
      </c>
      <c r="L5744" t="s">
        <v>63</v>
      </c>
      <c r="M5744" t="s">
        <v>14992</v>
      </c>
      <c r="N5744" t="s">
        <v>14993</v>
      </c>
      <c r="O5744" t="s">
        <v>65</v>
      </c>
      <c r="P5744" t="s">
        <v>66</v>
      </c>
      <c r="Q5744" t="s">
        <v>253</v>
      </c>
      <c r="R5744" t="s">
        <v>68</v>
      </c>
      <c r="S5744" t="s">
        <v>334</v>
      </c>
      <c r="T5744" t="s">
        <v>70</v>
      </c>
      <c r="U5744" t="s">
        <v>71</v>
      </c>
      <c r="V5744" t="s">
        <v>6513</v>
      </c>
      <c r="W5744" t="s">
        <v>6514</v>
      </c>
    </row>
    <row r="5745" spans="1:23" x14ac:dyDescent="0.3">
      <c r="A5745">
        <v>255583639986357</v>
      </c>
      <c r="B5745" t="s">
        <v>973</v>
      </c>
      <c r="C5745" t="s">
        <v>24</v>
      </c>
      <c r="D5745" t="s">
        <v>1508</v>
      </c>
      <c r="E5745" t="s">
        <v>2727</v>
      </c>
      <c r="F5745" t="s">
        <v>2728</v>
      </c>
      <c r="G5745">
        <v>17.357800000000001</v>
      </c>
      <c r="H5745">
        <v>-62.782899999999998</v>
      </c>
      <c r="I5745" t="s">
        <v>206</v>
      </c>
      <c r="J5745">
        <v>15456</v>
      </c>
      <c r="K5745" s="1">
        <v>44878</v>
      </c>
      <c r="L5745" t="s">
        <v>123</v>
      </c>
      <c r="M5745" t="s">
        <v>13727</v>
      </c>
      <c r="N5745" t="s">
        <v>14994</v>
      </c>
      <c r="O5745" t="s">
        <v>1543</v>
      </c>
      <c r="P5745" t="s">
        <v>1708</v>
      </c>
      <c r="Q5745" t="s">
        <v>294</v>
      </c>
      <c r="R5745" t="s">
        <v>1709</v>
      </c>
      <c r="S5745" t="s">
        <v>114</v>
      </c>
      <c r="T5745" t="s">
        <v>1710</v>
      </c>
      <c r="U5745" t="s">
        <v>1711</v>
      </c>
      <c r="V5745" t="s">
        <v>2866</v>
      </c>
      <c r="W5745" t="s">
        <v>2867</v>
      </c>
    </row>
    <row r="5746" spans="1:23" x14ac:dyDescent="0.3">
      <c r="A5746">
        <v>1684733488047720</v>
      </c>
      <c r="B5746" t="s">
        <v>555</v>
      </c>
      <c r="C5746" t="s">
        <v>273</v>
      </c>
      <c r="D5746" t="s">
        <v>2672</v>
      </c>
      <c r="E5746" t="s">
        <v>3964</v>
      </c>
      <c r="F5746" t="s">
        <v>3965</v>
      </c>
      <c r="G5746">
        <v>42.315399999999997</v>
      </c>
      <c r="H5746">
        <v>43.356900000000003</v>
      </c>
      <c r="I5746" t="s">
        <v>138</v>
      </c>
      <c r="J5746">
        <v>103660</v>
      </c>
      <c r="K5746" s="1">
        <v>44461</v>
      </c>
      <c r="L5746" t="s">
        <v>63</v>
      </c>
      <c r="M5746" t="s">
        <v>14995</v>
      </c>
      <c r="N5746" t="s">
        <v>14996</v>
      </c>
      <c r="O5746" t="s">
        <v>2602</v>
      </c>
      <c r="P5746" t="s">
        <v>5200</v>
      </c>
      <c r="Q5746" t="s">
        <v>253</v>
      </c>
      <c r="R5746" t="s">
        <v>5201</v>
      </c>
      <c r="S5746" t="s">
        <v>334</v>
      </c>
      <c r="T5746" t="s">
        <v>5202</v>
      </c>
      <c r="U5746" t="s">
        <v>5203</v>
      </c>
      <c r="V5746" t="s">
        <v>14997</v>
      </c>
      <c r="W5746" t="s">
        <v>14998</v>
      </c>
    </row>
    <row r="5747" spans="1:23" x14ac:dyDescent="0.3">
      <c r="A5747">
        <v>1663401042975600</v>
      </c>
      <c r="B5747" t="s">
        <v>1249</v>
      </c>
      <c r="C5747" t="s">
        <v>218</v>
      </c>
      <c r="D5747" t="s">
        <v>6248</v>
      </c>
      <c r="E5747" t="s">
        <v>247</v>
      </c>
      <c r="F5747" t="s">
        <v>248</v>
      </c>
      <c r="G5747">
        <v>15.5527</v>
      </c>
      <c r="H5747">
        <v>48.516399999999997</v>
      </c>
      <c r="I5747" t="s">
        <v>138</v>
      </c>
      <c r="J5747">
        <v>96059</v>
      </c>
      <c r="K5747" s="1">
        <v>44486</v>
      </c>
      <c r="L5747" t="s">
        <v>63</v>
      </c>
      <c r="M5747" t="s">
        <v>14999</v>
      </c>
      <c r="N5747" t="s">
        <v>15000</v>
      </c>
      <c r="O5747" t="s">
        <v>1884</v>
      </c>
      <c r="P5747" t="s">
        <v>2499</v>
      </c>
      <c r="Q5747" t="s">
        <v>67</v>
      </c>
      <c r="R5747" t="s">
        <v>2500</v>
      </c>
      <c r="S5747" t="s">
        <v>241</v>
      </c>
      <c r="T5747" t="s">
        <v>2501</v>
      </c>
      <c r="U5747" t="s">
        <v>2502</v>
      </c>
      <c r="V5747" t="s">
        <v>5929</v>
      </c>
      <c r="W5747" t="s">
        <v>5930</v>
      </c>
    </row>
    <row r="5748" spans="1:23" x14ac:dyDescent="0.3">
      <c r="A5748">
        <v>612930198118740</v>
      </c>
      <c r="B5748" t="s">
        <v>23</v>
      </c>
      <c r="C5748" t="s">
        <v>42</v>
      </c>
      <c r="D5748" t="s">
        <v>2404</v>
      </c>
      <c r="E5748" t="s">
        <v>1042</v>
      </c>
      <c r="F5748" t="s">
        <v>1043</v>
      </c>
      <c r="G5748">
        <v>56.879600000000003</v>
      </c>
      <c r="H5748">
        <v>24.603200000000001</v>
      </c>
      <c r="I5748" t="s">
        <v>206</v>
      </c>
      <c r="J5748">
        <v>54699</v>
      </c>
      <c r="K5748" s="1">
        <v>44548</v>
      </c>
      <c r="L5748" t="s">
        <v>63</v>
      </c>
      <c r="M5748" t="s">
        <v>15001</v>
      </c>
      <c r="N5748">
        <v>7777471043</v>
      </c>
      <c r="O5748" t="s">
        <v>832</v>
      </c>
      <c r="P5748" t="s">
        <v>833</v>
      </c>
      <c r="Q5748" t="s">
        <v>50</v>
      </c>
      <c r="R5748" t="s">
        <v>834</v>
      </c>
      <c r="S5748" t="s">
        <v>334</v>
      </c>
      <c r="T5748" t="s">
        <v>835</v>
      </c>
      <c r="U5748" t="s">
        <v>836</v>
      </c>
      <c r="V5748" t="s">
        <v>1412</v>
      </c>
      <c r="W5748" t="s">
        <v>1413</v>
      </c>
    </row>
    <row r="5749" spans="1:23" x14ac:dyDescent="0.3">
      <c r="A5749">
        <v>125221172894717</v>
      </c>
      <c r="B5749" t="s">
        <v>417</v>
      </c>
      <c r="C5749" t="s">
        <v>134</v>
      </c>
      <c r="D5749" t="s">
        <v>2348</v>
      </c>
      <c r="E5749" t="s">
        <v>163</v>
      </c>
      <c r="F5749" t="s">
        <v>164</v>
      </c>
      <c r="G5749">
        <v>17.0608</v>
      </c>
      <c r="H5749">
        <v>-61.796399999999998</v>
      </c>
      <c r="I5749" t="s">
        <v>138</v>
      </c>
      <c r="J5749">
        <v>26618</v>
      </c>
      <c r="K5749" s="1">
        <v>44890</v>
      </c>
      <c r="L5749" t="s">
        <v>29</v>
      </c>
      <c r="M5749" t="s">
        <v>10829</v>
      </c>
      <c r="N5749" t="s">
        <v>15002</v>
      </c>
      <c r="O5749" t="s">
        <v>2290</v>
      </c>
      <c r="P5749" t="s">
        <v>990</v>
      </c>
      <c r="Q5749" t="s">
        <v>50</v>
      </c>
      <c r="R5749" t="s">
        <v>2291</v>
      </c>
      <c r="S5749" t="s">
        <v>212</v>
      </c>
      <c r="T5749" t="s">
        <v>2292</v>
      </c>
      <c r="U5749" t="s">
        <v>2293</v>
      </c>
      <c r="V5749" t="s">
        <v>3404</v>
      </c>
      <c r="W5749" t="s">
        <v>3405</v>
      </c>
    </row>
    <row r="5750" spans="1:23" x14ac:dyDescent="0.3">
      <c r="A5750">
        <v>1169529688456860</v>
      </c>
      <c r="B5750" t="s">
        <v>678</v>
      </c>
      <c r="C5750" t="s">
        <v>273</v>
      </c>
      <c r="D5750" t="s">
        <v>4019</v>
      </c>
      <c r="E5750" t="s">
        <v>2204</v>
      </c>
      <c r="F5750" t="s">
        <v>2205</v>
      </c>
      <c r="G5750">
        <v>7.9465000000000003</v>
      </c>
      <c r="H5750">
        <v>-1.0232000000000001</v>
      </c>
      <c r="I5750" t="s">
        <v>206</v>
      </c>
      <c r="J5750">
        <v>121810</v>
      </c>
      <c r="K5750" s="1">
        <v>44861</v>
      </c>
      <c r="L5750" t="s">
        <v>63</v>
      </c>
      <c r="M5750" t="s">
        <v>15003</v>
      </c>
      <c r="N5750" t="s">
        <v>15004</v>
      </c>
      <c r="O5750" t="s">
        <v>1513</v>
      </c>
      <c r="P5750" t="s">
        <v>3565</v>
      </c>
      <c r="Q5750" t="s">
        <v>169</v>
      </c>
      <c r="R5750" t="s">
        <v>3566</v>
      </c>
      <c r="S5750" t="s">
        <v>241</v>
      </c>
      <c r="T5750" t="s">
        <v>3567</v>
      </c>
      <c r="U5750" t="s">
        <v>3568</v>
      </c>
      <c r="V5750" t="s">
        <v>6909</v>
      </c>
      <c r="W5750" t="s">
        <v>6910</v>
      </c>
    </row>
    <row r="5751" spans="1:23" x14ac:dyDescent="0.3">
      <c r="A5751">
        <v>969847573645007</v>
      </c>
      <c r="B5751" t="s">
        <v>286</v>
      </c>
      <c r="C5751" t="s">
        <v>105</v>
      </c>
      <c r="D5751" t="s">
        <v>5134</v>
      </c>
      <c r="E5751" t="s">
        <v>4059</v>
      </c>
      <c r="F5751" t="s">
        <v>4060</v>
      </c>
      <c r="G5751">
        <v>44.016500000000001</v>
      </c>
      <c r="H5751">
        <v>21.0059</v>
      </c>
      <c r="I5751" t="s">
        <v>28</v>
      </c>
      <c r="J5751">
        <v>82852</v>
      </c>
      <c r="K5751" s="1">
        <v>44493</v>
      </c>
      <c r="L5751" t="s">
        <v>63</v>
      </c>
      <c r="M5751" t="s">
        <v>15005</v>
      </c>
      <c r="N5751" t="s">
        <v>15006</v>
      </c>
      <c r="O5751" t="s">
        <v>586</v>
      </c>
      <c r="P5751" t="s">
        <v>1299</v>
      </c>
      <c r="Q5751" t="s">
        <v>143</v>
      </c>
      <c r="R5751" t="s">
        <v>1300</v>
      </c>
      <c r="S5751" t="s">
        <v>85</v>
      </c>
      <c r="T5751" t="s">
        <v>1301</v>
      </c>
      <c r="U5751" t="s">
        <v>1302</v>
      </c>
      <c r="V5751" t="s">
        <v>6580</v>
      </c>
      <c r="W5751" t="s">
        <v>6581</v>
      </c>
    </row>
    <row r="5752" spans="1:23" x14ac:dyDescent="0.3">
      <c r="A5752">
        <v>2922966486988470</v>
      </c>
      <c r="B5752" t="s">
        <v>667</v>
      </c>
      <c r="C5752" t="s">
        <v>91</v>
      </c>
      <c r="D5752" t="s">
        <v>2970</v>
      </c>
      <c r="E5752" t="s">
        <v>2610</v>
      </c>
      <c r="F5752" t="s">
        <v>2611</v>
      </c>
      <c r="G5752">
        <v>27.514199999999999</v>
      </c>
      <c r="H5752">
        <v>90.433599999999998</v>
      </c>
      <c r="I5752" t="s">
        <v>62</v>
      </c>
      <c r="J5752">
        <v>23121</v>
      </c>
      <c r="K5752" s="1">
        <v>45043</v>
      </c>
      <c r="L5752" t="s">
        <v>123</v>
      </c>
      <c r="M5752" t="s">
        <v>15007</v>
      </c>
      <c r="N5752" t="s">
        <v>15008</v>
      </c>
      <c r="O5752" t="s">
        <v>526</v>
      </c>
      <c r="P5752" t="s">
        <v>8134</v>
      </c>
      <c r="Q5752" t="s">
        <v>34</v>
      </c>
      <c r="R5752" t="s">
        <v>8135</v>
      </c>
      <c r="S5752" t="s">
        <v>145</v>
      </c>
      <c r="T5752" t="s">
        <v>8136</v>
      </c>
      <c r="U5752" t="s">
        <v>8137</v>
      </c>
      <c r="V5752" t="s">
        <v>173</v>
      </c>
      <c r="W5752" t="s">
        <v>174</v>
      </c>
    </row>
    <row r="5753" spans="1:23" x14ac:dyDescent="0.3">
      <c r="A5753">
        <v>130852733353785</v>
      </c>
      <c r="B5753" t="s">
        <v>686</v>
      </c>
      <c r="C5753" t="s">
        <v>42</v>
      </c>
      <c r="D5753" t="s">
        <v>339</v>
      </c>
      <c r="E5753" t="s">
        <v>163</v>
      </c>
      <c r="F5753" t="s">
        <v>164</v>
      </c>
      <c r="G5753">
        <v>17.0608</v>
      </c>
      <c r="H5753">
        <v>-61.796399999999998</v>
      </c>
      <c r="I5753" t="s">
        <v>206</v>
      </c>
      <c r="J5753">
        <v>121025</v>
      </c>
      <c r="K5753" s="1">
        <v>44683</v>
      </c>
      <c r="L5753" t="s">
        <v>63</v>
      </c>
      <c r="M5753" t="s">
        <v>15009</v>
      </c>
      <c r="N5753" t="s">
        <v>15010</v>
      </c>
      <c r="O5753" t="s">
        <v>356</v>
      </c>
      <c r="P5753" t="s">
        <v>357</v>
      </c>
      <c r="Q5753" t="s">
        <v>67</v>
      </c>
      <c r="R5753" t="s">
        <v>359</v>
      </c>
      <c r="S5753" t="s">
        <v>198</v>
      </c>
      <c r="T5753" t="s">
        <v>360</v>
      </c>
      <c r="U5753" t="s">
        <v>361</v>
      </c>
      <c r="V5753" t="s">
        <v>6241</v>
      </c>
      <c r="W5753" t="s">
        <v>6242</v>
      </c>
    </row>
    <row r="5754" spans="1:23" x14ac:dyDescent="0.3">
      <c r="A5754">
        <v>1599757155978040</v>
      </c>
      <c r="B5754" t="s">
        <v>396</v>
      </c>
      <c r="C5754" t="s">
        <v>189</v>
      </c>
      <c r="D5754" t="s">
        <v>2599</v>
      </c>
      <c r="E5754" t="s">
        <v>1668</v>
      </c>
      <c r="F5754" t="s">
        <v>1669</v>
      </c>
      <c r="G5754">
        <v>1.6508</v>
      </c>
      <c r="H5754">
        <v>10.267899999999999</v>
      </c>
      <c r="I5754" t="s">
        <v>138</v>
      </c>
      <c r="J5754">
        <v>55963</v>
      </c>
      <c r="K5754" s="1">
        <v>45085</v>
      </c>
      <c r="L5754" t="s">
        <v>63</v>
      </c>
      <c r="M5754" t="s">
        <v>15011</v>
      </c>
      <c r="N5754" t="s">
        <v>15012</v>
      </c>
      <c r="O5754" t="s">
        <v>32</v>
      </c>
      <c r="P5754" t="s">
        <v>33</v>
      </c>
      <c r="Q5754" t="s">
        <v>239</v>
      </c>
      <c r="R5754" t="s">
        <v>35</v>
      </c>
      <c r="S5754" t="s">
        <v>69</v>
      </c>
      <c r="T5754" t="s">
        <v>37</v>
      </c>
      <c r="U5754" t="s">
        <v>38</v>
      </c>
      <c r="V5754" t="s">
        <v>1190</v>
      </c>
      <c r="W5754" t="s">
        <v>1191</v>
      </c>
    </row>
    <row r="5755" spans="1:23" x14ac:dyDescent="0.3">
      <c r="A5755">
        <v>2998504056203630</v>
      </c>
      <c r="B5755" t="s">
        <v>555</v>
      </c>
      <c r="C5755" t="s">
        <v>218</v>
      </c>
      <c r="D5755" t="s">
        <v>1820</v>
      </c>
      <c r="E5755" t="s">
        <v>2045</v>
      </c>
      <c r="F5755" t="s">
        <v>2046</v>
      </c>
      <c r="G5755">
        <v>35.126399999999997</v>
      </c>
      <c r="H5755">
        <v>33.429900000000004</v>
      </c>
      <c r="I5755" t="s">
        <v>28</v>
      </c>
      <c r="J5755">
        <v>125353</v>
      </c>
      <c r="K5755" s="1">
        <v>44496</v>
      </c>
      <c r="L5755" t="s">
        <v>29</v>
      </c>
      <c r="M5755" t="s">
        <v>15013</v>
      </c>
      <c r="N5755" t="s">
        <v>15014</v>
      </c>
      <c r="O5755" t="s">
        <v>1764</v>
      </c>
      <c r="P5755" t="s">
        <v>1765</v>
      </c>
      <c r="Q5755" t="s">
        <v>1047</v>
      </c>
      <c r="R5755" t="s">
        <v>1766</v>
      </c>
      <c r="S5755" t="s">
        <v>36</v>
      </c>
      <c r="T5755" t="s">
        <v>1767</v>
      </c>
      <c r="U5755" t="s">
        <v>1768</v>
      </c>
      <c r="V5755" t="s">
        <v>131</v>
      </c>
      <c r="W5755" t="s">
        <v>132</v>
      </c>
    </row>
    <row r="5756" spans="1:23" x14ac:dyDescent="0.3">
      <c r="A5756">
        <v>2461596558913910</v>
      </c>
      <c r="B5756" t="s">
        <v>300</v>
      </c>
      <c r="C5756" t="s">
        <v>273</v>
      </c>
      <c r="D5756" t="s">
        <v>7230</v>
      </c>
      <c r="E5756" t="s">
        <v>2083</v>
      </c>
      <c r="F5756" t="s">
        <v>2084</v>
      </c>
      <c r="G5756">
        <v>-8.8742000000000001</v>
      </c>
      <c r="H5756">
        <v>125.72750000000001</v>
      </c>
      <c r="I5756" t="s">
        <v>206</v>
      </c>
      <c r="J5756">
        <v>40316</v>
      </c>
      <c r="K5756" s="1">
        <v>45180</v>
      </c>
      <c r="L5756" t="s">
        <v>29</v>
      </c>
      <c r="M5756" t="s">
        <v>15015</v>
      </c>
      <c r="N5756" t="s">
        <v>15016</v>
      </c>
      <c r="O5756" t="s">
        <v>1308</v>
      </c>
      <c r="P5756" t="s">
        <v>1309</v>
      </c>
      <c r="Q5756" t="s">
        <v>239</v>
      </c>
      <c r="R5756" t="s">
        <v>1310</v>
      </c>
      <c r="S5756" t="s">
        <v>198</v>
      </c>
      <c r="T5756" t="s">
        <v>1311</v>
      </c>
      <c r="U5756" t="s">
        <v>1312</v>
      </c>
      <c r="V5756" t="s">
        <v>1459</v>
      </c>
      <c r="W5756" t="s">
        <v>1460</v>
      </c>
    </row>
    <row r="5757" spans="1:23" x14ac:dyDescent="0.3">
      <c r="A5757">
        <v>1016114610046370</v>
      </c>
      <c r="B5757" t="s">
        <v>667</v>
      </c>
      <c r="C5757" t="s">
        <v>273</v>
      </c>
      <c r="D5757" t="s">
        <v>1150</v>
      </c>
      <c r="E5757" t="s">
        <v>975</v>
      </c>
      <c r="F5757" t="s">
        <v>976</v>
      </c>
      <c r="G5757">
        <v>7.8731</v>
      </c>
      <c r="H5757">
        <v>80.771799999999999</v>
      </c>
      <c r="I5757" t="s">
        <v>28</v>
      </c>
      <c r="J5757">
        <v>23315</v>
      </c>
      <c r="K5757" s="1">
        <v>44972</v>
      </c>
      <c r="L5757" t="s">
        <v>63</v>
      </c>
      <c r="M5757" t="s">
        <v>15017</v>
      </c>
      <c r="N5757" t="s">
        <v>15018</v>
      </c>
      <c r="O5757" t="s">
        <v>560</v>
      </c>
      <c r="P5757" t="s">
        <v>561</v>
      </c>
      <c r="Q5757" t="s">
        <v>321</v>
      </c>
      <c r="R5757" t="s">
        <v>562</v>
      </c>
      <c r="S5757" t="s">
        <v>198</v>
      </c>
      <c r="T5757" t="s">
        <v>563</v>
      </c>
      <c r="U5757" t="s">
        <v>564</v>
      </c>
      <c r="V5757" t="s">
        <v>4629</v>
      </c>
      <c r="W5757" t="s">
        <v>4630</v>
      </c>
    </row>
    <row r="5758" spans="1:23" x14ac:dyDescent="0.3">
      <c r="A5758">
        <v>1446037565443730</v>
      </c>
      <c r="B5758" t="s">
        <v>150</v>
      </c>
      <c r="C5758" t="s">
        <v>218</v>
      </c>
      <c r="D5758" t="s">
        <v>1962</v>
      </c>
      <c r="E5758" t="s">
        <v>3715</v>
      </c>
      <c r="F5758" t="s">
        <v>3716</v>
      </c>
      <c r="G5758">
        <v>-3.3704000000000001</v>
      </c>
      <c r="H5758">
        <v>-168.73400000000001</v>
      </c>
      <c r="I5758" t="s">
        <v>28</v>
      </c>
      <c r="J5758">
        <v>134294</v>
      </c>
      <c r="K5758" s="1">
        <v>44954</v>
      </c>
      <c r="L5758" t="s">
        <v>29</v>
      </c>
      <c r="M5758" t="s">
        <v>15019</v>
      </c>
      <c r="N5758">
        <v>7719537846</v>
      </c>
      <c r="O5758" t="s">
        <v>111</v>
      </c>
      <c r="P5758" t="s">
        <v>112</v>
      </c>
      <c r="Q5758" t="s">
        <v>294</v>
      </c>
      <c r="R5758" t="s">
        <v>113</v>
      </c>
      <c r="S5758" t="s">
        <v>145</v>
      </c>
      <c r="T5758" t="s">
        <v>115</v>
      </c>
      <c r="U5758" t="s">
        <v>116</v>
      </c>
      <c r="V5758" t="s">
        <v>3151</v>
      </c>
      <c r="W5758" t="s">
        <v>3152</v>
      </c>
    </row>
    <row r="5759" spans="1:23" x14ac:dyDescent="0.3">
      <c r="A5759">
        <v>822925960382352</v>
      </c>
      <c r="B5759" t="s">
        <v>1140</v>
      </c>
      <c r="C5759" t="s">
        <v>134</v>
      </c>
      <c r="D5759" t="s">
        <v>6248</v>
      </c>
      <c r="E5759" t="s">
        <v>2858</v>
      </c>
      <c r="F5759" t="s">
        <v>2859</v>
      </c>
      <c r="G5759">
        <v>23.424099999999999</v>
      </c>
      <c r="H5759">
        <v>53.847799999999999</v>
      </c>
      <c r="I5759" t="s">
        <v>138</v>
      </c>
      <c r="J5759">
        <v>62395</v>
      </c>
      <c r="K5759" s="1">
        <v>44513</v>
      </c>
      <c r="L5759" t="s">
        <v>63</v>
      </c>
      <c r="M5759" t="s">
        <v>15020</v>
      </c>
      <c r="N5759" t="s">
        <v>15021</v>
      </c>
      <c r="O5759" t="s">
        <v>141</v>
      </c>
      <c r="P5759" t="s">
        <v>142</v>
      </c>
      <c r="Q5759" t="s">
        <v>169</v>
      </c>
      <c r="R5759" t="s">
        <v>144</v>
      </c>
      <c r="S5759" t="s">
        <v>85</v>
      </c>
      <c r="T5759" t="s">
        <v>146</v>
      </c>
      <c r="U5759" t="s">
        <v>147</v>
      </c>
      <c r="V5759" t="s">
        <v>3225</v>
      </c>
      <c r="W5759" t="s">
        <v>3226</v>
      </c>
    </row>
    <row r="5760" spans="1:23" x14ac:dyDescent="0.3">
      <c r="A5760">
        <v>2980566342393590</v>
      </c>
      <c r="B5760" t="s">
        <v>480</v>
      </c>
      <c r="C5760" t="s">
        <v>105</v>
      </c>
      <c r="D5760" t="s">
        <v>6655</v>
      </c>
      <c r="E5760" t="s">
        <v>3596</v>
      </c>
      <c r="F5760" t="s">
        <v>3597</v>
      </c>
      <c r="G5760">
        <v>17.607800000000001</v>
      </c>
      <c r="H5760">
        <v>8.0816999999999997</v>
      </c>
      <c r="I5760" t="s">
        <v>206</v>
      </c>
      <c r="J5760">
        <v>40008</v>
      </c>
      <c r="K5760" s="1">
        <v>45138</v>
      </c>
      <c r="L5760" t="s">
        <v>29</v>
      </c>
      <c r="M5760" t="s">
        <v>10093</v>
      </c>
      <c r="N5760" t="s">
        <v>15022</v>
      </c>
      <c r="O5760" t="s">
        <v>320</v>
      </c>
      <c r="P5760" t="s">
        <v>7405</v>
      </c>
      <c r="Q5760" t="s">
        <v>253</v>
      </c>
      <c r="R5760" t="s">
        <v>7406</v>
      </c>
      <c r="S5760" t="s">
        <v>212</v>
      </c>
      <c r="T5760" t="s">
        <v>7407</v>
      </c>
      <c r="U5760" t="s">
        <v>7408</v>
      </c>
      <c r="V5760" t="s">
        <v>2246</v>
      </c>
      <c r="W5760" t="s">
        <v>2247</v>
      </c>
    </row>
    <row r="5761" spans="1:23" x14ac:dyDescent="0.3">
      <c r="A5761">
        <v>1571252242820290</v>
      </c>
      <c r="B5761" t="s">
        <v>1683</v>
      </c>
      <c r="C5761" t="s">
        <v>218</v>
      </c>
      <c r="D5761" t="s">
        <v>5407</v>
      </c>
      <c r="E5761" t="s">
        <v>2915</v>
      </c>
      <c r="F5761" t="s">
        <v>2916</v>
      </c>
      <c r="G5761">
        <v>-0.80369999999999997</v>
      </c>
      <c r="H5761">
        <v>11.609400000000001</v>
      </c>
      <c r="I5761" t="s">
        <v>138</v>
      </c>
      <c r="J5761">
        <v>62202</v>
      </c>
      <c r="K5761" s="1">
        <v>44798</v>
      </c>
      <c r="L5761" t="s">
        <v>29</v>
      </c>
      <c r="M5761" t="s">
        <v>15023</v>
      </c>
      <c r="N5761" t="s">
        <v>15024</v>
      </c>
      <c r="O5761" t="s">
        <v>209</v>
      </c>
      <c r="P5761" t="s">
        <v>3221</v>
      </c>
      <c r="Q5761" t="s">
        <v>321</v>
      </c>
      <c r="R5761" t="s">
        <v>3222</v>
      </c>
      <c r="S5761" t="s">
        <v>212</v>
      </c>
      <c r="T5761" t="s">
        <v>3223</v>
      </c>
      <c r="U5761" t="s">
        <v>3224</v>
      </c>
      <c r="V5761" t="s">
        <v>173</v>
      </c>
      <c r="W5761" t="s">
        <v>174</v>
      </c>
    </row>
    <row r="5762" spans="1:23" x14ac:dyDescent="0.3">
      <c r="A5762">
        <v>1203671893186020</v>
      </c>
      <c r="B5762" t="s">
        <v>1683</v>
      </c>
      <c r="C5762" t="s">
        <v>189</v>
      </c>
      <c r="D5762" t="s">
        <v>7783</v>
      </c>
      <c r="E5762" t="s">
        <v>936</v>
      </c>
      <c r="F5762" t="s">
        <v>937</v>
      </c>
      <c r="G5762">
        <v>23.684999999999999</v>
      </c>
      <c r="H5762">
        <v>90.356300000000005</v>
      </c>
      <c r="I5762" t="s">
        <v>28</v>
      </c>
      <c r="J5762">
        <v>58595</v>
      </c>
      <c r="K5762" s="1">
        <v>44921</v>
      </c>
      <c r="L5762" t="s">
        <v>123</v>
      </c>
      <c r="M5762" t="s">
        <v>15025</v>
      </c>
      <c r="N5762">
        <f>1-996-917-3793</f>
        <v>-5705</v>
      </c>
      <c r="O5762" t="s">
        <v>3431</v>
      </c>
      <c r="P5762" t="s">
        <v>4610</v>
      </c>
      <c r="Q5762" t="s">
        <v>321</v>
      </c>
      <c r="R5762" t="s">
        <v>4611</v>
      </c>
      <c r="S5762" t="s">
        <v>334</v>
      </c>
      <c r="T5762" t="s">
        <v>4612</v>
      </c>
      <c r="U5762" t="s">
        <v>4613</v>
      </c>
      <c r="V5762" t="s">
        <v>8206</v>
      </c>
      <c r="W5762" t="s">
        <v>8207</v>
      </c>
    </row>
    <row r="5763" spans="1:23" x14ac:dyDescent="0.3">
      <c r="A5763">
        <v>1058796548159190</v>
      </c>
      <c r="B5763" t="s">
        <v>286</v>
      </c>
      <c r="C5763" t="s">
        <v>24</v>
      </c>
      <c r="D5763" t="s">
        <v>3267</v>
      </c>
      <c r="E5763" t="s">
        <v>5023</v>
      </c>
      <c r="F5763" t="s">
        <v>5024</v>
      </c>
      <c r="G5763">
        <v>25.034300000000002</v>
      </c>
      <c r="H5763">
        <v>-77.396299999999997</v>
      </c>
      <c r="I5763" t="s">
        <v>206</v>
      </c>
      <c r="J5763">
        <v>52568</v>
      </c>
      <c r="K5763" s="1">
        <v>44603</v>
      </c>
      <c r="L5763" t="s">
        <v>63</v>
      </c>
      <c r="M5763" t="s">
        <v>15026</v>
      </c>
      <c r="N5763" t="s">
        <v>15027</v>
      </c>
      <c r="O5763" t="s">
        <v>81</v>
      </c>
      <c r="P5763" t="s">
        <v>224</v>
      </c>
      <c r="Q5763" t="s">
        <v>332</v>
      </c>
      <c r="R5763" t="s">
        <v>2259</v>
      </c>
      <c r="S5763" t="s">
        <v>212</v>
      </c>
      <c r="T5763" t="s">
        <v>2260</v>
      </c>
      <c r="U5763" t="s">
        <v>2261</v>
      </c>
      <c r="V5763" t="s">
        <v>215</v>
      </c>
      <c r="W5763" t="s">
        <v>216</v>
      </c>
    </row>
    <row r="5764" spans="1:23" x14ac:dyDescent="0.3">
      <c r="A5764">
        <v>454546740895011</v>
      </c>
      <c r="B5764" t="s">
        <v>582</v>
      </c>
      <c r="C5764" t="s">
        <v>105</v>
      </c>
      <c r="D5764" t="s">
        <v>1359</v>
      </c>
      <c r="E5764" t="s">
        <v>2843</v>
      </c>
      <c r="F5764" t="s">
        <v>2844</v>
      </c>
      <c r="G5764">
        <v>11.803699999999999</v>
      </c>
      <c r="H5764">
        <v>-15.180400000000001</v>
      </c>
      <c r="I5764" t="s">
        <v>28</v>
      </c>
      <c r="J5764">
        <v>24595</v>
      </c>
      <c r="K5764" s="1">
        <v>44794</v>
      </c>
      <c r="L5764" t="s">
        <v>29</v>
      </c>
      <c r="M5764" t="s">
        <v>15028</v>
      </c>
      <c r="N5764" t="s">
        <v>15029</v>
      </c>
      <c r="O5764" t="s">
        <v>1381</v>
      </c>
      <c r="P5764" t="s">
        <v>1382</v>
      </c>
      <c r="Q5764" t="s">
        <v>83</v>
      </c>
      <c r="R5764" t="s">
        <v>1383</v>
      </c>
      <c r="S5764" t="s">
        <v>69</v>
      </c>
      <c r="T5764" t="s">
        <v>1384</v>
      </c>
      <c r="U5764" t="s">
        <v>1385</v>
      </c>
      <c r="V5764" t="s">
        <v>7515</v>
      </c>
      <c r="W5764" t="s">
        <v>7516</v>
      </c>
    </row>
    <row r="5765" spans="1:23" x14ac:dyDescent="0.3">
      <c r="A5765">
        <v>1540608972459310</v>
      </c>
      <c r="B5765" t="s">
        <v>351</v>
      </c>
      <c r="C5765" t="s">
        <v>42</v>
      </c>
      <c r="D5765" t="s">
        <v>687</v>
      </c>
      <c r="E5765" t="s">
        <v>841</v>
      </c>
      <c r="F5765" t="s">
        <v>842</v>
      </c>
      <c r="G5765">
        <v>55.378100000000003</v>
      </c>
      <c r="H5765">
        <v>-3.4359999999999999</v>
      </c>
      <c r="I5765" t="s">
        <v>78</v>
      </c>
      <c r="J5765">
        <v>93633</v>
      </c>
      <c r="K5765" s="1">
        <v>44811</v>
      </c>
      <c r="L5765" t="s">
        <v>123</v>
      </c>
      <c r="M5765" t="s">
        <v>15030</v>
      </c>
      <c r="N5765" t="s">
        <v>15031</v>
      </c>
      <c r="O5765" t="s">
        <v>716</v>
      </c>
      <c r="P5765" t="s">
        <v>4913</v>
      </c>
      <c r="Q5765" t="s">
        <v>50</v>
      </c>
      <c r="R5765" t="s">
        <v>4914</v>
      </c>
      <c r="S5765" t="s">
        <v>85</v>
      </c>
      <c r="T5765" t="s">
        <v>4915</v>
      </c>
      <c r="U5765" t="s">
        <v>4916</v>
      </c>
      <c r="V5765" t="s">
        <v>5451</v>
      </c>
      <c r="W5765" t="s">
        <v>5452</v>
      </c>
    </row>
    <row r="5766" spans="1:23" x14ac:dyDescent="0.3">
      <c r="A5766">
        <v>51023496959154</v>
      </c>
      <c r="B5766" t="s">
        <v>1683</v>
      </c>
      <c r="C5766" t="s">
        <v>91</v>
      </c>
      <c r="D5766" t="s">
        <v>6473</v>
      </c>
      <c r="E5766" t="s">
        <v>1424</v>
      </c>
      <c r="F5766" t="s">
        <v>1425</v>
      </c>
      <c r="G5766">
        <v>-15.3767</v>
      </c>
      <c r="H5766">
        <v>166.95920000000001</v>
      </c>
      <c r="I5766" t="s">
        <v>138</v>
      </c>
      <c r="J5766">
        <v>112934</v>
      </c>
      <c r="K5766" s="1">
        <v>44786</v>
      </c>
      <c r="L5766" t="s">
        <v>63</v>
      </c>
      <c r="M5766" t="s">
        <v>15032</v>
      </c>
      <c r="N5766" t="s">
        <v>15033</v>
      </c>
      <c r="O5766" t="s">
        <v>6817</v>
      </c>
      <c r="P5766" t="s">
        <v>6818</v>
      </c>
      <c r="Q5766" t="s">
        <v>50</v>
      </c>
      <c r="R5766" t="s">
        <v>6819</v>
      </c>
      <c r="S5766" t="s">
        <v>212</v>
      </c>
      <c r="T5766" t="s">
        <v>6820</v>
      </c>
      <c r="U5766" t="s">
        <v>6821</v>
      </c>
      <c r="V5766" t="s">
        <v>7725</v>
      </c>
      <c r="W5766" t="s">
        <v>7726</v>
      </c>
    </row>
    <row r="5767" spans="1:23" x14ac:dyDescent="0.3">
      <c r="A5767">
        <v>2165219500091970</v>
      </c>
      <c r="B5767" t="s">
        <v>686</v>
      </c>
      <c r="C5767" t="s">
        <v>42</v>
      </c>
      <c r="D5767" t="s">
        <v>3779</v>
      </c>
      <c r="E5767" t="s">
        <v>1881</v>
      </c>
      <c r="F5767" t="s">
        <v>1881</v>
      </c>
      <c r="G5767">
        <v>1.3521000000000001</v>
      </c>
      <c r="H5767">
        <v>103.8198</v>
      </c>
      <c r="I5767" t="s">
        <v>206</v>
      </c>
      <c r="J5767">
        <v>76977</v>
      </c>
      <c r="K5767" s="1">
        <v>44937</v>
      </c>
      <c r="L5767" t="s">
        <v>123</v>
      </c>
      <c r="M5767" t="s">
        <v>1452</v>
      </c>
      <c r="N5767">
        <v>9385809384</v>
      </c>
      <c r="O5767" t="s">
        <v>32</v>
      </c>
      <c r="P5767" t="s">
        <v>292</v>
      </c>
      <c r="Q5767" t="s">
        <v>83</v>
      </c>
      <c r="R5767" t="s">
        <v>3916</v>
      </c>
      <c r="S5767" t="s">
        <v>334</v>
      </c>
      <c r="T5767" t="s">
        <v>3917</v>
      </c>
      <c r="U5767" t="s">
        <v>3918</v>
      </c>
      <c r="V5767" t="s">
        <v>1157</v>
      </c>
      <c r="W5767" t="s">
        <v>1158</v>
      </c>
    </row>
    <row r="5768" spans="1:23" x14ac:dyDescent="0.3">
      <c r="A5768">
        <v>2156091186049560</v>
      </c>
      <c r="B5768" t="s">
        <v>686</v>
      </c>
      <c r="C5768" t="s">
        <v>58</v>
      </c>
      <c r="D5768" t="s">
        <v>10405</v>
      </c>
      <c r="E5768" t="s">
        <v>1210</v>
      </c>
      <c r="F5768" t="s">
        <v>1211</v>
      </c>
      <c r="G5768">
        <v>18.220800000000001</v>
      </c>
      <c r="H5768">
        <v>-66.590100000000007</v>
      </c>
      <c r="I5768" t="s">
        <v>62</v>
      </c>
      <c r="J5768">
        <v>93035</v>
      </c>
      <c r="K5768" s="1">
        <v>44792</v>
      </c>
      <c r="L5768" t="s">
        <v>63</v>
      </c>
      <c r="M5768" t="s">
        <v>15034</v>
      </c>
      <c r="N5768" t="s">
        <v>15035</v>
      </c>
      <c r="O5768" t="s">
        <v>2417</v>
      </c>
      <c r="P5768" t="s">
        <v>5569</v>
      </c>
      <c r="Q5768" t="s">
        <v>321</v>
      </c>
      <c r="R5768" t="s">
        <v>5570</v>
      </c>
      <c r="S5768" t="s">
        <v>69</v>
      </c>
      <c r="T5768" t="s">
        <v>5571</v>
      </c>
      <c r="U5768" t="s">
        <v>5572</v>
      </c>
      <c r="V5768" t="s">
        <v>4333</v>
      </c>
      <c r="W5768" t="s">
        <v>4334</v>
      </c>
    </row>
    <row r="5769" spans="1:23" x14ac:dyDescent="0.3">
      <c r="A5769">
        <v>2666807587519500</v>
      </c>
      <c r="B5769" t="s">
        <v>90</v>
      </c>
      <c r="C5769" t="s">
        <v>105</v>
      </c>
      <c r="D5769" t="s">
        <v>1705</v>
      </c>
      <c r="E5769" t="s">
        <v>712</v>
      </c>
      <c r="F5769" t="s">
        <v>713</v>
      </c>
      <c r="G5769">
        <v>40.069099999999999</v>
      </c>
      <c r="H5769">
        <v>45.038200000000003</v>
      </c>
      <c r="I5769" t="s">
        <v>78</v>
      </c>
      <c r="J5769">
        <v>82292</v>
      </c>
      <c r="K5769" s="1">
        <v>44722</v>
      </c>
      <c r="L5769" t="s">
        <v>63</v>
      </c>
      <c r="M5769" t="s">
        <v>15036</v>
      </c>
      <c r="N5769" t="s">
        <v>15037</v>
      </c>
      <c r="O5769" t="s">
        <v>703</v>
      </c>
      <c r="P5769" t="s">
        <v>704</v>
      </c>
      <c r="Q5769" t="s">
        <v>239</v>
      </c>
      <c r="R5769" t="s">
        <v>705</v>
      </c>
      <c r="S5769" t="s">
        <v>69</v>
      </c>
      <c r="T5769" t="s">
        <v>706</v>
      </c>
      <c r="U5769" t="s">
        <v>707</v>
      </c>
      <c r="V5769" t="s">
        <v>9369</v>
      </c>
      <c r="W5769" t="s">
        <v>9370</v>
      </c>
    </row>
    <row r="5770" spans="1:23" x14ac:dyDescent="0.3">
      <c r="A5770">
        <v>502903289172434</v>
      </c>
      <c r="B5770" t="s">
        <v>396</v>
      </c>
      <c r="C5770" t="s">
        <v>24</v>
      </c>
      <c r="D5770" t="s">
        <v>7138</v>
      </c>
      <c r="E5770" t="s">
        <v>925</v>
      </c>
      <c r="F5770" t="s">
        <v>926</v>
      </c>
      <c r="G5770">
        <v>23.885899999999999</v>
      </c>
      <c r="H5770">
        <v>45.0792</v>
      </c>
      <c r="I5770" t="s">
        <v>138</v>
      </c>
      <c r="J5770">
        <v>68986</v>
      </c>
      <c r="K5770" s="1">
        <v>45133</v>
      </c>
      <c r="L5770" t="s">
        <v>63</v>
      </c>
      <c r="M5770" t="s">
        <v>15038</v>
      </c>
      <c r="N5770" t="s">
        <v>15039</v>
      </c>
      <c r="O5770" t="s">
        <v>2675</v>
      </c>
      <c r="P5770" t="s">
        <v>3977</v>
      </c>
      <c r="Q5770" t="s">
        <v>50</v>
      </c>
      <c r="R5770" t="s">
        <v>3978</v>
      </c>
      <c r="S5770" t="s">
        <v>52</v>
      </c>
      <c r="T5770" t="s">
        <v>3979</v>
      </c>
      <c r="U5770" t="s">
        <v>3980</v>
      </c>
      <c r="V5770" t="s">
        <v>12378</v>
      </c>
      <c r="W5770" t="s">
        <v>12379</v>
      </c>
    </row>
    <row r="5771" spans="1:23" x14ac:dyDescent="0.3">
      <c r="A5771">
        <v>1059057244112580</v>
      </c>
      <c r="B5771" t="s">
        <v>161</v>
      </c>
      <c r="C5771" t="s">
        <v>24</v>
      </c>
      <c r="D5771" t="s">
        <v>1648</v>
      </c>
      <c r="E5771" t="s">
        <v>3961</v>
      </c>
      <c r="F5771" t="s">
        <v>3962</v>
      </c>
      <c r="G5771">
        <v>-18.665700000000001</v>
      </c>
      <c r="H5771">
        <v>35.529600000000002</v>
      </c>
      <c r="I5771" t="s">
        <v>138</v>
      </c>
      <c r="J5771">
        <v>92959</v>
      </c>
      <c r="K5771" s="1">
        <v>44684</v>
      </c>
      <c r="L5771" t="s">
        <v>63</v>
      </c>
      <c r="M5771" t="s">
        <v>15040</v>
      </c>
      <c r="N5771" t="s">
        <v>15041</v>
      </c>
      <c r="O5771" t="s">
        <v>736</v>
      </c>
      <c r="P5771" t="s">
        <v>436</v>
      </c>
      <c r="Q5771" t="s">
        <v>321</v>
      </c>
      <c r="R5771" t="s">
        <v>2284</v>
      </c>
      <c r="S5771" t="s">
        <v>114</v>
      </c>
      <c r="T5771" t="s">
        <v>2285</v>
      </c>
      <c r="U5771" t="s">
        <v>2286</v>
      </c>
      <c r="V5771" t="s">
        <v>4643</v>
      </c>
      <c r="W5771" t="s">
        <v>4644</v>
      </c>
    </row>
    <row r="5772" spans="1:23" x14ac:dyDescent="0.3">
      <c r="A5772">
        <v>2016945505153320</v>
      </c>
      <c r="B5772" t="s">
        <v>859</v>
      </c>
      <c r="C5772" t="s">
        <v>24</v>
      </c>
      <c r="D5772" t="s">
        <v>1573</v>
      </c>
      <c r="E5772" t="s">
        <v>2409</v>
      </c>
      <c r="F5772" t="s">
        <v>2410</v>
      </c>
      <c r="G5772">
        <v>47.165999999999997</v>
      </c>
      <c r="H5772">
        <v>9.5554000000000006</v>
      </c>
      <c r="I5772" t="s">
        <v>206</v>
      </c>
      <c r="J5772">
        <v>107740</v>
      </c>
      <c r="K5772" s="1">
        <v>44780</v>
      </c>
      <c r="L5772" t="s">
        <v>123</v>
      </c>
      <c r="M5772" t="s">
        <v>15042</v>
      </c>
      <c r="N5772" t="s">
        <v>15043</v>
      </c>
      <c r="O5772" t="s">
        <v>1493</v>
      </c>
      <c r="P5772" t="s">
        <v>1494</v>
      </c>
      <c r="Q5772" t="s">
        <v>143</v>
      </c>
      <c r="R5772" t="s">
        <v>1495</v>
      </c>
      <c r="S5772" t="s">
        <v>36</v>
      </c>
      <c r="T5772" t="s">
        <v>1496</v>
      </c>
      <c r="U5772" t="s">
        <v>1497</v>
      </c>
      <c r="V5772" t="s">
        <v>5128</v>
      </c>
      <c r="W5772" t="s">
        <v>5129</v>
      </c>
    </row>
    <row r="5773" spans="1:23" x14ac:dyDescent="0.3">
      <c r="A5773">
        <v>1983825397693560</v>
      </c>
      <c r="B5773" t="s">
        <v>231</v>
      </c>
      <c r="C5773" t="s">
        <v>91</v>
      </c>
      <c r="D5773" t="s">
        <v>25</v>
      </c>
      <c r="E5773" t="s">
        <v>4315</v>
      </c>
      <c r="F5773" t="s">
        <v>4316</v>
      </c>
      <c r="G5773">
        <v>-0.52280000000000004</v>
      </c>
      <c r="H5773">
        <v>166.9315</v>
      </c>
      <c r="I5773" t="s">
        <v>206</v>
      </c>
      <c r="J5773">
        <v>93085</v>
      </c>
      <c r="K5773" s="1">
        <v>44487</v>
      </c>
      <c r="L5773" t="s">
        <v>63</v>
      </c>
      <c r="M5773" t="s">
        <v>15044</v>
      </c>
      <c r="N5773" t="s">
        <v>15045</v>
      </c>
      <c r="O5773" t="s">
        <v>356</v>
      </c>
      <c r="P5773" t="s">
        <v>357</v>
      </c>
      <c r="Q5773" t="s">
        <v>321</v>
      </c>
      <c r="R5773" t="s">
        <v>359</v>
      </c>
      <c r="S5773" t="s">
        <v>241</v>
      </c>
      <c r="T5773" t="s">
        <v>360</v>
      </c>
      <c r="U5773" t="s">
        <v>361</v>
      </c>
      <c r="V5773" t="s">
        <v>1294</v>
      </c>
      <c r="W5773" t="s">
        <v>1295</v>
      </c>
    </row>
    <row r="5774" spans="1:23" x14ac:dyDescent="0.3">
      <c r="A5774">
        <v>2747886647290000</v>
      </c>
      <c r="B5774" t="s">
        <v>231</v>
      </c>
      <c r="C5774" t="s">
        <v>58</v>
      </c>
      <c r="D5774" t="s">
        <v>1724</v>
      </c>
      <c r="E5774" t="s">
        <v>326</v>
      </c>
      <c r="F5774" t="s">
        <v>327</v>
      </c>
      <c r="G5774">
        <v>-7.1094999999999997</v>
      </c>
      <c r="H5774">
        <v>177.64930000000001</v>
      </c>
      <c r="I5774" t="s">
        <v>62</v>
      </c>
      <c r="J5774">
        <v>36530</v>
      </c>
      <c r="K5774" s="1">
        <v>44713</v>
      </c>
      <c r="L5774" t="s">
        <v>63</v>
      </c>
      <c r="M5774" t="s">
        <v>15046</v>
      </c>
      <c r="N5774" t="s">
        <v>15047</v>
      </c>
      <c r="O5774" t="s">
        <v>81</v>
      </c>
      <c r="P5774" t="s">
        <v>1036</v>
      </c>
      <c r="Q5774" t="s">
        <v>239</v>
      </c>
      <c r="R5774" t="s">
        <v>1037</v>
      </c>
      <c r="S5774" t="s">
        <v>36</v>
      </c>
      <c r="T5774" t="s">
        <v>1038</v>
      </c>
      <c r="U5774" t="s">
        <v>1039</v>
      </c>
      <c r="V5774" t="s">
        <v>2371</v>
      </c>
      <c r="W5774" t="s">
        <v>2372</v>
      </c>
    </row>
    <row r="5775" spans="1:23" x14ac:dyDescent="0.3">
      <c r="A5775">
        <v>2737737660601810</v>
      </c>
      <c r="B5775" t="s">
        <v>300</v>
      </c>
      <c r="C5775" t="s">
        <v>151</v>
      </c>
      <c r="D5775" t="s">
        <v>3834</v>
      </c>
      <c r="E5775" t="s">
        <v>2296</v>
      </c>
      <c r="F5775" t="s">
        <v>2297</v>
      </c>
      <c r="G5775">
        <v>21.9162</v>
      </c>
      <c r="H5775">
        <v>95.956000000000003</v>
      </c>
      <c r="I5775" t="s">
        <v>78</v>
      </c>
      <c r="J5775">
        <v>45267</v>
      </c>
      <c r="K5775" s="1">
        <v>44957</v>
      </c>
      <c r="L5775" t="s">
        <v>63</v>
      </c>
      <c r="M5775" t="s">
        <v>15048</v>
      </c>
      <c r="N5775">
        <v>8386070515</v>
      </c>
      <c r="O5775" t="s">
        <v>1764</v>
      </c>
      <c r="P5775" t="s">
        <v>1765</v>
      </c>
      <c r="Q5775" t="s">
        <v>83</v>
      </c>
      <c r="R5775" t="s">
        <v>1766</v>
      </c>
      <c r="S5775" t="s">
        <v>69</v>
      </c>
      <c r="T5775" t="s">
        <v>1767</v>
      </c>
      <c r="U5775" t="s">
        <v>1768</v>
      </c>
      <c r="V5775" t="s">
        <v>4789</v>
      </c>
      <c r="W5775" t="s">
        <v>4790</v>
      </c>
    </row>
    <row r="5776" spans="1:23" x14ac:dyDescent="0.3">
      <c r="A5776">
        <v>612648646663727</v>
      </c>
      <c r="B5776" t="s">
        <v>300</v>
      </c>
      <c r="C5776" t="s">
        <v>134</v>
      </c>
      <c r="D5776" t="s">
        <v>3667</v>
      </c>
      <c r="E5776" t="s">
        <v>1065</v>
      </c>
      <c r="F5776" t="s">
        <v>1066</v>
      </c>
      <c r="G5776">
        <v>11.825100000000001</v>
      </c>
      <c r="H5776">
        <v>42.590299999999999</v>
      </c>
      <c r="I5776" t="s">
        <v>78</v>
      </c>
      <c r="J5776">
        <v>24429</v>
      </c>
      <c r="K5776" s="1">
        <v>44982</v>
      </c>
      <c r="L5776" t="s">
        <v>123</v>
      </c>
      <c r="M5776" t="s">
        <v>15049</v>
      </c>
      <c r="N5776" t="s">
        <v>15050</v>
      </c>
      <c r="O5776" t="s">
        <v>2111</v>
      </c>
      <c r="P5776" t="s">
        <v>1832</v>
      </c>
      <c r="Q5776" t="s">
        <v>34</v>
      </c>
      <c r="R5776" t="s">
        <v>2112</v>
      </c>
      <c r="S5776" t="s">
        <v>145</v>
      </c>
      <c r="T5776" t="s">
        <v>2113</v>
      </c>
      <c r="U5776" t="s">
        <v>2114</v>
      </c>
      <c r="V5776" t="s">
        <v>2667</v>
      </c>
      <c r="W5776" t="s">
        <v>2668</v>
      </c>
    </row>
    <row r="5777" spans="1:23" x14ac:dyDescent="0.3">
      <c r="A5777">
        <v>106558459332775</v>
      </c>
      <c r="B5777" t="s">
        <v>555</v>
      </c>
      <c r="C5777" t="s">
        <v>58</v>
      </c>
      <c r="D5777" t="s">
        <v>4738</v>
      </c>
      <c r="E5777" t="s">
        <v>3591</v>
      </c>
      <c r="F5777" t="s">
        <v>3592</v>
      </c>
      <c r="G5777">
        <v>41.871899999999997</v>
      </c>
      <c r="H5777">
        <v>12.567399999999999</v>
      </c>
      <c r="I5777" t="s">
        <v>78</v>
      </c>
      <c r="J5777">
        <v>125280</v>
      </c>
      <c r="K5777" s="1">
        <v>44476</v>
      </c>
      <c r="L5777" t="s">
        <v>29</v>
      </c>
      <c r="M5777" t="s">
        <v>15051</v>
      </c>
      <c r="N5777" t="s">
        <v>15052</v>
      </c>
      <c r="O5777" t="s">
        <v>560</v>
      </c>
      <c r="P5777" t="s">
        <v>585</v>
      </c>
      <c r="Q5777" t="s">
        <v>143</v>
      </c>
      <c r="R5777" t="s">
        <v>3125</v>
      </c>
      <c r="S5777" t="s">
        <v>334</v>
      </c>
      <c r="T5777" t="s">
        <v>3126</v>
      </c>
      <c r="U5777" t="s">
        <v>3127</v>
      </c>
      <c r="V5777" t="s">
        <v>1932</v>
      </c>
      <c r="W5777" t="s">
        <v>1933</v>
      </c>
    </row>
    <row r="5778" spans="1:23" x14ac:dyDescent="0.3">
      <c r="A5778">
        <v>2452493393426060</v>
      </c>
      <c r="B5778" t="s">
        <v>57</v>
      </c>
      <c r="C5778" t="s">
        <v>189</v>
      </c>
      <c r="D5778" t="s">
        <v>1175</v>
      </c>
      <c r="E5778" t="s">
        <v>998</v>
      </c>
      <c r="F5778" t="s">
        <v>999</v>
      </c>
      <c r="G5778">
        <v>47.4116</v>
      </c>
      <c r="H5778">
        <v>28.369900000000001</v>
      </c>
      <c r="I5778" t="s">
        <v>206</v>
      </c>
      <c r="J5778">
        <v>114522</v>
      </c>
      <c r="K5778" s="1">
        <v>45114</v>
      </c>
      <c r="L5778" t="s">
        <v>29</v>
      </c>
      <c r="M5778" t="s">
        <v>15053</v>
      </c>
      <c r="N5778" t="s">
        <v>15054</v>
      </c>
      <c r="O5778" t="s">
        <v>508</v>
      </c>
      <c r="P5778" t="s">
        <v>1221</v>
      </c>
      <c r="Q5778" t="s">
        <v>239</v>
      </c>
      <c r="R5778" t="s">
        <v>1222</v>
      </c>
      <c r="S5778" t="s">
        <v>212</v>
      </c>
      <c r="T5778" t="s">
        <v>1223</v>
      </c>
      <c r="U5778" t="s">
        <v>1224</v>
      </c>
      <c r="V5778" t="s">
        <v>1051</v>
      </c>
      <c r="W5778" t="s">
        <v>1052</v>
      </c>
    </row>
    <row r="5779" spans="1:23" x14ac:dyDescent="0.3">
      <c r="A5779">
        <v>1916280125640220</v>
      </c>
      <c r="B5779" t="s">
        <v>1683</v>
      </c>
      <c r="C5779" t="s">
        <v>189</v>
      </c>
      <c r="D5779" t="s">
        <v>5182</v>
      </c>
      <c r="E5779" t="s">
        <v>2398</v>
      </c>
      <c r="F5779" t="s">
        <v>2399</v>
      </c>
      <c r="G5779">
        <v>35.861699999999999</v>
      </c>
      <c r="H5779">
        <v>104.19540000000001</v>
      </c>
      <c r="I5779" t="s">
        <v>138</v>
      </c>
      <c r="J5779">
        <v>79010</v>
      </c>
      <c r="K5779" s="1">
        <v>45147</v>
      </c>
      <c r="L5779" t="s">
        <v>29</v>
      </c>
      <c r="M5779" t="s">
        <v>15055</v>
      </c>
      <c r="N5779">
        <v>5009136632</v>
      </c>
      <c r="O5779" t="s">
        <v>561</v>
      </c>
      <c r="P5779" t="s">
        <v>745</v>
      </c>
      <c r="Q5779" t="s">
        <v>239</v>
      </c>
      <c r="R5779" t="s">
        <v>746</v>
      </c>
      <c r="S5779" t="s">
        <v>36</v>
      </c>
      <c r="T5779" t="s">
        <v>747</v>
      </c>
      <c r="U5779" t="s">
        <v>748</v>
      </c>
      <c r="V5779" t="s">
        <v>5311</v>
      </c>
      <c r="W5779" t="s">
        <v>5312</v>
      </c>
    </row>
    <row r="5780" spans="1:23" x14ac:dyDescent="0.3">
      <c r="A5780">
        <v>1991021468241190</v>
      </c>
      <c r="B5780" t="s">
        <v>41</v>
      </c>
      <c r="C5780" t="s">
        <v>42</v>
      </c>
      <c r="D5780" t="s">
        <v>314</v>
      </c>
      <c r="E5780" t="s">
        <v>712</v>
      </c>
      <c r="F5780" t="s">
        <v>713</v>
      </c>
      <c r="G5780">
        <v>40.069099999999999</v>
      </c>
      <c r="H5780">
        <v>45.038200000000003</v>
      </c>
      <c r="I5780" t="s">
        <v>62</v>
      </c>
      <c r="J5780">
        <v>74489</v>
      </c>
      <c r="K5780" s="1">
        <v>44892</v>
      </c>
      <c r="L5780" t="s">
        <v>63</v>
      </c>
      <c r="M5780" t="s">
        <v>15056</v>
      </c>
      <c r="N5780" t="s">
        <v>15057</v>
      </c>
      <c r="O5780" t="s">
        <v>1100</v>
      </c>
      <c r="P5780" t="s">
        <v>3936</v>
      </c>
      <c r="Q5780" t="s">
        <v>358</v>
      </c>
      <c r="R5780" t="s">
        <v>3937</v>
      </c>
      <c r="S5780" t="s">
        <v>255</v>
      </c>
      <c r="T5780" t="s">
        <v>3938</v>
      </c>
      <c r="U5780" t="s">
        <v>3939</v>
      </c>
      <c r="V5780" t="s">
        <v>5430</v>
      </c>
      <c r="W5780" t="s">
        <v>5431</v>
      </c>
    </row>
    <row r="5781" spans="1:23" x14ac:dyDescent="0.3">
      <c r="A5781">
        <v>1009761248489380</v>
      </c>
      <c r="B5781" t="s">
        <v>1803</v>
      </c>
      <c r="C5781" t="s">
        <v>134</v>
      </c>
      <c r="D5781" t="s">
        <v>1112</v>
      </c>
      <c r="E5781" t="s">
        <v>2204</v>
      </c>
      <c r="F5781" t="s">
        <v>2205</v>
      </c>
      <c r="G5781">
        <v>7.9465000000000003</v>
      </c>
      <c r="H5781">
        <v>-1.0232000000000001</v>
      </c>
      <c r="I5781" t="s">
        <v>138</v>
      </c>
      <c r="J5781">
        <v>117526</v>
      </c>
      <c r="K5781" s="1">
        <v>44744</v>
      </c>
      <c r="L5781" t="s">
        <v>63</v>
      </c>
      <c r="M5781" t="s">
        <v>15058</v>
      </c>
      <c r="N5781">
        <v>4155202798</v>
      </c>
      <c r="O5781" t="s">
        <v>1429</v>
      </c>
      <c r="P5781" t="s">
        <v>4198</v>
      </c>
      <c r="Q5781" t="s">
        <v>253</v>
      </c>
      <c r="R5781" t="s">
        <v>4199</v>
      </c>
      <c r="S5781" t="s">
        <v>212</v>
      </c>
      <c r="T5781" t="s">
        <v>4200</v>
      </c>
      <c r="U5781" t="s">
        <v>4201</v>
      </c>
      <c r="V5781" t="s">
        <v>5868</v>
      </c>
      <c r="W5781" t="s">
        <v>5869</v>
      </c>
    </row>
    <row r="5782" spans="1:23" x14ac:dyDescent="0.3">
      <c r="A5782">
        <v>3027173699713680</v>
      </c>
      <c r="B5782" t="s">
        <v>133</v>
      </c>
      <c r="C5782" t="s">
        <v>273</v>
      </c>
      <c r="D5782" t="s">
        <v>4309</v>
      </c>
      <c r="E5782" t="s">
        <v>326</v>
      </c>
      <c r="F5782" t="s">
        <v>327</v>
      </c>
      <c r="G5782">
        <v>-7.1094999999999997</v>
      </c>
      <c r="H5782">
        <v>177.64930000000001</v>
      </c>
      <c r="I5782" t="s">
        <v>138</v>
      </c>
      <c r="J5782">
        <v>101534</v>
      </c>
      <c r="K5782" s="1">
        <v>44519</v>
      </c>
      <c r="L5782" t="s">
        <v>123</v>
      </c>
      <c r="M5782" t="s">
        <v>15059</v>
      </c>
      <c r="N5782" t="s">
        <v>15060</v>
      </c>
      <c r="O5782" t="s">
        <v>1979</v>
      </c>
      <c r="P5782" t="s">
        <v>2111</v>
      </c>
      <c r="Q5782" t="s">
        <v>294</v>
      </c>
      <c r="R5782" t="s">
        <v>3837</v>
      </c>
      <c r="S5782" t="s">
        <v>241</v>
      </c>
      <c r="T5782" t="s">
        <v>3838</v>
      </c>
      <c r="U5782" t="s">
        <v>3839</v>
      </c>
      <c r="V5782" t="s">
        <v>4795</v>
      </c>
      <c r="W5782" t="s">
        <v>4796</v>
      </c>
    </row>
    <row r="5783" spans="1:23" x14ac:dyDescent="0.3">
      <c r="A5783">
        <v>567055157846823</v>
      </c>
      <c r="B5783" t="s">
        <v>286</v>
      </c>
      <c r="C5783" t="s">
        <v>91</v>
      </c>
      <c r="D5783" t="s">
        <v>3633</v>
      </c>
      <c r="E5783" t="s">
        <v>302</v>
      </c>
      <c r="F5783" t="s">
        <v>303</v>
      </c>
      <c r="G5783">
        <v>-4.0382999999999996</v>
      </c>
      <c r="H5783">
        <v>21.758700000000001</v>
      </c>
      <c r="I5783" t="s">
        <v>62</v>
      </c>
      <c r="J5783">
        <v>32753</v>
      </c>
      <c r="K5783" s="1">
        <v>45174</v>
      </c>
      <c r="L5783" t="s">
        <v>123</v>
      </c>
      <c r="M5783" t="s">
        <v>15061</v>
      </c>
      <c r="N5783" t="s">
        <v>15062</v>
      </c>
      <c r="O5783" t="s">
        <v>2174</v>
      </c>
      <c r="P5783" t="s">
        <v>251</v>
      </c>
      <c r="Q5783" t="s">
        <v>294</v>
      </c>
      <c r="R5783" t="s">
        <v>2175</v>
      </c>
      <c r="S5783" t="s">
        <v>36</v>
      </c>
      <c r="T5783" t="s">
        <v>2176</v>
      </c>
      <c r="U5783" t="s">
        <v>2177</v>
      </c>
      <c r="V5783" t="s">
        <v>5458</v>
      </c>
      <c r="W5783" t="s">
        <v>5459</v>
      </c>
    </row>
    <row r="5784" spans="1:23" x14ac:dyDescent="0.3">
      <c r="A5784">
        <v>2121121190551470</v>
      </c>
      <c r="B5784" t="s">
        <v>1683</v>
      </c>
      <c r="C5784" t="s">
        <v>24</v>
      </c>
      <c r="D5784" t="s">
        <v>2024</v>
      </c>
      <c r="E5784" t="s">
        <v>2094</v>
      </c>
      <c r="F5784" t="s">
        <v>2733</v>
      </c>
      <c r="G5784">
        <v>-13.759</v>
      </c>
      <c r="H5784">
        <v>-172.1046</v>
      </c>
      <c r="I5784" t="s">
        <v>78</v>
      </c>
      <c r="J5784">
        <v>59882</v>
      </c>
      <c r="K5784" s="1">
        <v>44708</v>
      </c>
      <c r="L5784" t="s">
        <v>63</v>
      </c>
      <c r="M5784" t="s">
        <v>15063</v>
      </c>
      <c r="N5784" t="s">
        <v>15064</v>
      </c>
      <c r="O5784" t="s">
        <v>1884</v>
      </c>
      <c r="P5784" t="s">
        <v>1885</v>
      </c>
      <c r="Q5784" t="s">
        <v>67</v>
      </c>
      <c r="R5784" t="s">
        <v>1886</v>
      </c>
      <c r="S5784" t="s">
        <v>212</v>
      </c>
      <c r="T5784" t="s">
        <v>1887</v>
      </c>
      <c r="U5784" t="s">
        <v>1888</v>
      </c>
      <c r="V5784" t="s">
        <v>2786</v>
      </c>
      <c r="W5784" t="s">
        <v>2787</v>
      </c>
    </row>
    <row r="5785" spans="1:23" x14ac:dyDescent="0.3">
      <c r="A5785">
        <v>2609910859769860</v>
      </c>
      <c r="B5785" t="s">
        <v>973</v>
      </c>
      <c r="C5785" t="s">
        <v>58</v>
      </c>
      <c r="D5785" t="s">
        <v>1955</v>
      </c>
      <c r="E5785" t="s">
        <v>4315</v>
      </c>
      <c r="F5785" t="s">
        <v>4316</v>
      </c>
      <c r="G5785">
        <v>-0.52280000000000004</v>
      </c>
      <c r="H5785">
        <v>166.9315</v>
      </c>
      <c r="I5785" t="s">
        <v>78</v>
      </c>
      <c r="J5785">
        <v>19499</v>
      </c>
      <c r="K5785" s="1">
        <v>44767</v>
      </c>
      <c r="L5785" t="s">
        <v>29</v>
      </c>
      <c r="M5785" t="s">
        <v>15065</v>
      </c>
      <c r="N5785">
        <v>7658790462</v>
      </c>
      <c r="O5785" t="s">
        <v>81</v>
      </c>
      <c r="P5785" t="s">
        <v>82</v>
      </c>
      <c r="Q5785" t="s">
        <v>967</v>
      </c>
      <c r="R5785" t="s">
        <v>84</v>
      </c>
      <c r="S5785" t="s">
        <v>255</v>
      </c>
      <c r="T5785" t="s">
        <v>86</v>
      </c>
      <c r="U5785" t="s">
        <v>87</v>
      </c>
      <c r="V5785" t="s">
        <v>6263</v>
      </c>
      <c r="W5785" t="s">
        <v>6264</v>
      </c>
    </row>
    <row r="5786" spans="1:23" x14ac:dyDescent="0.3">
      <c r="A5786">
        <v>219651808287156</v>
      </c>
      <c r="B5786" t="s">
        <v>678</v>
      </c>
      <c r="C5786" t="s">
        <v>218</v>
      </c>
      <c r="D5786" t="s">
        <v>1771</v>
      </c>
      <c r="E5786" t="s">
        <v>2255</v>
      </c>
      <c r="F5786" t="s">
        <v>2256</v>
      </c>
      <c r="G5786">
        <v>41.377499999999998</v>
      </c>
      <c r="H5786">
        <v>64.585300000000004</v>
      </c>
      <c r="I5786" t="s">
        <v>62</v>
      </c>
      <c r="J5786">
        <v>126365</v>
      </c>
      <c r="K5786" s="1">
        <v>45099</v>
      </c>
      <c r="L5786" t="s">
        <v>29</v>
      </c>
      <c r="M5786" t="s">
        <v>15066</v>
      </c>
      <c r="N5786" t="s">
        <v>15067</v>
      </c>
      <c r="O5786" t="s">
        <v>410</v>
      </c>
      <c r="P5786" t="s">
        <v>6253</v>
      </c>
      <c r="Q5786" t="s">
        <v>253</v>
      </c>
      <c r="R5786" t="s">
        <v>6254</v>
      </c>
      <c r="S5786" t="s">
        <v>114</v>
      </c>
      <c r="T5786" t="s">
        <v>6255</v>
      </c>
      <c r="U5786" t="s">
        <v>6256</v>
      </c>
      <c r="V5786" t="s">
        <v>7175</v>
      </c>
      <c r="W5786" t="s">
        <v>7176</v>
      </c>
    </row>
    <row r="5787" spans="1:23" x14ac:dyDescent="0.3">
      <c r="A5787">
        <v>1991438452964620</v>
      </c>
      <c r="B5787" t="s">
        <v>779</v>
      </c>
      <c r="C5787" t="s">
        <v>151</v>
      </c>
      <c r="D5787" t="s">
        <v>2632</v>
      </c>
      <c r="E5787" t="s">
        <v>2915</v>
      </c>
      <c r="F5787" t="s">
        <v>2916</v>
      </c>
      <c r="G5787">
        <v>-0.80369999999999997</v>
      </c>
      <c r="H5787">
        <v>11.609400000000001</v>
      </c>
      <c r="I5787" t="s">
        <v>138</v>
      </c>
      <c r="J5787">
        <v>62035</v>
      </c>
      <c r="K5787" s="1">
        <v>44849</v>
      </c>
      <c r="L5787" t="s">
        <v>123</v>
      </c>
      <c r="M5787" t="s">
        <v>5363</v>
      </c>
      <c r="N5787" t="s">
        <v>15068</v>
      </c>
      <c r="O5787" t="s">
        <v>2574</v>
      </c>
      <c r="P5787" t="s">
        <v>2802</v>
      </c>
      <c r="Q5787" t="s">
        <v>294</v>
      </c>
      <c r="R5787" t="s">
        <v>2803</v>
      </c>
      <c r="S5787" t="s">
        <v>334</v>
      </c>
      <c r="T5787" t="s">
        <v>2804</v>
      </c>
      <c r="U5787" t="s">
        <v>2805</v>
      </c>
      <c r="V5787" t="s">
        <v>6351</v>
      </c>
      <c r="W5787" t="s">
        <v>6352</v>
      </c>
    </row>
    <row r="5788" spans="1:23" x14ac:dyDescent="0.3">
      <c r="A5788">
        <v>920540605874565</v>
      </c>
      <c r="B5788" t="s">
        <v>313</v>
      </c>
      <c r="C5788" t="s">
        <v>151</v>
      </c>
      <c r="D5788" t="s">
        <v>3538</v>
      </c>
      <c r="E5788" t="s">
        <v>2336</v>
      </c>
      <c r="F5788" t="s">
        <v>2337</v>
      </c>
      <c r="G5788">
        <v>61.892600000000002</v>
      </c>
      <c r="H5788">
        <v>-6.9118000000000004</v>
      </c>
      <c r="I5788" t="s">
        <v>28</v>
      </c>
      <c r="J5788">
        <v>24217</v>
      </c>
      <c r="K5788" s="1">
        <v>45056</v>
      </c>
      <c r="L5788" t="s">
        <v>63</v>
      </c>
      <c r="M5788" t="s">
        <v>15069</v>
      </c>
      <c r="N5788" t="s">
        <v>15070</v>
      </c>
      <c r="O5788" t="s">
        <v>3926</v>
      </c>
      <c r="P5788" t="s">
        <v>3927</v>
      </c>
      <c r="Q5788" t="s">
        <v>34</v>
      </c>
      <c r="R5788" t="s">
        <v>3928</v>
      </c>
      <c r="S5788" t="s">
        <v>334</v>
      </c>
      <c r="T5788" t="s">
        <v>3929</v>
      </c>
      <c r="U5788" t="s">
        <v>3930</v>
      </c>
      <c r="V5788" t="s">
        <v>3594</v>
      </c>
      <c r="W5788" t="s">
        <v>3595</v>
      </c>
    </row>
    <row r="5789" spans="1:23" x14ac:dyDescent="0.3">
      <c r="A5789">
        <v>703197138192473</v>
      </c>
      <c r="B5789" t="s">
        <v>1803</v>
      </c>
      <c r="C5789" t="s">
        <v>134</v>
      </c>
      <c r="D5789" t="s">
        <v>1906</v>
      </c>
      <c r="E5789" t="s">
        <v>516</v>
      </c>
      <c r="F5789" t="s">
        <v>517</v>
      </c>
      <c r="G5789">
        <v>31.952200000000001</v>
      </c>
      <c r="H5789">
        <v>35.233199999999997</v>
      </c>
      <c r="I5789" t="s">
        <v>206</v>
      </c>
      <c r="J5789">
        <v>114344</v>
      </c>
      <c r="K5789" s="1">
        <v>44891</v>
      </c>
      <c r="L5789" t="s">
        <v>29</v>
      </c>
      <c r="M5789" t="s">
        <v>15071</v>
      </c>
      <c r="N5789" t="s">
        <v>15072</v>
      </c>
      <c r="O5789" t="s">
        <v>1115</v>
      </c>
      <c r="P5789" t="s">
        <v>811</v>
      </c>
      <c r="Q5789" t="s">
        <v>34</v>
      </c>
      <c r="R5789" t="s">
        <v>1116</v>
      </c>
      <c r="S5789" t="s">
        <v>198</v>
      </c>
      <c r="T5789" t="s">
        <v>1117</v>
      </c>
      <c r="U5789" t="s">
        <v>1118</v>
      </c>
      <c r="V5789" t="s">
        <v>8706</v>
      </c>
      <c r="W5789" t="s">
        <v>8707</v>
      </c>
    </row>
    <row r="5790" spans="1:23" x14ac:dyDescent="0.3">
      <c r="A5790">
        <v>435799655662571</v>
      </c>
      <c r="B5790" t="s">
        <v>133</v>
      </c>
      <c r="C5790" t="s">
        <v>218</v>
      </c>
      <c r="D5790" t="s">
        <v>3350</v>
      </c>
      <c r="E5790" t="s">
        <v>2858</v>
      </c>
      <c r="F5790" t="s">
        <v>2859</v>
      </c>
      <c r="G5790">
        <v>23.424099999999999</v>
      </c>
      <c r="H5790">
        <v>53.847799999999999</v>
      </c>
      <c r="I5790" t="s">
        <v>28</v>
      </c>
      <c r="J5790">
        <v>125282</v>
      </c>
      <c r="K5790" s="1">
        <v>44584</v>
      </c>
      <c r="L5790" t="s">
        <v>63</v>
      </c>
      <c r="M5790" t="s">
        <v>15073</v>
      </c>
      <c r="N5790" t="s">
        <v>15074</v>
      </c>
      <c r="O5790" t="s">
        <v>1543</v>
      </c>
      <c r="P5790" t="s">
        <v>4551</v>
      </c>
      <c r="Q5790" t="s">
        <v>253</v>
      </c>
      <c r="R5790" t="s">
        <v>4552</v>
      </c>
      <c r="S5790" t="s">
        <v>255</v>
      </c>
      <c r="T5790" t="s">
        <v>4553</v>
      </c>
      <c r="U5790" t="s">
        <v>4554</v>
      </c>
      <c r="V5790" t="s">
        <v>1006</v>
      </c>
      <c r="W5790" t="s">
        <v>1007</v>
      </c>
    </row>
    <row r="5791" spans="1:23" x14ac:dyDescent="0.3">
      <c r="A5791">
        <v>1026807825308580</v>
      </c>
      <c r="B5791" t="s">
        <v>859</v>
      </c>
      <c r="C5791" t="s">
        <v>91</v>
      </c>
      <c r="D5791" t="s">
        <v>2067</v>
      </c>
      <c r="E5791" t="s">
        <v>1473</v>
      </c>
      <c r="F5791" t="s">
        <v>1474</v>
      </c>
      <c r="G5791">
        <v>-14.234999999999999</v>
      </c>
      <c r="H5791">
        <v>-51.9253</v>
      </c>
      <c r="I5791" t="s">
        <v>138</v>
      </c>
      <c r="J5791">
        <v>103174</v>
      </c>
      <c r="K5791" s="1">
        <v>45126</v>
      </c>
      <c r="L5791" t="s">
        <v>123</v>
      </c>
      <c r="M5791" t="s">
        <v>15075</v>
      </c>
      <c r="N5791" t="s">
        <v>15076</v>
      </c>
      <c r="O5791" t="s">
        <v>111</v>
      </c>
      <c r="P5791" t="s">
        <v>112</v>
      </c>
      <c r="Q5791" t="s">
        <v>239</v>
      </c>
      <c r="R5791" t="s">
        <v>113</v>
      </c>
      <c r="S5791" t="s">
        <v>145</v>
      </c>
      <c r="T5791" t="s">
        <v>115</v>
      </c>
      <c r="U5791" t="s">
        <v>116</v>
      </c>
      <c r="V5791" t="s">
        <v>9755</v>
      </c>
      <c r="W5791" t="s">
        <v>9756</v>
      </c>
    </row>
    <row r="5792" spans="1:23" x14ac:dyDescent="0.3">
      <c r="A5792">
        <v>360929423225892</v>
      </c>
      <c r="B5792" t="s">
        <v>325</v>
      </c>
      <c r="C5792" t="s">
        <v>273</v>
      </c>
      <c r="D5792" t="s">
        <v>1778</v>
      </c>
      <c r="E5792" t="s">
        <v>544</v>
      </c>
      <c r="F5792" t="s">
        <v>545</v>
      </c>
      <c r="G5792">
        <v>7.54</v>
      </c>
      <c r="H5792">
        <v>-5.5471000000000004</v>
      </c>
      <c r="I5792" t="s">
        <v>78</v>
      </c>
      <c r="J5792">
        <v>16200</v>
      </c>
      <c r="K5792" s="1">
        <v>44571</v>
      </c>
      <c r="L5792" t="s">
        <v>29</v>
      </c>
      <c r="M5792" t="s">
        <v>15077</v>
      </c>
      <c r="N5792" t="s">
        <v>15078</v>
      </c>
      <c r="O5792" t="s">
        <v>1979</v>
      </c>
      <c r="P5792" t="s">
        <v>4672</v>
      </c>
      <c r="Q5792" t="s">
        <v>83</v>
      </c>
      <c r="R5792" t="s">
        <v>4673</v>
      </c>
      <c r="S5792" t="s">
        <v>241</v>
      </c>
      <c r="T5792" t="s">
        <v>4674</v>
      </c>
      <c r="U5792" t="s">
        <v>4675</v>
      </c>
      <c r="V5792" t="s">
        <v>541</v>
      </c>
      <c r="W5792" t="s">
        <v>542</v>
      </c>
    </row>
    <row r="5793" spans="1:23" x14ac:dyDescent="0.3">
      <c r="A5793">
        <v>717758921188073</v>
      </c>
      <c r="B5793" t="s">
        <v>231</v>
      </c>
      <c r="C5793" t="s">
        <v>42</v>
      </c>
      <c r="D5793" t="s">
        <v>2808</v>
      </c>
      <c r="E5793" t="s">
        <v>1881</v>
      </c>
      <c r="F5793" t="s">
        <v>1881</v>
      </c>
      <c r="G5793">
        <v>1.3521000000000001</v>
      </c>
      <c r="H5793">
        <v>103.8198</v>
      </c>
      <c r="I5793" t="s">
        <v>62</v>
      </c>
      <c r="J5793">
        <v>68656</v>
      </c>
      <c r="K5793" s="1">
        <v>44467</v>
      </c>
      <c r="L5793" t="s">
        <v>123</v>
      </c>
      <c r="M5793" t="s">
        <v>15079</v>
      </c>
      <c r="N5793" t="s">
        <v>15080</v>
      </c>
      <c r="O5793" t="s">
        <v>2231</v>
      </c>
      <c r="P5793" t="s">
        <v>2232</v>
      </c>
      <c r="Q5793" t="s">
        <v>332</v>
      </c>
      <c r="R5793" t="s">
        <v>2233</v>
      </c>
      <c r="S5793" t="s">
        <v>145</v>
      </c>
      <c r="T5793" t="s">
        <v>2234</v>
      </c>
      <c r="U5793" t="s">
        <v>2235</v>
      </c>
      <c r="V5793" t="s">
        <v>5798</v>
      </c>
      <c r="W5793" t="s">
        <v>5799</v>
      </c>
    </row>
    <row r="5794" spans="1:23" x14ac:dyDescent="0.3">
      <c r="A5794">
        <v>327520822834811</v>
      </c>
      <c r="B5794" t="s">
        <v>686</v>
      </c>
      <c r="C5794" t="s">
        <v>218</v>
      </c>
      <c r="D5794" t="s">
        <v>8310</v>
      </c>
      <c r="E5794" t="s">
        <v>915</v>
      </c>
      <c r="F5794" t="s">
        <v>916</v>
      </c>
      <c r="G5794">
        <v>18.070799999999998</v>
      </c>
      <c r="H5794">
        <v>-63.0501</v>
      </c>
      <c r="I5794" t="s">
        <v>206</v>
      </c>
      <c r="J5794">
        <v>130071</v>
      </c>
      <c r="K5794" s="1">
        <v>45179</v>
      </c>
      <c r="L5794" t="s">
        <v>63</v>
      </c>
      <c r="M5794" t="s">
        <v>15081</v>
      </c>
      <c r="N5794" t="s">
        <v>15082</v>
      </c>
      <c r="O5794" t="s">
        <v>473</v>
      </c>
      <c r="P5794" t="s">
        <v>474</v>
      </c>
      <c r="Q5794" t="s">
        <v>674</v>
      </c>
      <c r="R5794" t="s">
        <v>475</v>
      </c>
      <c r="S5794" t="s">
        <v>334</v>
      </c>
      <c r="T5794" t="s">
        <v>476</v>
      </c>
      <c r="U5794" t="s">
        <v>477</v>
      </c>
      <c r="V5794" t="s">
        <v>1093</v>
      </c>
      <c r="W5794" t="s">
        <v>1094</v>
      </c>
    </row>
    <row r="5795" spans="1:23" x14ac:dyDescent="0.3">
      <c r="A5795">
        <v>830003965773115</v>
      </c>
      <c r="B5795" t="s">
        <v>430</v>
      </c>
      <c r="C5795" t="s">
        <v>189</v>
      </c>
      <c r="D5795" t="s">
        <v>2853</v>
      </c>
      <c r="E5795" t="s">
        <v>1890</v>
      </c>
      <c r="F5795" t="s">
        <v>1891</v>
      </c>
      <c r="G5795">
        <v>-9.1899669999999993</v>
      </c>
      <c r="H5795">
        <v>-75.015152</v>
      </c>
      <c r="I5795" t="s">
        <v>138</v>
      </c>
      <c r="J5795">
        <v>69348</v>
      </c>
      <c r="K5795" s="1">
        <v>45038</v>
      </c>
      <c r="L5795" t="s">
        <v>123</v>
      </c>
      <c r="M5795" t="s">
        <v>15083</v>
      </c>
      <c r="N5795">
        <v>5563712082</v>
      </c>
      <c r="O5795" t="s">
        <v>141</v>
      </c>
      <c r="P5795" t="s">
        <v>155</v>
      </c>
      <c r="Q5795" t="s">
        <v>358</v>
      </c>
      <c r="R5795" t="s">
        <v>156</v>
      </c>
      <c r="S5795" t="s">
        <v>69</v>
      </c>
      <c r="T5795" t="s">
        <v>157</v>
      </c>
      <c r="U5795" t="s">
        <v>158</v>
      </c>
      <c r="V5795" t="s">
        <v>5430</v>
      </c>
      <c r="W5795" t="s">
        <v>5431</v>
      </c>
    </row>
    <row r="5796" spans="1:23" x14ac:dyDescent="0.3">
      <c r="A5796">
        <v>2891958804083140</v>
      </c>
      <c r="B5796" t="s">
        <v>792</v>
      </c>
      <c r="C5796" t="s">
        <v>105</v>
      </c>
      <c r="D5796" t="s">
        <v>4412</v>
      </c>
      <c r="E5796" t="s">
        <v>3964</v>
      </c>
      <c r="F5796" t="s">
        <v>3965</v>
      </c>
      <c r="G5796">
        <v>42.315399999999997</v>
      </c>
      <c r="H5796">
        <v>43.356900000000003</v>
      </c>
      <c r="I5796" t="s">
        <v>138</v>
      </c>
      <c r="J5796">
        <v>90950</v>
      </c>
      <c r="K5796" s="1">
        <v>44724</v>
      </c>
      <c r="L5796" t="s">
        <v>29</v>
      </c>
      <c r="M5796" t="s">
        <v>15084</v>
      </c>
      <c r="N5796" t="s">
        <v>15085</v>
      </c>
      <c r="O5796" t="s">
        <v>845</v>
      </c>
      <c r="P5796" t="s">
        <v>2898</v>
      </c>
      <c r="Q5796" t="s">
        <v>67</v>
      </c>
      <c r="R5796" t="s">
        <v>2899</v>
      </c>
      <c r="S5796" t="s">
        <v>145</v>
      </c>
      <c r="T5796" t="s">
        <v>2900</v>
      </c>
      <c r="U5796" t="s">
        <v>2901</v>
      </c>
      <c r="V5796" t="s">
        <v>7474</v>
      </c>
      <c r="W5796" t="s">
        <v>7475</v>
      </c>
    </row>
    <row r="5797" spans="1:23" x14ac:dyDescent="0.3">
      <c r="A5797">
        <v>1428461703704170</v>
      </c>
      <c r="B5797" t="s">
        <v>104</v>
      </c>
      <c r="C5797" t="s">
        <v>105</v>
      </c>
      <c r="D5797" t="s">
        <v>914</v>
      </c>
      <c r="E5797" t="s">
        <v>288</v>
      </c>
      <c r="F5797" t="s">
        <v>289</v>
      </c>
      <c r="G5797">
        <v>40.3399</v>
      </c>
      <c r="H5797">
        <v>127.51009999999999</v>
      </c>
      <c r="I5797" t="s">
        <v>206</v>
      </c>
      <c r="J5797">
        <v>32412</v>
      </c>
      <c r="K5797" s="1">
        <v>44554</v>
      </c>
      <c r="L5797" t="s">
        <v>63</v>
      </c>
      <c r="M5797" t="s">
        <v>15086</v>
      </c>
      <c r="N5797" t="s">
        <v>15087</v>
      </c>
      <c r="O5797" t="s">
        <v>811</v>
      </c>
      <c r="P5797" t="s">
        <v>812</v>
      </c>
      <c r="Q5797" t="s">
        <v>253</v>
      </c>
      <c r="R5797" t="s">
        <v>813</v>
      </c>
      <c r="S5797" t="s">
        <v>334</v>
      </c>
      <c r="T5797" t="s">
        <v>814</v>
      </c>
      <c r="U5797" t="s">
        <v>815</v>
      </c>
      <c r="V5797" t="s">
        <v>4441</v>
      </c>
      <c r="W5797" t="s">
        <v>4442</v>
      </c>
    </row>
    <row r="5798" spans="1:23" x14ac:dyDescent="0.3">
      <c r="A5798">
        <v>670328552344909</v>
      </c>
      <c r="B5798" t="s">
        <v>74</v>
      </c>
      <c r="C5798" t="s">
        <v>58</v>
      </c>
      <c r="D5798" t="s">
        <v>261</v>
      </c>
      <c r="E5798" t="s">
        <v>876</v>
      </c>
      <c r="F5798" t="s">
        <v>877</v>
      </c>
      <c r="G5798">
        <v>48.668999999999997</v>
      </c>
      <c r="H5798">
        <v>19.699000000000002</v>
      </c>
      <c r="I5798" t="s">
        <v>28</v>
      </c>
      <c r="J5798">
        <v>59268</v>
      </c>
      <c r="K5798" s="1">
        <v>44680</v>
      </c>
      <c r="L5798" t="s">
        <v>63</v>
      </c>
      <c r="M5798" t="s">
        <v>15088</v>
      </c>
      <c r="N5798" t="s">
        <v>15089</v>
      </c>
      <c r="O5798" t="s">
        <v>2602</v>
      </c>
      <c r="P5798" t="s">
        <v>5200</v>
      </c>
      <c r="Q5798" t="s">
        <v>67</v>
      </c>
      <c r="R5798" t="s">
        <v>5201</v>
      </c>
      <c r="S5798" t="s">
        <v>241</v>
      </c>
      <c r="T5798" t="s">
        <v>5202</v>
      </c>
      <c r="U5798" t="s">
        <v>5203</v>
      </c>
      <c r="V5798" t="s">
        <v>102</v>
      </c>
      <c r="W5798" t="s">
        <v>103</v>
      </c>
    </row>
    <row r="5799" spans="1:23" x14ac:dyDescent="0.3">
      <c r="A5799">
        <v>583762462443902</v>
      </c>
      <c r="B5799" t="s">
        <v>104</v>
      </c>
      <c r="C5799" t="s">
        <v>151</v>
      </c>
      <c r="D5799" t="s">
        <v>2140</v>
      </c>
      <c r="E5799" t="s">
        <v>947</v>
      </c>
      <c r="F5799" t="s">
        <v>948</v>
      </c>
      <c r="G5799">
        <v>28.3949</v>
      </c>
      <c r="H5799">
        <v>84.123999999999995</v>
      </c>
      <c r="I5799" t="s">
        <v>28</v>
      </c>
      <c r="J5799">
        <v>15667</v>
      </c>
      <c r="K5799" s="1">
        <v>44701</v>
      </c>
      <c r="L5799" t="s">
        <v>29</v>
      </c>
      <c r="M5799" t="s">
        <v>15090</v>
      </c>
      <c r="N5799" t="s">
        <v>15091</v>
      </c>
      <c r="O5799" t="s">
        <v>141</v>
      </c>
      <c r="P5799" t="s">
        <v>155</v>
      </c>
      <c r="Q5799" t="s">
        <v>67</v>
      </c>
      <c r="R5799" t="s">
        <v>156</v>
      </c>
      <c r="S5799" t="s">
        <v>145</v>
      </c>
      <c r="T5799" t="s">
        <v>157</v>
      </c>
      <c r="U5799" t="s">
        <v>158</v>
      </c>
      <c r="V5799" t="s">
        <v>8688</v>
      </c>
      <c r="W5799" t="s">
        <v>8689</v>
      </c>
    </row>
    <row r="5800" spans="1:23" x14ac:dyDescent="0.3">
      <c r="A5800">
        <v>1470494842775650</v>
      </c>
      <c r="B5800" t="s">
        <v>217</v>
      </c>
      <c r="C5800" t="s">
        <v>189</v>
      </c>
      <c r="D5800" t="s">
        <v>2429</v>
      </c>
      <c r="E5800" t="s">
        <v>954</v>
      </c>
      <c r="F5800" t="s">
        <v>955</v>
      </c>
      <c r="G5800">
        <v>4.2104999999999997</v>
      </c>
      <c r="H5800">
        <v>101.97580000000001</v>
      </c>
      <c r="I5800" t="s">
        <v>78</v>
      </c>
      <c r="J5800">
        <v>117810</v>
      </c>
      <c r="K5800" s="1">
        <v>44936</v>
      </c>
      <c r="L5800" t="s">
        <v>123</v>
      </c>
      <c r="M5800" t="s">
        <v>15092</v>
      </c>
      <c r="N5800" t="s">
        <v>15093</v>
      </c>
      <c r="O5800" t="s">
        <v>141</v>
      </c>
      <c r="P5800" t="s">
        <v>3092</v>
      </c>
      <c r="Q5800" t="s">
        <v>967</v>
      </c>
      <c r="R5800" t="s">
        <v>3093</v>
      </c>
      <c r="S5800" t="s">
        <v>334</v>
      </c>
      <c r="T5800" t="s">
        <v>3094</v>
      </c>
      <c r="U5800" t="s">
        <v>3095</v>
      </c>
      <c r="V5800" t="s">
        <v>4703</v>
      </c>
      <c r="W5800" t="s">
        <v>4704</v>
      </c>
    </row>
    <row r="5801" spans="1:23" x14ac:dyDescent="0.3">
      <c r="A5801">
        <v>2251261619439230</v>
      </c>
      <c r="B5801" t="s">
        <v>839</v>
      </c>
      <c r="C5801" t="s">
        <v>218</v>
      </c>
      <c r="D5801" t="s">
        <v>7002</v>
      </c>
      <c r="E5801" t="s">
        <v>4077</v>
      </c>
      <c r="F5801" t="s">
        <v>4078</v>
      </c>
      <c r="G5801">
        <v>42.602600000000002</v>
      </c>
      <c r="H5801">
        <v>20.902999999999999</v>
      </c>
      <c r="I5801" t="s">
        <v>78</v>
      </c>
      <c r="J5801">
        <v>23538</v>
      </c>
      <c r="K5801" s="1">
        <v>44862</v>
      </c>
      <c r="L5801" t="s">
        <v>123</v>
      </c>
      <c r="M5801" t="s">
        <v>15094</v>
      </c>
      <c r="N5801" t="s">
        <v>15095</v>
      </c>
      <c r="O5801" t="s">
        <v>3926</v>
      </c>
      <c r="P5801" t="s">
        <v>7628</v>
      </c>
      <c r="Q5801" t="s">
        <v>321</v>
      </c>
      <c r="R5801" t="s">
        <v>7629</v>
      </c>
      <c r="S5801" t="s">
        <v>52</v>
      </c>
      <c r="T5801" t="s">
        <v>7630</v>
      </c>
      <c r="U5801" t="s">
        <v>7631</v>
      </c>
      <c r="V5801" t="s">
        <v>7054</v>
      </c>
      <c r="W5801" t="s">
        <v>7055</v>
      </c>
    </row>
    <row r="5802" spans="1:23" x14ac:dyDescent="0.3">
      <c r="A5802">
        <v>1787920037302530</v>
      </c>
      <c r="B5802" t="s">
        <v>582</v>
      </c>
      <c r="C5802" t="s">
        <v>273</v>
      </c>
      <c r="D5802" t="s">
        <v>2373</v>
      </c>
      <c r="E5802" t="s">
        <v>3625</v>
      </c>
      <c r="F5802" t="s">
        <v>3626</v>
      </c>
      <c r="G5802">
        <v>-11.2027</v>
      </c>
      <c r="H5802">
        <v>17.873899999999999</v>
      </c>
      <c r="I5802" t="s">
        <v>206</v>
      </c>
      <c r="J5802">
        <v>42654</v>
      </c>
      <c r="K5802" s="1">
        <v>44601</v>
      </c>
      <c r="L5802" t="s">
        <v>63</v>
      </c>
      <c r="M5802" t="s">
        <v>15096</v>
      </c>
      <c r="N5802" t="s">
        <v>15097</v>
      </c>
      <c r="O5802" t="s">
        <v>3926</v>
      </c>
      <c r="P5802" t="s">
        <v>7628</v>
      </c>
      <c r="Q5802" t="s">
        <v>143</v>
      </c>
      <c r="R5802" t="s">
        <v>7629</v>
      </c>
      <c r="S5802" t="s">
        <v>114</v>
      </c>
      <c r="T5802" t="s">
        <v>7630</v>
      </c>
      <c r="U5802" t="s">
        <v>7631</v>
      </c>
      <c r="V5802" t="s">
        <v>8256</v>
      </c>
      <c r="W5802" t="s">
        <v>8257</v>
      </c>
    </row>
    <row r="5803" spans="1:23" x14ac:dyDescent="0.3">
      <c r="A5803">
        <v>2490968221086880</v>
      </c>
      <c r="B5803" t="s">
        <v>1683</v>
      </c>
      <c r="C5803" t="s">
        <v>24</v>
      </c>
      <c r="D5803" t="s">
        <v>829</v>
      </c>
      <c r="E5803" t="s">
        <v>544</v>
      </c>
      <c r="F5803" t="s">
        <v>545</v>
      </c>
      <c r="G5803">
        <v>7.54</v>
      </c>
      <c r="H5803">
        <v>-5.5471000000000004</v>
      </c>
      <c r="I5803" t="s">
        <v>78</v>
      </c>
      <c r="J5803">
        <v>99918</v>
      </c>
      <c r="K5803" s="1">
        <v>44999</v>
      </c>
      <c r="L5803" t="s">
        <v>63</v>
      </c>
      <c r="M5803" t="s">
        <v>14068</v>
      </c>
      <c r="N5803" t="s">
        <v>15098</v>
      </c>
      <c r="O5803" t="s">
        <v>2111</v>
      </c>
      <c r="P5803" t="s">
        <v>2675</v>
      </c>
      <c r="Q5803" t="s">
        <v>332</v>
      </c>
      <c r="R5803" t="s">
        <v>2676</v>
      </c>
      <c r="S5803" t="s">
        <v>212</v>
      </c>
      <c r="T5803" t="s">
        <v>2677</v>
      </c>
      <c r="U5803" t="s">
        <v>2678</v>
      </c>
      <c r="V5803" t="s">
        <v>3931</v>
      </c>
      <c r="W5803" t="s">
        <v>3932</v>
      </c>
    </row>
    <row r="5804" spans="1:23" x14ac:dyDescent="0.3">
      <c r="A5804">
        <v>1814822963019920</v>
      </c>
      <c r="B5804" t="s">
        <v>567</v>
      </c>
      <c r="C5804" t="s">
        <v>58</v>
      </c>
      <c r="D5804" t="s">
        <v>2475</v>
      </c>
      <c r="E5804" t="s">
        <v>3116</v>
      </c>
      <c r="F5804" t="s">
        <v>3117</v>
      </c>
      <c r="G5804">
        <v>25.354800000000001</v>
      </c>
      <c r="H5804">
        <v>51.183900000000001</v>
      </c>
      <c r="I5804" t="s">
        <v>28</v>
      </c>
      <c r="J5804">
        <v>116314</v>
      </c>
      <c r="K5804" s="1">
        <v>45159</v>
      </c>
      <c r="L5804" t="s">
        <v>63</v>
      </c>
      <c r="M5804" t="s">
        <v>15099</v>
      </c>
      <c r="N5804" t="s">
        <v>15100</v>
      </c>
      <c r="O5804" t="s">
        <v>606</v>
      </c>
      <c r="P5804" t="s">
        <v>1979</v>
      </c>
      <c r="Q5804" t="s">
        <v>143</v>
      </c>
      <c r="R5804" t="s">
        <v>1980</v>
      </c>
      <c r="S5804" t="s">
        <v>241</v>
      </c>
      <c r="T5804" t="s">
        <v>1981</v>
      </c>
      <c r="U5804" t="s">
        <v>1982</v>
      </c>
      <c r="V5804" t="s">
        <v>633</v>
      </c>
      <c r="W5804" t="s">
        <v>634</v>
      </c>
    </row>
    <row r="5805" spans="1:23" x14ac:dyDescent="0.3">
      <c r="A5805">
        <v>314555352418268</v>
      </c>
      <c r="B5805" t="s">
        <v>1636</v>
      </c>
      <c r="C5805" t="s">
        <v>218</v>
      </c>
      <c r="D5805" t="s">
        <v>1573</v>
      </c>
      <c r="E5805" t="s">
        <v>5225</v>
      </c>
      <c r="F5805" t="s">
        <v>5226</v>
      </c>
      <c r="G5805">
        <v>7.1315</v>
      </c>
      <c r="H5805">
        <v>171.18450000000001</v>
      </c>
      <c r="I5805" t="s">
        <v>138</v>
      </c>
      <c r="J5805">
        <v>55353</v>
      </c>
      <c r="K5805" s="1">
        <v>44458</v>
      </c>
      <c r="L5805" t="s">
        <v>29</v>
      </c>
      <c r="M5805" t="s">
        <v>15101</v>
      </c>
      <c r="N5805" t="s">
        <v>15102</v>
      </c>
      <c r="O5805" t="s">
        <v>2332</v>
      </c>
      <c r="P5805" t="s">
        <v>7383</v>
      </c>
      <c r="Q5805" t="s">
        <v>239</v>
      </c>
      <c r="R5805" t="s">
        <v>7384</v>
      </c>
      <c r="S5805" t="s">
        <v>145</v>
      </c>
      <c r="T5805" t="s">
        <v>7385</v>
      </c>
      <c r="U5805" t="s">
        <v>7386</v>
      </c>
      <c r="V5805" t="s">
        <v>5416</v>
      </c>
      <c r="W5805" t="s">
        <v>5417</v>
      </c>
    </row>
    <row r="5806" spans="1:23" x14ac:dyDescent="0.3">
      <c r="A5806">
        <v>2563875486860150</v>
      </c>
      <c r="B5806" t="s">
        <v>710</v>
      </c>
      <c r="C5806" t="s">
        <v>58</v>
      </c>
      <c r="D5806" t="s">
        <v>6259</v>
      </c>
      <c r="E5806" t="s">
        <v>2094</v>
      </c>
      <c r="F5806" t="s">
        <v>2095</v>
      </c>
      <c r="G5806">
        <v>-14.271000000000001</v>
      </c>
      <c r="H5806">
        <v>-170.13220000000001</v>
      </c>
      <c r="I5806" t="s">
        <v>138</v>
      </c>
      <c r="J5806">
        <v>15117</v>
      </c>
      <c r="K5806" s="1">
        <v>44901</v>
      </c>
      <c r="L5806" t="s">
        <v>29</v>
      </c>
      <c r="M5806" t="s">
        <v>15103</v>
      </c>
      <c r="N5806" t="s">
        <v>15104</v>
      </c>
      <c r="O5806" t="s">
        <v>597</v>
      </c>
      <c r="P5806" t="s">
        <v>598</v>
      </c>
      <c r="Q5806" t="s">
        <v>143</v>
      </c>
      <c r="R5806" t="s">
        <v>599</v>
      </c>
      <c r="S5806" t="s">
        <v>36</v>
      </c>
      <c r="T5806" t="s">
        <v>600</v>
      </c>
      <c r="U5806" t="s">
        <v>601</v>
      </c>
      <c r="V5806" t="s">
        <v>3142</v>
      </c>
      <c r="W5806" t="s">
        <v>3143</v>
      </c>
    </row>
    <row r="5807" spans="1:23" x14ac:dyDescent="0.3">
      <c r="A5807">
        <v>1925968633301890</v>
      </c>
      <c r="B5807" t="s">
        <v>839</v>
      </c>
      <c r="C5807" t="s">
        <v>189</v>
      </c>
      <c r="D5807" t="s">
        <v>3061</v>
      </c>
      <c r="E5807" t="s">
        <v>482</v>
      </c>
      <c r="F5807" t="s">
        <v>483</v>
      </c>
      <c r="G5807">
        <v>-25.2744</v>
      </c>
      <c r="H5807">
        <v>133.77510000000001</v>
      </c>
      <c r="I5807" t="s">
        <v>28</v>
      </c>
      <c r="J5807">
        <v>42575</v>
      </c>
      <c r="K5807" s="1">
        <v>44580</v>
      </c>
      <c r="L5807" t="s">
        <v>63</v>
      </c>
      <c r="M5807" t="s">
        <v>15105</v>
      </c>
      <c r="N5807" t="s">
        <v>15106</v>
      </c>
      <c r="O5807" t="s">
        <v>3146</v>
      </c>
      <c r="P5807" t="s">
        <v>6020</v>
      </c>
      <c r="Q5807" t="s">
        <v>169</v>
      </c>
      <c r="R5807" t="s">
        <v>6021</v>
      </c>
      <c r="S5807" t="s">
        <v>114</v>
      </c>
      <c r="T5807" t="s">
        <v>6022</v>
      </c>
      <c r="U5807" t="s">
        <v>6023</v>
      </c>
      <c r="V5807" t="s">
        <v>6717</v>
      </c>
      <c r="W5807" t="s">
        <v>6718</v>
      </c>
    </row>
    <row r="5808" spans="1:23" x14ac:dyDescent="0.3">
      <c r="A5808">
        <v>1837587860964920</v>
      </c>
      <c r="B5808" t="s">
        <v>1636</v>
      </c>
      <c r="C5808" t="s">
        <v>91</v>
      </c>
      <c r="D5808" t="s">
        <v>3188</v>
      </c>
      <c r="E5808" t="s">
        <v>3022</v>
      </c>
      <c r="F5808" t="s">
        <v>3023</v>
      </c>
      <c r="G5808">
        <v>64.963099999999997</v>
      </c>
      <c r="H5808">
        <v>-19.020800000000001</v>
      </c>
      <c r="I5808" t="s">
        <v>138</v>
      </c>
      <c r="J5808">
        <v>71276</v>
      </c>
      <c r="K5808" s="1">
        <v>44567</v>
      </c>
      <c r="L5808" t="s">
        <v>123</v>
      </c>
      <c r="M5808" t="s">
        <v>15107</v>
      </c>
      <c r="N5808" t="s">
        <v>15108</v>
      </c>
      <c r="O5808" t="s">
        <v>32</v>
      </c>
      <c r="P5808" t="s">
        <v>1169</v>
      </c>
      <c r="Q5808" t="s">
        <v>253</v>
      </c>
      <c r="R5808" t="s">
        <v>1170</v>
      </c>
      <c r="S5808" t="s">
        <v>334</v>
      </c>
      <c r="T5808" t="s">
        <v>1171</v>
      </c>
      <c r="U5808" t="s">
        <v>1172</v>
      </c>
      <c r="V5808" t="s">
        <v>2319</v>
      </c>
      <c r="W5808" t="s">
        <v>2320</v>
      </c>
    </row>
    <row r="5809" spans="1:23" x14ac:dyDescent="0.3">
      <c r="A5809">
        <v>1474545150200840</v>
      </c>
      <c r="B5809" t="s">
        <v>792</v>
      </c>
      <c r="C5809" t="s">
        <v>189</v>
      </c>
      <c r="D5809" t="s">
        <v>5029</v>
      </c>
      <c r="E5809" t="s">
        <v>1210</v>
      </c>
      <c r="F5809" t="s">
        <v>1211</v>
      </c>
      <c r="G5809">
        <v>18.220800000000001</v>
      </c>
      <c r="H5809">
        <v>-66.590100000000007</v>
      </c>
      <c r="I5809" t="s">
        <v>28</v>
      </c>
      <c r="J5809">
        <v>80524</v>
      </c>
      <c r="K5809" s="1">
        <v>45103</v>
      </c>
      <c r="L5809" t="s">
        <v>29</v>
      </c>
      <c r="M5809" t="s">
        <v>15109</v>
      </c>
      <c r="N5809" t="s">
        <v>15110</v>
      </c>
      <c r="O5809" t="s">
        <v>735</v>
      </c>
      <c r="P5809" t="s">
        <v>736</v>
      </c>
      <c r="Q5809" t="s">
        <v>294</v>
      </c>
      <c r="R5809" t="s">
        <v>737</v>
      </c>
      <c r="S5809" t="s">
        <v>198</v>
      </c>
      <c r="T5809" t="s">
        <v>738</v>
      </c>
      <c r="U5809" t="s">
        <v>739</v>
      </c>
      <c r="V5809" t="s">
        <v>6520</v>
      </c>
      <c r="W5809" t="s">
        <v>6521</v>
      </c>
    </row>
    <row r="5810" spans="1:23" x14ac:dyDescent="0.3">
      <c r="A5810">
        <v>2791461305570500</v>
      </c>
      <c r="B5810" t="s">
        <v>467</v>
      </c>
      <c r="C5810" t="s">
        <v>151</v>
      </c>
      <c r="D5810" t="s">
        <v>2740</v>
      </c>
      <c r="E5810" t="s">
        <v>3300</v>
      </c>
      <c r="F5810" t="s">
        <v>3301</v>
      </c>
      <c r="G5810">
        <v>7.4256000000000002</v>
      </c>
      <c r="H5810">
        <v>150.55080000000001</v>
      </c>
      <c r="I5810" t="s">
        <v>206</v>
      </c>
      <c r="J5810">
        <v>31631</v>
      </c>
      <c r="K5810" s="1">
        <v>45013</v>
      </c>
      <c r="L5810" t="s">
        <v>63</v>
      </c>
      <c r="M5810" t="s">
        <v>15111</v>
      </c>
      <c r="N5810" t="s">
        <v>15112</v>
      </c>
      <c r="O5810" t="s">
        <v>460</v>
      </c>
      <c r="P5810" t="s">
        <v>4666</v>
      </c>
      <c r="Q5810" t="s">
        <v>1047</v>
      </c>
      <c r="R5810" t="s">
        <v>4667</v>
      </c>
      <c r="S5810" t="s">
        <v>334</v>
      </c>
      <c r="T5810" t="s">
        <v>4668</v>
      </c>
      <c r="U5810" t="s">
        <v>4669</v>
      </c>
      <c r="V5810" t="s">
        <v>5244</v>
      </c>
      <c r="W5810" t="s">
        <v>5245</v>
      </c>
    </row>
    <row r="5811" spans="1:23" x14ac:dyDescent="0.3">
      <c r="A5811">
        <v>1020210412615630</v>
      </c>
      <c r="B5811" t="s">
        <v>430</v>
      </c>
      <c r="C5811" t="s">
        <v>105</v>
      </c>
      <c r="D5811" t="s">
        <v>7011</v>
      </c>
      <c r="E5811" t="s">
        <v>4059</v>
      </c>
      <c r="F5811" t="s">
        <v>4060</v>
      </c>
      <c r="G5811">
        <v>44.016500000000001</v>
      </c>
      <c r="H5811">
        <v>21.0059</v>
      </c>
      <c r="I5811" t="s">
        <v>28</v>
      </c>
      <c r="J5811">
        <v>69403</v>
      </c>
      <c r="K5811" s="1">
        <v>44943</v>
      </c>
      <c r="L5811" t="s">
        <v>123</v>
      </c>
      <c r="M5811" t="s">
        <v>15113</v>
      </c>
      <c r="N5811" t="s">
        <v>15114</v>
      </c>
      <c r="O5811" t="s">
        <v>356</v>
      </c>
      <c r="P5811" t="s">
        <v>357</v>
      </c>
      <c r="Q5811" t="s">
        <v>34</v>
      </c>
      <c r="R5811" t="s">
        <v>359</v>
      </c>
      <c r="S5811" t="s">
        <v>212</v>
      </c>
      <c r="T5811" t="s">
        <v>360</v>
      </c>
      <c r="U5811" t="s">
        <v>361</v>
      </c>
      <c r="V5811" t="s">
        <v>88</v>
      </c>
      <c r="W5811" t="s">
        <v>89</v>
      </c>
    </row>
    <row r="5812" spans="1:23" x14ac:dyDescent="0.3">
      <c r="A5812">
        <v>1476750694402060</v>
      </c>
      <c r="B5812" t="s">
        <v>41</v>
      </c>
      <c r="C5812" t="s">
        <v>42</v>
      </c>
      <c r="D5812" t="s">
        <v>4504</v>
      </c>
      <c r="E5812" t="s">
        <v>893</v>
      </c>
      <c r="F5812" t="s">
        <v>894</v>
      </c>
      <c r="G5812">
        <v>-30.5595</v>
      </c>
      <c r="H5812">
        <v>22.9375</v>
      </c>
      <c r="I5812" t="s">
        <v>138</v>
      </c>
      <c r="J5812">
        <v>75923</v>
      </c>
      <c r="K5812" s="1">
        <v>44920</v>
      </c>
      <c r="L5812" t="s">
        <v>123</v>
      </c>
      <c r="M5812" t="s">
        <v>15115</v>
      </c>
      <c r="N5812" t="s">
        <v>15116</v>
      </c>
      <c r="O5812" t="s">
        <v>195</v>
      </c>
      <c r="P5812" t="s">
        <v>196</v>
      </c>
      <c r="Q5812" t="s">
        <v>50</v>
      </c>
      <c r="R5812" t="s">
        <v>197</v>
      </c>
      <c r="S5812" t="s">
        <v>69</v>
      </c>
      <c r="T5812" t="s">
        <v>199</v>
      </c>
      <c r="U5812" t="s">
        <v>200</v>
      </c>
      <c r="V5812" t="s">
        <v>5981</v>
      </c>
      <c r="W5812" t="s">
        <v>5982</v>
      </c>
    </row>
    <row r="5813" spans="1:23" x14ac:dyDescent="0.3">
      <c r="A5813">
        <v>2609916101543680</v>
      </c>
      <c r="B5813" t="s">
        <v>161</v>
      </c>
      <c r="C5813" t="s">
        <v>24</v>
      </c>
      <c r="D5813" t="s">
        <v>2305</v>
      </c>
      <c r="E5813" t="s">
        <v>1555</v>
      </c>
      <c r="F5813" t="s">
        <v>1556</v>
      </c>
      <c r="G5813">
        <v>49.817500000000003</v>
      </c>
      <c r="H5813">
        <v>15.473000000000001</v>
      </c>
      <c r="I5813" t="s">
        <v>78</v>
      </c>
      <c r="J5813">
        <v>126317</v>
      </c>
      <c r="K5813" s="1">
        <v>44541</v>
      </c>
      <c r="L5813" t="s">
        <v>63</v>
      </c>
      <c r="M5813" t="s">
        <v>15117</v>
      </c>
      <c r="N5813" t="s">
        <v>15118</v>
      </c>
      <c r="O5813" t="s">
        <v>548</v>
      </c>
      <c r="P5813" t="s">
        <v>2541</v>
      </c>
      <c r="Q5813" t="s">
        <v>34</v>
      </c>
      <c r="R5813" t="s">
        <v>2542</v>
      </c>
      <c r="S5813" t="s">
        <v>114</v>
      </c>
      <c r="T5813" t="s">
        <v>2543</v>
      </c>
      <c r="U5813" t="s">
        <v>2544</v>
      </c>
      <c r="V5813" t="s">
        <v>362</v>
      </c>
      <c r="W5813" t="s">
        <v>363</v>
      </c>
    </row>
    <row r="5814" spans="1:23" x14ac:dyDescent="0.3">
      <c r="A5814">
        <v>630873367799334</v>
      </c>
      <c r="B5814" t="s">
        <v>480</v>
      </c>
      <c r="C5814" t="s">
        <v>218</v>
      </c>
      <c r="D5814" t="s">
        <v>1996</v>
      </c>
      <c r="E5814" t="s">
        <v>861</v>
      </c>
      <c r="F5814" t="s">
        <v>862</v>
      </c>
      <c r="G5814">
        <v>46.862499999999997</v>
      </c>
      <c r="H5814">
        <v>103.8467</v>
      </c>
      <c r="I5814" t="s">
        <v>78</v>
      </c>
      <c r="J5814">
        <v>51546</v>
      </c>
      <c r="K5814" s="1">
        <v>44897</v>
      </c>
      <c r="L5814" t="s">
        <v>63</v>
      </c>
      <c r="M5814" t="s">
        <v>15119</v>
      </c>
      <c r="N5814" t="s">
        <v>15120</v>
      </c>
      <c r="O5814" t="s">
        <v>640</v>
      </c>
      <c r="P5814" t="s">
        <v>1346</v>
      </c>
      <c r="Q5814" t="s">
        <v>169</v>
      </c>
      <c r="R5814" t="s">
        <v>1347</v>
      </c>
      <c r="S5814" t="s">
        <v>255</v>
      </c>
      <c r="T5814" t="s">
        <v>1348</v>
      </c>
      <c r="U5814" t="s">
        <v>1349</v>
      </c>
      <c r="V5814" t="s">
        <v>10357</v>
      </c>
      <c r="W5814" t="s">
        <v>10358</v>
      </c>
    </row>
    <row r="5815" spans="1:23" x14ac:dyDescent="0.3">
      <c r="A5815">
        <v>1522746330826850</v>
      </c>
      <c r="B5815" t="s">
        <v>1249</v>
      </c>
      <c r="C5815" t="s">
        <v>134</v>
      </c>
      <c r="D5815" t="s">
        <v>3184</v>
      </c>
      <c r="E5815" t="s">
        <v>63</v>
      </c>
      <c r="F5815" t="s">
        <v>152</v>
      </c>
      <c r="G5815">
        <v>3.2027999999999999</v>
      </c>
      <c r="H5815">
        <v>73.220699999999994</v>
      </c>
      <c r="I5815" t="s">
        <v>138</v>
      </c>
      <c r="J5815">
        <v>112976</v>
      </c>
      <c r="K5815" s="1">
        <v>44737</v>
      </c>
      <c r="L5815" t="s">
        <v>123</v>
      </c>
      <c r="M5815" t="s">
        <v>15121</v>
      </c>
      <c r="N5815" t="s">
        <v>15122</v>
      </c>
      <c r="O5815" t="s">
        <v>112</v>
      </c>
      <c r="P5815" t="s">
        <v>1774</v>
      </c>
      <c r="Q5815" t="s">
        <v>294</v>
      </c>
      <c r="R5815" t="s">
        <v>1775</v>
      </c>
      <c r="S5815" t="s">
        <v>212</v>
      </c>
      <c r="T5815" t="s">
        <v>1776</v>
      </c>
      <c r="U5815" t="s">
        <v>1777</v>
      </c>
      <c r="V5815" t="s">
        <v>3446</v>
      </c>
      <c r="W5815" t="s">
        <v>3447</v>
      </c>
    </row>
    <row r="5816" spans="1:23" x14ac:dyDescent="0.3">
      <c r="A5816">
        <v>2016792549927710</v>
      </c>
      <c r="B5816" t="s">
        <v>41</v>
      </c>
      <c r="C5816" t="s">
        <v>105</v>
      </c>
      <c r="D5816" t="s">
        <v>8549</v>
      </c>
      <c r="E5816" t="s">
        <v>1210</v>
      </c>
      <c r="F5816" t="s">
        <v>1211</v>
      </c>
      <c r="G5816">
        <v>18.220800000000001</v>
      </c>
      <c r="H5816">
        <v>-66.590100000000007</v>
      </c>
      <c r="I5816" t="s">
        <v>206</v>
      </c>
      <c r="J5816">
        <v>82149</v>
      </c>
      <c r="K5816" s="1">
        <v>45147</v>
      </c>
      <c r="L5816" t="s">
        <v>123</v>
      </c>
      <c r="M5816" t="s">
        <v>15123</v>
      </c>
      <c r="N5816" t="s">
        <v>15124</v>
      </c>
      <c r="O5816" t="s">
        <v>126</v>
      </c>
      <c r="P5816" t="s">
        <v>7438</v>
      </c>
      <c r="Q5816" t="s">
        <v>50</v>
      </c>
      <c r="R5816" t="s">
        <v>7439</v>
      </c>
      <c r="S5816" t="s">
        <v>69</v>
      </c>
      <c r="T5816" t="s">
        <v>7440</v>
      </c>
      <c r="U5816" t="s">
        <v>7441</v>
      </c>
      <c r="V5816" t="s">
        <v>5153</v>
      </c>
      <c r="W5816" t="s">
        <v>5154</v>
      </c>
    </row>
    <row r="5817" spans="1:23" x14ac:dyDescent="0.3">
      <c r="A5817">
        <v>303150080519422</v>
      </c>
      <c r="B5817" t="s">
        <v>260</v>
      </c>
      <c r="C5817" t="s">
        <v>58</v>
      </c>
      <c r="D5817" t="s">
        <v>10405</v>
      </c>
      <c r="E5817" t="s">
        <v>93</v>
      </c>
      <c r="F5817" t="s">
        <v>94</v>
      </c>
      <c r="G5817">
        <v>-35.6751</v>
      </c>
      <c r="H5817">
        <v>-71.542900000000003</v>
      </c>
      <c r="I5817" t="s">
        <v>138</v>
      </c>
      <c r="J5817">
        <v>96022</v>
      </c>
      <c r="K5817" s="1">
        <v>44540</v>
      </c>
      <c r="L5817" t="s">
        <v>63</v>
      </c>
      <c r="M5817" t="s">
        <v>15125</v>
      </c>
      <c r="N5817" t="s">
        <v>15126</v>
      </c>
      <c r="O5817" t="s">
        <v>2417</v>
      </c>
      <c r="P5817" t="s">
        <v>2418</v>
      </c>
      <c r="Q5817" t="s">
        <v>294</v>
      </c>
      <c r="R5817" t="s">
        <v>2419</v>
      </c>
      <c r="S5817" t="s">
        <v>114</v>
      </c>
      <c r="T5817" t="s">
        <v>2420</v>
      </c>
      <c r="U5817" t="s">
        <v>2421</v>
      </c>
      <c r="V5817" t="s">
        <v>3789</v>
      </c>
      <c r="W5817" t="s">
        <v>3790</v>
      </c>
    </row>
    <row r="5818" spans="1:23" x14ac:dyDescent="0.3">
      <c r="A5818">
        <v>2606699074236520</v>
      </c>
      <c r="B5818" t="s">
        <v>582</v>
      </c>
      <c r="C5818" t="s">
        <v>105</v>
      </c>
      <c r="D5818" t="s">
        <v>2922</v>
      </c>
      <c r="E5818" t="s">
        <v>1849</v>
      </c>
      <c r="F5818" t="s">
        <v>1850</v>
      </c>
      <c r="G5818">
        <v>32.427900000000001</v>
      </c>
      <c r="H5818">
        <v>53.688000000000002</v>
      </c>
      <c r="I5818" t="s">
        <v>78</v>
      </c>
      <c r="J5818">
        <v>131685</v>
      </c>
      <c r="K5818" s="1">
        <v>44684</v>
      </c>
      <c r="L5818" t="s">
        <v>123</v>
      </c>
      <c r="M5818" t="s">
        <v>15127</v>
      </c>
      <c r="N5818" t="s">
        <v>15128</v>
      </c>
      <c r="O5818" t="s">
        <v>141</v>
      </c>
      <c r="P5818" t="s">
        <v>3092</v>
      </c>
      <c r="Q5818" t="s">
        <v>67</v>
      </c>
      <c r="R5818" t="s">
        <v>3093</v>
      </c>
      <c r="S5818" t="s">
        <v>85</v>
      </c>
      <c r="T5818" t="s">
        <v>3094</v>
      </c>
      <c r="U5818" t="s">
        <v>3095</v>
      </c>
      <c r="V5818" t="s">
        <v>2117</v>
      </c>
      <c r="W5818" t="s">
        <v>2118</v>
      </c>
    </row>
    <row r="5819" spans="1:23" x14ac:dyDescent="0.3">
      <c r="A5819">
        <v>465535970044499</v>
      </c>
      <c r="B5819" t="s">
        <v>417</v>
      </c>
      <c r="C5819" t="s">
        <v>42</v>
      </c>
      <c r="D5819" t="s">
        <v>4072</v>
      </c>
      <c r="E5819" t="s">
        <v>2061</v>
      </c>
      <c r="F5819" t="s">
        <v>2062</v>
      </c>
      <c r="G5819">
        <v>21.007899999999999</v>
      </c>
      <c r="H5819">
        <v>-10.940799999999999</v>
      </c>
      <c r="I5819" t="s">
        <v>62</v>
      </c>
      <c r="J5819">
        <v>123714</v>
      </c>
      <c r="K5819" s="1">
        <v>44779</v>
      </c>
      <c r="L5819" t="s">
        <v>29</v>
      </c>
      <c r="M5819" t="s">
        <v>15129</v>
      </c>
      <c r="N5819" t="s">
        <v>15130</v>
      </c>
      <c r="O5819" t="s">
        <v>3926</v>
      </c>
      <c r="P5819" t="s">
        <v>6330</v>
      </c>
      <c r="Q5819" t="s">
        <v>358</v>
      </c>
      <c r="R5819" t="s">
        <v>6331</v>
      </c>
      <c r="S5819" t="s">
        <v>145</v>
      </c>
      <c r="T5819" t="s">
        <v>6332</v>
      </c>
      <c r="U5819" t="s">
        <v>6333</v>
      </c>
      <c r="V5819" t="s">
        <v>5736</v>
      </c>
      <c r="W5819" t="s">
        <v>5737</v>
      </c>
    </row>
    <row r="5820" spans="1:23" x14ac:dyDescent="0.3">
      <c r="A5820">
        <v>2421136823374550</v>
      </c>
      <c r="B5820" t="s">
        <v>678</v>
      </c>
      <c r="C5820" t="s">
        <v>24</v>
      </c>
      <c r="D5820" t="s">
        <v>3319</v>
      </c>
      <c r="E5820" t="s">
        <v>288</v>
      </c>
      <c r="F5820" t="s">
        <v>2442</v>
      </c>
      <c r="G5820">
        <v>35.907800000000002</v>
      </c>
      <c r="H5820">
        <v>127.76690000000001</v>
      </c>
      <c r="I5820" t="s">
        <v>138</v>
      </c>
      <c r="J5820">
        <v>108894</v>
      </c>
      <c r="K5820" s="1">
        <v>44879</v>
      </c>
      <c r="L5820" t="s">
        <v>63</v>
      </c>
      <c r="M5820" t="s">
        <v>15131</v>
      </c>
      <c r="N5820" t="s">
        <v>15132</v>
      </c>
      <c r="O5820" t="s">
        <v>423</v>
      </c>
      <c r="P5820" t="s">
        <v>424</v>
      </c>
      <c r="Q5820" t="s">
        <v>239</v>
      </c>
      <c r="R5820" t="s">
        <v>425</v>
      </c>
      <c r="S5820" t="s">
        <v>212</v>
      </c>
      <c r="T5820" t="s">
        <v>426</v>
      </c>
      <c r="U5820" t="s">
        <v>427</v>
      </c>
      <c r="V5820" t="s">
        <v>1867</v>
      </c>
      <c r="W5820" t="s">
        <v>1868</v>
      </c>
    </row>
    <row r="5821" spans="1:23" x14ac:dyDescent="0.3">
      <c r="A5821">
        <v>2095757702591410</v>
      </c>
      <c r="B5821" t="s">
        <v>973</v>
      </c>
      <c r="C5821" t="s">
        <v>91</v>
      </c>
      <c r="D5821" t="s">
        <v>2872</v>
      </c>
      <c r="E5821" t="s">
        <v>5061</v>
      </c>
      <c r="F5821" t="s">
        <v>5062</v>
      </c>
      <c r="G5821">
        <v>48.379399999999997</v>
      </c>
      <c r="H5821">
        <v>31.165600000000001</v>
      </c>
      <c r="I5821" t="s">
        <v>206</v>
      </c>
      <c r="J5821">
        <v>78547</v>
      </c>
      <c r="K5821" s="1">
        <v>44577</v>
      </c>
      <c r="L5821" t="s">
        <v>29</v>
      </c>
      <c r="M5821" t="s">
        <v>15133</v>
      </c>
      <c r="N5821">
        <v>7232541041</v>
      </c>
      <c r="O5821" t="s">
        <v>1057</v>
      </c>
      <c r="P5821" t="s">
        <v>2891</v>
      </c>
      <c r="Q5821" t="s">
        <v>67</v>
      </c>
      <c r="R5821" t="s">
        <v>2892</v>
      </c>
      <c r="S5821" t="s">
        <v>85</v>
      </c>
      <c r="T5821" t="s">
        <v>2893</v>
      </c>
      <c r="U5821" t="s">
        <v>2894</v>
      </c>
      <c r="V5821" t="s">
        <v>1994</v>
      </c>
      <c r="W5821" t="s">
        <v>1995</v>
      </c>
    </row>
    <row r="5822" spans="1:23" x14ac:dyDescent="0.3">
      <c r="A5822">
        <v>2855648698275870</v>
      </c>
      <c r="B5822" t="s">
        <v>74</v>
      </c>
      <c r="C5822" t="s">
        <v>189</v>
      </c>
      <c r="D5822" t="s">
        <v>352</v>
      </c>
      <c r="E5822" t="s">
        <v>3859</v>
      </c>
      <c r="F5822" t="s">
        <v>3860</v>
      </c>
      <c r="G5822">
        <v>33.854700000000001</v>
      </c>
      <c r="H5822">
        <v>35.862299999999998</v>
      </c>
      <c r="I5822" t="s">
        <v>28</v>
      </c>
      <c r="J5822">
        <v>27950</v>
      </c>
      <c r="K5822" s="1">
        <v>44670</v>
      </c>
      <c r="L5822" t="s">
        <v>63</v>
      </c>
      <c r="M5822" t="s">
        <v>15134</v>
      </c>
      <c r="N5822">
        <f>1-766-720-8395</f>
        <v>-9880</v>
      </c>
      <c r="O5822" t="s">
        <v>65</v>
      </c>
      <c r="P5822" t="s">
        <v>66</v>
      </c>
      <c r="Q5822" t="s">
        <v>674</v>
      </c>
      <c r="R5822" t="s">
        <v>68</v>
      </c>
      <c r="S5822" t="s">
        <v>114</v>
      </c>
      <c r="T5822" t="s">
        <v>70</v>
      </c>
      <c r="U5822" t="s">
        <v>71</v>
      </c>
      <c r="V5822" t="s">
        <v>4445</v>
      </c>
      <c r="W5822" t="s">
        <v>4446</v>
      </c>
    </row>
    <row r="5823" spans="1:23" x14ac:dyDescent="0.3">
      <c r="A5823">
        <v>1908614632113100</v>
      </c>
      <c r="B5823" t="s">
        <v>231</v>
      </c>
      <c r="C5823" t="s">
        <v>189</v>
      </c>
      <c r="D5823" t="s">
        <v>5488</v>
      </c>
      <c r="E5823" t="s">
        <v>1997</v>
      </c>
      <c r="F5823" t="s">
        <v>1998</v>
      </c>
      <c r="G5823">
        <v>45.943199999999997</v>
      </c>
      <c r="H5823">
        <v>24.966799999999999</v>
      </c>
      <c r="I5823" t="s">
        <v>78</v>
      </c>
      <c r="J5823">
        <v>34028</v>
      </c>
      <c r="K5823" s="1">
        <v>44776</v>
      </c>
      <c r="L5823" t="s">
        <v>29</v>
      </c>
      <c r="M5823" t="s">
        <v>15135</v>
      </c>
      <c r="N5823" t="s">
        <v>15136</v>
      </c>
      <c r="O5823" t="s">
        <v>181</v>
      </c>
      <c r="P5823" t="s">
        <v>182</v>
      </c>
      <c r="Q5823" t="s">
        <v>967</v>
      </c>
      <c r="R5823" t="s">
        <v>184</v>
      </c>
      <c r="S5823" t="s">
        <v>241</v>
      </c>
      <c r="T5823" t="s">
        <v>185</v>
      </c>
      <c r="U5823" t="s">
        <v>186</v>
      </c>
      <c r="V5823" t="s">
        <v>3363</v>
      </c>
      <c r="W5823" t="s">
        <v>3364</v>
      </c>
    </row>
    <row r="5824" spans="1:23" x14ac:dyDescent="0.3">
      <c r="A5824">
        <v>181334542369081</v>
      </c>
      <c r="B5824" t="s">
        <v>1803</v>
      </c>
      <c r="C5824" t="s">
        <v>42</v>
      </c>
      <c r="D5824" t="s">
        <v>2707</v>
      </c>
      <c r="E5824" t="s">
        <v>1935</v>
      </c>
      <c r="F5824" t="s">
        <v>1935</v>
      </c>
      <c r="G5824">
        <v>36.140799999999999</v>
      </c>
      <c r="H5824">
        <v>-5.3536000000000001</v>
      </c>
      <c r="I5824" t="s">
        <v>138</v>
      </c>
      <c r="J5824">
        <v>48015</v>
      </c>
      <c r="K5824" s="1">
        <v>44602</v>
      </c>
      <c r="L5824" t="s">
        <v>63</v>
      </c>
      <c r="M5824" t="s">
        <v>12659</v>
      </c>
      <c r="N5824" t="s">
        <v>15137</v>
      </c>
      <c r="O5824" t="s">
        <v>141</v>
      </c>
      <c r="P5824" t="s">
        <v>142</v>
      </c>
      <c r="Q5824" t="s">
        <v>967</v>
      </c>
      <c r="R5824" t="s">
        <v>144</v>
      </c>
      <c r="S5824" t="s">
        <v>114</v>
      </c>
      <c r="T5824" t="s">
        <v>146</v>
      </c>
      <c r="U5824" t="s">
        <v>147</v>
      </c>
      <c r="V5824" t="s">
        <v>3005</v>
      </c>
      <c r="W5824" t="s">
        <v>3006</v>
      </c>
    </row>
    <row r="5825" spans="1:23" x14ac:dyDescent="0.3">
      <c r="A5825">
        <v>1321453892951880</v>
      </c>
      <c r="B5825" t="s">
        <v>104</v>
      </c>
      <c r="C5825" t="s">
        <v>105</v>
      </c>
      <c r="D5825" t="s">
        <v>3110</v>
      </c>
      <c r="E5825" t="s">
        <v>121</v>
      </c>
      <c r="F5825" t="s">
        <v>122</v>
      </c>
      <c r="G5825">
        <v>19.313300000000002</v>
      </c>
      <c r="H5825">
        <v>-81.254599999999996</v>
      </c>
      <c r="I5825" t="s">
        <v>78</v>
      </c>
      <c r="J5825">
        <v>15504</v>
      </c>
      <c r="K5825" s="1">
        <v>44705</v>
      </c>
      <c r="L5825" t="s">
        <v>123</v>
      </c>
      <c r="M5825" t="s">
        <v>15138</v>
      </c>
      <c r="N5825" t="s">
        <v>15139</v>
      </c>
      <c r="O5825" t="s">
        <v>496</v>
      </c>
      <c r="P5825" t="s">
        <v>1990</v>
      </c>
      <c r="Q5825" t="s">
        <v>674</v>
      </c>
      <c r="R5825" t="s">
        <v>1991</v>
      </c>
      <c r="S5825" t="s">
        <v>241</v>
      </c>
      <c r="T5825" t="s">
        <v>1992</v>
      </c>
      <c r="U5825" t="s">
        <v>1993</v>
      </c>
      <c r="V5825" t="s">
        <v>7710</v>
      </c>
      <c r="W5825" t="s">
        <v>7711</v>
      </c>
    </row>
    <row r="5826" spans="1:23" x14ac:dyDescent="0.3">
      <c r="A5826">
        <v>46570307910187</v>
      </c>
      <c r="B5826" t="s">
        <v>1636</v>
      </c>
      <c r="C5826" t="s">
        <v>91</v>
      </c>
      <c r="D5826" t="s">
        <v>176</v>
      </c>
      <c r="E5826" t="s">
        <v>233</v>
      </c>
      <c r="F5826" t="s">
        <v>234</v>
      </c>
      <c r="G5826">
        <v>34.802100000000003</v>
      </c>
      <c r="H5826">
        <v>38.9968</v>
      </c>
      <c r="I5826" t="s">
        <v>62</v>
      </c>
      <c r="J5826">
        <v>105841</v>
      </c>
      <c r="K5826" s="1">
        <v>45029</v>
      </c>
      <c r="L5826" t="s">
        <v>63</v>
      </c>
      <c r="M5826" t="s">
        <v>15140</v>
      </c>
      <c r="N5826" t="s">
        <v>15141</v>
      </c>
      <c r="O5826" t="s">
        <v>1746</v>
      </c>
      <c r="P5826" t="s">
        <v>4781</v>
      </c>
      <c r="Q5826" t="s">
        <v>294</v>
      </c>
      <c r="R5826" t="s">
        <v>4782</v>
      </c>
      <c r="S5826" t="s">
        <v>334</v>
      </c>
      <c r="T5826" t="s">
        <v>4783</v>
      </c>
      <c r="U5826" t="s">
        <v>4784</v>
      </c>
      <c r="V5826" t="s">
        <v>3477</v>
      </c>
      <c r="W5826" t="s">
        <v>3478</v>
      </c>
    </row>
    <row r="5827" spans="1:23" x14ac:dyDescent="0.3">
      <c r="A5827">
        <v>1312510610176560</v>
      </c>
      <c r="B5827" t="s">
        <v>161</v>
      </c>
      <c r="C5827" t="s">
        <v>189</v>
      </c>
      <c r="D5827" t="s">
        <v>6011</v>
      </c>
      <c r="E5827" t="s">
        <v>1141</v>
      </c>
      <c r="F5827" t="s">
        <v>1142</v>
      </c>
      <c r="G5827">
        <v>-17.7134</v>
      </c>
      <c r="H5827">
        <v>178.065</v>
      </c>
      <c r="I5827" t="s">
        <v>138</v>
      </c>
      <c r="J5827">
        <v>126445</v>
      </c>
      <c r="K5827" s="1">
        <v>44849</v>
      </c>
      <c r="L5827" t="s">
        <v>29</v>
      </c>
      <c r="M5827" t="s">
        <v>7833</v>
      </c>
      <c r="N5827" t="s">
        <v>15142</v>
      </c>
      <c r="O5827" t="s">
        <v>141</v>
      </c>
      <c r="P5827" t="s">
        <v>3092</v>
      </c>
      <c r="Q5827" t="s">
        <v>34</v>
      </c>
      <c r="R5827" t="s">
        <v>3093</v>
      </c>
      <c r="S5827" t="s">
        <v>69</v>
      </c>
      <c r="T5827" t="s">
        <v>3094</v>
      </c>
      <c r="U5827" t="s">
        <v>3095</v>
      </c>
      <c r="V5827" t="s">
        <v>5410</v>
      </c>
      <c r="W5827" t="s">
        <v>5411</v>
      </c>
    </row>
    <row r="5828" spans="1:23" x14ac:dyDescent="0.3">
      <c r="A5828">
        <v>1665193999192590</v>
      </c>
      <c r="B5828" t="s">
        <v>710</v>
      </c>
      <c r="C5828" t="s">
        <v>151</v>
      </c>
      <c r="D5828" t="s">
        <v>4829</v>
      </c>
      <c r="E5828" t="s">
        <v>2591</v>
      </c>
      <c r="F5828" t="s">
        <v>2592</v>
      </c>
      <c r="G5828">
        <v>31.046099999999999</v>
      </c>
      <c r="H5828">
        <v>34.851599999999998</v>
      </c>
      <c r="I5828" t="s">
        <v>62</v>
      </c>
      <c r="J5828">
        <v>32875</v>
      </c>
      <c r="K5828" s="1">
        <v>44565</v>
      </c>
      <c r="L5828" t="s">
        <v>63</v>
      </c>
      <c r="M5828" t="s">
        <v>15143</v>
      </c>
      <c r="N5828" t="s">
        <v>15144</v>
      </c>
      <c r="O5828" t="s">
        <v>389</v>
      </c>
      <c r="P5828" t="s">
        <v>5688</v>
      </c>
      <c r="Q5828" t="s">
        <v>321</v>
      </c>
      <c r="R5828" t="s">
        <v>5689</v>
      </c>
      <c r="S5828" t="s">
        <v>255</v>
      </c>
      <c r="T5828" t="s">
        <v>5690</v>
      </c>
      <c r="U5828" t="s">
        <v>5691</v>
      </c>
      <c r="V5828" t="s">
        <v>7474</v>
      </c>
      <c r="W5828" t="s">
        <v>7475</v>
      </c>
    </row>
    <row r="5829" spans="1:23" x14ac:dyDescent="0.3">
      <c r="A5829">
        <v>1184263901534370</v>
      </c>
      <c r="B5829" t="s">
        <v>710</v>
      </c>
      <c r="C5829" t="s">
        <v>218</v>
      </c>
      <c r="D5829" t="s">
        <v>3360</v>
      </c>
      <c r="E5829" t="s">
        <v>302</v>
      </c>
      <c r="F5829" t="s">
        <v>303</v>
      </c>
      <c r="G5829">
        <v>-4.0382999999999996</v>
      </c>
      <c r="H5829">
        <v>21.758700000000001</v>
      </c>
      <c r="I5829" t="s">
        <v>28</v>
      </c>
      <c r="J5829">
        <v>30224</v>
      </c>
      <c r="K5829" s="1">
        <v>44778</v>
      </c>
      <c r="L5829" t="s">
        <v>63</v>
      </c>
      <c r="M5829" t="s">
        <v>15145</v>
      </c>
      <c r="N5829" t="s">
        <v>15146</v>
      </c>
      <c r="O5829" t="s">
        <v>2575</v>
      </c>
      <c r="P5829" t="s">
        <v>32</v>
      </c>
      <c r="Q5829" t="s">
        <v>183</v>
      </c>
      <c r="R5829" t="s">
        <v>3660</v>
      </c>
      <c r="S5829" t="s">
        <v>114</v>
      </c>
      <c r="T5829" t="s">
        <v>3661</v>
      </c>
      <c r="U5829" t="s">
        <v>3662</v>
      </c>
      <c r="V5829" t="s">
        <v>2767</v>
      </c>
      <c r="W5829" t="s">
        <v>2768</v>
      </c>
    </row>
    <row r="5830" spans="1:23" x14ac:dyDescent="0.3">
      <c r="A5830">
        <v>2665667647676660</v>
      </c>
      <c r="B5830" t="s">
        <v>686</v>
      </c>
      <c r="C5830" t="s">
        <v>218</v>
      </c>
      <c r="D5830" t="s">
        <v>2482</v>
      </c>
      <c r="E5830" t="s">
        <v>1615</v>
      </c>
      <c r="F5830" t="s">
        <v>1616</v>
      </c>
      <c r="G5830">
        <v>-18.879200000000001</v>
      </c>
      <c r="H5830">
        <v>46.845100000000002</v>
      </c>
      <c r="I5830" t="s">
        <v>138</v>
      </c>
      <c r="J5830">
        <v>22246</v>
      </c>
      <c r="K5830" s="1">
        <v>44464</v>
      </c>
      <c r="L5830" t="s">
        <v>63</v>
      </c>
      <c r="M5830" t="s">
        <v>15147</v>
      </c>
      <c r="N5830" t="s">
        <v>15148</v>
      </c>
      <c r="O5830" t="s">
        <v>2554</v>
      </c>
      <c r="P5830" t="s">
        <v>2555</v>
      </c>
      <c r="Q5830" t="s">
        <v>239</v>
      </c>
      <c r="R5830" t="s">
        <v>2556</v>
      </c>
      <c r="S5830" t="s">
        <v>85</v>
      </c>
      <c r="T5830" t="s">
        <v>2557</v>
      </c>
      <c r="U5830" t="s">
        <v>2558</v>
      </c>
      <c r="V5830" t="s">
        <v>10068</v>
      </c>
      <c r="W5830" t="s">
        <v>10069</v>
      </c>
    </row>
    <row r="5831" spans="1:23" x14ac:dyDescent="0.3">
      <c r="A5831">
        <v>3009698776684430</v>
      </c>
      <c r="B5831" t="s">
        <v>567</v>
      </c>
      <c r="C5831" t="s">
        <v>189</v>
      </c>
      <c r="D5831" t="s">
        <v>3018</v>
      </c>
      <c r="E5831" t="s">
        <v>1268</v>
      </c>
      <c r="F5831" t="s">
        <v>1269</v>
      </c>
      <c r="G5831">
        <v>12.879721</v>
      </c>
      <c r="H5831">
        <v>121.774017</v>
      </c>
      <c r="I5831" t="s">
        <v>28</v>
      </c>
      <c r="J5831">
        <v>35545</v>
      </c>
      <c r="K5831" s="1">
        <v>44473</v>
      </c>
      <c r="L5831" t="s">
        <v>29</v>
      </c>
      <c r="M5831" t="s">
        <v>15149</v>
      </c>
      <c r="N5831" t="s">
        <v>15150</v>
      </c>
      <c r="O5831" t="s">
        <v>2470</v>
      </c>
      <c r="P5831" t="s">
        <v>4399</v>
      </c>
      <c r="Q5831" t="s">
        <v>67</v>
      </c>
      <c r="R5831" t="s">
        <v>4400</v>
      </c>
      <c r="S5831" t="s">
        <v>145</v>
      </c>
      <c r="T5831" t="s">
        <v>4401</v>
      </c>
      <c r="U5831" t="s">
        <v>4402</v>
      </c>
      <c r="V5831" t="s">
        <v>633</v>
      </c>
      <c r="W5831" t="s">
        <v>634</v>
      </c>
    </row>
    <row r="5832" spans="1:23" x14ac:dyDescent="0.3">
      <c r="A5832">
        <v>2817748353561550</v>
      </c>
      <c r="B5832" t="s">
        <v>396</v>
      </c>
      <c r="C5832" t="s">
        <v>189</v>
      </c>
      <c r="D5832" t="s">
        <v>4393</v>
      </c>
      <c r="E5832" t="s">
        <v>2436</v>
      </c>
      <c r="F5832" t="s">
        <v>2437</v>
      </c>
      <c r="G5832">
        <v>46.818199999999997</v>
      </c>
      <c r="H5832">
        <v>8.2274999999999991</v>
      </c>
      <c r="I5832" t="s">
        <v>62</v>
      </c>
      <c r="J5832">
        <v>100072</v>
      </c>
      <c r="K5832" s="1">
        <v>44682</v>
      </c>
      <c r="L5832" t="s">
        <v>63</v>
      </c>
      <c r="M5832" t="s">
        <v>15151</v>
      </c>
      <c r="N5832" t="s">
        <v>15152</v>
      </c>
      <c r="O5832" t="s">
        <v>265</v>
      </c>
      <c r="P5832" t="s">
        <v>673</v>
      </c>
      <c r="Q5832" t="s">
        <v>34</v>
      </c>
      <c r="R5832" t="s">
        <v>675</v>
      </c>
      <c r="S5832" t="s">
        <v>85</v>
      </c>
      <c r="T5832" t="s">
        <v>676</v>
      </c>
      <c r="U5832" t="s">
        <v>677</v>
      </c>
      <c r="V5832" t="s">
        <v>798</v>
      </c>
      <c r="W5832" t="s">
        <v>799</v>
      </c>
    </row>
    <row r="5833" spans="1:23" x14ac:dyDescent="0.3">
      <c r="A5833">
        <v>1556062057467470</v>
      </c>
      <c r="B5833" t="s">
        <v>686</v>
      </c>
      <c r="C5833" t="s">
        <v>273</v>
      </c>
      <c r="D5833" t="s">
        <v>3855</v>
      </c>
      <c r="E5833" t="s">
        <v>2858</v>
      </c>
      <c r="F5833" t="s">
        <v>2859</v>
      </c>
      <c r="G5833">
        <v>23.424099999999999</v>
      </c>
      <c r="H5833">
        <v>53.847799999999999</v>
      </c>
      <c r="I5833" t="s">
        <v>138</v>
      </c>
      <c r="J5833">
        <v>71813</v>
      </c>
      <c r="K5833" s="1">
        <v>44688</v>
      </c>
      <c r="L5833" t="s">
        <v>63</v>
      </c>
      <c r="M5833" t="s">
        <v>15153</v>
      </c>
      <c r="N5833" t="s">
        <v>15154</v>
      </c>
      <c r="O5833" t="s">
        <v>803</v>
      </c>
      <c r="P5833" t="s">
        <v>804</v>
      </c>
      <c r="Q5833" t="s">
        <v>183</v>
      </c>
      <c r="R5833" t="s">
        <v>805</v>
      </c>
      <c r="S5833" t="s">
        <v>85</v>
      </c>
      <c r="T5833" t="s">
        <v>806</v>
      </c>
      <c r="U5833" t="s">
        <v>807</v>
      </c>
      <c r="V5833" t="s">
        <v>7645</v>
      </c>
      <c r="W5833" t="s">
        <v>7646</v>
      </c>
    </row>
    <row r="5834" spans="1:23" x14ac:dyDescent="0.3">
      <c r="A5834">
        <v>2027675245553710</v>
      </c>
      <c r="B5834" t="s">
        <v>1636</v>
      </c>
      <c r="C5834" t="s">
        <v>42</v>
      </c>
      <c r="D5834" t="s">
        <v>3379</v>
      </c>
      <c r="E5834" t="s">
        <v>3700</v>
      </c>
      <c r="F5834" t="s">
        <v>3701</v>
      </c>
      <c r="G5834">
        <v>58.595300000000002</v>
      </c>
      <c r="H5834">
        <v>25.0136</v>
      </c>
      <c r="I5834" t="s">
        <v>138</v>
      </c>
      <c r="J5834">
        <v>88374</v>
      </c>
      <c r="K5834" s="1">
        <v>44571</v>
      </c>
      <c r="L5834" t="s">
        <v>63</v>
      </c>
      <c r="M5834" t="s">
        <v>15155</v>
      </c>
      <c r="N5834">
        <f>1-913-724-4308</f>
        <v>-5944</v>
      </c>
      <c r="O5834" t="s">
        <v>111</v>
      </c>
      <c r="P5834" t="s">
        <v>1900</v>
      </c>
      <c r="Q5834" t="s">
        <v>67</v>
      </c>
      <c r="R5834" t="s">
        <v>1901</v>
      </c>
      <c r="S5834" t="s">
        <v>36</v>
      </c>
      <c r="T5834" t="s">
        <v>1902</v>
      </c>
      <c r="U5834" t="s">
        <v>1903</v>
      </c>
      <c r="V5834" t="s">
        <v>5436</v>
      </c>
      <c r="W5834" t="s">
        <v>5437</v>
      </c>
    </row>
    <row r="5835" spans="1:23" x14ac:dyDescent="0.3">
      <c r="A5835">
        <v>2494313100445000</v>
      </c>
      <c r="B5835" t="s">
        <v>1249</v>
      </c>
      <c r="C5835" t="s">
        <v>42</v>
      </c>
      <c r="D5835" t="s">
        <v>7642</v>
      </c>
      <c r="E5835" t="s">
        <v>602</v>
      </c>
      <c r="F5835" t="s">
        <v>603</v>
      </c>
      <c r="G5835">
        <v>40.463700000000003</v>
      </c>
      <c r="H5835">
        <v>-3.7492000000000001</v>
      </c>
      <c r="I5835" t="s">
        <v>138</v>
      </c>
      <c r="J5835">
        <v>24658</v>
      </c>
      <c r="K5835" s="1">
        <v>44598</v>
      </c>
      <c r="L5835" t="s">
        <v>123</v>
      </c>
      <c r="M5835" t="s">
        <v>12499</v>
      </c>
      <c r="N5835" t="s">
        <v>15156</v>
      </c>
      <c r="O5835" t="s">
        <v>65</v>
      </c>
      <c r="P5835" t="s">
        <v>1308</v>
      </c>
      <c r="Q5835" t="s">
        <v>358</v>
      </c>
      <c r="R5835" t="s">
        <v>2323</v>
      </c>
      <c r="S5835" t="s">
        <v>114</v>
      </c>
      <c r="T5835" t="s">
        <v>2324</v>
      </c>
      <c r="U5835" t="s">
        <v>2325</v>
      </c>
      <c r="V5835" t="s">
        <v>590</v>
      </c>
      <c r="W5835" t="s">
        <v>591</v>
      </c>
    </row>
    <row r="5836" spans="1:23" x14ac:dyDescent="0.3">
      <c r="A5836">
        <v>2064835000318090</v>
      </c>
      <c r="B5836" t="s">
        <v>921</v>
      </c>
      <c r="C5836" t="s">
        <v>91</v>
      </c>
      <c r="D5836" t="s">
        <v>3510</v>
      </c>
      <c r="E5836" t="s">
        <v>669</v>
      </c>
      <c r="F5836" t="s">
        <v>670</v>
      </c>
      <c r="G5836">
        <v>-0.22800000000000001</v>
      </c>
      <c r="H5836">
        <v>15.8277</v>
      </c>
      <c r="I5836" t="s">
        <v>138</v>
      </c>
      <c r="J5836">
        <v>87609</v>
      </c>
      <c r="K5836" s="1">
        <v>44849</v>
      </c>
      <c r="L5836" t="s">
        <v>123</v>
      </c>
      <c r="M5836" t="s">
        <v>15157</v>
      </c>
      <c r="N5836" t="s">
        <v>15158</v>
      </c>
      <c r="O5836" t="s">
        <v>692</v>
      </c>
      <c r="P5836" t="s">
        <v>5491</v>
      </c>
      <c r="Q5836" t="s">
        <v>83</v>
      </c>
      <c r="R5836" t="s">
        <v>5492</v>
      </c>
      <c r="S5836" t="s">
        <v>69</v>
      </c>
      <c r="T5836" t="s">
        <v>5493</v>
      </c>
      <c r="U5836" t="s">
        <v>5494</v>
      </c>
      <c r="V5836" t="s">
        <v>4312</v>
      </c>
      <c r="W5836" t="s">
        <v>4313</v>
      </c>
    </row>
    <row r="5837" spans="1:23" x14ac:dyDescent="0.3">
      <c r="A5837">
        <v>2644838670161120</v>
      </c>
      <c r="B5837" t="s">
        <v>41</v>
      </c>
      <c r="C5837" t="s">
        <v>105</v>
      </c>
      <c r="D5837" t="s">
        <v>997</v>
      </c>
      <c r="E5837" t="s">
        <v>954</v>
      </c>
      <c r="F5837" t="s">
        <v>955</v>
      </c>
      <c r="G5837">
        <v>4.2104999999999997</v>
      </c>
      <c r="H5837">
        <v>101.97580000000001</v>
      </c>
      <c r="I5837" t="s">
        <v>62</v>
      </c>
      <c r="J5837">
        <v>134070</v>
      </c>
      <c r="K5837" s="1">
        <v>44657</v>
      </c>
      <c r="L5837" t="s">
        <v>123</v>
      </c>
      <c r="M5837" t="s">
        <v>15159</v>
      </c>
      <c r="N5837" t="s">
        <v>15160</v>
      </c>
      <c r="O5837" t="s">
        <v>909</v>
      </c>
      <c r="P5837" t="s">
        <v>6363</v>
      </c>
      <c r="Q5837" t="s">
        <v>321</v>
      </c>
      <c r="R5837" t="s">
        <v>6364</v>
      </c>
      <c r="S5837" t="s">
        <v>145</v>
      </c>
      <c r="T5837" t="s">
        <v>6365</v>
      </c>
      <c r="U5837" t="s">
        <v>6366</v>
      </c>
      <c r="V5837" t="s">
        <v>13099</v>
      </c>
      <c r="W5837" t="s">
        <v>13100</v>
      </c>
    </row>
    <row r="5838" spans="1:23" x14ac:dyDescent="0.3">
      <c r="A5838">
        <v>858161780147565</v>
      </c>
      <c r="B5838" t="s">
        <v>467</v>
      </c>
      <c r="C5838" t="s">
        <v>151</v>
      </c>
      <c r="D5838" t="s">
        <v>1404</v>
      </c>
      <c r="E5838" t="s">
        <v>456</v>
      </c>
      <c r="F5838" t="s">
        <v>457</v>
      </c>
      <c r="G5838">
        <v>9.0820000000000007</v>
      </c>
      <c r="H5838">
        <v>8.6753</v>
      </c>
      <c r="I5838" t="s">
        <v>138</v>
      </c>
      <c r="J5838">
        <v>108299</v>
      </c>
      <c r="K5838" s="1">
        <v>44469</v>
      </c>
      <c r="L5838" t="s">
        <v>29</v>
      </c>
      <c r="M5838" t="s">
        <v>15161</v>
      </c>
      <c r="N5838" t="s">
        <v>15162</v>
      </c>
      <c r="O5838" t="s">
        <v>660</v>
      </c>
      <c r="P5838" t="s">
        <v>1271</v>
      </c>
      <c r="Q5838" t="s">
        <v>1047</v>
      </c>
      <c r="R5838" t="s">
        <v>1272</v>
      </c>
      <c r="S5838" t="s">
        <v>85</v>
      </c>
      <c r="T5838" t="s">
        <v>1273</v>
      </c>
      <c r="U5838" t="s">
        <v>1274</v>
      </c>
      <c r="V5838" t="s">
        <v>5348</v>
      </c>
      <c r="W5838" t="s">
        <v>5349</v>
      </c>
    </row>
    <row r="5839" spans="1:23" x14ac:dyDescent="0.3">
      <c r="A5839">
        <v>485843514669477</v>
      </c>
      <c r="B5839" t="s">
        <v>417</v>
      </c>
      <c r="C5839" t="s">
        <v>91</v>
      </c>
      <c r="D5839" t="s">
        <v>3389</v>
      </c>
      <c r="E5839" t="s">
        <v>456</v>
      </c>
      <c r="F5839" t="s">
        <v>457</v>
      </c>
      <c r="G5839">
        <v>9.0820000000000007</v>
      </c>
      <c r="H5839">
        <v>8.6753</v>
      </c>
      <c r="I5839" t="s">
        <v>206</v>
      </c>
      <c r="J5839">
        <v>109784</v>
      </c>
      <c r="K5839" s="1">
        <v>44937</v>
      </c>
      <c r="L5839" t="s">
        <v>29</v>
      </c>
      <c r="M5839" t="s">
        <v>15163</v>
      </c>
      <c r="N5839" t="s">
        <v>15164</v>
      </c>
      <c r="O5839" t="s">
        <v>692</v>
      </c>
      <c r="P5839" t="s">
        <v>5491</v>
      </c>
      <c r="Q5839" t="s">
        <v>169</v>
      </c>
      <c r="R5839" t="s">
        <v>5492</v>
      </c>
      <c r="S5839" t="s">
        <v>36</v>
      </c>
      <c r="T5839" t="s">
        <v>5493</v>
      </c>
      <c r="U5839" t="s">
        <v>5494</v>
      </c>
      <c r="V5839" t="s">
        <v>6351</v>
      </c>
      <c r="W5839" t="s">
        <v>6352</v>
      </c>
    </row>
    <row r="5840" spans="1:23" x14ac:dyDescent="0.3">
      <c r="A5840">
        <v>380093801749923</v>
      </c>
      <c r="B5840" t="s">
        <v>467</v>
      </c>
      <c r="C5840" t="s">
        <v>105</v>
      </c>
      <c r="D5840" t="s">
        <v>1192</v>
      </c>
      <c r="E5840" t="s">
        <v>947</v>
      </c>
      <c r="F5840" t="s">
        <v>948</v>
      </c>
      <c r="G5840">
        <v>28.3949</v>
      </c>
      <c r="H5840">
        <v>84.123999999999995</v>
      </c>
      <c r="I5840" t="s">
        <v>62</v>
      </c>
      <c r="J5840">
        <v>127231</v>
      </c>
      <c r="K5840" s="1">
        <v>44498</v>
      </c>
      <c r="L5840" t="s">
        <v>63</v>
      </c>
      <c r="M5840" t="s">
        <v>15165</v>
      </c>
      <c r="N5840" t="s">
        <v>15166</v>
      </c>
      <c r="O5840" t="s">
        <v>1735</v>
      </c>
      <c r="P5840" t="s">
        <v>2165</v>
      </c>
      <c r="Q5840" t="s">
        <v>321</v>
      </c>
      <c r="R5840" t="s">
        <v>2166</v>
      </c>
      <c r="S5840" t="s">
        <v>36</v>
      </c>
      <c r="T5840" t="s">
        <v>2167</v>
      </c>
      <c r="U5840" t="s">
        <v>2168</v>
      </c>
      <c r="V5840" t="s">
        <v>5132</v>
      </c>
      <c r="W5840" t="s">
        <v>5133</v>
      </c>
    </row>
    <row r="5841" spans="1:23" x14ac:dyDescent="0.3">
      <c r="A5841">
        <v>894976270488170</v>
      </c>
      <c r="B5841" t="s">
        <v>1803</v>
      </c>
      <c r="C5841" t="s">
        <v>91</v>
      </c>
      <c r="D5841" t="s">
        <v>687</v>
      </c>
      <c r="E5841" t="s">
        <v>2394</v>
      </c>
      <c r="F5841" t="s">
        <v>2395</v>
      </c>
      <c r="G5841">
        <v>12.865399999999999</v>
      </c>
      <c r="H5841">
        <v>-85.2072</v>
      </c>
      <c r="I5841" t="s">
        <v>206</v>
      </c>
      <c r="J5841">
        <v>33068</v>
      </c>
      <c r="K5841" s="1">
        <v>44888</v>
      </c>
      <c r="L5841" t="s">
        <v>123</v>
      </c>
      <c r="M5841" t="s">
        <v>15167</v>
      </c>
      <c r="N5841" t="s">
        <v>15168</v>
      </c>
      <c r="O5841" t="s">
        <v>2072</v>
      </c>
      <c r="P5841" t="s">
        <v>2073</v>
      </c>
      <c r="Q5841" t="s">
        <v>83</v>
      </c>
      <c r="R5841" t="s">
        <v>2074</v>
      </c>
      <c r="S5841" t="s">
        <v>255</v>
      </c>
      <c r="T5841" t="s">
        <v>2075</v>
      </c>
      <c r="U5841" t="s">
        <v>2076</v>
      </c>
      <c r="V5841" t="s">
        <v>1815</v>
      </c>
      <c r="W5841" t="s">
        <v>1816</v>
      </c>
    </row>
    <row r="5842" spans="1:23" x14ac:dyDescent="0.3">
      <c r="A5842">
        <v>1332251564910030</v>
      </c>
      <c r="B5842" t="s">
        <v>582</v>
      </c>
      <c r="C5842" t="s">
        <v>218</v>
      </c>
      <c r="D5842" t="s">
        <v>5557</v>
      </c>
      <c r="E5842" t="s">
        <v>121</v>
      </c>
      <c r="F5842" t="s">
        <v>122</v>
      </c>
      <c r="G5842">
        <v>19.313300000000002</v>
      </c>
      <c r="H5842">
        <v>-81.254599999999996</v>
      </c>
      <c r="I5842" t="s">
        <v>206</v>
      </c>
      <c r="J5842">
        <v>20781</v>
      </c>
      <c r="K5842" s="1">
        <v>44820</v>
      </c>
      <c r="L5842" t="s">
        <v>29</v>
      </c>
      <c r="M5842" t="s">
        <v>15169</v>
      </c>
      <c r="N5842" t="s">
        <v>15170</v>
      </c>
      <c r="O5842" t="s">
        <v>3723</v>
      </c>
      <c r="P5842" t="s">
        <v>3724</v>
      </c>
      <c r="Q5842" t="s">
        <v>332</v>
      </c>
      <c r="R5842" t="s">
        <v>3725</v>
      </c>
      <c r="S5842" t="s">
        <v>69</v>
      </c>
      <c r="T5842" t="s">
        <v>3726</v>
      </c>
      <c r="U5842" t="s">
        <v>3727</v>
      </c>
      <c r="V5842" t="s">
        <v>4410</v>
      </c>
      <c r="W5842" t="s">
        <v>4411</v>
      </c>
    </row>
    <row r="5843" spans="1:23" x14ac:dyDescent="0.3">
      <c r="A5843">
        <v>2907602637995370</v>
      </c>
      <c r="B5843" t="s">
        <v>161</v>
      </c>
      <c r="C5843" t="s">
        <v>134</v>
      </c>
      <c r="D5843" t="s">
        <v>4980</v>
      </c>
      <c r="E5843" t="s">
        <v>569</v>
      </c>
      <c r="F5843" t="s">
        <v>570</v>
      </c>
      <c r="G5843">
        <v>18.335799999999999</v>
      </c>
      <c r="H5843">
        <v>-64.896299999999997</v>
      </c>
      <c r="I5843" t="s">
        <v>28</v>
      </c>
      <c r="J5843">
        <v>127383</v>
      </c>
      <c r="K5843" s="1">
        <v>44946</v>
      </c>
      <c r="L5843" t="s">
        <v>29</v>
      </c>
      <c r="M5843" t="s">
        <v>15171</v>
      </c>
      <c r="N5843" t="s">
        <v>15172</v>
      </c>
      <c r="O5843" t="s">
        <v>548</v>
      </c>
      <c r="P5843" t="s">
        <v>1144</v>
      </c>
      <c r="Q5843" t="s">
        <v>67</v>
      </c>
      <c r="R5843" t="s">
        <v>1145</v>
      </c>
      <c r="S5843" t="s">
        <v>241</v>
      </c>
      <c r="T5843" t="s">
        <v>1146</v>
      </c>
      <c r="U5843" t="s">
        <v>1147</v>
      </c>
      <c r="V5843" t="s">
        <v>415</v>
      </c>
      <c r="W5843" t="s">
        <v>416</v>
      </c>
    </row>
    <row r="5844" spans="1:23" x14ac:dyDescent="0.3">
      <c r="A5844">
        <v>1794896711695810</v>
      </c>
      <c r="B5844" t="s">
        <v>555</v>
      </c>
      <c r="C5844" t="s">
        <v>42</v>
      </c>
      <c r="D5844" t="s">
        <v>3550</v>
      </c>
      <c r="E5844" t="s">
        <v>4849</v>
      </c>
      <c r="F5844" t="s">
        <v>4850</v>
      </c>
      <c r="G5844">
        <v>28.033899999999999</v>
      </c>
      <c r="H5844">
        <v>1.6596</v>
      </c>
      <c r="I5844" t="s">
        <v>28</v>
      </c>
      <c r="J5844">
        <v>125563</v>
      </c>
      <c r="K5844" s="1">
        <v>44972</v>
      </c>
      <c r="L5844" t="s">
        <v>29</v>
      </c>
      <c r="M5844" t="s">
        <v>15173</v>
      </c>
      <c r="N5844" t="s">
        <v>15174</v>
      </c>
      <c r="O5844" t="s">
        <v>48</v>
      </c>
      <c r="P5844" t="s">
        <v>49</v>
      </c>
      <c r="Q5844" t="s">
        <v>169</v>
      </c>
      <c r="R5844" t="s">
        <v>51</v>
      </c>
      <c r="S5844" t="s">
        <v>69</v>
      </c>
      <c r="T5844" t="s">
        <v>53</v>
      </c>
      <c r="U5844" t="s">
        <v>54</v>
      </c>
      <c r="V5844" t="s">
        <v>441</v>
      </c>
      <c r="W5844" t="s">
        <v>442</v>
      </c>
    </row>
    <row r="5845" spans="1:23" x14ac:dyDescent="0.3">
      <c r="A5845">
        <v>2953997999455170</v>
      </c>
      <c r="B5845" t="s">
        <v>1636</v>
      </c>
      <c r="C5845" t="s">
        <v>273</v>
      </c>
      <c r="D5845" t="s">
        <v>5752</v>
      </c>
      <c r="E5845" t="s">
        <v>76</v>
      </c>
      <c r="F5845" t="s">
        <v>77</v>
      </c>
      <c r="G5845">
        <v>9.3077000000000005</v>
      </c>
      <c r="H5845">
        <v>2.3157999999999999</v>
      </c>
      <c r="I5845" t="s">
        <v>138</v>
      </c>
      <c r="J5845">
        <v>68446</v>
      </c>
      <c r="K5845" s="1">
        <v>45088</v>
      </c>
      <c r="L5845" t="s">
        <v>63</v>
      </c>
      <c r="M5845" t="s">
        <v>15175</v>
      </c>
      <c r="N5845" t="s">
        <v>15176</v>
      </c>
      <c r="O5845" t="s">
        <v>1576</v>
      </c>
      <c r="P5845" t="s">
        <v>3532</v>
      </c>
      <c r="Q5845" t="s">
        <v>239</v>
      </c>
      <c r="R5845" t="s">
        <v>3533</v>
      </c>
      <c r="S5845" t="s">
        <v>198</v>
      </c>
      <c r="T5845" t="s">
        <v>3534</v>
      </c>
      <c r="U5845" t="s">
        <v>3535</v>
      </c>
      <c r="V5845" t="s">
        <v>7882</v>
      </c>
      <c r="W5845" t="s">
        <v>7883</v>
      </c>
    </row>
    <row r="5846" spans="1:23" x14ac:dyDescent="0.3">
      <c r="A5846">
        <v>262249937909038</v>
      </c>
      <c r="B5846" t="s">
        <v>480</v>
      </c>
      <c r="C5846" t="s">
        <v>105</v>
      </c>
      <c r="D5846" t="s">
        <v>2904</v>
      </c>
      <c r="E5846" t="s">
        <v>5053</v>
      </c>
      <c r="F5846" t="s">
        <v>5054</v>
      </c>
      <c r="G5846">
        <v>47.516199999999998</v>
      </c>
      <c r="H5846">
        <v>14.5501</v>
      </c>
      <c r="I5846" t="s">
        <v>28</v>
      </c>
      <c r="J5846">
        <v>89128</v>
      </c>
      <c r="K5846" s="1">
        <v>45069</v>
      </c>
      <c r="L5846" t="s">
        <v>29</v>
      </c>
      <c r="M5846" t="s">
        <v>7666</v>
      </c>
      <c r="N5846" t="s">
        <v>15177</v>
      </c>
      <c r="O5846" t="s">
        <v>33</v>
      </c>
      <c r="P5846" t="s">
        <v>1558</v>
      </c>
      <c r="Q5846" t="s">
        <v>83</v>
      </c>
      <c r="R5846" t="s">
        <v>1559</v>
      </c>
      <c r="S5846" t="s">
        <v>334</v>
      </c>
      <c r="T5846" t="s">
        <v>1560</v>
      </c>
      <c r="U5846" t="s">
        <v>1561</v>
      </c>
      <c r="V5846" t="s">
        <v>4093</v>
      </c>
      <c r="W5846" t="s">
        <v>4094</v>
      </c>
    </row>
    <row r="5847" spans="1:23" x14ac:dyDescent="0.3">
      <c r="A5847">
        <v>43405644901533</v>
      </c>
      <c r="B5847" t="s">
        <v>973</v>
      </c>
      <c r="C5847" t="s">
        <v>91</v>
      </c>
      <c r="D5847" t="s">
        <v>5094</v>
      </c>
      <c r="E5847" t="s">
        <v>602</v>
      </c>
      <c r="F5847" t="s">
        <v>603</v>
      </c>
      <c r="G5847">
        <v>40.463700000000003</v>
      </c>
      <c r="H5847">
        <v>-3.7492000000000001</v>
      </c>
      <c r="I5847" t="s">
        <v>138</v>
      </c>
      <c r="J5847">
        <v>75334</v>
      </c>
      <c r="K5847" s="1">
        <v>44574</v>
      </c>
      <c r="L5847" t="s">
        <v>63</v>
      </c>
      <c r="M5847" t="s">
        <v>15178</v>
      </c>
      <c r="N5847" t="s">
        <v>15179</v>
      </c>
      <c r="O5847" t="s">
        <v>2470</v>
      </c>
      <c r="P5847" t="s">
        <v>2471</v>
      </c>
      <c r="Q5847" t="s">
        <v>50</v>
      </c>
      <c r="R5847" t="s">
        <v>2472</v>
      </c>
      <c r="S5847" t="s">
        <v>212</v>
      </c>
      <c r="T5847" t="s">
        <v>2473</v>
      </c>
      <c r="U5847" t="s">
        <v>2474</v>
      </c>
      <c r="V5847" t="s">
        <v>2638</v>
      </c>
      <c r="W5847" t="s">
        <v>2639</v>
      </c>
    </row>
    <row r="5848" spans="1:23" x14ac:dyDescent="0.3">
      <c r="A5848">
        <v>2104835704469530</v>
      </c>
      <c r="B5848" t="s">
        <v>430</v>
      </c>
      <c r="C5848" t="s">
        <v>134</v>
      </c>
      <c r="D5848" t="s">
        <v>1500</v>
      </c>
      <c r="E5848" t="s">
        <v>3080</v>
      </c>
      <c r="F5848" t="s">
        <v>3081</v>
      </c>
      <c r="G5848">
        <v>12.169600000000001</v>
      </c>
      <c r="H5848">
        <v>-68.989999999999995</v>
      </c>
      <c r="I5848" t="s">
        <v>138</v>
      </c>
      <c r="J5848">
        <v>101782</v>
      </c>
      <c r="K5848" s="1">
        <v>44772</v>
      </c>
      <c r="L5848" t="s">
        <v>63</v>
      </c>
      <c r="M5848" t="s">
        <v>15180</v>
      </c>
      <c r="N5848" t="s">
        <v>15181</v>
      </c>
      <c r="O5848" t="s">
        <v>1591</v>
      </c>
      <c r="P5848" t="s">
        <v>2790</v>
      </c>
      <c r="Q5848" t="s">
        <v>67</v>
      </c>
      <c r="R5848" t="s">
        <v>2791</v>
      </c>
      <c r="S5848" t="s">
        <v>334</v>
      </c>
      <c r="T5848" t="s">
        <v>2792</v>
      </c>
      <c r="U5848" t="s">
        <v>2793</v>
      </c>
      <c r="V5848" t="s">
        <v>148</v>
      </c>
      <c r="W5848" t="s">
        <v>149</v>
      </c>
    </row>
    <row r="5849" spans="1:23" x14ac:dyDescent="0.3">
      <c r="A5849">
        <v>1391266588093350</v>
      </c>
      <c r="B5849" t="s">
        <v>467</v>
      </c>
      <c r="C5849" t="s">
        <v>58</v>
      </c>
      <c r="D5849" t="s">
        <v>5485</v>
      </c>
      <c r="E5849" t="s">
        <v>794</v>
      </c>
      <c r="F5849" t="s">
        <v>795</v>
      </c>
      <c r="G5849">
        <v>4.5353000000000003</v>
      </c>
      <c r="H5849">
        <v>114.7277</v>
      </c>
      <c r="I5849" t="s">
        <v>78</v>
      </c>
      <c r="J5849">
        <v>50306</v>
      </c>
      <c r="K5849" s="1">
        <v>44511</v>
      </c>
      <c r="L5849" t="s">
        <v>63</v>
      </c>
      <c r="M5849" t="s">
        <v>15182</v>
      </c>
      <c r="N5849" t="s">
        <v>15183</v>
      </c>
      <c r="O5849" t="s">
        <v>735</v>
      </c>
      <c r="P5849" t="s">
        <v>736</v>
      </c>
      <c r="Q5849" t="s">
        <v>50</v>
      </c>
      <c r="R5849" t="s">
        <v>737</v>
      </c>
      <c r="S5849" t="s">
        <v>241</v>
      </c>
      <c r="T5849" t="s">
        <v>738</v>
      </c>
      <c r="U5849" t="s">
        <v>739</v>
      </c>
      <c r="V5849" t="s">
        <v>6385</v>
      </c>
      <c r="W5849" t="s">
        <v>6386</v>
      </c>
    </row>
    <row r="5850" spans="1:23" x14ac:dyDescent="0.3">
      <c r="A5850">
        <v>563887687879502</v>
      </c>
      <c r="B5850" t="s">
        <v>1636</v>
      </c>
      <c r="C5850" t="s">
        <v>42</v>
      </c>
      <c r="D5850" t="s">
        <v>1315</v>
      </c>
      <c r="E5850" t="s">
        <v>44</v>
      </c>
      <c r="F5850" t="s">
        <v>45</v>
      </c>
      <c r="G5850">
        <v>38.969700000000003</v>
      </c>
      <c r="H5850">
        <v>59.5563</v>
      </c>
      <c r="I5850" t="s">
        <v>206</v>
      </c>
      <c r="J5850">
        <v>127735</v>
      </c>
      <c r="K5850" s="1">
        <v>45151</v>
      </c>
      <c r="L5850" t="s">
        <v>123</v>
      </c>
      <c r="M5850" t="s">
        <v>15184</v>
      </c>
      <c r="N5850" t="s">
        <v>15185</v>
      </c>
      <c r="O5850" t="s">
        <v>2883</v>
      </c>
      <c r="P5850" t="s">
        <v>2884</v>
      </c>
      <c r="Q5850" t="s">
        <v>34</v>
      </c>
      <c r="R5850" t="s">
        <v>2885</v>
      </c>
      <c r="S5850" t="s">
        <v>334</v>
      </c>
      <c r="T5850" t="s">
        <v>2886</v>
      </c>
      <c r="U5850" t="s">
        <v>2887</v>
      </c>
      <c r="V5850" t="s">
        <v>1294</v>
      </c>
      <c r="W5850" t="s">
        <v>1295</v>
      </c>
    </row>
    <row r="5851" spans="1:23" x14ac:dyDescent="0.3">
      <c r="A5851">
        <v>2920633421174250</v>
      </c>
      <c r="B5851" t="s">
        <v>443</v>
      </c>
      <c r="C5851" t="s">
        <v>189</v>
      </c>
      <c r="D5851" t="s">
        <v>935</v>
      </c>
      <c r="E5851" t="s">
        <v>1268</v>
      </c>
      <c r="F5851" t="s">
        <v>1269</v>
      </c>
      <c r="G5851">
        <v>12.879721</v>
      </c>
      <c r="H5851">
        <v>121.774017</v>
      </c>
      <c r="I5851" t="s">
        <v>78</v>
      </c>
      <c r="J5851">
        <v>65676</v>
      </c>
      <c r="K5851" s="1">
        <v>44769</v>
      </c>
      <c r="L5851" t="s">
        <v>29</v>
      </c>
      <c r="M5851" t="s">
        <v>15186</v>
      </c>
      <c r="N5851" t="s">
        <v>15187</v>
      </c>
      <c r="O5851" t="s">
        <v>356</v>
      </c>
      <c r="P5851" t="s">
        <v>2829</v>
      </c>
      <c r="Q5851" t="s">
        <v>143</v>
      </c>
      <c r="R5851" t="s">
        <v>2830</v>
      </c>
      <c r="S5851" t="s">
        <v>334</v>
      </c>
      <c r="T5851" t="s">
        <v>2831</v>
      </c>
      <c r="U5851" t="s">
        <v>2832</v>
      </c>
      <c r="V5851" t="s">
        <v>6992</v>
      </c>
      <c r="W5851" t="s">
        <v>6993</v>
      </c>
    </row>
    <row r="5852" spans="1:23" x14ac:dyDescent="0.3">
      <c r="A5852">
        <v>761342232457176</v>
      </c>
      <c r="B5852" t="s">
        <v>430</v>
      </c>
      <c r="C5852" t="s">
        <v>218</v>
      </c>
      <c r="D5852" t="s">
        <v>176</v>
      </c>
      <c r="E5852" t="s">
        <v>761</v>
      </c>
      <c r="F5852" t="s">
        <v>762</v>
      </c>
      <c r="G5852">
        <v>20.593699999999998</v>
      </c>
      <c r="H5852">
        <v>78.962900000000005</v>
      </c>
      <c r="I5852" t="s">
        <v>28</v>
      </c>
      <c r="J5852">
        <v>76408</v>
      </c>
      <c r="K5852" s="1">
        <v>45020</v>
      </c>
      <c r="L5852" t="s">
        <v>29</v>
      </c>
      <c r="M5852" t="s">
        <v>15188</v>
      </c>
      <c r="N5852" t="s">
        <v>15189</v>
      </c>
      <c r="O5852" t="s">
        <v>2241</v>
      </c>
      <c r="P5852" t="s">
        <v>3001</v>
      </c>
      <c r="Q5852" t="s">
        <v>143</v>
      </c>
      <c r="R5852" t="s">
        <v>3002</v>
      </c>
      <c r="S5852" t="s">
        <v>52</v>
      </c>
      <c r="T5852" t="s">
        <v>3003</v>
      </c>
      <c r="U5852" t="s">
        <v>3004</v>
      </c>
      <c r="V5852" t="s">
        <v>3751</v>
      </c>
      <c r="W5852" t="s">
        <v>3752</v>
      </c>
    </row>
    <row r="5853" spans="1:23" x14ac:dyDescent="0.3">
      <c r="A5853">
        <v>1201327304516840</v>
      </c>
      <c r="B5853" t="s">
        <v>351</v>
      </c>
      <c r="C5853" t="s">
        <v>91</v>
      </c>
      <c r="D5853" t="s">
        <v>3372</v>
      </c>
      <c r="E5853" t="s">
        <v>1685</v>
      </c>
      <c r="F5853" t="s">
        <v>1686</v>
      </c>
      <c r="G5853">
        <v>6.4280999999999997</v>
      </c>
      <c r="H5853">
        <v>-9.4295000000000009</v>
      </c>
      <c r="I5853" t="s">
        <v>138</v>
      </c>
      <c r="J5853">
        <v>94970</v>
      </c>
      <c r="K5853" s="1">
        <v>45142</v>
      </c>
      <c r="L5853" t="s">
        <v>29</v>
      </c>
      <c r="M5853" t="s">
        <v>15190</v>
      </c>
      <c r="N5853" t="s">
        <v>15191</v>
      </c>
      <c r="O5853" t="s">
        <v>423</v>
      </c>
      <c r="P5853" t="s">
        <v>141</v>
      </c>
      <c r="Q5853" t="s">
        <v>169</v>
      </c>
      <c r="R5853" t="s">
        <v>3058</v>
      </c>
      <c r="S5853" t="s">
        <v>69</v>
      </c>
      <c r="T5853" t="s">
        <v>3059</v>
      </c>
      <c r="U5853" t="s">
        <v>3060</v>
      </c>
      <c r="V5853" t="s">
        <v>3178</v>
      </c>
      <c r="W5853" t="s">
        <v>3179</v>
      </c>
    </row>
    <row r="5854" spans="1:23" x14ac:dyDescent="0.3">
      <c r="A5854">
        <v>114585051629376</v>
      </c>
      <c r="B5854" t="s">
        <v>480</v>
      </c>
      <c r="C5854" t="s">
        <v>273</v>
      </c>
      <c r="D5854" t="s">
        <v>6503</v>
      </c>
      <c r="E5854" t="s">
        <v>2296</v>
      </c>
      <c r="F5854" t="s">
        <v>2297</v>
      </c>
      <c r="G5854">
        <v>21.9162</v>
      </c>
      <c r="H5854">
        <v>95.956000000000003</v>
      </c>
      <c r="I5854" t="s">
        <v>28</v>
      </c>
      <c r="J5854">
        <v>18593</v>
      </c>
      <c r="K5854" s="1">
        <v>44778</v>
      </c>
      <c r="L5854" t="s">
        <v>29</v>
      </c>
      <c r="M5854" t="s">
        <v>15192</v>
      </c>
      <c r="N5854">
        <f>1-866-527-8967</f>
        <v>-10359</v>
      </c>
      <c r="O5854" t="s">
        <v>597</v>
      </c>
      <c r="P5854" t="s">
        <v>1493</v>
      </c>
      <c r="Q5854" t="s">
        <v>67</v>
      </c>
      <c r="R5854" t="s">
        <v>1755</v>
      </c>
      <c r="S5854" t="s">
        <v>255</v>
      </c>
      <c r="T5854" t="s">
        <v>1756</v>
      </c>
      <c r="U5854" t="s">
        <v>1757</v>
      </c>
      <c r="V5854" t="s">
        <v>4046</v>
      </c>
      <c r="W5854" t="s">
        <v>4047</v>
      </c>
    </row>
    <row r="5855" spans="1:23" x14ac:dyDescent="0.3">
      <c r="A5855">
        <v>2434867550318150</v>
      </c>
      <c r="B5855" t="s">
        <v>300</v>
      </c>
      <c r="C5855" t="s">
        <v>105</v>
      </c>
      <c r="D5855" t="s">
        <v>4366</v>
      </c>
      <c r="E5855" t="s">
        <v>1065</v>
      </c>
      <c r="F5855" t="s">
        <v>1066</v>
      </c>
      <c r="G5855">
        <v>11.825100000000001</v>
      </c>
      <c r="H5855">
        <v>42.590299999999999</v>
      </c>
      <c r="I5855" t="s">
        <v>138</v>
      </c>
      <c r="J5855">
        <v>64292</v>
      </c>
      <c r="K5855" s="1">
        <v>44813</v>
      </c>
      <c r="L5855" t="s">
        <v>123</v>
      </c>
      <c r="M5855" t="s">
        <v>15193</v>
      </c>
      <c r="N5855" t="s">
        <v>15194</v>
      </c>
      <c r="O5855" t="s">
        <v>526</v>
      </c>
      <c r="P5855" t="s">
        <v>527</v>
      </c>
      <c r="Q5855" t="s">
        <v>332</v>
      </c>
      <c r="R5855" t="s">
        <v>528</v>
      </c>
      <c r="S5855" t="s">
        <v>69</v>
      </c>
      <c r="T5855" t="s">
        <v>529</v>
      </c>
      <c r="U5855" t="s">
        <v>530</v>
      </c>
      <c r="V5855" t="s">
        <v>3759</v>
      </c>
      <c r="W5855" t="s">
        <v>3760</v>
      </c>
    </row>
    <row r="5856" spans="1:23" x14ac:dyDescent="0.3">
      <c r="A5856">
        <v>190470461798839</v>
      </c>
      <c r="B5856" t="s">
        <v>41</v>
      </c>
      <c r="C5856" t="s">
        <v>24</v>
      </c>
      <c r="D5856" t="s">
        <v>120</v>
      </c>
      <c r="E5856" t="s">
        <v>925</v>
      </c>
      <c r="F5856" t="s">
        <v>926</v>
      </c>
      <c r="G5856">
        <v>23.885899999999999</v>
      </c>
      <c r="H5856">
        <v>45.0792</v>
      </c>
      <c r="I5856" t="s">
        <v>62</v>
      </c>
      <c r="J5856">
        <v>39224</v>
      </c>
      <c r="K5856" s="1">
        <v>45115</v>
      </c>
      <c r="L5856" t="s">
        <v>29</v>
      </c>
      <c r="M5856" t="s">
        <v>15195</v>
      </c>
      <c r="N5856" t="s">
        <v>15196</v>
      </c>
      <c r="O5856" t="s">
        <v>473</v>
      </c>
      <c r="P5856" t="s">
        <v>4476</v>
      </c>
      <c r="Q5856" t="s">
        <v>143</v>
      </c>
      <c r="R5856" t="s">
        <v>4477</v>
      </c>
      <c r="S5856" t="s">
        <v>198</v>
      </c>
      <c r="T5856" t="s">
        <v>4478</v>
      </c>
      <c r="U5856" t="s">
        <v>4479</v>
      </c>
      <c r="V5856" t="s">
        <v>55</v>
      </c>
      <c r="W5856" t="s">
        <v>56</v>
      </c>
    </row>
    <row r="5857" spans="1:23" x14ac:dyDescent="0.3">
      <c r="A5857">
        <v>1459863136518770</v>
      </c>
      <c r="B5857" t="s">
        <v>567</v>
      </c>
      <c r="C5857" t="s">
        <v>91</v>
      </c>
      <c r="D5857" t="s">
        <v>301</v>
      </c>
      <c r="E5857" t="s">
        <v>1414</v>
      </c>
      <c r="F5857" t="s">
        <v>1415</v>
      </c>
      <c r="G5857">
        <v>29.311699999999998</v>
      </c>
      <c r="H5857">
        <v>47.4818</v>
      </c>
      <c r="I5857" t="s">
        <v>62</v>
      </c>
      <c r="J5857">
        <v>129792</v>
      </c>
      <c r="K5857" s="1">
        <v>44852</v>
      </c>
      <c r="L5857" t="s">
        <v>123</v>
      </c>
      <c r="M5857" t="s">
        <v>15197</v>
      </c>
      <c r="N5857" t="s">
        <v>15198</v>
      </c>
      <c r="O5857" t="s">
        <v>965</v>
      </c>
      <c r="P5857" t="s">
        <v>2266</v>
      </c>
      <c r="Q5857" t="s">
        <v>169</v>
      </c>
      <c r="R5857" t="s">
        <v>2267</v>
      </c>
      <c r="S5857" t="s">
        <v>114</v>
      </c>
      <c r="T5857" t="s">
        <v>2268</v>
      </c>
      <c r="U5857" t="s">
        <v>2269</v>
      </c>
      <c r="V5857" t="s">
        <v>5336</v>
      </c>
      <c r="W5857" t="s">
        <v>5337</v>
      </c>
    </row>
    <row r="5858" spans="1:23" x14ac:dyDescent="0.3">
      <c r="A5858">
        <v>1061089422302190</v>
      </c>
      <c r="B5858" t="s">
        <v>260</v>
      </c>
      <c r="C5858" t="s">
        <v>42</v>
      </c>
      <c r="D5858" t="s">
        <v>5485</v>
      </c>
      <c r="E5858" t="s">
        <v>688</v>
      </c>
      <c r="F5858" t="s">
        <v>689</v>
      </c>
      <c r="G5858">
        <v>12.5657</v>
      </c>
      <c r="H5858">
        <v>104.9909</v>
      </c>
      <c r="I5858" t="s">
        <v>62</v>
      </c>
      <c r="J5858">
        <v>47741</v>
      </c>
      <c r="K5858" s="1">
        <v>45020</v>
      </c>
      <c r="L5858" t="s">
        <v>29</v>
      </c>
      <c r="M5858" t="s">
        <v>15199</v>
      </c>
      <c r="N5858" t="s">
        <v>15200</v>
      </c>
      <c r="O5858" t="s">
        <v>496</v>
      </c>
      <c r="P5858" t="s">
        <v>497</v>
      </c>
      <c r="Q5858" t="s">
        <v>294</v>
      </c>
      <c r="R5858" t="s">
        <v>498</v>
      </c>
      <c r="S5858" t="s">
        <v>85</v>
      </c>
      <c r="T5858" t="s">
        <v>499</v>
      </c>
      <c r="U5858" t="s">
        <v>500</v>
      </c>
      <c r="V5858" t="s">
        <v>5153</v>
      </c>
      <c r="W5858" t="s">
        <v>5154</v>
      </c>
    </row>
    <row r="5859" spans="1:23" x14ac:dyDescent="0.3">
      <c r="A5859">
        <v>241389614919706</v>
      </c>
      <c r="B5859" t="s">
        <v>1636</v>
      </c>
      <c r="C5859" t="s">
        <v>42</v>
      </c>
      <c r="D5859" t="s">
        <v>3693</v>
      </c>
      <c r="E5859" t="s">
        <v>2476</v>
      </c>
      <c r="F5859" t="s">
        <v>2477</v>
      </c>
      <c r="G5859">
        <v>26.522500000000001</v>
      </c>
      <c r="H5859">
        <v>31.465900000000001</v>
      </c>
      <c r="I5859" t="s">
        <v>62</v>
      </c>
      <c r="J5859">
        <v>42883</v>
      </c>
      <c r="K5859" s="1">
        <v>44872</v>
      </c>
      <c r="L5859" t="s">
        <v>29</v>
      </c>
      <c r="M5859" t="s">
        <v>15201</v>
      </c>
      <c r="N5859">
        <v>3617738527</v>
      </c>
      <c r="O5859" t="s">
        <v>496</v>
      </c>
      <c r="P5859" t="s">
        <v>497</v>
      </c>
      <c r="Q5859" t="s">
        <v>294</v>
      </c>
      <c r="R5859" t="s">
        <v>498</v>
      </c>
      <c r="S5859" t="s">
        <v>241</v>
      </c>
      <c r="T5859" t="s">
        <v>499</v>
      </c>
      <c r="U5859" t="s">
        <v>500</v>
      </c>
      <c r="V5859" t="s">
        <v>3030</v>
      </c>
      <c r="W5859" t="s">
        <v>3031</v>
      </c>
    </row>
    <row r="5860" spans="1:23" x14ac:dyDescent="0.3">
      <c r="A5860">
        <v>804465496661492</v>
      </c>
      <c r="B5860" t="s">
        <v>792</v>
      </c>
      <c r="C5860" t="s">
        <v>58</v>
      </c>
      <c r="D5860" t="s">
        <v>3401</v>
      </c>
      <c r="E5860" t="s">
        <v>493</v>
      </c>
      <c r="F5860" t="s">
        <v>494</v>
      </c>
      <c r="G5860">
        <v>-20.904299999999999</v>
      </c>
      <c r="H5860">
        <v>165.61799999999999</v>
      </c>
      <c r="I5860" t="s">
        <v>138</v>
      </c>
      <c r="J5860">
        <v>49679</v>
      </c>
      <c r="K5860" s="1">
        <v>44959</v>
      </c>
      <c r="L5860" t="s">
        <v>123</v>
      </c>
      <c r="M5860" t="s">
        <v>15202</v>
      </c>
      <c r="N5860" t="s">
        <v>15203</v>
      </c>
      <c r="O5860" t="s">
        <v>32</v>
      </c>
      <c r="P5860" t="s">
        <v>33</v>
      </c>
      <c r="Q5860" t="s">
        <v>294</v>
      </c>
      <c r="R5860" t="s">
        <v>35</v>
      </c>
      <c r="S5860" t="s">
        <v>69</v>
      </c>
      <c r="T5860" t="s">
        <v>37</v>
      </c>
      <c r="U5860" t="s">
        <v>38</v>
      </c>
      <c r="V5860" t="s">
        <v>4046</v>
      </c>
      <c r="W5860" t="s">
        <v>4047</v>
      </c>
    </row>
    <row r="5861" spans="1:23" x14ac:dyDescent="0.3">
      <c r="A5861">
        <v>1894724997332430</v>
      </c>
      <c r="B5861" t="s">
        <v>286</v>
      </c>
      <c r="C5861" t="s">
        <v>151</v>
      </c>
      <c r="D5861" t="s">
        <v>3693</v>
      </c>
      <c r="E5861" t="s">
        <v>1032</v>
      </c>
      <c r="F5861" t="s">
        <v>1033</v>
      </c>
      <c r="G5861">
        <v>61.524000000000001</v>
      </c>
      <c r="H5861">
        <v>105.3188</v>
      </c>
      <c r="I5861" t="s">
        <v>78</v>
      </c>
      <c r="J5861">
        <v>41104</v>
      </c>
      <c r="K5861" s="1">
        <v>45065</v>
      </c>
      <c r="L5861" t="s">
        <v>63</v>
      </c>
      <c r="M5861" t="s">
        <v>15204</v>
      </c>
      <c r="N5861" t="s">
        <v>15205</v>
      </c>
      <c r="O5861" t="s">
        <v>909</v>
      </c>
      <c r="P5861" t="s">
        <v>910</v>
      </c>
      <c r="Q5861" t="s">
        <v>321</v>
      </c>
      <c r="R5861" t="s">
        <v>911</v>
      </c>
      <c r="S5861" t="s">
        <v>85</v>
      </c>
      <c r="T5861" t="s">
        <v>912</v>
      </c>
      <c r="U5861" t="s">
        <v>913</v>
      </c>
      <c r="V5861" t="s">
        <v>2159</v>
      </c>
      <c r="W5861" t="s">
        <v>2160</v>
      </c>
    </row>
    <row r="5862" spans="1:23" x14ac:dyDescent="0.3">
      <c r="A5862">
        <v>3033085975612830</v>
      </c>
      <c r="B5862" t="s">
        <v>364</v>
      </c>
      <c r="C5862" t="s">
        <v>273</v>
      </c>
      <c r="D5862" t="s">
        <v>5792</v>
      </c>
      <c r="E5862" t="s">
        <v>5053</v>
      </c>
      <c r="F5862" t="s">
        <v>5054</v>
      </c>
      <c r="G5862">
        <v>47.516199999999998</v>
      </c>
      <c r="H5862">
        <v>14.5501</v>
      </c>
      <c r="I5862" t="s">
        <v>28</v>
      </c>
      <c r="J5862">
        <v>34305</v>
      </c>
      <c r="K5862" s="1">
        <v>44874</v>
      </c>
      <c r="L5862" t="s">
        <v>63</v>
      </c>
      <c r="M5862" t="s">
        <v>15206</v>
      </c>
      <c r="N5862" t="s">
        <v>15207</v>
      </c>
      <c r="O5862" t="s">
        <v>1735</v>
      </c>
      <c r="P5862" t="s">
        <v>2009</v>
      </c>
      <c r="Q5862" t="s">
        <v>321</v>
      </c>
      <c r="R5862" t="s">
        <v>2010</v>
      </c>
      <c r="S5862" t="s">
        <v>212</v>
      </c>
      <c r="T5862" t="s">
        <v>2011</v>
      </c>
      <c r="U5862" t="s">
        <v>2012</v>
      </c>
      <c r="V5862" t="s">
        <v>6574</v>
      </c>
      <c r="W5862" t="s">
        <v>6575</v>
      </c>
    </row>
    <row r="5863" spans="1:23" x14ac:dyDescent="0.3">
      <c r="A5863">
        <v>1192492649413410</v>
      </c>
      <c r="B5863" t="s">
        <v>286</v>
      </c>
      <c r="C5863" t="s">
        <v>58</v>
      </c>
      <c r="D5863" t="s">
        <v>4670</v>
      </c>
      <c r="E5863" t="s">
        <v>2336</v>
      </c>
      <c r="F5863" t="s">
        <v>2337</v>
      </c>
      <c r="G5863">
        <v>61.892600000000002</v>
      </c>
      <c r="H5863">
        <v>-6.9118000000000004</v>
      </c>
      <c r="I5863" t="s">
        <v>28</v>
      </c>
      <c r="J5863">
        <v>118494</v>
      </c>
      <c r="K5863" s="1">
        <v>44931</v>
      </c>
      <c r="L5863" t="s">
        <v>123</v>
      </c>
      <c r="M5863" t="s">
        <v>15208</v>
      </c>
      <c r="N5863" t="s">
        <v>15209</v>
      </c>
      <c r="O5863" t="s">
        <v>2072</v>
      </c>
      <c r="P5863" t="s">
        <v>2073</v>
      </c>
      <c r="Q5863" t="s">
        <v>253</v>
      </c>
      <c r="R5863" t="s">
        <v>2074</v>
      </c>
      <c r="S5863" t="s">
        <v>334</v>
      </c>
      <c r="T5863" t="s">
        <v>2075</v>
      </c>
      <c r="U5863" t="s">
        <v>2076</v>
      </c>
      <c r="V5863" t="s">
        <v>8855</v>
      </c>
      <c r="W5863" t="s">
        <v>8856</v>
      </c>
    </row>
    <row r="5864" spans="1:23" x14ac:dyDescent="0.3">
      <c r="A5864">
        <v>2212455473718300</v>
      </c>
      <c r="B5864" t="s">
        <v>582</v>
      </c>
      <c r="C5864" t="s">
        <v>189</v>
      </c>
      <c r="D5864" t="s">
        <v>882</v>
      </c>
      <c r="E5864" t="s">
        <v>5023</v>
      </c>
      <c r="F5864" t="s">
        <v>5024</v>
      </c>
      <c r="G5864">
        <v>25.034300000000002</v>
      </c>
      <c r="H5864">
        <v>-77.396299999999997</v>
      </c>
      <c r="I5864" t="s">
        <v>28</v>
      </c>
      <c r="J5864">
        <v>44923</v>
      </c>
      <c r="K5864" s="1">
        <v>44832</v>
      </c>
      <c r="L5864" t="s">
        <v>29</v>
      </c>
      <c r="M5864" t="s">
        <v>15210</v>
      </c>
      <c r="N5864" t="s">
        <v>15211</v>
      </c>
      <c r="O5864" t="s">
        <v>1428</v>
      </c>
      <c r="P5864" t="s">
        <v>4089</v>
      </c>
      <c r="Q5864" t="s">
        <v>358</v>
      </c>
      <c r="R5864" t="s">
        <v>4090</v>
      </c>
      <c r="S5864" t="s">
        <v>114</v>
      </c>
      <c r="T5864" t="s">
        <v>4091</v>
      </c>
      <c r="U5864" t="s">
        <v>4092</v>
      </c>
      <c r="V5864" t="s">
        <v>6671</v>
      </c>
      <c r="W5864" t="s">
        <v>6672</v>
      </c>
    </row>
    <row r="5865" spans="1:23" x14ac:dyDescent="0.3">
      <c r="A5865">
        <v>1284427737940630</v>
      </c>
      <c r="B5865" t="s">
        <v>839</v>
      </c>
      <c r="C5865" t="s">
        <v>151</v>
      </c>
      <c r="D5865" t="s">
        <v>6648</v>
      </c>
      <c r="E5865" t="s">
        <v>5030</v>
      </c>
      <c r="F5865" t="s">
        <v>5031</v>
      </c>
      <c r="G5865">
        <v>60.1282</v>
      </c>
      <c r="H5865">
        <v>18.6435</v>
      </c>
      <c r="I5865" t="s">
        <v>28</v>
      </c>
      <c r="J5865">
        <v>81374</v>
      </c>
      <c r="K5865" s="1">
        <v>45096</v>
      </c>
      <c r="L5865" t="s">
        <v>29</v>
      </c>
      <c r="M5865" t="s">
        <v>15212</v>
      </c>
      <c r="N5865" t="s">
        <v>15213</v>
      </c>
      <c r="O5865" t="s">
        <v>424</v>
      </c>
      <c r="P5865" t="s">
        <v>2056</v>
      </c>
      <c r="Q5865" t="s">
        <v>34</v>
      </c>
      <c r="R5865" t="s">
        <v>2057</v>
      </c>
      <c r="S5865" t="s">
        <v>198</v>
      </c>
      <c r="T5865" t="s">
        <v>2058</v>
      </c>
      <c r="U5865" t="s">
        <v>2059</v>
      </c>
      <c r="V5865" t="s">
        <v>2169</v>
      </c>
      <c r="W5865" t="s">
        <v>2170</v>
      </c>
    </row>
    <row r="5866" spans="1:23" x14ac:dyDescent="0.3">
      <c r="A5866">
        <v>1468262076751340</v>
      </c>
      <c r="B5866" t="s">
        <v>119</v>
      </c>
      <c r="C5866" t="s">
        <v>189</v>
      </c>
      <c r="D5866" t="s">
        <v>5134</v>
      </c>
      <c r="E5866" t="s">
        <v>1210</v>
      </c>
      <c r="F5866" t="s">
        <v>1211</v>
      </c>
      <c r="G5866">
        <v>18.220800000000001</v>
      </c>
      <c r="H5866">
        <v>-66.590100000000007</v>
      </c>
      <c r="I5866" t="s">
        <v>28</v>
      </c>
      <c r="J5866">
        <v>107661</v>
      </c>
      <c r="K5866" s="1">
        <v>44943</v>
      </c>
      <c r="L5866" t="s">
        <v>123</v>
      </c>
      <c r="M5866" t="s">
        <v>15214</v>
      </c>
      <c r="N5866" t="s">
        <v>15215</v>
      </c>
      <c r="O5866" t="s">
        <v>400</v>
      </c>
      <c r="P5866" t="s">
        <v>2566</v>
      </c>
      <c r="Q5866" t="s">
        <v>50</v>
      </c>
      <c r="R5866" t="s">
        <v>2567</v>
      </c>
      <c r="S5866" t="s">
        <v>334</v>
      </c>
      <c r="T5866" t="s">
        <v>2568</v>
      </c>
      <c r="U5866" t="s">
        <v>2569</v>
      </c>
      <c r="V5866" t="s">
        <v>4481</v>
      </c>
      <c r="W5866" t="s">
        <v>4482</v>
      </c>
    </row>
    <row r="5867" spans="1:23" x14ac:dyDescent="0.3">
      <c r="A5867">
        <v>1026924980383620</v>
      </c>
      <c r="B5867" t="s">
        <v>300</v>
      </c>
      <c r="C5867" t="s">
        <v>273</v>
      </c>
      <c r="D5867" t="s">
        <v>444</v>
      </c>
      <c r="E5867" t="s">
        <v>1424</v>
      </c>
      <c r="F5867" t="s">
        <v>1425</v>
      </c>
      <c r="G5867">
        <v>-15.3767</v>
      </c>
      <c r="H5867">
        <v>166.95920000000001</v>
      </c>
      <c r="I5867" t="s">
        <v>62</v>
      </c>
      <c r="J5867">
        <v>78375</v>
      </c>
      <c r="K5867" s="1">
        <v>44610</v>
      </c>
      <c r="L5867" t="s">
        <v>63</v>
      </c>
      <c r="M5867" t="s">
        <v>12555</v>
      </c>
      <c r="N5867" t="s">
        <v>15216</v>
      </c>
      <c r="O5867" t="s">
        <v>618</v>
      </c>
      <c r="P5867" t="s">
        <v>1607</v>
      </c>
      <c r="Q5867" t="s">
        <v>967</v>
      </c>
      <c r="R5867" t="s">
        <v>1608</v>
      </c>
      <c r="S5867" t="s">
        <v>241</v>
      </c>
      <c r="T5867" t="s">
        <v>1609</v>
      </c>
      <c r="U5867" t="s">
        <v>1610</v>
      </c>
      <c r="V5867" t="s">
        <v>6471</v>
      </c>
      <c r="W5867" t="s">
        <v>6472</v>
      </c>
    </row>
    <row r="5868" spans="1:23" x14ac:dyDescent="0.3">
      <c r="A5868">
        <v>1764634599063620</v>
      </c>
      <c r="B5868" t="s">
        <v>555</v>
      </c>
      <c r="C5868" t="s">
        <v>42</v>
      </c>
      <c r="D5868" t="s">
        <v>5350</v>
      </c>
      <c r="E5868" t="s">
        <v>504</v>
      </c>
      <c r="F5868" t="s">
        <v>505</v>
      </c>
      <c r="G5868">
        <v>21.473500000000001</v>
      </c>
      <c r="H5868">
        <v>55.9754</v>
      </c>
      <c r="I5868" t="s">
        <v>206</v>
      </c>
      <c r="J5868">
        <v>19504</v>
      </c>
      <c r="K5868" s="1">
        <v>44630</v>
      </c>
      <c r="L5868" t="s">
        <v>123</v>
      </c>
      <c r="M5868" t="s">
        <v>1536</v>
      </c>
      <c r="N5868" t="s">
        <v>15217</v>
      </c>
      <c r="O5868" t="s">
        <v>2583</v>
      </c>
      <c r="P5868" t="s">
        <v>5143</v>
      </c>
      <c r="Q5868" t="s">
        <v>67</v>
      </c>
      <c r="R5868" t="s">
        <v>5144</v>
      </c>
      <c r="S5868" t="s">
        <v>114</v>
      </c>
      <c r="T5868" t="s">
        <v>5145</v>
      </c>
      <c r="U5868" t="s">
        <v>5146</v>
      </c>
      <c r="V5868" t="s">
        <v>3197</v>
      </c>
      <c r="W5868" t="s">
        <v>3198</v>
      </c>
    </row>
    <row r="5869" spans="1:23" x14ac:dyDescent="0.3">
      <c r="A5869">
        <v>732731904779956</v>
      </c>
      <c r="B5869" t="s">
        <v>839</v>
      </c>
      <c r="C5869" t="s">
        <v>24</v>
      </c>
      <c r="D5869" t="s">
        <v>1719</v>
      </c>
      <c r="E5869" t="s">
        <v>768</v>
      </c>
      <c r="F5869" t="s">
        <v>769</v>
      </c>
      <c r="G5869">
        <v>5.1520999999999999</v>
      </c>
      <c r="H5869">
        <v>46.199599999999997</v>
      </c>
      <c r="I5869" t="s">
        <v>206</v>
      </c>
      <c r="J5869">
        <v>82133</v>
      </c>
      <c r="K5869" s="1">
        <v>45031</v>
      </c>
      <c r="L5869" t="s">
        <v>63</v>
      </c>
      <c r="M5869" t="s">
        <v>15218</v>
      </c>
      <c r="N5869" t="s">
        <v>15219</v>
      </c>
      <c r="O5869" t="s">
        <v>3926</v>
      </c>
      <c r="P5869" t="s">
        <v>3927</v>
      </c>
      <c r="Q5869" t="s">
        <v>169</v>
      </c>
      <c r="R5869" t="s">
        <v>3928</v>
      </c>
      <c r="S5869" t="s">
        <v>334</v>
      </c>
      <c r="T5869" t="s">
        <v>3929</v>
      </c>
      <c r="U5869" t="s">
        <v>3930</v>
      </c>
      <c r="V5869" t="s">
        <v>708</v>
      </c>
      <c r="W5869" t="s">
        <v>709</v>
      </c>
    </row>
    <row r="5870" spans="1:23" x14ac:dyDescent="0.3">
      <c r="A5870">
        <v>2606484013299340</v>
      </c>
      <c r="B5870" t="s">
        <v>859</v>
      </c>
      <c r="C5870" t="s">
        <v>189</v>
      </c>
      <c r="D5870" t="s">
        <v>3454</v>
      </c>
      <c r="E5870" t="s">
        <v>4406</v>
      </c>
      <c r="F5870" t="s">
        <v>4407</v>
      </c>
      <c r="G5870">
        <v>42.7087</v>
      </c>
      <c r="H5870">
        <v>19.374400000000001</v>
      </c>
      <c r="I5870" t="s">
        <v>28</v>
      </c>
      <c r="J5870">
        <v>47057</v>
      </c>
      <c r="K5870" s="1">
        <v>44940</v>
      </c>
      <c r="L5870" t="s">
        <v>29</v>
      </c>
      <c r="M5870" t="s">
        <v>15220</v>
      </c>
      <c r="N5870" t="s">
        <v>15221</v>
      </c>
      <c r="O5870" t="s">
        <v>320</v>
      </c>
      <c r="P5870" t="s">
        <v>319</v>
      </c>
      <c r="Q5870" t="s">
        <v>358</v>
      </c>
      <c r="R5870" t="s">
        <v>6101</v>
      </c>
      <c r="S5870" t="s">
        <v>114</v>
      </c>
      <c r="T5870" t="s">
        <v>6102</v>
      </c>
      <c r="U5870" t="s">
        <v>6103</v>
      </c>
      <c r="V5870" t="s">
        <v>9919</v>
      </c>
      <c r="W5870" t="s">
        <v>9920</v>
      </c>
    </row>
    <row r="5871" spans="1:23" x14ac:dyDescent="0.3">
      <c r="A5871">
        <v>2497220190650320</v>
      </c>
      <c r="B5871" t="s">
        <v>1140</v>
      </c>
      <c r="C5871" t="s">
        <v>24</v>
      </c>
      <c r="D5871" t="s">
        <v>7977</v>
      </c>
      <c r="E5871" t="s">
        <v>2816</v>
      </c>
      <c r="F5871" t="s">
        <v>2817</v>
      </c>
      <c r="G5871">
        <v>-40.900599999999997</v>
      </c>
      <c r="H5871">
        <v>174.886</v>
      </c>
      <c r="I5871" t="s">
        <v>206</v>
      </c>
      <c r="J5871">
        <v>98148</v>
      </c>
      <c r="K5871" s="1">
        <v>44958</v>
      </c>
      <c r="L5871" t="s">
        <v>29</v>
      </c>
      <c r="M5871" t="s">
        <v>15222</v>
      </c>
      <c r="N5871" t="s">
        <v>15223</v>
      </c>
      <c r="O5871" t="s">
        <v>1260</v>
      </c>
      <c r="P5871" t="s">
        <v>6313</v>
      </c>
      <c r="Q5871" t="s">
        <v>332</v>
      </c>
      <c r="R5871" t="s">
        <v>6314</v>
      </c>
      <c r="S5871" t="s">
        <v>241</v>
      </c>
      <c r="T5871" t="s">
        <v>6315</v>
      </c>
      <c r="U5871" t="s">
        <v>6316</v>
      </c>
      <c r="V5871" t="s">
        <v>3075</v>
      </c>
      <c r="W5871" t="s">
        <v>3076</v>
      </c>
    </row>
    <row r="5872" spans="1:23" x14ac:dyDescent="0.3">
      <c r="A5872">
        <v>2310020004707650</v>
      </c>
      <c r="B5872" t="s">
        <v>364</v>
      </c>
      <c r="C5872" t="s">
        <v>91</v>
      </c>
      <c r="D5872" t="s">
        <v>4019</v>
      </c>
      <c r="E5872" t="s">
        <v>262</v>
      </c>
      <c r="F5872" t="s">
        <v>262</v>
      </c>
      <c r="G5872">
        <v>43.942399999999999</v>
      </c>
      <c r="H5872">
        <v>12.457800000000001</v>
      </c>
      <c r="I5872" t="s">
        <v>28</v>
      </c>
      <c r="J5872">
        <v>78365</v>
      </c>
      <c r="K5872" s="1">
        <v>45136</v>
      </c>
      <c r="L5872" t="s">
        <v>29</v>
      </c>
      <c r="M5872" t="s">
        <v>15224</v>
      </c>
      <c r="N5872" t="s">
        <v>15225</v>
      </c>
      <c r="O5872" t="s">
        <v>508</v>
      </c>
      <c r="P5872" t="s">
        <v>886</v>
      </c>
      <c r="Q5872" t="s">
        <v>34</v>
      </c>
      <c r="R5872" t="s">
        <v>887</v>
      </c>
      <c r="S5872" t="s">
        <v>145</v>
      </c>
      <c r="T5872" t="s">
        <v>888</v>
      </c>
      <c r="U5872" t="s">
        <v>889</v>
      </c>
      <c r="V5872" t="s">
        <v>7327</v>
      </c>
      <c r="W5872" t="s">
        <v>7328</v>
      </c>
    </row>
    <row r="5873" spans="1:23" x14ac:dyDescent="0.3">
      <c r="A5873">
        <v>1876596997855170</v>
      </c>
      <c r="B5873" t="s">
        <v>286</v>
      </c>
      <c r="C5873" t="s">
        <v>58</v>
      </c>
      <c r="D5873" t="s">
        <v>1714</v>
      </c>
      <c r="E5873" t="s">
        <v>1268</v>
      </c>
      <c r="F5873" t="s">
        <v>1269</v>
      </c>
      <c r="G5873">
        <v>12.879721</v>
      </c>
      <c r="H5873">
        <v>121.774017</v>
      </c>
      <c r="I5873" t="s">
        <v>78</v>
      </c>
      <c r="J5873">
        <v>71361</v>
      </c>
      <c r="K5873" s="1">
        <v>44976</v>
      </c>
      <c r="L5873" t="s">
        <v>29</v>
      </c>
      <c r="M5873" t="s">
        <v>3664</v>
      </c>
      <c r="N5873" t="s">
        <v>15226</v>
      </c>
      <c r="O5873" t="s">
        <v>33</v>
      </c>
      <c r="P5873" t="s">
        <v>3049</v>
      </c>
      <c r="Q5873" t="s">
        <v>34</v>
      </c>
      <c r="R5873" t="s">
        <v>3050</v>
      </c>
      <c r="S5873" t="s">
        <v>334</v>
      </c>
      <c r="T5873" t="s">
        <v>3051</v>
      </c>
      <c r="U5873" t="s">
        <v>3052</v>
      </c>
      <c r="V5873" t="s">
        <v>5977</v>
      </c>
      <c r="W5873" t="s">
        <v>5978</v>
      </c>
    </row>
    <row r="5874" spans="1:23" x14ac:dyDescent="0.3">
      <c r="A5874">
        <v>2142570368842790</v>
      </c>
      <c r="B5874" t="s">
        <v>417</v>
      </c>
      <c r="C5874" t="s">
        <v>134</v>
      </c>
      <c r="D5874" t="s">
        <v>1855</v>
      </c>
      <c r="E5874" t="s">
        <v>1935</v>
      </c>
      <c r="F5874" t="s">
        <v>1935</v>
      </c>
      <c r="G5874">
        <v>36.140799999999999</v>
      </c>
      <c r="H5874">
        <v>-5.3536000000000001</v>
      </c>
      <c r="I5874" t="s">
        <v>138</v>
      </c>
      <c r="J5874">
        <v>85960</v>
      </c>
      <c r="K5874" s="1">
        <v>44731</v>
      </c>
      <c r="L5874" t="s">
        <v>63</v>
      </c>
      <c r="M5874" t="s">
        <v>15227</v>
      </c>
      <c r="N5874" t="s">
        <v>15228</v>
      </c>
      <c r="O5874" t="s">
        <v>586</v>
      </c>
      <c r="P5874" t="s">
        <v>1106</v>
      </c>
      <c r="Q5874" t="s">
        <v>239</v>
      </c>
      <c r="R5874" t="s">
        <v>1107</v>
      </c>
      <c r="S5874" t="s">
        <v>145</v>
      </c>
      <c r="T5874" t="s">
        <v>1108</v>
      </c>
      <c r="U5874" t="s">
        <v>1109</v>
      </c>
      <c r="V5874" t="s">
        <v>5543</v>
      </c>
      <c r="W5874" t="s">
        <v>5544</v>
      </c>
    </row>
    <row r="5875" spans="1:23" x14ac:dyDescent="0.3">
      <c r="A5875">
        <v>778722165479183</v>
      </c>
      <c r="B5875" t="s">
        <v>133</v>
      </c>
      <c r="C5875" t="s">
        <v>273</v>
      </c>
      <c r="D5875" t="s">
        <v>4146</v>
      </c>
      <c r="E5875" t="s">
        <v>602</v>
      </c>
      <c r="F5875" t="s">
        <v>603</v>
      </c>
      <c r="G5875">
        <v>40.463700000000003</v>
      </c>
      <c r="H5875">
        <v>-3.7492000000000001</v>
      </c>
      <c r="I5875" t="s">
        <v>28</v>
      </c>
      <c r="J5875">
        <v>78048</v>
      </c>
      <c r="K5875" s="1">
        <v>44960</v>
      </c>
      <c r="L5875" t="s">
        <v>29</v>
      </c>
      <c r="M5875" t="s">
        <v>15229</v>
      </c>
      <c r="N5875" t="s">
        <v>15230</v>
      </c>
      <c r="O5875" t="s">
        <v>424</v>
      </c>
      <c r="P5875" t="s">
        <v>3160</v>
      </c>
      <c r="Q5875" t="s">
        <v>1047</v>
      </c>
      <c r="R5875" t="s">
        <v>3161</v>
      </c>
      <c r="S5875" t="s">
        <v>69</v>
      </c>
      <c r="T5875" t="s">
        <v>3162</v>
      </c>
      <c r="U5875" t="s">
        <v>3163</v>
      </c>
      <c r="V5875" t="s">
        <v>9417</v>
      </c>
      <c r="W5875" t="s">
        <v>9418</v>
      </c>
    </row>
    <row r="5876" spans="1:23" x14ac:dyDescent="0.3">
      <c r="A5876">
        <v>1191014492496440</v>
      </c>
      <c r="B5876" t="s">
        <v>57</v>
      </c>
      <c r="C5876" t="s">
        <v>58</v>
      </c>
      <c r="D5876" t="s">
        <v>1164</v>
      </c>
      <c r="E5876" t="s">
        <v>93</v>
      </c>
      <c r="F5876" t="s">
        <v>94</v>
      </c>
      <c r="G5876">
        <v>-35.6751</v>
      </c>
      <c r="H5876">
        <v>-71.542900000000003</v>
      </c>
      <c r="I5876" t="s">
        <v>62</v>
      </c>
      <c r="J5876">
        <v>62164</v>
      </c>
      <c r="K5876" s="1">
        <v>45047</v>
      </c>
      <c r="L5876" t="s">
        <v>29</v>
      </c>
      <c r="M5876" t="s">
        <v>12589</v>
      </c>
      <c r="N5876" t="s">
        <v>15231</v>
      </c>
      <c r="O5876" t="s">
        <v>97</v>
      </c>
      <c r="P5876" t="s">
        <v>98</v>
      </c>
      <c r="Q5876" t="s">
        <v>50</v>
      </c>
      <c r="R5876" t="s">
        <v>99</v>
      </c>
      <c r="S5876" t="s">
        <v>52</v>
      </c>
      <c r="T5876" t="s">
        <v>100</v>
      </c>
      <c r="U5876" t="s">
        <v>101</v>
      </c>
      <c r="V5876" t="s">
        <v>4271</v>
      </c>
      <c r="W5876" t="s">
        <v>4272</v>
      </c>
    </row>
    <row r="5877" spans="1:23" x14ac:dyDescent="0.3">
      <c r="A5877">
        <v>2302794825983650</v>
      </c>
      <c r="B5877" t="s">
        <v>686</v>
      </c>
      <c r="C5877" t="s">
        <v>189</v>
      </c>
      <c r="D5877" t="s">
        <v>2460</v>
      </c>
      <c r="E5877" t="s">
        <v>504</v>
      </c>
      <c r="F5877" t="s">
        <v>505</v>
      </c>
      <c r="G5877">
        <v>21.473500000000001</v>
      </c>
      <c r="H5877">
        <v>55.9754</v>
      </c>
      <c r="I5877" t="s">
        <v>78</v>
      </c>
      <c r="J5877">
        <v>21081</v>
      </c>
      <c r="K5877" s="1">
        <v>45114</v>
      </c>
      <c r="L5877" t="s">
        <v>123</v>
      </c>
      <c r="M5877" t="s">
        <v>15232</v>
      </c>
      <c r="N5877">
        <f>1-245-923-7962</f>
        <v>-9129</v>
      </c>
      <c r="O5877" t="s">
        <v>2072</v>
      </c>
      <c r="P5877" t="s">
        <v>597</v>
      </c>
      <c r="Q5877" t="s">
        <v>358</v>
      </c>
      <c r="R5877" t="s">
        <v>3303</v>
      </c>
      <c r="S5877" t="s">
        <v>36</v>
      </c>
      <c r="T5877" t="s">
        <v>3304</v>
      </c>
      <c r="U5877" t="s">
        <v>3305</v>
      </c>
      <c r="V5877" t="s">
        <v>2236</v>
      </c>
      <c r="W5877" t="s">
        <v>2237</v>
      </c>
    </row>
    <row r="5878" spans="1:23" x14ac:dyDescent="0.3">
      <c r="A5878">
        <v>2325692622265960</v>
      </c>
      <c r="B5878" t="s">
        <v>779</v>
      </c>
      <c r="C5878" t="s">
        <v>58</v>
      </c>
      <c r="D5878" t="s">
        <v>3128</v>
      </c>
      <c r="E5878" t="s">
        <v>2094</v>
      </c>
      <c r="F5878" t="s">
        <v>2095</v>
      </c>
      <c r="G5878">
        <v>-14.271000000000001</v>
      </c>
      <c r="H5878">
        <v>-170.13220000000001</v>
      </c>
      <c r="I5878" t="s">
        <v>138</v>
      </c>
      <c r="J5878">
        <v>54821</v>
      </c>
      <c r="K5878" s="1">
        <v>44570</v>
      </c>
      <c r="L5878" t="s">
        <v>63</v>
      </c>
      <c r="M5878" t="s">
        <v>15233</v>
      </c>
      <c r="N5878">
        <v>6088633930</v>
      </c>
      <c r="O5878" t="s">
        <v>32</v>
      </c>
      <c r="P5878" t="s">
        <v>33</v>
      </c>
      <c r="Q5878" t="s">
        <v>169</v>
      </c>
      <c r="R5878" t="s">
        <v>35</v>
      </c>
      <c r="S5878" t="s">
        <v>114</v>
      </c>
      <c r="T5878" t="s">
        <v>37</v>
      </c>
      <c r="U5878" t="s">
        <v>38</v>
      </c>
      <c r="V5878" t="s">
        <v>2738</v>
      </c>
      <c r="W5878" t="s">
        <v>2739</v>
      </c>
    </row>
    <row r="5879" spans="1:23" x14ac:dyDescent="0.3">
      <c r="A5879">
        <v>646694393494026</v>
      </c>
      <c r="B5879" t="s">
        <v>104</v>
      </c>
      <c r="C5879" t="s">
        <v>105</v>
      </c>
      <c r="D5879" t="s">
        <v>1159</v>
      </c>
      <c r="E5879" t="s">
        <v>93</v>
      </c>
      <c r="F5879" t="s">
        <v>94</v>
      </c>
      <c r="G5879">
        <v>-35.6751</v>
      </c>
      <c r="H5879">
        <v>-71.542900000000003</v>
      </c>
      <c r="I5879" t="s">
        <v>62</v>
      </c>
      <c r="J5879">
        <v>41440</v>
      </c>
      <c r="K5879" s="1">
        <v>44602</v>
      </c>
      <c r="L5879" t="s">
        <v>123</v>
      </c>
      <c r="M5879" t="s">
        <v>15234</v>
      </c>
      <c r="N5879" t="s">
        <v>15235</v>
      </c>
      <c r="O5879" t="s">
        <v>401</v>
      </c>
      <c r="P5879" t="s">
        <v>1484</v>
      </c>
      <c r="Q5879" t="s">
        <v>143</v>
      </c>
      <c r="R5879" t="s">
        <v>1485</v>
      </c>
      <c r="S5879" t="s">
        <v>255</v>
      </c>
      <c r="T5879" t="s">
        <v>1486</v>
      </c>
      <c r="U5879" t="s">
        <v>1487</v>
      </c>
      <c r="V5879" t="s">
        <v>415</v>
      </c>
      <c r="W5879" t="s">
        <v>416</v>
      </c>
    </row>
    <row r="5880" spans="1:23" x14ac:dyDescent="0.3">
      <c r="A5880">
        <v>2425620826101340</v>
      </c>
      <c r="B5880" t="s">
        <v>480</v>
      </c>
      <c r="C5880" t="s">
        <v>58</v>
      </c>
      <c r="D5880" t="s">
        <v>3170</v>
      </c>
      <c r="E5880" t="s">
        <v>1278</v>
      </c>
      <c r="F5880" t="s">
        <v>1278</v>
      </c>
      <c r="G5880">
        <v>49.815300000000001</v>
      </c>
      <c r="H5880">
        <v>6.1295999999999999</v>
      </c>
      <c r="I5880" t="s">
        <v>78</v>
      </c>
      <c r="J5880">
        <v>40658</v>
      </c>
      <c r="K5880" s="1">
        <v>44711</v>
      </c>
      <c r="L5880" t="s">
        <v>29</v>
      </c>
      <c r="M5880" t="s">
        <v>15236</v>
      </c>
      <c r="N5880" t="s">
        <v>15237</v>
      </c>
      <c r="O5880" t="s">
        <v>716</v>
      </c>
      <c r="P5880" t="s">
        <v>4913</v>
      </c>
      <c r="Q5880" t="s">
        <v>50</v>
      </c>
      <c r="R5880" t="s">
        <v>4914</v>
      </c>
      <c r="S5880" t="s">
        <v>69</v>
      </c>
      <c r="T5880" t="s">
        <v>4915</v>
      </c>
      <c r="U5880" t="s">
        <v>4916</v>
      </c>
      <c r="V5880" t="s">
        <v>3088</v>
      </c>
      <c r="W5880" t="s">
        <v>3089</v>
      </c>
    </row>
    <row r="5881" spans="1:23" x14ac:dyDescent="0.3">
      <c r="A5881">
        <v>606666662994717</v>
      </c>
      <c r="B5881" t="s">
        <v>74</v>
      </c>
      <c r="C5881" t="s">
        <v>91</v>
      </c>
      <c r="D5881" t="s">
        <v>1962</v>
      </c>
      <c r="E5881" t="s">
        <v>1949</v>
      </c>
      <c r="F5881" t="s">
        <v>1950</v>
      </c>
      <c r="G5881">
        <v>-4.6795999999999998</v>
      </c>
      <c r="H5881">
        <v>55.491999999999997</v>
      </c>
      <c r="I5881" t="s">
        <v>62</v>
      </c>
      <c r="J5881">
        <v>109393</v>
      </c>
      <c r="K5881" s="1">
        <v>45083</v>
      </c>
      <c r="L5881" t="s">
        <v>29</v>
      </c>
      <c r="M5881" t="s">
        <v>15238</v>
      </c>
      <c r="N5881" t="s">
        <v>15239</v>
      </c>
      <c r="O5881" t="s">
        <v>2883</v>
      </c>
      <c r="P5881" t="s">
        <v>4657</v>
      </c>
      <c r="Q5881" t="s">
        <v>67</v>
      </c>
      <c r="R5881" t="s">
        <v>4658</v>
      </c>
      <c r="S5881" t="s">
        <v>69</v>
      </c>
      <c r="T5881" t="s">
        <v>4659</v>
      </c>
      <c r="U5881" t="s">
        <v>4660</v>
      </c>
      <c r="V5881" t="s">
        <v>12188</v>
      </c>
      <c r="W5881" t="s">
        <v>12189</v>
      </c>
    </row>
    <row r="5882" spans="1:23" x14ac:dyDescent="0.3">
      <c r="A5882">
        <v>964008206878037</v>
      </c>
      <c r="B5882" t="s">
        <v>667</v>
      </c>
      <c r="C5882" t="s">
        <v>189</v>
      </c>
      <c r="D5882" t="s">
        <v>5605</v>
      </c>
      <c r="E5882" t="s">
        <v>93</v>
      </c>
      <c r="F5882" t="s">
        <v>94</v>
      </c>
      <c r="G5882">
        <v>-35.6751</v>
      </c>
      <c r="H5882">
        <v>-71.542900000000003</v>
      </c>
      <c r="I5882" t="s">
        <v>28</v>
      </c>
      <c r="J5882">
        <v>52081</v>
      </c>
      <c r="K5882" s="1">
        <v>44643</v>
      </c>
      <c r="L5882" t="s">
        <v>123</v>
      </c>
      <c r="M5882" t="s">
        <v>15240</v>
      </c>
      <c r="N5882">
        <v>9955407209</v>
      </c>
      <c r="O5882" t="s">
        <v>237</v>
      </c>
      <c r="P5882" t="s">
        <v>238</v>
      </c>
      <c r="Q5882" t="s">
        <v>50</v>
      </c>
      <c r="R5882" t="s">
        <v>240</v>
      </c>
      <c r="S5882" t="s">
        <v>69</v>
      </c>
      <c r="T5882" t="s">
        <v>242</v>
      </c>
      <c r="U5882" t="s">
        <v>243</v>
      </c>
      <c r="V5882" t="s">
        <v>5021</v>
      </c>
      <c r="W5882" t="s">
        <v>5022</v>
      </c>
    </row>
    <row r="5883" spans="1:23" x14ac:dyDescent="0.3">
      <c r="A5883">
        <v>907924984966162</v>
      </c>
      <c r="B5883" t="s">
        <v>41</v>
      </c>
      <c r="C5883" t="s">
        <v>58</v>
      </c>
      <c r="D5883" t="s">
        <v>5184</v>
      </c>
      <c r="E5883" t="s">
        <v>5023</v>
      </c>
      <c r="F5883" t="s">
        <v>5024</v>
      </c>
      <c r="G5883">
        <v>25.034300000000002</v>
      </c>
      <c r="H5883">
        <v>-77.396299999999997</v>
      </c>
      <c r="I5883" t="s">
        <v>62</v>
      </c>
      <c r="J5883">
        <v>25601</v>
      </c>
      <c r="K5883" s="1">
        <v>45035</v>
      </c>
      <c r="L5883" t="s">
        <v>123</v>
      </c>
      <c r="M5883" t="s">
        <v>15241</v>
      </c>
      <c r="N5883" t="s">
        <v>15242</v>
      </c>
      <c r="O5883" t="s">
        <v>126</v>
      </c>
      <c r="P5883" t="s">
        <v>7438</v>
      </c>
      <c r="Q5883" t="s">
        <v>239</v>
      </c>
      <c r="R5883" t="s">
        <v>7439</v>
      </c>
      <c r="S5883" t="s">
        <v>198</v>
      </c>
      <c r="T5883" t="s">
        <v>7440</v>
      </c>
      <c r="U5883" t="s">
        <v>7441</v>
      </c>
      <c r="V5883" t="s">
        <v>8795</v>
      </c>
      <c r="W5883" t="s">
        <v>8796</v>
      </c>
    </row>
    <row r="5884" spans="1:23" x14ac:dyDescent="0.3">
      <c r="A5884">
        <v>2680526190756040</v>
      </c>
      <c r="B5884" t="s">
        <v>364</v>
      </c>
      <c r="C5884" t="s">
        <v>134</v>
      </c>
      <c r="D5884" t="s">
        <v>232</v>
      </c>
      <c r="E5884" t="s">
        <v>288</v>
      </c>
      <c r="F5884" t="s">
        <v>2442</v>
      </c>
      <c r="G5884">
        <v>35.907800000000002</v>
      </c>
      <c r="H5884">
        <v>127.76690000000001</v>
      </c>
      <c r="I5884" t="s">
        <v>206</v>
      </c>
      <c r="J5884">
        <v>87038</v>
      </c>
      <c r="K5884" s="1">
        <v>44622</v>
      </c>
      <c r="L5884" t="s">
        <v>29</v>
      </c>
      <c r="M5884" t="s">
        <v>15243</v>
      </c>
      <c r="N5884" t="s">
        <v>15244</v>
      </c>
      <c r="O5884" t="s">
        <v>141</v>
      </c>
      <c r="P5884" t="s">
        <v>155</v>
      </c>
      <c r="Q5884" t="s">
        <v>67</v>
      </c>
      <c r="R5884" t="s">
        <v>156</v>
      </c>
      <c r="S5884" t="s">
        <v>69</v>
      </c>
      <c r="T5884" t="s">
        <v>157</v>
      </c>
      <c r="U5884" t="s">
        <v>158</v>
      </c>
      <c r="V5884" t="s">
        <v>1672</v>
      </c>
      <c r="W5884" t="s">
        <v>1673</v>
      </c>
    </row>
    <row r="5885" spans="1:23" x14ac:dyDescent="0.3">
      <c r="A5885">
        <v>2141045240659010</v>
      </c>
      <c r="B5885" t="s">
        <v>133</v>
      </c>
      <c r="C5885" t="s">
        <v>189</v>
      </c>
      <c r="D5885" t="s">
        <v>3055</v>
      </c>
      <c r="E5885" t="s">
        <v>353</v>
      </c>
      <c r="F5885" t="s">
        <v>354</v>
      </c>
      <c r="G5885">
        <v>15.199</v>
      </c>
      <c r="H5885">
        <v>-86.241900000000001</v>
      </c>
      <c r="I5885" t="s">
        <v>28</v>
      </c>
      <c r="J5885">
        <v>26417</v>
      </c>
      <c r="K5885" s="1">
        <v>45059</v>
      </c>
      <c r="L5885" t="s">
        <v>123</v>
      </c>
      <c r="M5885" t="s">
        <v>15245</v>
      </c>
      <c r="N5885" t="s">
        <v>15246</v>
      </c>
      <c r="O5885" t="s">
        <v>141</v>
      </c>
      <c r="P5885" t="s">
        <v>3092</v>
      </c>
      <c r="Q5885" t="s">
        <v>83</v>
      </c>
      <c r="R5885" t="s">
        <v>3093</v>
      </c>
      <c r="S5885" t="s">
        <v>85</v>
      </c>
      <c r="T5885" t="s">
        <v>3094</v>
      </c>
      <c r="U5885" t="s">
        <v>3095</v>
      </c>
      <c r="V5885" t="s">
        <v>10751</v>
      </c>
      <c r="W5885" t="s">
        <v>10752</v>
      </c>
    </row>
    <row r="5886" spans="1:23" x14ac:dyDescent="0.3">
      <c r="A5886">
        <v>739258331482864</v>
      </c>
      <c r="B5886" t="s">
        <v>582</v>
      </c>
      <c r="C5886" t="s">
        <v>42</v>
      </c>
      <c r="D5886" t="s">
        <v>1889</v>
      </c>
      <c r="E5886" t="s">
        <v>1122</v>
      </c>
      <c r="F5886" t="s">
        <v>1123</v>
      </c>
      <c r="G5886">
        <v>9.7489000000000008</v>
      </c>
      <c r="H5886">
        <v>-83.753399999999999</v>
      </c>
      <c r="I5886" t="s">
        <v>206</v>
      </c>
      <c r="J5886">
        <v>132426</v>
      </c>
      <c r="K5886" s="1">
        <v>44930</v>
      </c>
      <c r="L5886" t="s">
        <v>63</v>
      </c>
      <c r="M5886" t="s">
        <v>15247</v>
      </c>
      <c r="N5886" t="s">
        <v>15248</v>
      </c>
      <c r="O5886" t="s">
        <v>1661</v>
      </c>
      <c r="P5886" t="s">
        <v>4149</v>
      </c>
      <c r="Q5886" t="s">
        <v>321</v>
      </c>
      <c r="R5886" t="s">
        <v>4150</v>
      </c>
      <c r="S5886" t="s">
        <v>69</v>
      </c>
      <c r="T5886" t="s">
        <v>4151</v>
      </c>
      <c r="U5886" t="s">
        <v>4152</v>
      </c>
      <c r="V5886" t="s">
        <v>2218</v>
      </c>
      <c r="W5886" t="s">
        <v>2219</v>
      </c>
    </row>
    <row r="5887" spans="1:23" x14ac:dyDescent="0.3">
      <c r="A5887">
        <v>197178626630863</v>
      </c>
      <c r="B5887" t="s">
        <v>417</v>
      </c>
      <c r="C5887" t="s">
        <v>58</v>
      </c>
      <c r="D5887" t="s">
        <v>2152</v>
      </c>
      <c r="E5887" t="s">
        <v>576</v>
      </c>
      <c r="F5887" t="s">
        <v>577</v>
      </c>
      <c r="G5887">
        <v>7.3696999999999999</v>
      </c>
      <c r="H5887">
        <v>12.354699999999999</v>
      </c>
      <c r="I5887" t="s">
        <v>78</v>
      </c>
      <c r="J5887">
        <v>86296</v>
      </c>
      <c r="K5887" s="1">
        <v>44483</v>
      </c>
      <c r="L5887" t="s">
        <v>29</v>
      </c>
      <c r="M5887" t="s">
        <v>12065</v>
      </c>
      <c r="N5887" t="s">
        <v>15249</v>
      </c>
      <c r="O5887" t="s">
        <v>3431</v>
      </c>
      <c r="P5887" t="s">
        <v>4610</v>
      </c>
      <c r="Q5887" t="s">
        <v>321</v>
      </c>
      <c r="R5887" t="s">
        <v>4611</v>
      </c>
      <c r="S5887" t="s">
        <v>212</v>
      </c>
      <c r="T5887" t="s">
        <v>4612</v>
      </c>
      <c r="U5887" t="s">
        <v>4613</v>
      </c>
      <c r="V5887" t="s">
        <v>1681</v>
      </c>
      <c r="W5887" t="s">
        <v>1682</v>
      </c>
    </row>
    <row r="5888" spans="1:23" x14ac:dyDescent="0.3">
      <c r="A5888">
        <v>2967402024238410</v>
      </c>
      <c r="B5888" t="s">
        <v>231</v>
      </c>
      <c r="C5888" t="s">
        <v>91</v>
      </c>
      <c r="D5888" t="s">
        <v>4182</v>
      </c>
      <c r="E5888" t="s">
        <v>905</v>
      </c>
      <c r="F5888" t="s">
        <v>906</v>
      </c>
      <c r="G5888">
        <v>-22.328499999999998</v>
      </c>
      <c r="H5888">
        <v>24.684899999999999</v>
      </c>
      <c r="I5888" t="s">
        <v>62</v>
      </c>
      <c r="J5888">
        <v>79765</v>
      </c>
      <c r="K5888" s="1">
        <v>44578</v>
      </c>
      <c r="L5888" t="s">
        <v>123</v>
      </c>
      <c r="M5888" t="s">
        <v>15250</v>
      </c>
      <c r="N5888" t="s">
        <v>15251</v>
      </c>
      <c r="O5888" t="s">
        <v>585</v>
      </c>
      <c r="P5888" t="s">
        <v>586</v>
      </c>
      <c r="Q5888" t="s">
        <v>34</v>
      </c>
      <c r="R5888" t="s">
        <v>587</v>
      </c>
      <c r="S5888" t="s">
        <v>241</v>
      </c>
      <c r="T5888" t="s">
        <v>588</v>
      </c>
      <c r="U5888" t="s">
        <v>589</v>
      </c>
      <c r="V5888" t="s">
        <v>8433</v>
      </c>
      <c r="W5888" t="s">
        <v>8434</v>
      </c>
    </row>
    <row r="5889" spans="1:23" x14ac:dyDescent="0.3">
      <c r="A5889">
        <v>853560020745479</v>
      </c>
      <c r="B5889" t="s">
        <v>779</v>
      </c>
      <c r="C5889" t="s">
        <v>24</v>
      </c>
      <c r="D5889" t="s">
        <v>3706</v>
      </c>
      <c r="E5889" t="s">
        <v>876</v>
      </c>
      <c r="F5889" t="s">
        <v>877</v>
      </c>
      <c r="G5889">
        <v>48.668999999999997</v>
      </c>
      <c r="H5889">
        <v>19.699000000000002</v>
      </c>
      <c r="I5889" t="s">
        <v>78</v>
      </c>
      <c r="J5889">
        <v>13284</v>
      </c>
      <c r="K5889" s="1">
        <v>44933</v>
      </c>
      <c r="L5889" t="s">
        <v>63</v>
      </c>
      <c r="M5889" t="s">
        <v>15252</v>
      </c>
      <c r="N5889">
        <f>1-888-472-9368</f>
        <v>-10727</v>
      </c>
      <c r="O5889" t="s">
        <v>209</v>
      </c>
      <c r="P5889" t="s">
        <v>210</v>
      </c>
      <c r="Q5889" t="s">
        <v>332</v>
      </c>
      <c r="R5889" t="s">
        <v>211</v>
      </c>
      <c r="S5889" t="s">
        <v>241</v>
      </c>
      <c r="T5889" t="s">
        <v>213</v>
      </c>
      <c r="U5889" t="s">
        <v>214</v>
      </c>
      <c r="V5889" t="s">
        <v>4861</v>
      </c>
      <c r="W5889" t="s">
        <v>4862</v>
      </c>
    </row>
    <row r="5890" spans="1:23" x14ac:dyDescent="0.3">
      <c r="A5890">
        <v>272649940854470</v>
      </c>
      <c r="B5890" t="s">
        <v>667</v>
      </c>
      <c r="C5890" t="s">
        <v>134</v>
      </c>
      <c r="D5890" t="s">
        <v>2393</v>
      </c>
      <c r="E5890" t="s">
        <v>1870</v>
      </c>
      <c r="F5890" t="s">
        <v>1871</v>
      </c>
      <c r="G5890">
        <v>18.735700000000001</v>
      </c>
      <c r="H5890">
        <v>-70.162700000000001</v>
      </c>
      <c r="I5890" t="s">
        <v>78</v>
      </c>
      <c r="J5890">
        <v>30899</v>
      </c>
      <c r="K5890" s="1">
        <v>44510</v>
      </c>
      <c r="L5890" t="s">
        <v>63</v>
      </c>
      <c r="M5890" t="s">
        <v>15253</v>
      </c>
      <c r="N5890" t="s">
        <v>15254</v>
      </c>
      <c r="O5890" t="s">
        <v>2242</v>
      </c>
      <c r="P5890" t="s">
        <v>3543</v>
      </c>
      <c r="Q5890" t="s">
        <v>183</v>
      </c>
      <c r="R5890" t="s">
        <v>3544</v>
      </c>
      <c r="S5890" t="s">
        <v>255</v>
      </c>
      <c r="T5890" t="s">
        <v>3545</v>
      </c>
      <c r="U5890" t="s">
        <v>3546</v>
      </c>
      <c r="V5890" t="s">
        <v>749</v>
      </c>
      <c r="W5890" t="s">
        <v>750</v>
      </c>
    </row>
    <row r="5891" spans="1:23" x14ac:dyDescent="0.3">
      <c r="A5891">
        <v>1466850262513490</v>
      </c>
      <c r="B5891" t="s">
        <v>921</v>
      </c>
      <c r="C5891" t="s">
        <v>134</v>
      </c>
      <c r="D5891" t="s">
        <v>3406</v>
      </c>
      <c r="E5891" t="s">
        <v>569</v>
      </c>
      <c r="F5891" t="s">
        <v>570</v>
      </c>
      <c r="G5891">
        <v>18.335799999999999</v>
      </c>
      <c r="H5891">
        <v>-64.896299999999997</v>
      </c>
      <c r="I5891" t="s">
        <v>206</v>
      </c>
      <c r="J5891">
        <v>17352</v>
      </c>
      <c r="K5891" s="1">
        <v>45014</v>
      </c>
      <c r="L5891" t="s">
        <v>29</v>
      </c>
      <c r="M5891" t="s">
        <v>14027</v>
      </c>
      <c r="N5891" t="s">
        <v>15255</v>
      </c>
      <c r="O5891" t="s">
        <v>307</v>
      </c>
      <c r="P5891" t="s">
        <v>1235</v>
      </c>
      <c r="Q5891" t="s">
        <v>67</v>
      </c>
      <c r="R5891" t="s">
        <v>1236</v>
      </c>
      <c r="S5891" t="s">
        <v>36</v>
      </c>
      <c r="T5891" t="s">
        <v>1237</v>
      </c>
      <c r="U5891" t="s">
        <v>1238</v>
      </c>
      <c r="V5891" t="s">
        <v>3821</v>
      </c>
      <c r="W5891" t="s">
        <v>3822</v>
      </c>
    </row>
    <row r="5892" spans="1:23" x14ac:dyDescent="0.3">
      <c r="A5892">
        <v>2370086367389010</v>
      </c>
      <c r="B5892" t="s">
        <v>161</v>
      </c>
      <c r="C5892" t="s">
        <v>58</v>
      </c>
      <c r="D5892" t="s">
        <v>1724</v>
      </c>
      <c r="E5892" t="s">
        <v>5539</v>
      </c>
      <c r="F5892" t="s">
        <v>5540</v>
      </c>
      <c r="G5892">
        <v>14.058299999999999</v>
      </c>
      <c r="H5892">
        <v>108.27719999999999</v>
      </c>
      <c r="I5892" t="s">
        <v>28</v>
      </c>
      <c r="J5892">
        <v>61477</v>
      </c>
      <c r="K5892" s="1">
        <v>44559</v>
      </c>
      <c r="L5892" t="s">
        <v>29</v>
      </c>
      <c r="M5892" t="s">
        <v>15256</v>
      </c>
      <c r="N5892" t="s">
        <v>15257</v>
      </c>
      <c r="O5892" t="s">
        <v>447</v>
      </c>
      <c r="P5892" t="s">
        <v>167</v>
      </c>
      <c r="Q5892" t="s">
        <v>183</v>
      </c>
      <c r="R5892" t="s">
        <v>3571</v>
      </c>
      <c r="S5892" t="s">
        <v>334</v>
      </c>
      <c r="T5892" t="s">
        <v>3572</v>
      </c>
      <c r="U5892" t="s">
        <v>3573</v>
      </c>
      <c r="V5892" t="s">
        <v>7481</v>
      </c>
      <c r="W5892" t="s">
        <v>7482</v>
      </c>
    </row>
    <row r="5893" spans="1:23" x14ac:dyDescent="0.3">
      <c r="A5893">
        <v>655365354409597</v>
      </c>
      <c r="B5893" t="s">
        <v>555</v>
      </c>
      <c r="C5893" t="s">
        <v>273</v>
      </c>
      <c r="D5893" t="s">
        <v>25</v>
      </c>
      <c r="E5893" t="s">
        <v>76</v>
      </c>
      <c r="F5893" t="s">
        <v>77</v>
      </c>
      <c r="G5893">
        <v>9.3077000000000005</v>
      </c>
      <c r="H5893">
        <v>2.3157999999999999</v>
      </c>
      <c r="I5893" t="s">
        <v>28</v>
      </c>
      <c r="J5893">
        <v>91449</v>
      </c>
      <c r="K5893" s="1">
        <v>44830</v>
      </c>
      <c r="L5893" t="s">
        <v>63</v>
      </c>
      <c r="M5893" t="s">
        <v>15258</v>
      </c>
      <c r="N5893" t="s">
        <v>15259</v>
      </c>
      <c r="O5893" t="s">
        <v>1115</v>
      </c>
      <c r="P5893" t="s">
        <v>811</v>
      </c>
      <c r="Q5893" t="s">
        <v>967</v>
      </c>
      <c r="R5893" t="s">
        <v>1116</v>
      </c>
      <c r="S5893" t="s">
        <v>36</v>
      </c>
      <c r="T5893" t="s">
        <v>1117</v>
      </c>
      <c r="U5893" t="s">
        <v>1118</v>
      </c>
      <c r="V5893" t="s">
        <v>4868</v>
      </c>
      <c r="W5893" t="s">
        <v>4869</v>
      </c>
    </row>
    <row r="5894" spans="1:23" x14ac:dyDescent="0.3">
      <c r="A5894">
        <v>2148075872873780</v>
      </c>
      <c r="B5894" t="s">
        <v>710</v>
      </c>
      <c r="C5894" t="s">
        <v>58</v>
      </c>
      <c r="D5894" t="s">
        <v>5029</v>
      </c>
      <c r="E5894" t="s">
        <v>302</v>
      </c>
      <c r="F5894" t="s">
        <v>303</v>
      </c>
      <c r="G5894">
        <v>-4.0382999999999996</v>
      </c>
      <c r="H5894">
        <v>21.758700000000001</v>
      </c>
      <c r="I5894" t="s">
        <v>78</v>
      </c>
      <c r="J5894">
        <v>22301</v>
      </c>
      <c r="K5894" s="1">
        <v>44903</v>
      </c>
      <c r="L5894" t="s">
        <v>29</v>
      </c>
      <c r="M5894" t="s">
        <v>15260</v>
      </c>
      <c r="N5894" t="s">
        <v>15261</v>
      </c>
      <c r="O5894" t="s">
        <v>141</v>
      </c>
      <c r="P5894" t="s">
        <v>3092</v>
      </c>
      <c r="Q5894" t="s">
        <v>83</v>
      </c>
      <c r="R5894" t="s">
        <v>3093</v>
      </c>
      <c r="S5894" t="s">
        <v>212</v>
      </c>
      <c r="T5894" t="s">
        <v>3094</v>
      </c>
      <c r="U5894" t="s">
        <v>3095</v>
      </c>
      <c r="V5894" t="s">
        <v>6326</v>
      </c>
      <c r="W5894" t="s">
        <v>6327</v>
      </c>
    </row>
    <row r="5895" spans="1:23" x14ac:dyDescent="0.3">
      <c r="A5895">
        <v>621520351408579</v>
      </c>
      <c r="B5895" t="s">
        <v>231</v>
      </c>
      <c r="C5895" t="s">
        <v>42</v>
      </c>
      <c r="D5895" t="s">
        <v>4640</v>
      </c>
      <c r="E5895" t="s">
        <v>602</v>
      </c>
      <c r="F5895" t="s">
        <v>603</v>
      </c>
      <c r="G5895">
        <v>40.463700000000003</v>
      </c>
      <c r="H5895">
        <v>-3.7492000000000001</v>
      </c>
      <c r="I5895" t="s">
        <v>62</v>
      </c>
      <c r="J5895">
        <v>29633</v>
      </c>
      <c r="K5895" s="1">
        <v>45059</v>
      </c>
      <c r="L5895" t="s">
        <v>29</v>
      </c>
      <c r="M5895" t="s">
        <v>15262</v>
      </c>
      <c r="N5895" t="s">
        <v>15263</v>
      </c>
      <c r="O5895" t="s">
        <v>736</v>
      </c>
      <c r="P5895" t="s">
        <v>436</v>
      </c>
      <c r="Q5895" t="s">
        <v>183</v>
      </c>
      <c r="R5895" t="s">
        <v>2284</v>
      </c>
      <c r="S5895" t="s">
        <v>36</v>
      </c>
      <c r="T5895" t="s">
        <v>2285</v>
      </c>
      <c r="U5895" t="s">
        <v>2286</v>
      </c>
      <c r="V5895" t="s">
        <v>4520</v>
      </c>
      <c r="W5895" t="s">
        <v>4521</v>
      </c>
    </row>
    <row r="5896" spans="1:23" x14ac:dyDescent="0.3">
      <c r="A5896">
        <v>1656581346356290</v>
      </c>
      <c r="B5896" t="s">
        <v>973</v>
      </c>
      <c r="C5896" t="s">
        <v>134</v>
      </c>
      <c r="D5896" t="s">
        <v>1528</v>
      </c>
      <c r="E5896" t="s">
        <v>1053</v>
      </c>
      <c r="F5896" t="s">
        <v>1054</v>
      </c>
      <c r="G5896">
        <v>51.165700000000001</v>
      </c>
      <c r="H5896">
        <v>10.451499999999999</v>
      </c>
      <c r="I5896" t="s">
        <v>78</v>
      </c>
      <c r="J5896">
        <v>19562</v>
      </c>
      <c r="K5896" s="1">
        <v>44934</v>
      </c>
      <c r="L5896" t="s">
        <v>63</v>
      </c>
      <c r="M5896" t="s">
        <v>15264</v>
      </c>
      <c r="N5896" t="s">
        <v>15265</v>
      </c>
      <c r="O5896" t="s">
        <v>811</v>
      </c>
      <c r="P5896" t="s">
        <v>812</v>
      </c>
      <c r="Q5896" t="s">
        <v>253</v>
      </c>
      <c r="R5896" t="s">
        <v>813</v>
      </c>
      <c r="S5896" t="s">
        <v>198</v>
      </c>
      <c r="T5896" t="s">
        <v>814</v>
      </c>
      <c r="U5896" t="s">
        <v>815</v>
      </c>
      <c r="V5896" t="s">
        <v>7098</v>
      </c>
      <c r="W5896" t="s">
        <v>7099</v>
      </c>
    </row>
    <row r="5897" spans="1:23" x14ac:dyDescent="0.3">
      <c r="A5897">
        <v>63104049296151</v>
      </c>
      <c r="B5897" t="s">
        <v>467</v>
      </c>
      <c r="C5897" t="s">
        <v>218</v>
      </c>
      <c r="D5897" t="s">
        <v>4589</v>
      </c>
      <c r="E5897" t="s">
        <v>493</v>
      </c>
      <c r="F5897" t="s">
        <v>494</v>
      </c>
      <c r="G5897">
        <v>-20.904299999999999</v>
      </c>
      <c r="H5897">
        <v>165.61799999999999</v>
      </c>
      <c r="I5897" t="s">
        <v>206</v>
      </c>
      <c r="J5897">
        <v>53212</v>
      </c>
      <c r="K5897" s="1">
        <v>44574</v>
      </c>
      <c r="L5897" t="s">
        <v>29</v>
      </c>
      <c r="M5897" t="s">
        <v>15266</v>
      </c>
      <c r="N5897" t="s">
        <v>15267</v>
      </c>
      <c r="O5897" t="s">
        <v>1979</v>
      </c>
      <c r="P5897" t="s">
        <v>4672</v>
      </c>
      <c r="Q5897" t="s">
        <v>83</v>
      </c>
      <c r="R5897" t="s">
        <v>4673</v>
      </c>
      <c r="S5897" t="s">
        <v>334</v>
      </c>
      <c r="T5897" t="s">
        <v>4674</v>
      </c>
      <c r="U5897" t="s">
        <v>4675</v>
      </c>
      <c r="V5897" t="s">
        <v>1919</v>
      </c>
      <c r="W5897" t="s">
        <v>1920</v>
      </c>
    </row>
    <row r="5898" spans="1:23" x14ac:dyDescent="0.3">
      <c r="A5898">
        <v>196522220560665</v>
      </c>
      <c r="B5898" t="s">
        <v>300</v>
      </c>
      <c r="C5898" t="s">
        <v>42</v>
      </c>
      <c r="D5898" t="s">
        <v>2024</v>
      </c>
      <c r="E5898" t="s">
        <v>998</v>
      </c>
      <c r="F5898" t="s">
        <v>999</v>
      </c>
      <c r="G5898">
        <v>47.4116</v>
      </c>
      <c r="H5898">
        <v>28.369900000000001</v>
      </c>
      <c r="I5898" t="s">
        <v>62</v>
      </c>
      <c r="J5898">
        <v>34845</v>
      </c>
      <c r="K5898" s="1">
        <v>44972</v>
      </c>
      <c r="L5898" t="s">
        <v>123</v>
      </c>
      <c r="M5898" t="s">
        <v>5103</v>
      </c>
      <c r="N5898" t="s">
        <v>15268</v>
      </c>
      <c r="O5898" t="s">
        <v>389</v>
      </c>
      <c r="P5898" t="s">
        <v>7939</v>
      </c>
      <c r="Q5898" t="s">
        <v>332</v>
      </c>
      <c r="R5898" t="s">
        <v>7940</v>
      </c>
      <c r="S5898" t="s">
        <v>36</v>
      </c>
      <c r="T5898" t="s">
        <v>7941</v>
      </c>
      <c r="U5898" t="s">
        <v>7942</v>
      </c>
      <c r="V5898" t="s">
        <v>7972</v>
      </c>
      <c r="W5898" t="s">
        <v>7973</v>
      </c>
    </row>
    <row r="5899" spans="1:23" x14ac:dyDescent="0.3">
      <c r="A5899">
        <v>2824783844487800</v>
      </c>
      <c r="B5899" t="s">
        <v>325</v>
      </c>
      <c r="C5899" t="s">
        <v>91</v>
      </c>
      <c r="D5899" t="s">
        <v>1095</v>
      </c>
      <c r="E5899" t="s">
        <v>1077</v>
      </c>
      <c r="F5899" t="s">
        <v>1078</v>
      </c>
      <c r="G5899">
        <v>3.9192999999999998</v>
      </c>
      <c r="H5899">
        <v>-56.027799999999999</v>
      </c>
      <c r="I5899" t="s">
        <v>28</v>
      </c>
      <c r="J5899">
        <v>35296</v>
      </c>
      <c r="K5899" s="1">
        <v>44812</v>
      </c>
      <c r="L5899" t="s">
        <v>29</v>
      </c>
      <c r="M5899" t="s">
        <v>15269</v>
      </c>
      <c r="N5899" t="s">
        <v>15270</v>
      </c>
      <c r="O5899" t="s">
        <v>356</v>
      </c>
      <c r="P5899" t="s">
        <v>357</v>
      </c>
      <c r="Q5899" t="s">
        <v>169</v>
      </c>
      <c r="R5899" t="s">
        <v>359</v>
      </c>
      <c r="S5899" t="s">
        <v>145</v>
      </c>
      <c r="T5899" t="s">
        <v>360</v>
      </c>
      <c r="U5899" t="s">
        <v>361</v>
      </c>
      <c r="V5899" t="s">
        <v>1693</v>
      </c>
      <c r="W5899" t="s">
        <v>1694</v>
      </c>
    </row>
    <row r="5900" spans="1:23" x14ac:dyDescent="0.3">
      <c r="A5900">
        <v>240884347715962</v>
      </c>
      <c r="B5900" t="s">
        <v>325</v>
      </c>
      <c r="C5900" t="s">
        <v>189</v>
      </c>
      <c r="D5900" t="s">
        <v>3497</v>
      </c>
      <c r="E5900" t="s">
        <v>1424</v>
      </c>
      <c r="F5900" t="s">
        <v>1425</v>
      </c>
      <c r="G5900">
        <v>-15.3767</v>
      </c>
      <c r="H5900">
        <v>166.95920000000001</v>
      </c>
      <c r="I5900" t="s">
        <v>138</v>
      </c>
      <c r="J5900">
        <v>29661</v>
      </c>
      <c r="K5900" s="1">
        <v>44601</v>
      </c>
      <c r="L5900" t="s">
        <v>29</v>
      </c>
      <c r="M5900" t="s">
        <v>15271</v>
      </c>
      <c r="N5900" t="s">
        <v>15272</v>
      </c>
      <c r="O5900" t="s">
        <v>141</v>
      </c>
      <c r="P5900" t="s">
        <v>142</v>
      </c>
      <c r="Q5900" t="s">
        <v>169</v>
      </c>
      <c r="R5900" t="s">
        <v>144</v>
      </c>
      <c r="S5900" t="s">
        <v>69</v>
      </c>
      <c r="T5900" t="s">
        <v>146</v>
      </c>
      <c r="U5900" t="s">
        <v>147</v>
      </c>
      <c r="V5900" t="s">
        <v>5426</v>
      </c>
      <c r="W5900" t="s">
        <v>5427</v>
      </c>
    </row>
    <row r="5901" spans="1:23" x14ac:dyDescent="0.3">
      <c r="A5901">
        <v>991794692896188</v>
      </c>
      <c r="B5901" t="s">
        <v>710</v>
      </c>
      <c r="C5901" t="s">
        <v>218</v>
      </c>
      <c r="D5901" t="s">
        <v>5182</v>
      </c>
      <c r="E5901" t="s">
        <v>3859</v>
      </c>
      <c r="F5901" t="s">
        <v>3860</v>
      </c>
      <c r="G5901">
        <v>33.854700000000001</v>
      </c>
      <c r="H5901">
        <v>35.862299999999998</v>
      </c>
      <c r="I5901" t="s">
        <v>78</v>
      </c>
      <c r="J5901">
        <v>129846</v>
      </c>
      <c r="K5901" s="1">
        <v>44566</v>
      </c>
      <c r="L5901" t="s">
        <v>123</v>
      </c>
      <c r="M5901" t="s">
        <v>15273</v>
      </c>
      <c r="N5901" t="s">
        <v>15274</v>
      </c>
      <c r="O5901" t="s">
        <v>1591</v>
      </c>
      <c r="P5901" t="s">
        <v>2790</v>
      </c>
      <c r="Q5901" t="s">
        <v>1047</v>
      </c>
      <c r="R5901" t="s">
        <v>2791</v>
      </c>
      <c r="S5901" t="s">
        <v>145</v>
      </c>
      <c r="T5901" t="s">
        <v>2792</v>
      </c>
      <c r="U5901" t="s">
        <v>2793</v>
      </c>
      <c r="V5901" t="s">
        <v>5517</v>
      </c>
      <c r="W5901" t="s">
        <v>5518</v>
      </c>
    </row>
    <row r="5902" spans="1:23" x14ac:dyDescent="0.3">
      <c r="A5902">
        <v>2157610314875850</v>
      </c>
      <c r="B5902" t="s">
        <v>921</v>
      </c>
      <c r="C5902" t="s">
        <v>151</v>
      </c>
      <c r="D5902" t="s">
        <v>3497</v>
      </c>
      <c r="E5902" t="s">
        <v>1615</v>
      </c>
      <c r="F5902" t="s">
        <v>1616</v>
      </c>
      <c r="G5902">
        <v>-18.879200000000001</v>
      </c>
      <c r="H5902">
        <v>46.845100000000002</v>
      </c>
      <c r="I5902" t="s">
        <v>62</v>
      </c>
      <c r="J5902">
        <v>77148</v>
      </c>
      <c r="K5902" s="1">
        <v>45078</v>
      </c>
      <c r="L5902" t="s">
        <v>29</v>
      </c>
      <c r="M5902" t="s">
        <v>15275</v>
      </c>
      <c r="N5902" t="s">
        <v>15276</v>
      </c>
      <c r="O5902" t="s">
        <v>716</v>
      </c>
      <c r="P5902" t="s">
        <v>4913</v>
      </c>
      <c r="Q5902" t="s">
        <v>967</v>
      </c>
      <c r="R5902" t="s">
        <v>4914</v>
      </c>
      <c r="S5902" t="s">
        <v>334</v>
      </c>
      <c r="T5902" t="s">
        <v>4915</v>
      </c>
      <c r="U5902" t="s">
        <v>4916</v>
      </c>
      <c r="V5902" t="s">
        <v>4756</v>
      </c>
      <c r="W5902" t="s">
        <v>4757</v>
      </c>
    </row>
    <row r="5903" spans="1:23" x14ac:dyDescent="0.3">
      <c r="A5903">
        <v>2658400862166290</v>
      </c>
      <c r="B5903" t="s">
        <v>555</v>
      </c>
      <c r="C5903" t="s">
        <v>24</v>
      </c>
      <c r="D5903" t="s">
        <v>3276</v>
      </c>
      <c r="E5903" t="s">
        <v>2367</v>
      </c>
      <c r="F5903" t="s">
        <v>2368</v>
      </c>
      <c r="G5903">
        <v>43.915900000000001</v>
      </c>
      <c r="H5903">
        <v>17.679099999999998</v>
      </c>
      <c r="I5903" t="s">
        <v>62</v>
      </c>
      <c r="J5903">
        <v>33749</v>
      </c>
      <c r="K5903" s="1">
        <v>44677</v>
      </c>
      <c r="L5903" t="s">
        <v>29</v>
      </c>
      <c r="M5903" t="s">
        <v>15277</v>
      </c>
      <c r="N5903" t="s">
        <v>15278</v>
      </c>
      <c r="O5903" t="s">
        <v>2583</v>
      </c>
      <c r="P5903" t="s">
        <v>5143</v>
      </c>
      <c r="Q5903" t="s">
        <v>239</v>
      </c>
      <c r="R5903" t="s">
        <v>5144</v>
      </c>
      <c r="S5903" t="s">
        <v>85</v>
      </c>
      <c r="T5903" t="s">
        <v>5145</v>
      </c>
      <c r="U5903" t="s">
        <v>5146</v>
      </c>
      <c r="V5903" t="s">
        <v>4187</v>
      </c>
      <c r="W5903" t="s">
        <v>4188</v>
      </c>
    </row>
    <row r="5904" spans="1:23" x14ac:dyDescent="0.3">
      <c r="A5904">
        <v>531120302885233</v>
      </c>
      <c r="B5904" t="s">
        <v>480</v>
      </c>
      <c r="C5904" t="s">
        <v>273</v>
      </c>
      <c r="D5904" t="s">
        <v>2599</v>
      </c>
      <c r="E5904" t="s">
        <v>2249</v>
      </c>
      <c r="F5904" t="s">
        <v>2250</v>
      </c>
      <c r="G5904">
        <v>15.87</v>
      </c>
      <c r="H5904">
        <v>100.99250000000001</v>
      </c>
      <c r="I5904" t="s">
        <v>62</v>
      </c>
      <c r="J5904">
        <v>64228</v>
      </c>
      <c r="K5904" s="1">
        <v>45083</v>
      </c>
      <c r="L5904" t="s">
        <v>63</v>
      </c>
      <c r="M5904" t="s">
        <v>15279</v>
      </c>
      <c r="N5904">
        <f>1-269-955-9266</f>
        <v>-10489</v>
      </c>
      <c r="O5904" t="s">
        <v>2242</v>
      </c>
      <c r="P5904" t="s">
        <v>8060</v>
      </c>
      <c r="Q5904" t="s">
        <v>67</v>
      </c>
      <c r="R5904" t="s">
        <v>8061</v>
      </c>
      <c r="S5904" t="s">
        <v>52</v>
      </c>
      <c r="T5904" t="s">
        <v>8062</v>
      </c>
      <c r="U5904" t="s">
        <v>8063</v>
      </c>
      <c r="V5904" t="s">
        <v>749</v>
      </c>
      <c r="W5904" t="s">
        <v>750</v>
      </c>
    </row>
    <row r="5905" spans="1:23" x14ac:dyDescent="0.3">
      <c r="A5905">
        <v>2772579501218090</v>
      </c>
      <c r="B5905" t="s">
        <v>973</v>
      </c>
      <c r="C5905" t="s">
        <v>24</v>
      </c>
      <c r="D5905" t="s">
        <v>6726</v>
      </c>
      <c r="E5905" t="s">
        <v>366</v>
      </c>
      <c r="F5905" t="s">
        <v>367</v>
      </c>
      <c r="G5905">
        <v>18.4207</v>
      </c>
      <c r="H5905">
        <v>-64.639899999999997</v>
      </c>
      <c r="I5905" t="s">
        <v>28</v>
      </c>
      <c r="J5905">
        <v>57999</v>
      </c>
      <c r="K5905" s="1">
        <v>44906</v>
      </c>
      <c r="L5905" t="s">
        <v>123</v>
      </c>
      <c r="M5905" t="s">
        <v>15280</v>
      </c>
      <c r="N5905" t="s">
        <v>15281</v>
      </c>
      <c r="O5905" t="s">
        <v>1493</v>
      </c>
      <c r="P5905" t="s">
        <v>1494</v>
      </c>
      <c r="Q5905" t="s">
        <v>294</v>
      </c>
      <c r="R5905" t="s">
        <v>1495</v>
      </c>
      <c r="S5905" t="s">
        <v>69</v>
      </c>
      <c r="T5905" t="s">
        <v>1496</v>
      </c>
      <c r="U5905" t="s">
        <v>1497</v>
      </c>
      <c r="V5905" t="s">
        <v>4868</v>
      </c>
      <c r="W5905" t="s">
        <v>4869</v>
      </c>
    </row>
    <row r="5906" spans="1:23" x14ac:dyDescent="0.3">
      <c r="A5906">
        <v>1958611350448640</v>
      </c>
      <c r="B5906" t="s">
        <v>41</v>
      </c>
      <c r="C5906" t="s">
        <v>151</v>
      </c>
      <c r="D5906" t="s">
        <v>3894</v>
      </c>
      <c r="E5906" t="s">
        <v>275</v>
      </c>
      <c r="F5906" t="s">
        <v>276</v>
      </c>
      <c r="G5906">
        <v>-17.6797</v>
      </c>
      <c r="H5906">
        <v>-149.4068</v>
      </c>
      <c r="I5906" t="s">
        <v>206</v>
      </c>
      <c r="J5906">
        <v>106662</v>
      </c>
      <c r="K5906" s="1">
        <v>44656</v>
      </c>
      <c r="L5906" t="s">
        <v>123</v>
      </c>
      <c r="M5906" t="s">
        <v>15282</v>
      </c>
      <c r="N5906" t="s">
        <v>15283</v>
      </c>
      <c r="O5906" t="s">
        <v>1543</v>
      </c>
      <c r="P5906" t="s">
        <v>4551</v>
      </c>
      <c r="Q5906" t="s">
        <v>239</v>
      </c>
      <c r="R5906" t="s">
        <v>4552</v>
      </c>
      <c r="S5906" t="s">
        <v>334</v>
      </c>
      <c r="T5906" t="s">
        <v>4553</v>
      </c>
      <c r="U5906" t="s">
        <v>4554</v>
      </c>
      <c r="V5906" t="s">
        <v>5136</v>
      </c>
      <c r="W5906" t="s">
        <v>5137</v>
      </c>
    </row>
    <row r="5907" spans="1:23" x14ac:dyDescent="0.3">
      <c r="A5907">
        <v>2532502335596700</v>
      </c>
      <c r="B5907" t="s">
        <v>325</v>
      </c>
      <c r="C5907" t="s">
        <v>42</v>
      </c>
      <c r="D5907" t="s">
        <v>5091</v>
      </c>
      <c r="E5907" t="s">
        <v>1077</v>
      </c>
      <c r="F5907" t="s">
        <v>1078</v>
      </c>
      <c r="G5907">
        <v>3.9192999999999998</v>
      </c>
      <c r="H5907">
        <v>-56.027799999999999</v>
      </c>
      <c r="I5907" t="s">
        <v>206</v>
      </c>
      <c r="J5907">
        <v>25680</v>
      </c>
      <c r="K5907" s="1">
        <v>44950</v>
      </c>
      <c r="L5907" t="s">
        <v>63</v>
      </c>
      <c r="M5907" t="s">
        <v>15284</v>
      </c>
      <c r="N5907">
        <f>1-614-608-9509</f>
        <v>-10730</v>
      </c>
      <c r="O5907" t="s">
        <v>1503</v>
      </c>
      <c r="P5907" t="s">
        <v>1504</v>
      </c>
      <c r="Q5907" t="s">
        <v>50</v>
      </c>
      <c r="R5907" t="s">
        <v>1505</v>
      </c>
      <c r="S5907" t="s">
        <v>241</v>
      </c>
      <c r="T5907" t="s">
        <v>1506</v>
      </c>
      <c r="U5907" t="s">
        <v>1507</v>
      </c>
      <c r="V5907" t="s">
        <v>3784</v>
      </c>
      <c r="W5907" t="s">
        <v>3785</v>
      </c>
    </row>
    <row r="5908" spans="1:23" x14ac:dyDescent="0.3">
      <c r="A5908">
        <v>171877518323992</v>
      </c>
      <c r="B5908" t="s">
        <v>231</v>
      </c>
      <c r="C5908" t="s">
        <v>134</v>
      </c>
      <c r="D5908" t="s">
        <v>3276</v>
      </c>
      <c r="E5908" t="s">
        <v>2691</v>
      </c>
      <c r="F5908" t="s">
        <v>2692</v>
      </c>
      <c r="G5908">
        <v>26.820599999999999</v>
      </c>
      <c r="H5908">
        <v>30.802499999999998</v>
      </c>
      <c r="I5908" t="s">
        <v>62</v>
      </c>
      <c r="J5908">
        <v>86983</v>
      </c>
      <c r="K5908" s="1">
        <v>44457</v>
      </c>
      <c r="L5908" t="s">
        <v>63</v>
      </c>
      <c r="M5908" t="s">
        <v>15285</v>
      </c>
      <c r="N5908" t="s">
        <v>15286</v>
      </c>
      <c r="O5908" t="s">
        <v>3926</v>
      </c>
      <c r="P5908" t="s">
        <v>3927</v>
      </c>
      <c r="Q5908" t="s">
        <v>253</v>
      </c>
      <c r="R5908" t="s">
        <v>3928</v>
      </c>
      <c r="S5908" t="s">
        <v>212</v>
      </c>
      <c r="T5908" t="s">
        <v>3929</v>
      </c>
      <c r="U5908" t="s">
        <v>3930</v>
      </c>
      <c r="V5908" t="s">
        <v>8249</v>
      </c>
      <c r="W5908" t="s">
        <v>8250</v>
      </c>
    </row>
    <row r="5909" spans="1:23" x14ac:dyDescent="0.3">
      <c r="A5909">
        <v>1230890193659640</v>
      </c>
      <c r="B5909" t="s">
        <v>231</v>
      </c>
      <c r="C5909" t="s">
        <v>273</v>
      </c>
      <c r="D5909" t="s">
        <v>3034</v>
      </c>
      <c r="E5909" t="s">
        <v>136</v>
      </c>
      <c r="F5909" t="s">
        <v>137</v>
      </c>
      <c r="G5909">
        <v>0.18640000000000001</v>
      </c>
      <c r="H5909">
        <v>6.6131000000000002</v>
      </c>
      <c r="I5909" t="s">
        <v>28</v>
      </c>
      <c r="J5909">
        <v>21883</v>
      </c>
      <c r="K5909" s="1">
        <v>44782</v>
      </c>
      <c r="L5909" t="s">
        <v>29</v>
      </c>
      <c r="M5909" t="s">
        <v>15287</v>
      </c>
      <c r="N5909" t="s">
        <v>15288</v>
      </c>
      <c r="O5909" t="s">
        <v>32</v>
      </c>
      <c r="P5909" t="s">
        <v>33</v>
      </c>
      <c r="Q5909" t="s">
        <v>294</v>
      </c>
      <c r="R5909" t="s">
        <v>35</v>
      </c>
      <c r="S5909" t="s">
        <v>334</v>
      </c>
      <c r="T5909" t="s">
        <v>37</v>
      </c>
      <c r="U5909" t="s">
        <v>38</v>
      </c>
      <c r="V5909" t="s">
        <v>6900</v>
      </c>
      <c r="W5909" t="s">
        <v>6901</v>
      </c>
    </row>
    <row r="5910" spans="1:23" x14ac:dyDescent="0.3">
      <c r="A5910">
        <v>1422117501560950</v>
      </c>
      <c r="B5910" t="s">
        <v>217</v>
      </c>
      <c r="C5910" t="s">
        <v>105</v>
      </c>
      <c r="D5910" t="s">
        <v>3018</v>
      </c>
      <c r="E5910" t="s">
        <v>4849</v>
      </c>
      <c r="F5910" t="s">
        <v>4850</v>
      </c>
      <c r="G5910">
        <v>28.033899999999999</v>
      </c>
      <c r="H5910">
        <v>1.6596</v>
      </c>
      <c r="I5910" t="s">
        <v>206</v>
      </c>
      <c r="J5910">
        <v>102824</v>
      </c>
      <c r="K5910" s="1">
        <v>45175</v>
      </c>
      <c r="L5910" t="s">
        <v>63</v>
      </c>
      <c r="M5910" t="s">
        <v>15289</v>
      </c>
      <c r="N5910" t="s">
        <v>15290</v>
      </c>
      <c r="O5910" t="s">
        <v>2332</v>
      </c>
      <c r="P5910" t="s">
        <v>496</v>
      </c>
      <c r="Q5910" t="s">
        <v>34</v>
      </c>
      <c r="R5910" t="s">
        <v>2333</v>
      </c>
      <c r="S5910" t="s">
        <v>212</v>
      </c>
      <c r="T5910" t="s">
        <v>2334</v>
      </c>
      <c r="U5910" t="s">
        <v>2335</v>
      </c>
      <c r="V5910" t="s">
        <v>12378</v>
      </c>
      <c r="W5910" t="s">
        <v>12379</v>
      </c>
    </row>
    <row r="5911" spans="1:23" x14ac:dyDescent="0.3">
      <c r="A5911">
        <v>3053406988333370</v>
      </c>
      <c r="B5911" t="s">
        <v>161</v>
      </c>
      <c r="C5911" t="s">
        <v>151</v>
      </c>
      <c r="D5911" t="s">
        <v>1267</v>
      </c>
      <c r="E5911" t="s">
        <v>761</v>
      </c>
      <c r="F5911" t="s">
        <v>762</v>
      </c>
      <c r="G5911">
        <v>20.593699999999998</v>
      </c>
      <c r="H5911">
        <v>78.962900000000005</v>
      </c>
      <c r="I5911" t="s">
        <v>28</v>
      </c>
      <c r="J5911">
        <v>42392</v>
      </c>
      <c r="K5911" s="1">
        <v>44731</v>
      </c>
      <c r="L5911" t="s">
        <v>123</v>
      </c>
      <c r="M5911" t="s">
        <v>15291</v>
      </c>
      <c r="N5911" t="s">
        <v>15292</v>
      </c>
      <c r="O5911" t="s">
        <v>735</v>
      </c>
      <c r="P5911" t="s">
        <v>2018</v>
      </c>
      <c r="Q5911" t="s">
        <v>83</v>
      </c>
      <c r="R5911" t="s">
        <v>2019</v>
      </c>
      <c r="S5911" t="s">
        <v>241</v>
      </c>
      <c r="T5911" t="s">
        <v>2020</v>
      </c>
      <c r="U5911" t="s">
        <v>2021</v>
      </c>
      <c r="V5911" t="s">
        <v>6878</v>
      </c>
      <c r="W5911" t="s">
        <v>6879</v>
      </c>
    </row>
    <row r="5912" spans="1:23" x14ac:dyDescent="0.3">
      <c r="A5912">
        <v>600961381778729</v>
      </c>
      <c r="B5912" t="s">
        <v>351</v>
      </c>
      <c r="C5912" t="s">
        <v>42</v>
      </c>
      <c r="D5912" t="s">
        <v>575</v>
      </c>
      <c r="E5912" t="s">
        <v>954</v>
      </c>
      <c r="F5912" t="s">
        <v>955</v>
      </c>
      <c r="G5912">
        <v>4.2104999999999997</v>
      </c>
      <c r="H5912">
        <v>101.97580000000001</v>
      </c>
      <c r="I5912" t="s">
        <v>138</v>
      </c>
      <c r="J5912">
        <v>113365</v>
      </c>
      <c r="K5912" s="1">
        <v>44459</v>
      </c>
      <c r="L5912" t="s">
        <v>123</v>
      </c>
      <c r="M5912" t="s">
        <v>15293</v>
      </c>
      <c r="N5912" t="s">
        <v>15294</v>
      </c>
      <c r="O5912" t="s">
        <v>560</v>
      </c>
      <c r="P5912" t="s">
        <v>561</v>
      </c>
      <c r="Q5912" t="s">
        <v>358</v>
      </c>
      <c r="R5912" t="s">
        <v>562</v>
      </c>
      <c r="S5912" t="s">
        <v>114</v>
      </c>
      <c r="T5912" t="s">
        <v>563</v>
      </c>
      <c r="U5912" t="s">
        <v>564</v>
      </c>
      <c r="V5912" t="s">
        <v>1357</v>
      </c>
      <c r="W5912" t="s">
        <v>1358</v>
      </c>
    </row>
    <row r="5913" spans="1:23" x14ac:dyDescent="0.3">
      <c r="A5913">
        <v>2186980433707990</v>
      </c>
      <c r="B5913" t="s">
        <v>41</v>
      </c>
      <c r="C5913" t="s">
        <v>91</v>
      </c>
      <c r="D5913" t="s">
        <v>384</v>
      </c>
      <c r="E5913" t="s">
        <v>1268</v>
      </c>
      <c r="F5913" t="s">
        <v>1269</v>
      </c>
      <c r="G5913">
        <v>12.879721</v>
      </c>
      <c r="H5913">
        <v>121.774017</v>
      </c>
      <c r="I5913" t="s">
        <v>206</v>
      </c>
      <c r="J5913">
        <v>21172</v>
      </c>
      <c r="K5913" s="1">
        <v>44653</v>
      </c>
      <c r="L5913" t="s">
        <v>29</v>
      </c>
      <c r="M5913" t="s">
        <v>15295</v>
      </c>
      <c r="N5913" t="s">
        <v>15296</v>
      </c>
      <c r="O5913" t="s">
        <v>2675</v>
      </c>
      <c r="P5913" t="s">
        <v>6117</v>
      </c>
      <c r="Q5913" t="s">
        <v>321</v>
      </c>
      <c r="R5913" t="s">
        <v>6118</v>
      </c>
      <c r="S5913" t="s">
        <v>334</v>
      </c>
      <c r="T5913" t="s">
        <v>6119</v>
      </c>
      <c r="U5913" t="s">
        <v>6120</v>
      </c>
      <c r="V5913" t="s">
        <v>2052</v>
      </c>
      <c r="W5913" t="s">
        <v>2053</v>
      </c>
    </row>
    <row r="5914" spans="1:23" x14ac:dyDescent="0.3">
      <c r="A5914">
        <v>1241879082522040</v>
      </c>
      <c r="B5914" t="s">
        <v>686</v>
      </c>
      <c r="C5914" t="s">
        <v>91</v>
      </c>
      <c r="D5914" t="s">
        <v>800</v>
      </c>
      <c r="E5914" t="s">
        <v>781</v>
      </c>
      <c r="F5914" t="s">
        <v>782</v>
      </c>
      <c r="G5914">
        <v>30.375299999999999</v>
      </c>
      <c r="H5914">
        <v>69.345100000000002</v>
      </c>
      <c r="I5914" t="s">
        <v>28</v>
      </c>
      <c r="J5914">
        <v>58142</v>
      </c>
      <c r="K5914" s="1">
        <v>44666</v>
      </c>
      <c r="L5914" t="s">
        <v>123</v>
      </c>
      <c r="M5914" t="s">
        <v>15297</v>
      </c>
      <c r="N5914" t="s">
        <v>15298</v>
      </c>
      <c r="O5914" t="s">
        <v>640</v>
      </c>
      <c r="P5914" t="s">
        <v>1346</v>
      </c>
      <c r="Q5914" t="s">
        <v>294</v>
      </c>
      <c r="R5914" t="s">
        <v>1347</v>
      </c>
      <c r="S5914" t="s">
        <v>36</v>
      </c>
      <c r="T5914" t="s">
        <v>1348</v>
      </c>
      <c r="U5914" t="s">
        <v>1349</v>
      </c>
      <c r="V5914" t="s">
        <v>7980</v>
      </c>
      <c r="W5914" t="s">
        <v>7981</v>
      </c>
    </row>
    <row r="5915" spans="1:23" x14ac:dyDescent="0.3">
      <c r="A5915">
        <v>754085681205571</v>
      </c>
      <c r="B5915" t="s">
        <v>272</v>
      </c>
      <c r="C5915" t="s">
        <v>91</v>
      </c>
      <c r="D5915" t="s">
        <v>1009</v>
      </c>
      <c r="E5915" t="s">
        <v>2466</v>
      </c>
      <c r="F5915" t="s">
        <v>2467</v>
      </c>
      <c r="G5915">
        <v>-38.4161</v>
      </c>
      <c r="H5915">
        <v>-63.616700000000002</v>
      </c>
      <c r="I5915" t="s">
        <v>28</v>
      </c>
      <c r="J5915">
        <v>20102</v>
      </c>
      <c r="K5915" s="1">
        <v>44797</v>
      </c>
      <c r="L5915" t="s">
        <v>29</v>
      </c>
      <c r="M5915" t="s">
        <v>15299</v>
      </c>
      <c r="N5915" t="s">
        <v>15300</v>
      </c>
      <c r="O5915" t="s">
        <v>141</v>
      </c>
      <c r="P5915" t="s">
        <v>142</v>
      </c>
      <c r="Q5915" t="s">
        <v>332</v>
      </c>
      <c r="R5915" t="s">
        <v>144</v>
      </c>
      <c r="S5915" t="s">
        <v>36</v>
      </c>
      <c r="T5915" t="s">
        <v>146</v>
      </c>
      <c r="U5915" t="s">
        <v>147</v>
      </c>
      <c r="V5915" t="s">
        <v>519</v>
      </c>
      <c r="W5915" t="s">
        <v>520</v>
      </c>
    </row>
    <row r="5916" spans="1:23" x14ac:dyDescent="0.3">
      <c r="A5916">
        <v>1846196852355050</v>
      </c>
      <c r="B5916" t="s">
        <v>710</v>
      </c>
      <c r="C5916" t="s">
        <v>273</v>
      </c>
      <c r="D5916" t="s">
        <v>2681</v>
      </c>
      <c r="E5916" t="s">
        <v>2068</v>
      </c>
      <c r="F5916" t="s">
        <v>2069</v>
      </c>
      <c r="G5916">
        <v>52.132599999999996</v>
      </c>
      <c r="H5916">
        <v>5.2912999999999997</v>
      </c>
      <c r="I5916" t="s">
        <v>62</v>
      </c>
      <c r="J5916">
        <v>24785</v>
      </c>
      <c r="K5916" s="1">
        <v>44948</v>
      </c>
      <c r="L5916" t="s">
        <v>123</v>
      </c>
      <c r="M5916" t="s">
        <v>15301</v>
      </c>
      <c r="N5916" t="s">
        <v>15302</v>
      </c>
      <c r="O5916" t="s">
        <v>48</v>
      </c>
      <c r="P5916" t="s">
        <v>4128</v>
      </c>
      <c r="Q5916" t="s">
        <v>239</v>
      </c>
      <c r="R5916" t="s">
        <v>4129</v>
      </c>
      <c r="S5916" t="s">
        <v>36</v>
      </c>
      <c r="T5916" t="s">
        <v>4130</v>
      </c>
      <c r="U5916" t="s">
        <v>4131</v>
      </c>
      <c r="V5916" t="s">
        <v>2786</v>
      </c>
      <c r="W5916" t="s">
        <v>2787</v>
      </c>
    </row>
    <row r="5917" spans="1:23" x14ac:dyDescent="0.3">
      <c r="A5917">
        <v>2022354888583940</v>
      </c>
      <c r="B5917" t="s">
        <v>351</v>
      </c>
      <c r="C5917" t="s">
        <v>151</v>
      </c>
      <c r="D5917" t="s">
        <v>6224</v>
      </c>
      <c r="E5917" t="s">
        <v>2843</v>
      </c>
      <c r="F5917" t="s">
        <v>2844</v>
      </c>
      <c r="G5917">
        <v>11.803699999999999</v>
      </c>
      <c r="H5917">
        <v>-15.180400000000001</v>
      </c>
      <c r="I5917" t="s">
        <v>138</v>
      </c>
      <c r="J5917">
        <v>20434</v>
      </c>
      <c r="K5917" s="1">
        <v>44925</v>
      </c>
      <c r="L5917" t="s">
        <v>123</v>
      </c>
      <c r="M5917" t="s">
        <v>15303</v>
      </c>
      <c r="N5917" t="s">
        <v>15304</v>
      </c>
      <c r="O5917" t="s">
        <v>496</v>
      </c>
      <c r="P5917" t="s">
        <v>497</v>
      </c>
      <c r="Q5917" t="s">
        <v>67</v>
      </c>
      <c r="R5917" t="s">
        <v>498</v>
      </c>
      <c r="S5917" t="s">
        <v>334</v>
      </c>
      <c r="T5917" t="s">
        <v>499</v>
      </c>
      <c r="U5917" t="s">
        <v>500</v>
      </c>
      <c r="V5917" t="s">
        <v>6112</v>
      </c>
      <c r="W5917" t="s">
        <v>6113</v>
      </c>
    </row>
    <row r="5918" spans="1:23" x14ac:dyDescent="0.3">
      <c r="A5918">
        <v>913243988266431</v>
      </c>
      <c r="B5918" t="s">
        <v>582</v>
      </c>
      <c r="C5918" t="s">
        <v>58</v>
      </c>
      <c r="D5918" t="s">
        <v>7855</v>
      </c>
      <c r="E5918" t="s">
        <v>1668</v>
      </c>
      <c r="F5918" t="s">
        <v>1669</v>
      </c>
      <c r="G5918">
        <v>1.6508</v>
      </c>
      <c r="H5918">
        <v>10.267899999999999</v>
      </c>
      <c r="I5918" t="s">
        <v>78</v>
      </c>
      <c r="J5918">
        <v>96577</v>
      </c>
      <c r="K5918" s="1">
        <v>45158</v>
      </c>
      <c r="L5918" t="s">
        <v>123</v>
      </c>
      <c r="M5918" t="s">
        <v>15305</v>
      </c>
      <c r="N5918" t="s">
        <v>15306</v>
      </c>
      <c r="O5918" t="s">
        <v>3146</v>
      </c>
      <c r="P5918" t="s">
        <v>6020</v>
      </c>
      <c r="Q5918" t="s">
        <v>967</v>
      </c>
      <c r="R5918" t="s">
        <v>6021</v>
      </c>
      <c r="S5918" t="s">
        <v>334</v>
      </c>
      <c r="T5918" t="s">
        <v>6022</v>
      </c>
      <c r="U5918" t="s">
        <v>6023</v>
      </c>
      <c r="V5918" t="s">
        <v>3186</v>
      </c>
      <c r="W5918" t="s">
        <v>3187</v>
      </c>
    </row>
    <row r="5919" spans="1:23" x14ac:dyDescent="0.3">
      <c r="A5919">
        <v>2315440114886950</v>
      </c>
      <c r="B5919" t="s">
        <v>1249</v>
      </c>
      <c r="C5919" t="s">
        <v>189</v>
      </c>
      <c r="D5919" t="s">
        <v>3276</v>
      </c>
      <c r="E5919" t="s">
        <v>1668</v>
      </c>
      <c r="F5919" t="s">
        <v>1669</v>
      </c>
      <c r="G5919">
        <v>1.6508</v>
      </c>
      <c r="H5919">
        <v>10.267899999999999</v>
      </c>
      <c r="I5919" t="s">
        <v>206</v>
      </c>
      <c r="J5919">
        <v>98281</v>
      </c>
      <c r="K5919" s="1">
        <v>44974</v>
      </c>
      <c r="L5919" t="s">
        <v>29</v>
      </c>
      <c r="M5919" t="s">
        <v>15307</v>
      </c>
      <c r="N5919" t="s">
        <v>15308</v>
      </c>
      <c r="O5919" t="s">
        <v>3146</v>
      </c>
      <c r="P5919" t="s">
        <v>3723</v>
      </c>
      <c r="Q5919" t="s">
        <v>34</v>
      </c>
      <c r="R5919" t="s">
        <v>7090</v>
      </c>
      <c r="S5919" t="s">
        <v>145</v>
      </c>
      <c r="T5919" t="s">
        <v>7091</v>
      </c>
      <c r="U5919" t="s">
        <v>7092</v>
      </c>
      <c r="V5919" t="s">
        <v>5212</v>
      </c>
      <c r="W5919" t="s">
        <v>5213</v>
      </c>
    </row>
    <row r="5920" spans="1:23" x14ac:dyDescent="0.3">
      <c r="A5920">
        <v>783507503044365</v>
      </c>
      <c r="B5920" t="s">
        <v>119</v>
      </c>
      <c r="C5920" t="s">
        <v>189</v>
      </c>
      <c r="D5920" t="s">
        <v>5299</v>
      </c>
      <c r="E5920" t="s">
        <v>2068</v>
      </c>
      <c r="F5920" t="s">
        <v>2069</v>
      </c>
      <c r="G5920">
        <v>52.132599999999996</v>
      </c>
      <c r="H5920">
        <v>5.2912999999999997</v>
      </c>
      <c r="I5920" t="s">
        <v>78</v>
      </c>
      <c r="J5920">
        <v>109776</v>
      </c>
      <c r="K5920" s="1">
        <v>45140</v>
      </c>
      <c r="L5920" t="s">
        <v>63</v>
      </c>
      <c r="M5920" t="s">
        <v>15309</v>
      </c>
      <c r="N5920" t="s">
        <v>15310</v>
      </c>
      <c r="O5920" t="s">
        <v>509</v>
      </c>
      <c r="P5920" t="s">
        <v>1227</v>
      </c>
      <c r="Q5920" t="s">
        <v>321</v>
      </c>
      <c r="R5920" t="s">
        <v>1228</v>
      </c>
      <c r="S5920" t="s">
        <v>212</v>
      </c>
      <c r="T5920" t="s">
        <v>1229</v>
      </c>
      <c r="U5920" t="s">
        <v>1230</v>
      </c>
      <c r="V5920" t="s">
        <v>10420</v>
      </c>
      <c r="W5920" t="s">
        <v>10421</v>
      </c>
    </row>
    <row r="5921" spans="1:23" x14ac:dyDescent="0.3">
      <c r="A5921">
        <v>2754276694585970</v>
      </c>
      <c r="B5921" t="s">
        <v>286</v>
      </c>
      <c r="C5921" t="s">
        <v>134</v>
      </c>
      <c r="D5921" t="s">
        <v>2970</v>
      </c>
      <c r="E5921" t="s">
        <v>2061</v>
      </c>
      <c r="F5921" t="s">
        <v>2062</v>
      </c>
      <c r="G5921">
        <v>21.007899999999999</v>
      </c>
      <c r="H5921">
        <v>-10.940799999999999</v>
      </c>
      <c r="I5921" t="s">
        <v>28</v>
      </c>
      <c r="J5921">
        <v>50095</v>
      </c>
      <c r="K5921" s="1">
        <v>45058</v>
      </c>
      <c r="L5921" t="s">
        <v>29</v>
      </c>
      <c r="M5921" t="s">
        <v>15311</v>
      </c>
      <c r="N5921" t="s">
        <v>15312</v>
      </c>
      <c r="O5921" t="s">
        <v>111</v>
      </c>
      <c r="P5921" t="s">
        <v>112</v>
      </c>
      <c r="Q5921" t="s">
        <v>358</v>
      </c>
      <c r="R5921" t="s">
        <v>113</v>
      </c>
      <c r="S5921" t="s">
        <v>212</v>
      </c>
      <c r="T5921" t="s">
        <v>115</v>
      </c>
      <c r="U5921" t="s">
        <v>116</v>
      </c>
      <c r="V5921" t="s">
        <v>6385</v>
      </c>
      <c r="W5921" t="s">
        <v>6386</v>
      </c>
    </row>
    <row r="5922" spans="1:23" x14ac:dyDescent="0.3">
      <c r="A5922">
        <v>2404965436755830</v>
      </c>
      <c r="B5922" t="s">
        <v>1140</v>
      </c>
      <c r="C5922" t="s">
        <v>273</v>
      </c>
      <c r="D5922" t="s">
        <v>2060</v>
      </c>
      <c r="E5922" t="s">
        <v>2915</v>
      </c>
      <c r="F5922" t="s">
        <v>2916</v>
      </c>
      <c r="G5922">
        <v>-0.80369999999999997</v>
      </c>
      <c r="H5922">
        <v>11.609400000000001</v>
      </c>
      <c r="I5922" t="s">
        <v>206</v>
      </c>
      <c r="J5922">
        <v>123070</v>
      </c>
      <c r="K5922" s="1">
        <v>44619</v>
      </c>
      <c r="L5922" t="s">
        <v>123</v>
      </c>
      <c r="M5922" t="s">
        <v>15313</v>
      </c>
      <c r="N5922" t="s">
        <v>15314</v>
      </c>
      <c r="O5922" t="s">
        <v>1823</v>
      </c>
      <c r="P5922" t="s">
        <v>1915</v>
      </c>
      <c r="Q5922" t="s">
        <v>1047</v>
      </c>
      <c r="R5922" t="s">
        <v>1916</v>
      </c>
      <c r="S5922" t="s">
        <v>241</v>
      </c>
      <c r="T5922" t="s">
        <v>1917</v>
      </c>
      <c r="U5922" t="s">
        <v>1918</v>
      </c>
      <c r="V5922" t="s">
        <v>5073</v>
      </c>
      <c r="W5922" t="s">
        <v>5074</v>
      </c>
    </row>
    <row r="5923" spans="1:23" x14ac:dyDescent="0.3">
      <c r="A5923">
        <v>1817014676679290</v>
      </c>
      <c r="B5923" t="s">
        <v>686</v>
      </c>
      <c r="C5923" t="s">
        <v>273</v>
      </c>
      <c r="D5923" t="s">
        <v>2951</v>
      </c>
      <c r="E5923" t="s">
        <v>1642</v>
      </c>
      <c r="F5923" t="s">
        <v>1643</v>
      </c>
      <c r="G5923">
        <v>41.608600000000003</v>
      </c>
      <c r="H5923">
        <v>21.7453</v>
      </c>
      <c r="I5923" t="s">
        <v>78</v>
      </c>
      <c r="J5923">
        <v>21529</v>
      </c>
      <c r="K5923" s="1">
        <v>45108</v>
      </c>
      <c r="L5923" t="s">
        <v>123</v>
      </c>
      <c r="M5923" t="s">
        <v>15315</v>
      </c>
      <c r="N5923" t="s">
        <v>15316</v>
      </c>
      <c r="O5923" t="s">
        <v>111</v>
      </c>
      <c r="P5923" t="s">
        <v>537</v>
      </c>
      <c r="Q5923" t="s">
        <v>967</v>
      </c>
      <c r="R5923" t="s">
        <v>538</v>
      </c>
      <c r="S5923" t="s">
        <v>114</v>
      </c>
      <c r="T5923" t="s">
        <v>539</v>
      </c>
      <c r="U5923" t="s">
        <v>540</v>
      </c>
      <c r="V5923" t="s">
        <v>1815</v>
      </c>
      <c r="W5923" t="s">
        <v>1816</v>
      </c>
    </row>
    <row r="5924" spans="1:23" x14ac:dyDescent="0.3">
      <c r="A5924">
        <v>779275573669355</v>
      </c>
      <c r="B5924" t="s">
        <v>667</v>
      </c>
      <c r="C5924" t="s">
        <v>91</v>
      </c>
      <c r="D5924" t="s">
        <v>3039</v>
      </c>
      <c r="E5924" t="s">
        <v>1077</v>
      </c>
      <c r="F5924" t="s">
        <v>1078</v>
      </c>
      <c r="G5924">
        <v>3.9192999999999998</v>
      </c>
      <c r="H5924">
        <v>-56.027799999999999</v>
      </c>
      <c r="I5924" t="s">
        <v>78</v>
      </c>
      <c r="J5924">
        <v>21149</v>
      </c>
      <c r="K5924" s="1">
        <v>45127</v>
      </c>
      <c r="L5924" t="s">
        <v>29</v>
      </c>
      <c r="M5924" t="s">
        <v>15317</v>
      </c>
      <c r="N5924" t="s">
        <v>15318</v>
      </c>
      <c r="O5924" t="s">
        <v>561</v>
      </c>
      <c r="P5924" t="s">
        <v>745</v>
      </c>
      <c r="Q5924" t="s">
        <v>183</v>
      </c>
      <c r="R5924" t="s">
        <v>746</v>
      </c>
      <c r="S5924" t="s">
        <v>69</v>
      </c>
      <c r="T5924" t="s">
        <v>747</v>
      </c>
      <c r="U5924" t="s">
        <v>748</v>
      </c>
      <c r="V5924" t="s">
        <v>6471</v>
      </c>
      <c r="W5924" t="s">
        <v>6472</v>
      </c>
    </row>
    <row r="5925" spans="1:23" x14ac:dyDescent="0.3">
      <c r="A5925">
        <v>2373813506487690</v>
      </c>
      <c r="B5925" t="s">
        <v>57</v>
      </c>
      <c r="C5925" t="s">
        <v>218</v>
      </c>
      <c r="D5925" t="s">
        <v>203</v>
      </c>
      <c r="E5925" t="s">
        <v>2825</v>
      </c>
      <c r="F5925" t="s">
        <v>2826</v>
      </c>
      <c r="G5925">
        <v>8.4605999999999995</v>
      </c>
      <c r="H5925">
        <v>-11.7799</v>
      </c>
      <c r="I5925" t="s">
        <v>78</v>
      </c>
      <c r="J5925">
        <v>115418</v>
      </c>
      <c r="K5925" s="1">
        <v>44481</v>
      </c>
      <c r="L5925" t="s">
        <v>123</v>
      </c>
      <c r="M5925" t="s">
        <v>15319</v>
      </c>
      <c r="N5925">
        <f>1-445-505-7879</f>
        <v>-8828</v>
      </c>
      <c r="O5925" t="s">
        <v>990</v>
      </c>
      <c r="P5925" t="s">
        <v>991</v>
      </c>
      <c r="Q5925" t="s">
        <v>169</v>
      </c>
      <c r="R5925" t="s">
        <v>992</v>
      </c>
      <c r="S5925" t="s">
        <v>241</v>
      </c>
      <c r="T5925" t="s">
        <v>993</v>
      </c>
      <c r="U5925" t="s">
        <v>994</v>
      </c>
      <c r="V5925" t="s">
        <v>3104</v>
      </c>
      <c r="W5925" t="s">
        <v>3105</v>
      </c>
    </row>
    <row r="5926" spans="1:23" x14ac:dyDescent="0.3">
      <c r="A5926">
        <v>1976947113916280</v>
      </c>
      <c r="B5926" t="s">
        <v>686</v>
      </c>
      <c r="C5926" t="s">
        <v>151</v>
      </c>
      <c r="D5926" t="s">
        <v>2152</v>
      </c>
      <c r="E5926" t="s">
        <v>688</v>
      </c>
      <c r="F5926" t="s">
        <v>689</v>
      </c>
      <c r="G5926">
        <v>12.5657</v>
      </c>
      <c r="H5926">
        <v>104.9909</v>
      </c>
      <c r="I5926" t="s">
        <v>206</v>
      </c>
      <c r="J5926">
        <v>132171</v>
      </c>
      <c r="K5926" s="1">
        <v>44908</v>
      </c>
      <c r="L5926" t="s">
        <v>29</v>
      </c>
      <c r="M5926" t="s">
        <v>15320</v>
      </c>
      <c r="N5926" t="s">
        <v>15321</v>
      </c>
      <c r="O5926" t="s">
        <v>736</v>
      </c>
      <c r="P5926" t="s">
        <v>436</v>
      </c>
      <c r="Q5926" t="s">
        <v>83</v>
      </c>
      <c r="R5926" t="s">
        <v>2284</v>
      </c>
      <c r="S5926" t="s">
        <v>241</v>
      </c>
      <c r="T5926" t="s">
        <v>2285</v>
      </c>
      <c r="U5926" t="s">
        <v>2286</v>
      </c>
      <c r="V5926" t="s">
        <v>2463</v>
      </c>
      <c r="W5926" t="s">
        <v>2464</v>
      </c>
    </row>
    <row r="5927" spans="1:23" x14ac:dyDescent="0.3">
      <c r="A5927">
        <v>420489639791286</v>
      </c>
      <c r="B5927" t="s">
        <v>921</v>
      </c>
      <c r="C5927" t="s">
        <v>189</v>
      </c>
      <c r="D5927" t="s">
        <v>985</v>
      </c>
      <c r="E5927" t="s">
        <v>853</v>
      </c>
      <c r="F5927" t="s">
        <v>854</v>
      </c>
      <c r="G5927">
        <v>33.939100000000003</v>
      </c>
      <c r="H5927">
        <v>67.709999999999994</v>
      </c>
      <c r="I5927" t="s">
        <v>78</v>
      </c>
      <c r="J5927">
        <v>40398</v>
      </c>
      <c r="K5927" s="1">
        <v>44748</v>
      </c>
      <c r="L5927" t="s">
        <v>123</v>
      </c>
      <c r="M5927" t="s">
        <v>15322</v>
      </c>
      <c r="N5927" t="s">
        <v>15323</v>
      </c>
      <c r="O5927" t="s">
        <v>736</v>
      </c>
      <c r="P5927" t="s">
        <v>4262</v>
      </c>
      <c r="Q5927" t="s">
        <v>253</v>
      </c>
      <c r="R5927" t="s">
        <v>4263</v>
      </c>
      <c r="S5927" t="s">
        <v>334</v>
      </c>
      <c r="T5927" t="s">
        <v>4264</v>
      </c>
      <c r="U5927" t="s">
        <v>4265</v>
      </c>
      <c r="V5927" t="s">
        <v>2184</v>
      </c>
      <c r="W5927" t="s">
        <v>2185</v>
      </c>
    </row>
    <row r="5928" spans="1:23" x14ac:dyDescent="0.3">
      <c r="A5928">
        <v>608904975674673</v>
      </c>
      <c r="B5928" t="s">
        <v>325</v>
      </c>
      <c r="C5928" t="s">
        <v>24</v>
      </c>
      <c r="D5928" t="s">
        <v>3360</v>
      </c>
      <c r="E5928" t="s">
        <v>680</v>
      </c>
      <c r="F5928" t="s">
        <v>681</v>
      </c>
      <c r="G5928">
        <v>21.693999999999999</v>
      </c>
      <c r="H5928">
        <v>-71.797899999999998</v>
      </c>
      <c r="I5928" t="s">
        <v>28</v>
      </c>
      <c r="J5928">
        <v>110194</v>
      </c>
      <c r="K5928" s="1">
        <v>44812</v>
      </c>
      <c r="L5928" t="s">
        <v>29</v>
      </c>
      <c r="M5928" t="s">
        <v>15324</v>
      </c>
      <c r="N5928" t="s">
        <v>15325</v>
      </c>
      <c r="O5928" t="s">
        <v>2675</v>
      </c>
      <c r="P5928" t="s">
        <v>6117</v>
      </c>
      <c r="Q5928" t="s">
        <v>253</v>
      </c>
      <c r="R5928" t="s">
        <v>6118</v>
      </c>
      <c r="S5928" t="s">
        <v>145</v>
      </c>
      <c r="T5928" t="s">
        <v>6119</v>
      </c>
      <c r="U5928" t="s">
        <v>6120</v>
      </c>
      <c r="V5928" t="s">
        <v>4707</v>
      </c>
      <c r="W5928" t="s">
        <v>4708</v>
      </c>
    </row>
    <row r="5929" spans="1:23" x14ac:dyDescent="0.3">
      <c r="A5929">
        <v>293582440050173</v>
      </c>
      <c r="B5929" t="s">
        <v>710</v>
      </c>
      <c r="C5929" t="s">
        <v>151</v>
      </c>
      <c r="D5929" t="s">
        <v>6648</v>
      </c>
      <c r="E5929" t="s">
        <v>3700</v>
      </c>
      <c r="F5929" t="s">
        <v>3701</v>
      </c>
      <c r="G5929">
        <v>58.595300000000002</v>
      </c>
      <c r="H5929">
        <v>25.0136</v>
      </c>
      <c r="I5929" t="s">
        <v>28</v>
      </c>
      <c r="J5929">
        <v>36244</v>
      </c>
      <c r="K5929" s="1">
        <v>44710</v>
      </c>
      <c r="L5929" t="s">
        <v>63</v>
      </c>
      <c r="M5929" t="s">
        <v>11883</v>
      </c>
      <c r="N5929">
        <v>4314849783</v>
      </c>
      <c r="O5929" t="s">
        <v>141</v>
      </c>
      <c r="P5929" t="s">
        <v>3092</v>
      </c>
      <c r="Q5929" t="s">
        <v>967</v>
      </c>
      <c r="R5929" t="s">
        <v>3093</v>
      </c>
      <c r="S5929" t="s">
        <v>334</v>
      </c>
      <c r="T5929" t="s">
        <v>3094</v>
      </c>
      <c r="U5929" t="s">
        <v>3095</v>
      </c>
      <c r="V5929" t="s">
        <v>2042</v>
      </c>
      <c r="W5929" t="s">
        <v>2043</v>
      </c>
    </row>
    <row r="5930" spans="1:23" x14ac:dyDescent="0.3">
      <c r="A5930">
        <v>2407747653568980</v>
      </c>
      <c r="B5930" t="s">
        <v>859</v>
      </c>
      <c r="C5930" t="s">
        <v>134</v>
      </c>
      <c r="D5930" t="s">
        <v>1404</v>
      </c>
      <c r="E5930" t="s">
        <v>60</v>
      </c>
      <c r="F5930" t="s">
        <v>61</v>
      </c>
      <c r="G5930">
        <v>22.198699999999999</v>
      </c>
      <c r="H5930">
        <v>113.54389999999999</v>
      </c>
      <c r="I5930" t="s">
        <v>28</v>
      </c>
      <c r="J5930">
        <v>91216</v>
      </c>
      <c r="K5930" s="1">
        <v>44482</v>
      </c>
      <c r="L5930" t="s">
        <v>29</v>
      </c>
      <c r="M5930" t="s">
        <v>15326</v>
      </c>
      <c r="N5930" t="s">
        <v>15327</v>
      </c>
      <c r="O5930" t="s">
        <v>3146</v>
      </c>
      <c r="P5930" t="s">
        <v>3723</v>
      </c>
      <c r="Q5930" t="s">
        <v>83</v>
      </c>
      <c r="R5930" t="s">
        <v>7090</v>
      </c>
      <c r="S5930" t="s">
        <v>198</v>
      </c>
      <c r="T5930" t="s">
        <v>7091</v>
      </c>
      <c r="U5930" t="s">
        <v>7092</v>
      </c>
      <c r="V5930" t="s">
        <v>6629</v>
      </c>
      <c r="W5930" t="s">
        <v>6630</v>
      </c>
    </row>
    <row r="5931" spans="1:23" x14ac:dyDescent="0.3">
      <c r="A5931">
        <v>2630821286435570</v>
      </c>
      <c r="B5931" t="s">
        <v>467</v>
      </c>
      <c r="C5931" t="s">
        <v>151</v>
      </c>
      <c r="D5931" t="s">
        <v>6344</v>
      </c>
      <c r="E5931" t="s">
        <v>1165</v>
      </c>
      <c r="F5931" t="s">
        <v>1166</v>
      </c>
      <c r="G5931">
        <v>6.8769999999999998</v>
      </c>
      <c r="H5931">
        <v>31.306999999999999</v>
      </c>
      <c r="I5931" t="s">
        <v>206</v>
      </c>
      <c r="J5931">
        <v>47000</v>
      </c>
      <c r="K5931" s="1">
        <v>45053</v>
      </c>
      <c r="L5931" t="s">
        <v>29</v>
      </c>
      <c r="M5931" t="s">
        <v>15328</v>
      </c>
      <c r="N5931" t="s">
        <v>15329</v>
      </c>
      <c r="O5931" t="s">
        <v>65</v>
      </c>
      <c r="P5931" t="s">
        <v>2036</v>
      </c>
      <c r="Q5931" t="s">
        <v>83</v>
      </c>
      <c r="R5931" t="s">
        <v>2037</v>
      </c>
      <c r="S5931" t="s">
        <v>36</v>
      </c>
      <c r="T5931" t="s">
        <v>2038</v>
      </c>
      <c r="U5931" t="s">
        <v>2039</v>
      </c>
      <c r="V5931" t="s">
        <v>10766</v>
      </c>
      <c r="W5931" t="s">
        <v>10767</v>
      </c>
    </row>
    <row r="5932" spans="1:23" x14ac:dyDescent="0.3">
      <c r="A5932">
        <v>373055792177211</v>
      </c>
      <c r="B5932" t="s">
        <v>57</v>
      </c>
      <c r="C5932" t="s">
        <v>24</v>
      </c>
      <c r="D5932" t="s">
        <v>1009</v>
      </c>
      <c r="E5932" t="s">
        <v>3607</v>
      </c>
      <c r="F5932" t="s">
        <v>3608</v>
      </c>
      <c r="G5932">
        <v>39.074199999999998</v>
      </c>
      <c r="H5932">
        <v>21.824300000000001</v>
      </c>
      <c r="I5932" t="s">
        <v>206</v>
      </c>
      <c r="J5932">
        <v>54676</v>
      </c>
      <c r="K5932" s="1">
        <v>44669</v>
      </c>
      <c r="L5932" t="s">
        <v>63</v>
      </c>
      <c r="M5932" t="s">
        <v>15330</v>
      </c>
      <c r="N5932" t="s">
        <v>15331</v>
      </c>
      <c r="O5932" t="s">
        <v>279</v>
      </c>
      <c r="P5932" t="s">
        <v>280</v>
      </c>
      <c r="Q5932" t="s">
        <v>67</v>
      </c>
      <c r="R5932" t="s">
        <v>281</v>
      </c>
      <c r="S5932" t="s">
        <v>36</v>
      </c>
      <c r="T5932" t="s">
        <v>282</v>
      </c>
      <c r="U5932" t="s">
        <v>283</v>
      </c>
      <c r="V5932" t="s">
        <v>3521</v>
      </c>
      <c r="W5932" t="s">
        <v>3522</v>
      </c>
    </row>
    <row r="5933" spans="1:23" x14ac:dyDescent="0.3">
      <c r="A5933">
        <v>2321590874482660</v>
      </c>
      <c r="B5933" t="s">
        <v>119</v>
      </c>
      <c r="C5933" t="s">
        <v>58</v>
      </c>
      <c r="D5933" t="s">
        <v>3411</v>
      </c>
      <c r="E5933" t="s">
        <v>2873</v>
      </c>
      <c r="F5933" t="s">
        <v>2874</v>
      </c>
      <c r="G5933">
        <v>8.6195000000000004</v>
      </c>
      <c r="H5933">
        <v>0.82479999999999998</v>
      </c>
      <c r="I5933" t="s">
        <v>138</v>
      </c>
      <c r="J5933">
        <v>78062</v>
      </c>
      <c r="K5933" s="1">
        <v>44920</v>
      </c>
      <c r="L5933" t="s">
        <v>63</v>
      </c>
      <c r="M5933" t="s">
        <v>15332</v>
      </c>
      <c r="N5933" t="s">
        <v>15333</v>
      </c>
      <c r="O5933" t="s">
        <v>2675</v>
      </c>
      <c r="P5933" t="s">
        <v>3977</v>
      </c>
      <c r="Q5933" t="s">
        <v>169</v>
      </c>
      <c r="R5933" t="s">
        <v>3978</v>
      </c>
      <c r="S5933" t="s">
        <v>212</v>
      </c>
      <c r="T5933" t="s">
        <v>3979</v>
      </c>
      <c r="U5933" t="s">
        <v>3980</v>
      </c>
      <c r="V5933" t="s">
        <v>697</v>
      </c>
      <c r="W5933" t="s">
        <v>698</v>
      </c>
    </row>
    <row r="5934" spans="1:23" x14ac:dyDescent="0.3">
      <c r="A5934">
        <v>1928362454597240</v>
      </c>
      <c r="B5934" t="s">
        <v>286</v>
      </c>
      <c r="C5934" t="s">
        <v>218</v>
      </c>
      <c r="D5934" t="s">
        <v>4396</v>
      </c>
      <c r="E5934" t="s">
        <v>2727</v>
      </c>
      <c r="F5934" t="s">
        <v>2728</v>
      </c>
      <c r="G5934">
        <v>17.357800000000001</v>
      </c>
      <c r="H5934">
        <v>-62.782899999999998</v>
      </c>
      <c r="I5934" t="s">
        <v>206</v>
      </c>
      <c r="J5934">
        <v>111809</v>
      </c>
      <c r="K5934" s="1">
        <v>44565</v>
      </c>
      <c r="L5934" t="s">
        <v>123</v>
      </c>
      <c r="M5934" t="s">
        <v>15334</v>
      </c>
      <c r="N5934" t="s">
        <v>15335</v>
      </c>
      <c r="O5934" t="s">
        <v>1735</v>
      </c>
      <c r="P5934" t="s">
        <v>2009</v>
      </c>
      <c r="Q5934" t="s">
        <v>321</v>
      </c>
      <c r="R5934" t="s">
        <v>2010</v>
      </c>
      <c r="S5934" t="s">
        <v>69</v>
      </c>
      <c r="T5934" t="s">
        <v>2011</v>
      </c>
      <c r="U5934" t="s">
        <v>2012</v>
      </c>
      <c r="V5934" t="s">
        <v>902</v>
      </c>
      <c r="W5934" t="s">
        <v>903</v>
      </c>
    </row>
    <row r="5935" spans="1:23" x14ac:dyDescent="0.3">
      <c r="A5935">
        <v>897874876102895</v>
      </c>
      <c r="B5935" t="s">
        <v>567</v>
      </c>
      <c r="C5935" t="s">
        <v>134</v>
      </c>
      <c r="D5935" t="s">
        <v>1528</v>
      </c>
      <c r="E5935" t="s">
        <v>3859</v>
      </c>
      <c r="F5935" t="s">
        <v>3860</v>
      </c>
      <c r="G5935">
        <v>33.854700000000001</v>
      </c>
      <c r="H5935">
        <v>35.862299999999998</v>
      </c>
      <c r="I5935" t="s">
        <v>206</v>
      </c>
      <c r="J5935">
        <v>106363</v>
      </c>
      <c r="K5935" s="1">
        <v>44702</v>
      </c>
      <c r="L5935" t="s">
        <v>123</v>
      </c>
      <c r="M5935" t="s">
        <v>15336</v>
      </c>
      <c r="N5935" t="s">
        <v>15337</v>
      </c>
      <c r="O5935" t="s">
        <v>4415</v>
      </c>
      <c r="P5935" t="s">
        <v>4416</v>
      </c>
      <c r="Q5935" t="s">
        <v>239</v>
      </c>
      <c r="R5935" t="s">
        <v>4417</v>
      </c>
      <c r="S5935" t="s">
        <v>212</v>
      </c>
      <c r="T5935" t="s">
        <v>4418</v>
      </c>
      <c r="U5935" t="s">
        <v>4419</v>
      </c>
      <c r="V5935" t="s">
        <v>8253</v>
      </c>
      <c r="W5935" t="s">
        <v>8254</v>
      </c>
    </row>
    <row r="5936" spans="1:23" x14ac:dyDescent="0.3">
      <c r="A5936">
        <v>1056499360777740</v>
      </c>
      <c r="B5936" t="s">
        <v>555</v>
      </c>
      <c r="C5936" t="s">
        <v>58</v>
      </c>
      <c r="D5936" t="s">
        <v>2643</v>
      </c>
      <c r="E5936" t="s">
        <v>315</v>
      </c>
      <c r="F5936" t="s">
        <v>316</v>
      </c>
      <c r="G5936">
        <v>40.143099999999997</v>
      </c>
      <c r="H5936">
        <v>47.576900000000002</v>
      </c>
      <c r="I5936" t="s">
        <v>78</v>
      </c>
      <c r="J5936">
        <v>26926</v>
      </c>
      <c r="K5936" s="1">
        <v>45084</v>
      </c>
      <c r="L5936" t="s">
        <v>63</v>
      </c>
      <c r="M5936" t="s">
        <v>11890</v>
      </c>
      <c r="N5936" t="s">
        <v>15338</v>
      </c>
      <c r="O5936" t="s">
        <v>32</v>
      </c>
      <c r="P5936" t="s">
        <v>292</v>
      </c>
      <c r="Q5936" t="s">
        <v>239</v>
      </c>
      <c r="R5936" t="s">
        <v>3916</v>
      </c>
      <c r="S5936" t="s">
        <v>36</v>
      </c>
      <c r="T5936" t="s">
        <v>3917</v>
      </c>
      <c r="U5936" t="s">
        <v>3918</v>
      </c>
      <c r="V5936" t="s">
        <v>7645</v>
      </c>
      <c r="W5936" t="s">
        <v>7646</v>
      </c>
    </row>
    <row r="5937" spans="1:23" x14ac:dyDescent="0.3">
      <c r="A5937">
        <v>2744698846150770</v>
      </c>
      <c r="B5937" t="s">
        <v>533</v>
      </c>
      <c r="C5937" t="s">
        <v>58</v>
      </c>
      <c r="D5937" t="s">
        <v>1955</v>
      </c>
      <c r="E5937" t="s">
        <v>247</v>
      </c>
      <c r="F5937" t="s">
        <v>248</v>
      </c>
      <c r="G5937">
        <v>15.5527</v>
      </c>
      <c r="H5937">
        <v>48.516399999999997</v>
      </c>
      <c r="I5937" t="s">
        <v>138</v>
      </c>
      <c r="J5937">
        <v>128629</v>
      </c>
      <c r="K5937" s="1">
        <v>44517</v>
      </c>
      <c r="L5937" t="s">
        <v>63</v>
      </c>
      <c r="M5937" t="s">
        <v>15339</v>
      </c>
      <c r="N5937">
        <v>7823026994</v>
      </c>
      <c r="O5937" t="s">
        <v>1260</v>
      </c>
      <c r="P5937" t="s">
        <v>1261</v>
      </c>
      <c r="Q5937" t="s">
        <v>358</v>
      </c>
      <c r="R5937" t="s">
        <v>1262</v>
      </c>
      <c r="S5937" t="s">
        <v>334</v>
      </c>
      <c r="T5937" t="s">
        <v>1263</v>
      </c>
      <c r="U5937" t="s">
        <v>1264</v>
      </c>
      <c r="V5937" t="s">
        <v>3868</v>
      </c>
      <c r="W5937" t="s">
        <v>3869</v>
      </c>
    </row>
    <row r="5938" spans="1:23" x14ac:dyDescent="0.3">
      <c r="A5938">
        <v>2411050965152720</v>
      </c>
      <c r="B5938" t="s">
        <v>286</v>
      </c>
      <c r="C5938" t="s">
        <v>134</v>
      </c>
      <c r="D5938" t="s">
        <v>1443</v>
      </c>
      <c r="E5938" t="s">
        <v>2466</v>
      </c>
      <c r="F5938" t="s">
        <v>2467</v>
      </c>
      <c r="G5938">
        <v>-38.4161</v>
      </c>
      <c r="H5938">
        <v>-63.616700000000002</v>
      </c>
      <c r="I5938" t="s">
        <v>62</v>
      </c>
      <c r="J5938">
        <v>55252</v>
      </c>
      <c r="K5938" s="1">
        <v>45094</v>
      </c>
      <c r="L5938" t="s">
        <v>63</v>
      </c>
      <c r="M5938" t="s">
        <v>15340</v>
      </c>
      <c r="N5938" t="s">
        <v>15341</v>
      </c>
      <c r="O5938" t="s">
        <v>33</v>
      </c>
      <c r="P5938" t="s">
        <v>1558</v>
      </c>
      <c r="Q5938" t="s">
        <v>253</v>
      </c>
      <c r="R5938" t="s">
        <v>1559</v>
      </c>
      <c r="S5938" t="s">
        <v>255</v>
      </c>
      <c r="T5938" t="s">
        <v>1560</v>
      </c>
      <c r="U5938" t="s">
        <v>1561</v>
      </c>
      <c r="V5938" t="s">
        <v>3342</v>
      </c>
      <c r="W5938" t="s">
        <v>3343</v>
      </c>
    </row>
    <row r="5939" spans="1:23" x14ac:dyDescent="0.3">
      <c r="A5939">
        <v>1659389120990670</v>
      </c>
      <c r="B5939" t="s">
        <v>859</v>
      </c>
      <c r="C5939" t="s">
        <v>134</v>
      </c>
      <c r="D5939" t="s">
        <v>4497</v>
      </c>
      <c r="E5939" t="s">
        <v>353</v>
      </c>
      <c r="F5939" t="s">
        <v>354</v>
      </c>
      <c r="G5939">
        <v>15.199</v>
      </c>
      <c r="H5939">
        <v>-86.241900000000001</v>
      </c>
      <c r="I5939" t="s">
        <v>78</v>
      </c>
      <c r="J5939">
        <v>80188</v>
      </c>
      <c r="K5939" s="1">
        <v>44756</v>
      </c>
      <c r="L5939" t="s">
        <v>123</v>
      </c>
      <c r="M5939" t="s">
        <v>15342</v>
      </c>
      <c r="N5939" t="s">
        <v>15343</v>
      </c>
      <c r="O5939" t="s">
        <v>640</v>
      </c>
      <c r="P5939" t="s">
        <v>1346</v>
      </c>
      <c r="Q5939" t="s">
        <v>34</v>
      </c>
      <c r="R5939" t="s">
        <v>1347</v>
      </c>
      <c r="S5939" t="s">
        <v>241</v>
      </c>
      <c r="T5939" t="s">
        <v>1348</v>
      </c>
      <c r="U5939" t="s">
        <v>1349</v>
      </c>
      <c r="V5939" t="s">
        <v>4995</v>
      </c>
      <c r="W5939" t="s">
        <v>4996</v>
      </c>
    </row>
    <row r="5940" spans="1:23" x14ac:dyDescent="0.3">
      <c r="A5940">
        <v>196365453473787</v>
      </c>
      <c r="B5940" t="s">
        <v>792</v>
      </c>
      <c r="C5940" t="s">
        <v>273</v>
      </c>
      <c r="D5940" t="s">
        <v>1869</v>
      </c>
      <c r="E5940" t="s">
        <v>819</v>
      </c>
      <c r="F5940" t="s">
        <v>820</v>
      </c>
      <c r="G5940">
        <v>15.414899999999999</v>
      </c>
      <c r="H5940">
        <v>-61.3705</v>
      </c>
      <c r="I5940" t="s">
        <v>78</v>
      </c>
      <c r="J5940">
        <v>78607</v>
      </c>
      <c r="K5940" s="1">
        <v>44463</v>
      </c>
      <c r="L5940" t="s">
        <v>63</v>
      </c>
      <c r="M5940" t="s">
        <v>15344</v>
      </c>
      <c r="N5940" t="s">
        <v>15345</v>
      </c>
      <c r="O5940" t="s">
        <v>1454</v>
      </c>
      <c r="P5940" t="s">
        <v>1455</v>
      </c>
      <c r="Q5940" t="s">
        <v>1047</v>
      </c>
      <c r="R5940" t="s">
        <v>1456</v>
      </c>
      <c r="S5940" t="s">
        <v>52</v>
      </c>
      <c r="T5940" t="s">
        <v>1457</v>
      </c>
      <c r="U5940" t="s">
        <v>1458</v>
      </c>
      <c r="V5940" t="s">
        <v>1693</v>
      </c>
      <c r="W5940" t="s">
        <v>1694</v>
      </c>
    </row>
    <row r="5941" spans="1:23" x14ac:dyDescent="0.3">
      <c r="A5941">
        <v>1099341474731170</v>
      </c>
      <c r="B5941" t="s">
        <v>90</v>
      </c>
      <c r="C5941" t="s">
        <v>273</v>
      </c>
      <c r="D5941" t="s">
        <v>25</v>
      </c>
      <c r="E5941" t="s">
        <v>1424</v>
      </c>
      <c r="F5941" t="s">
        <v>1425</v>
      </c>
      <c r="G5941">
        <v>-15.3767</v>
      </c>
      <c r="H5941">
        <v>166.95920000000001</v>
      </c>
      <c r="I5941" t="s">
        <v>62</v>
      </c>
      <c r="J5941">
        <v>115421</v>
      </c>
      <c r="K5941" s="1">
        <v>45056</v>
      </c>
      <c r="L5941" t="s">
        <v>63</v>
      </c>
      <c r="M5941" t="s">
        <v>15346</v>
      </c>
      <c r="N5941">
        <v>2568340035</v>
      </c>
      <c r="O5941" t="s">
        <v>2027</v>
      </c>
      <c r="P5941" t="s">
        <v>4342</v>
      </c>
      <c r="Q5941" t="s">
        <v>294</v>
      </c>
      <c r="R5941" t="s">
        <v>4343</v>
      </c>
      <c r="S5941" t="s">
        <v>198</v>
      </c>
      <c r="T5941" t="s">
        <v>4344</v>
      </c>
      <c r="U5941" t="s">
        <v>4345</v>
      </c>
      <c r="V5941" t="s">
        <v>623</v>
      </c>
      <c r="W5941" t="s">
        <v>624</v>
      </c>
    </row>
    <row r="5942" spans="1:23" x14ac:dyDescent="0.3">
      <c r="A5942">
        <v>1747284077395690</v>
      </c>
      <c r="B5942" t="s">
        <v>779</v>
      </c>
      <c r="C5942" t="s">
        <v>42</v>
      </c>
      <c r="D5942" t="s">
        <v>3972</v>
      </c>
      <c r="E5942" t="s">
        <v>731</v>
      </c>
      <c r="F5942" t="s">
        <v>732</v>
      </c>
      <c r="G5942">
        <v>13.9094</v>
      </c>
      <c r="H5942">
        <v>-60.978900000000003</v>
      </c>
      <c r="I5942" t="s">
        <v>78</v>
      </c>
      <c r="J5942">
        <v>103645</v>
      </c>
      <c r="K5942" s="1">
        <v>44683</v>
      </c>
      <c r="L5942" t="s">
        <v>29</v>
      </c>
      <c r="M5942" t="s">
        <v>15347</v>
      </c>
      <c r="N5942">
        <v>9482199246</v>
      </c>
      <c r="O5942" t="s">
        <v>181</v>
      </c>
      <c r="P5942" t="s">
        <v>940</v>
      </c>
      <c r="Q5942" t="s">
        <v>83</v>
      </c>
      <c r="R5942" t="s">
        <v>941</v>
      </c>
      <c r="S5942" t="s">
        <v>334</v>
      </c>
      <c r="T5942" t="s">
        <v>942</v>
      </c>
      <c r="U5942" t="s">
        <v>943</v>
      </c>
      <c r="V5942" t="s">
        <v>3734</v>
      </c>
      <c r="W5942" t="s">
        <v>3735</v>
      </c>
    </row>
    <row r="5943" spans="1:23" x14ac:dyDescent="0.3">
      <c r="A5943">
        <v>1245456547355840</v>
      </c>
      <c r="B5943" t="s">
        <v>286</v>
      </c>
      <c r="C5943" t="s">
        <v>24</v>
      </c>
      <c r="D5943" t="s">
        <v>6483</v>
      </c>
      <c r="E5943" t="s">
        <v>593</v>
      </c>
      <c r="F5943" t="s">
        <v>594</v>
      </c>
      <c r="G5943">
        <v>-11.6455</v>
      </c>
      <c r="H5943">
        <v>43.333300000000001</v>
      </c>
      <c r="I5943" t="s">
        <v>206</v>
      </c>
      <c r="J5943">
        <v>58527</v>
      </c>
      <c r="K5943" s="1">
        <v>44482</v>
      </c>
      <c r="L5943" t="s">
        <v>123</v>
      </c>
      <c r="M5943" t="s">
        <v>15348</v>
      </c>
      <c r="N5943" t="s">
        <v>15349</v>
      </c>
      <c r="O5943" t="s">
        <v>3723</v>
      </c>
      <c r="P5943" t="s">
        <v>3724</v>
      </c>
      <c r="Q5943" t="s">
        <v>239</v>
      </c>
      <c r="R5943" t="s">
        <v>3725</v>
      </c>
      <c r="S5943" t="s">
        <v>114</v>
      </c>
      <c r="T5943" t="s">
        <v>3726</v>
      </c>
      <c r="U5943" t="s">
        <v>3727</v>
      </c>
      <c r="V5943" t="s">
        <v>5073</v>
      </c>
      <c r="W5943" t="s">
        <v>5074</v>
      </c>
    </row>
    <row r="5944" spans="1:23" x14ac:dyDescent="0.3">
      <c r="A5944">
        <v>2410218685041470</v>
      </c>
      <c r="B5944" t="s">
        <v>678</v>
      </c>
      <c r="C5944" t="s">
        <v>42</v>
      </c>
      <c r="D5944" t="s">
        <v>1906</v>
      </c>
      <c r="E5944" t="s">
        <v>315</v>
      </c>
      <c r="F5944" t="s">
        <v>316</v>
      </c>
      <c r="G5944">
        <v>40.143099999999997</v>
      </c>
      <c r="H5944">
        <v>47.576900000000002</v>
      </c>
      <c r="I5944" t="s">
        <v>206</v>
      </c>
      <c r="J5944">
        <v>19181</v>
      </c>
      <c r="K5944" s="1">
        <v>44473</v>
      </c>
      <c r="L5944" t="s">
        <v>123</v>
      </c>
      <c r="M5944" t="s">
        <v>15350</v>
      </c>
      <c r="N5944" t="s">
        <v>15351</v>
      </c>
      <c r="O5944" t="s">
        <v>509</v>
      </c>
      <c r="P5944" t="s">
        <v>1152</v>
      </c>
      <c r="Q5944" t="s">
        <v>83</v>
      </c>
      <c r="R5944" t="s">
        <v>5157</v>
      </c>
      <c r="S5944" t="s">
        <v>212</v>
      </c>
      <c r="T5944" t="s">
        <v>5158</v>
      </c>
      <c r="U5944" t="s">
        <v>5159</v>
      </c>
      <c r="V5944" t="s">
        <v>2638</v>
      </c>
      <c r="W5944" t="s">
        <v>2639</v>
      </c>
    </row>
    <row r="5945" spans="1:23" x14ac:dyDescent="0.3">
      <c r="A5945">
        <v>2161519027697750</v>
      </c>
      <c r="B5945" t="s">
        <v>351</v>
      </c>
      <c r="C5945" t="s">
        <v>189</v>
      </c>
      <c r="D5945" t="s">
        <v>1277</v>
      </c>
      <c r="E5945" t="s">
        <v>915</v>
      </c>
      <c r="F5945" t="s">
        <v>916</v>
      </c>
      <c r="G5945">
        <v>18.070799999999998</v>
      </c>
      <c r="H5945">
        <v>-63.0501</v>
      </c>
      <c r="I5945" t="s">
        <v>78</v>
      </c>
      <c r="J5945">
        <v>68774</v>
      </c>
      <c r="K5945" s="1">
        <v>45002</v>
      </c>
      <c r="L5945" t="s">
        <v>123</v>
      </c>
      <c r="M5945" t="s">
        <v>15352</v>
      </c>
      <c r="N5945" t="s">
        <v>15353</v>
      </c>
      <c r="O5945" t="s">
        <v>2332</v>
      </c>
      <c r="P5945" t="s">
        <v>496</v>
      </c>
      <c r="Q5945" t="s">
        <v>34</v>
      </c>
      <c r="R5945" t="s">
        <v>2333</v>
      </c>
      <c r="S5945" t="s">
        <v>212</v>
      </c>
      <c r="T5945" t="s">
        <v>2334</v>
      </c>
      <c r="U5945" t="s">
        <v>2335</v>
      </c>
      <c r="V5945" t="s">
        <v>9288</v>
      </c>
      <c r="W5945" t="s">
        <v>9289</v>
      </c>
    </row>
    <row r="5946" spans="1:23" x14ac:dyDescent="0.3">
      <c r="A5946">
        <v>1339856478321400</v>
      </c>
      <c r="B5946" t="s">
        <v>582</v>
      </c>
      <c r="C5946" t="s">
        <v>105</v>
      </c>
      <c r="D5946" t="s">
        <v>1064</v>
      </c>
      <c r="E5946" t="s">
        <v>1870</v>
      </c>
      <c r="F5946" t="s">
        <v>1871</v>
      </c>
      <c r="G5946">
        <v>18.735700000000001</v>
      </c>
      <c r="H5946">
        <v>-70.162700000000001</v>
      </c>
      <c r="I5946" t="s">
        <v>138</v>
      </c>
      <c r="J5946">
        <v>101832</v>
      </c>
      <c r="K5946" s="1">
        <v>44559</v>
      </c>
      <c r="L5946" t="s">
        <v>63</v>
      </c>
      <c r="M5946" t="s">
        <v>15354</v>
      </c>
      <c r="N5946" t="s">
        <v>15355</v>
      </c>
      <c r="O5946" t="s">
        <v>1152</v>
      </c>
      <c r="P5946" t="s">
        <v>2774</v>
      </c>
      <c r="Q5946" t="s">
        <v>674</v>
      </c>
      <c r="R5946" t="s">
        <v>2775</v>
      </c>
      <c r="S5946" t="s">
        <v>36</v>
      </c>
      <c r="T5946" t="s">
        <v>2776</v>
      </c>
      <c r="U5946" t="s">
        <v>2777</v>
      </c>
      <c r="V5946" t="s">
        <v>850</v>
      </c>
      <c r="W5946" t="s">
        <v>851</v>
      </c>
    </row>
    <row r="5947" spans="1:23" x14ac:dyDescent="0.3">
      <c r="A5947">
        <v>2895099057404470</v>
      </c>
      <c r="B5947" t="s">
        <v>351</v>
      </c>
      <c r="C5947" t="s">
        <v>24</v>
      </c>
      <c r="D5947" t="s">
        <v>924</v>
      </c>
      <c r="E5947" t="s">
        <v>4011</v>
      </c>
      <c r="F5947" t="s">
        <v>4012</v>
      </c>
      <c r="G5947">
        <v>38.860999999999997</v>
      </c>
      <c r="H5947">
        <v>71.2761</v>
      </c>
      <c r="I5947" t="s">
        <v>206</v>
      </c>
      <c r="J5947">
        <v>41754</v>
      </c>
      <c r="K5947" s="1">
        <v>44620</v>
      </c>
      <c r="L5947" t="s">
        <v>29</v>
      </c>
      <c r="M5947" t="s">
        <v>15356</v>
      </c>
      <c r="N5947" t="s">
        <v>15357</v>
      </c>
      <c r="O5947" t="s">
        <v>606</v>
      </c>
      <c r="P5947" t="s">
        <v>1979</v>
      </c>
      <c r="Q5947" t="s">
        <v>674</v>
      </c>
      <c r="R5947" t="s">
        <v>1980</v>
      </c>
      <c r="S5947" t="s">
        <v>85</v>
      </c>
      <c r="T5947" t="s">
        <v>1981</v>
      </c>
      <c r="U5947" t="s">
        <v>1982</v>
      </c>
      <c r="V5947" t="s">
        <v>8887</v>
      </c>
      <c r="W5947" t="s">
        <v>8888</v>
      </c>
    </row>
    <row r="5948" spans="1:23" x14ac:dyDescent="0.3">
      <c r="A5948">
        <v>1416845651049800</v>
      </c>
      <c r="B5948" t="s">
        <v>1140</v>
      </c>
      <c r="C5948" t="s">
        <v>134</v>
      </c>
      <c r="D5948" t="s">
        <v>3558</v>
      </c>
      <c r="E5948" t="s">
        <v>700</v>
      </c>
      <c r="F5948" t="s">
        <v>700</v>
      </c>
      <c r="G5948">
        <v>43.738399999999999</v>
      </c>
      <c r="H5948">
        <v>7.4245999999999999</v>
      </c>
      <c r="I5948" t="s">
        <v>28</v>
      </c>
      <c r="J5948">
        <v>120804</v>
      </c>
      <c r="K5948" s="1">
        <v>44615</v>
      </c>
      <c r="L5948" t="s">
        <v>63</v>
      </c>
      <c r="M5948" t="s">
        <v>15358</v>
      </c>
      <c r="N5948" t="s">
        <v>15359</v>
      </c>
      <c r="O5948" t="s">
        <v>1979</v>
      </c>
      <c r="P5948" t="s">
        <v>4672</v>
      </c>
      <c r="Q5948" t="s">
        <v>321</v>
      </c>
      <c r="R5948" t="s">
        <v>4673</v>
      </c>
      <c r="S5948" t="s">
        <v>145</v>
      </c>
      <c r="T5948" t="s">
        <v>4674</v>
      </c>
      <c r="U5948" t="s">
        <v>4675</v>
      </c>
      <c r="V5948" t="s">
        <v>5944</v>
      </c>
      <c r="W5948" t="s">
        <v>5945</v>
      </c>
    </row>
    <row r="5949" spans="1:23" x14ac:dyDescent="0.3">
      <c r="A5949">
        <v>1677414244129760</v>
      </c>
      <c r="B5949" t="s">
        <v>1140</v>
      </c>
      <c r="C5949" t="s">
        <v>105</v>
      </c>
      <c r="D5949" t="s">
        <v>5267</v>
      </c>
      <c r="E5949" t="s">
        <v>385</v>
      </c>
      <c r="F5949" t="s">
        <v>386</v>
      </c>
      <c r="G5949">
        <v>47.162500000000001</v>
      </c>
      <c r="H5949">
        <v>19.503299999999999</v>
      </c>
      <c r="I5949" t="s">
        <v>28</v>
      </c>
      <c r="J5949">
        <v>97830</v>
      </c>
      <c r="K5949" s="1">
        <v>44921</v>
      </c>
      <c r="L5949" t="s">
        <v>29</v>
      </c>
      <c r="M5949" t="s">
        <v>15360</v>
      </c>
      <c r="N5949" t="s">
        <v>15361</v>
      </c>
      <c r="O5949" t="s">
        <v>508</v>
      </c>
      <c r="P5949" t="s">
        <v>1221</v>
      </c>
      <c r="Q5949" t="s">
        <v>67</v>
      </c>
      <c r="R5949" t="s">
        <v>1222</v>
      </c>
      <c r="S5949" t="s">
        <v>114</v>
      </c>
      <c r="T5949" t="s">
        <v>1223</v>
      </c>
      <c r="U5949" t="s">
        <v>1224</v>
      </c>
      <c r="V5949" t="s">
        <v>415</v>
      </c>
      <c r="W5949" t="s">
        <v>416</v>
      </c>
    </row>
    <row r="5950" spans="1:23" x14ac:dyDescent="0.3">
      <c r="A5950">
        <v>3068116206451600</v>
      </c>
      <c r="B5950" t="s">
        <v>567</v>
      </c>
      <c r="C5950" t="s">
        <v>134</v>
      </c>
      <c r="D5950" t="s">
        <v>4812</v>
      </c>
      <c r="E5950" t="s">
        <v>636</v>
      </c>
      <c r="F5950" t="s">
        <v>637</v>
      </c>
      <c r="G5950">
        <v>8.5379000000000005</v>
      </c>
      <c r="H5950">
        <v>-80.7821</v>
      </c>
      <c r="I5950" t="s">
        <v>138</v>
      </c>
      <c r="J5950">
        <v>37661</v>
      </c>
      <c r="K5950" s="1">
        <v>45034</v>
      </c>
      <c r="L5950" t="s">
        <v>123</v>
      </c>
      <c r="M5950" t="s">
        <v>15362</v>
      </c>
      <c r="N5950" t="s">
        <v>15363</v>
      </c>
      <c r="O5950" t="s">
        <v>401</v>
      </c>
      <c r="P5950" t="s">
        <v>4857</v>
      </c>
      <c r="Q5950" t="s">
        <v>67</v>
      </c>
      <c r="R5950" t="s">
        <v>4858</v>
      </c>
      <c r="S5950" t="s">
        <v>85</v>
      </c>
      <c r="T5950" t="s">
        <v>4859</v>
      </c>
      <c r="U5950" t="s">
        <v>4860</v>
      </c>
      <c r="V5950" t="s">
        <v>1595</v>
      </c>
      <c r="W5950" t="s">
        <v>1596</v>
      </c>
    </row>
    <row r="5951" spans="1:23" x14ac:dyDescent="0.3">
      <c r="A5951">
        <v>1003332690827730</v>
      </c>
      <c r="B5951" t="s">
        <v>839</v>
      </c>
      <c r="C5951" t="s">
        <v>42</v>
      </c>
      <c r="D5951" t="s">
        <v>5299</v>
      </c>
      <c r="E5951" t="s">
        <v>614</v>
      </c>
      <c r="F5951" t="s">
        <v>615</v>
      </c>
      <c r="G5951">
        <v>17.189900000000002</v>
      </c>
      <c r="H5951">
        <v>-88.497600000000006</v>
      </c>
      <c r="I5951" t="s">
        <v>206</v>
      </c>
      <c r="J5951">
        <v>28220</v>
      </c>
      <c r="K5951" s="1">
        <v>44769</v>
      </c>
      <c r="L5951" t="s">
        <v>29</v>
      </c>
      <c r="M5951" t="s">
        <v>15364</v>
      </c>
      <c r="N5951" t="s">
        <v>15365</v>
      </c>
      <c r="O5951" t="s">
        <v>3926</v>
      </c>
      <c r="P5951" t="s">
        <v>7628</v>
      </c>
      <c r="Q5951" t="s">
        <v>67</v>
      </c>
      <c r="R5951" t="s">
        <v>7629</v>
      </c>
      <c r="S5951" t="s">
        <v>198</v>
      </c>
      <c r="T5951" t="s">
        <v>7630</v>
      </c>
      <c r="U5951" t="s">
        <v>7631</v>
      </c>
      <c r="V5951" t="s">
        <v>117</v>
      </c>
      <c r="W5951" t="s">
        <v>118</v>
      </c>
    </row>
    <row r="5952" spans="1:23" x14ac:dyDescent="0.3">
      <c r="A5952">
        <v>146538095638041</v>
      </c>
      <c r="B5952" t="s">
        <v>582</v>
      </c>
      <c r="C5952" t="s">
        <v>273</v>
      </c>
      <c r="D5952" t="s">
        <v>3834</v>
      </c>
      <c r="E5952" t="s">
        <v>576</v>
      </c>
      <c r="F5952" t="s">
        <v>577</v>
      </c>
      <c r="G5952">
        <v>7.3696999999999999</v>
      </c>
      <c r="H5952">
        <v>12.354699999999999</v>
      </c>
      <c r="I5952" t="s">
        <v>62</v>
      </c>
      <c r="J5952">
        <v>17524</v>
      </c>
      <c r="K5952" s="1">
        <v>44819</v>
      </c>
      <c r="L5952" t="s">
        <v>123</v>
      </c>
      <c r="M5952" t="s">
        <v>15366</v>
      </c>
      <c r="N5952" t="s">
        <v>15367</v>
      </c>
      <c r="O5952" t="s">
        <v>1308</v>
      </c>
      <c r="P5952" t="s">
        <v>1309</v>
      </c>
      <c r="Q5952" t="s">
        <v>321</v>
      </c>
      <c r="R5952" t="s">
        <v>1310</v>
      </c>
      <c r="S5952" t="s">
        <v>85</v>
      </c>
      <c r="T5952" t="s">
        <v>1311</v>
      </c>
      <c r="U5952" t="s">
        <v>1312</v>
      </c>
      <c r="V5952" t="s">
        <v>4228</v>
      </c>
      <c r="W5952" t="s">
        <v>4229</v>
      </c>
    </row>
    <row r="5953" spans="1:23" x14ac:dyDescent="0.3">
      <c r="A5953">
        <v>840380983688980</v>
      </c>
      <c r="B5953" t="s">
        <v>90</v>
      </c>
      <c r="C5953" t="s">
        <v>105</v>
      </c>
      <c r="D5953" t="s">
        <v>3674</v>
      </c>
      <c r="E5953" t="s">
        <v>883</v>
      </c>
      <c r="F5953" t="s">
        <v>884</v>
      </c>
      <c r="G5953">
        <v>31.791699999999999</v>
      </c>
      <c r="H5953">
        <v>-7.0926</v>
      </c>
      <c r="I5953" t="s">
        <v>28</v>
      </c>
      <c r="J5953">
        <v>130358</v>
      </c>
      <c r="K5953" s="1">
        <v>45077</v>
      </c>
      <c r="L5953" t="s">
        <v>29</v>
      </c>
      <c r="M5953" t="s">
        <v>12330</v>
      </c>
      <c r="N5953" t="s">
        <v>15368</v>
      </c>
      <c r="O5953" t="s">
        <v>3926</v>
      </c>
      <c r="P5953" t="s">
        <v>7628</v>
      </c>
      <c r="Q5953" t="s">
        <v>169</v>
      </c>
      <c r="R5953" t="s">
        <v>7629</v>
      </c>
      <c r="S5953" t="s">
        <v>36</v>
      </c>
      <c r="T5953" t="s">
        <v>7630</v>
      </c>
      <c r="U5953" t="s">
        <v>7631</v>
      </c>
      <c r="V5953" t="s">
        <v>7984</v>
      </c>
      <c r="W5953" t="s">
        <v>7985</v>
      </c>
    </row>
    <row r="5954" spans="1:23" x14ac:dyDescent="0.3">
      <c r="A5954">
        <v>543177930900</v>
      </c>
      <c r="B5954" t="s">
        <v>1803</v>
      </c>
      <c r="C5954" t="s">
        <v>218</v>
      </c>
      <c r="D5954" t="s">
        <v>1844</v>
      </c>
      <c r="E5954" t="s">
        <v>493</v>
      </c>
      <c r="F5954" t="s">
        <v>494</v>
      </c>
      <c r="G5954">
        <v>-20.904299999999999</v>
      </c>
      <c r="H5954">
        <v>165.61799999999999</v>
      </c>
      <c r="I5954" t="s">
        <v>206</v>
      </c>
      <c r="J5954">
        <v>34969</v>
      </c>
      <c r="K5954" s="1">
        <v>44637</v>
      </c>
      <c r="L5954" t="s">
        <v>29</v>
      </c>
      <c r="M5954" t="s">
        <v>15369</v>
      </c>
      <c r="N5954">
        <v>5072426834</v>
      </c>
      <c r="O5954" t="s">
        <v>1454</v>
      </c>
      <c r="P5954" t="s">
        <v>965</v>
      </c>
      <c r="Q5954" t="s">
        <v>34</v>
      </c>
      <c r="R5954" t="s">
        <v>4026</v>
      </c>
      <c r="S5954" t="s">
        <v>145</v>
      </c>
      <c r="T5954" t="s">
        <v>4027</v>
      </c>
      <c r="U5954" t="s">
        <v>4028</v>
      </c>
      <c r="V5954" t="s">
        <v>8206</v>
      </c>
      <c r="W5954" t="s">
        <v>8207</v>
      </c>
    </row>
    <row r="5955" spans="1:23" x14ac:dyDescent="0.3">
      <c r="A5955">
        <v>1681293752967890</v>
      </c>
      <c r="B5955" t="s">
        <v>567</v>
      </c>
      <c r="C5955" t="s">
        <v>189</v>
      </c>
      <c r="D5955" t="s">
        <v>3115</v>
      </c>
      <c r="E5955" t="s">
        <v>3641</v>
      </c>
      <c r="F5955" t="s">
        <v>3642</v>
      </c>
      <c r="G5955">
        <v>12.521100000000001</v>
      </c>
      <c r="H5955">
        <v>-69.968299999999999</v>
      </c>
      <c r="I5955" t="s">
        <v>62</v>
      </c>
      <c r="J5955">
        <v>132725</v>
      </c>
      <c r="K5955" s="1">
        <v>44849</v>
      </c>
      <c r="L5955" t="s">
        <v>29</v>
      </c>
      <c r="M5955" t="s">
        <v>15370</v>
      </c>
      <c r="N5955" t="s">
        <v>15371</v>
      </c>
      <c r="O5955" t="s">
        <v>2453</v>
      </c>
      <c r="P5955" t="s">
        <v>6463</v>
      </c>
      <c r="Q5955" t="s">
        <v>358</v>
      </c>
      <c r="R5955" t="s">
        <v>6464</v>
      </c>
      <c r="S5955" t="s">
        <v>241</v>
      </c>
      <c r="T5955" t="s">
        <v>6465</v>
      </c>
      <c r="U5955" t="s">
        <v>6466</v>
      </c>
      <c r="V5955" t="s">
        <v>3490</v>
      </c>
      <c r="W5955" t="s">
        <v>3491</v>
      </c>
    </row>
    <row r="5956" spans="1:23" x14ac:dyDescent="0.3">
      <c r="A5956">
        <v>2661604796208130</v>
      </c>
      <c r="B5956" t="s">
        <v>973</v>
      </c>
      <c r="C5956" t="s">
        <v>105</v>
      </c>
      <c r="D5956" t="s">
        <v>3853</v>
      </c>
      <c r="E5956" t="s">
        <v>340</v>
      </c>
      <c r="F5956" t="s">
        <v>341</v>
      </c>
      <c r="G5956">
        <v>15.179399999999999</v>
      </c>
      <c r="H5956">
        <v>39.782299999999999</v>
      </c>
      <c r="I5956" t="s">
        <v>138</v>
      </c>
      <c r="J5956">
        <v>72358</v>
      </c>
      <c r="K5956" s="1">
        <v>45097</v>
      </c>
      <c r="L5956" t="s">
        <v>63</v>
      </c>
      <c r="M5956" t="s">
        <v>11867</v>
      </c>
      <c r="N5956" t="s">
        <v>15372</v>
      </c>
      <c r="O5956" t="s">
        <v>423</v>
      </c>
      <c r="P5956" t="s">
        <v>424</v>
      </c>
      <c r="Q5956" t="s">
        <v>169</v>
      </c>
      <c r="R5956" t="s">
        <v>425</v>
      </c>
      <c r="S5956" t="s">
        <v>145</v>
      </c>
      <c r="T5956" t="s">
        <v>426</v>
      </c>
      <c r="U5956" t="s">
        <v>427</v>
      </c>
      <c r="V5956" t="s">
        <v>6385</v>
      </c>
      <c r="W5956" t="s">
        <v>6386</v>
      </c>
    </row>
    <row r="5957" spans="1:23" x14ac:dyDescent="0.3">
      <c r="A5957">
        <v>1166207738287710</v>
      </c>
      <c r="B5957" t="s">
        <v>973</v>
      </c>
      <c r="C5957" t="s">
        <v>91</v>
      </c>
      <c r="D5957" t="s">
        <v>3096</v>
      </c>
      <c r="E5957" t="s">
        <v>925</v>
      </c>
      <c r="F5957" t="s">
        <v>926</v>
      </c>
      <c r="G5957">
        <v>23.885899999999999</v>
      </c>
      <c r="H5957">
        <v>45.0792</v>
      </c>
      <c r="I5957" t="s">
        <v>138</v>
      </c>
      <c r="J5957">
        <v>76839</v>
      </c>
      <c r="K5957" s="1">
        <v>44619</v>
      </c>
      <c r="L5957" t="s">
        <v>123</v>
      </c>
      <c r="M5957" t="s">
        <v>15373</v>
      </c>
      <c r="N5957" t="s">
        <v>15374</v>
      </c>
      <c r="O5957" t="s">
        <v>2290</v>
      </c>
      <c r="P5957" t="s">
        <v>5187</v>
      </c>
      <c r="Q5957" t="s">
        <v>169</v>
      </c>
      <c r="R5957" t="s">
        <v>5188</v>
      </c>
      <c r="S5957" t="s">
        <v>114</v>
      </c>
      <c r="T5957" t="s">
        <v>5189</v>
      </c>
      <c r="U5957" t="s">
        <v>5190</v>
      </c>
      <c r="V5957" t="s">
        <v>7655</v>
      </c>
      <c r="W5957" t="s">
        <v>7656</v>
      </c>
    </row>
    <row r="5958" spans="1:23" x14ac:dyDescent="0.3">
      <c r="A5958">
        <v>2193253732135330</v>
      </c>
      <c r="B5958" t="s">
        <v>260</v>
      </c>
      <c r="C5958" t="s">
        <v>24</v>
      </c>
      <c r="D5958" t="s">
        <v>3858</v>
      </c>
      <c r="E5958" t="s">
        <v>925</v>
      </c>
      <c r="F5958" t="s">
        <v>926</v>
      </c>
      <c r="G5958">
        <v>23.885899999999999</v>
      </c>
      <c r="H5958">
        <v>45.0792</v>
      </c>
      <c r="I5958" t="s">
        <v>138</v>
      </c>
      <c r="J5958">
        <v>23168</v>
      </c>
      <c r="K5958" s="1">
        <v>45166</v>
      </c>
      <c r="L5958" t="s">
        <v>123</v>
      </c>
      <c r="M5958" t="s">
        <v>15375</v>
      </c>
      <c r="N5958" t="s">
        <v>15376</v>
      </c>
      <c r="O5958" t="s">
        <v>2111</v>
      </c>
      <c r="P5958" t="s">
        <v>1832</v>
      </c>
      <c r="Q5958" t="s">
        <v>967</v>
      </c>
      <c r="R5958" t="s">
        <v>2112</v>
      </c>
      <c r="S5958" t="s">
        <v>69</v>
      </c>
      <c r="T5958" t="s">
        <v>2113</v>
      </c>
      <c r="U5958" t="s">
        <v>2114</v>
      </c>
      <c r="V5958" t="s">
        <v>3449</v>
      </c>
      <c r="W5958" t="s">
        <v>3450</v>
      </c>
    </row>
    <row r="5959" spans="1:23" x14ac:dyDescent="0.3">
      <c r="A5959">
        <v>1282223908175640</v>
      </c>
      <c r="B5959" t="s">
        <v>217</v>
      </c>
      <c r="C5959" t="s">
        <v>189</v>
      </c>
      <c r="D5959" t="s">
        <v>3441</v>
      </c>
      <c r="E5959" t="s">
        <v>326</v>
      </c>
      <c r="F5959" t="s">
        <v>327</v>
      </c>
      <c r="G5959">
        <v>-7.1094999999999997</v>
      </c>
      <c r="H5959">
        <v>177.64930000000001</v>
      </c>
      <c r="I5959" t="s">
        <v>138</v>
      </c>
      <c r="J5959">
        <v>64127</v>
      </c>
      <c r="K5959" s="1">
        <v>44784</v>
      </c>
      <c r="L5959" t="s">
        <v>123</v>
      </c>
      <c r="M5959" t="s">
        <v>15377</v>
      </c>
      <c r="N5959" t="s">
        <v>15378</v>
      </c>
      <c r="O5959" t="s">
        <v>2883</v>
      </c>
      <c r="P5959" t="s">
        <v>2275</v>
      </c>
      <c r="Q5959" t="s">
        <v>674</v>
      </c>
      <c r="R5959" t="s">
        <v>3654</v>
      </c>
      <c r="S5959" t="s">
        <v>212</v>
      </c>
      <c r="T5959" t="s">
        <v>3655</v>
      </c>
      <c r="U5959" t="s">
        <v>3656</v>
      </c>
      <c r="V5959" t="s">
        <v>3981</v>
      </c>
      <c r="W5959" t="s">
        <v>3982</v>
      </c>
    </row>
    <row r="5960" spans="1:23" x14ac:dyDescent="0.3">
      <c r="A5960">
        <v>2033460705438620</v>
      </c>
      <c r="B5960" t="s">
        <v>555</v>
      </c>
      <c r="C5960" t="s">
        <v>58</v>
      </c>
      <c r="D5960" t="s">
        <v>3972</v>
      </c>
      <c r="E5960" t="s">
        <v>3424</v>
      </c>
      <c r="F5960" t="s">
        <v>3425</v>
      </c>
      <c r="G5960">
        <v>-21.178899999999999</v>
      </c>
      <c r="H5960">
        <v>-175.19820000000001</v>
      </c>
      <c r="I5960" t="s">
        <v>62</v>
      </c>
      <c r="J5960">
        <v>98648</v>
      </c>
      <c r="K5960" s="1">
        <v>44804</v>
      </c>
      <c r="L5960" t="s">
        <v>63</v>
      </c>
      <c r="M5960" t="s">
        <v>15379</v>
      </c>
      <c r="N5960" t="s">
        <v>15380</v>
      </c>
      <c r="O5960" t="s">
        <v>3636</v>
      </c>
      <c r="P5960" t="s">
        <v>3637</v>
      </c>
      <c r="Q5960" t="s">
        <v>239</v>
      </c>
      <c r="R5960" t="s">
        <v>3638</v>
      </c>
      <c r="S5960" t="s">
        <v>36</v>
      </c>
      <c r="T5960" t="s">
        <v>3639</v>
      </c>
      <c r="U5960" t="s">
        <v>3640</v>
      </c>
      <c r="V5960" t="s">
        <v>3342</v>
      </c>
      <c r="W5960" t="s">
        <v>3343</v>
      </c>
    </row>
    <row r="5961" spans="1:23" x14ac:dyDescent="0.3">
      <c r="A5961">
        <v>2535900319898840</v>
      </c>
      <c r="B5961" t="s">
        <v>104</v>
      </c>
      <c r="C5961" t="s">
        <v>105</v>
      </c>
      <c r="D5961" t="s">
        <v>1550</v>
      </c>
      <c r="E5961" t="s">
        <v>1881</v>
      </c>
      <c r="F5961" t="s">
        <v>1881</v>
      </c>
      <c r="G5961">
        <v>1.3521000000000001</v>
      </c>
      <c r="H5961">
        <v>103.8198</v>
      </c>
      <c r="I5961" t="s">
        <v>206</v>
      </c>
      <c r="J5961">
        <v>119860</v>
      </c>
      <c r="K5961" s="1">
        <v>44462</v>
      </c>
      <c r="L5961" t="s">
        <v>29</v>
      </c>
      <c r="M5961" t="s">
        <v>15381</v>
      </c>
      <c r="N5961" t="s">
        <v>15382</v>
      </c>
      <c r="O5961" t="s">
        <v>3431</v>
      </c>
      <c r="P5961" t="s">
        <v>4610</v>
      </c>
      <c r="Q5961" t="s">
        <v>34</v>
      </c>
      <c r="R5961" t="s">
        <v>4611</v>
      </c>
      <c r="S5961" t="s">
        <v>334</v>
      </c>
      <c r="T5961" t="s">
        <v>4612</v>
      </c>
      <c r="U5961" t="s">
        <v>4613</v>
      </c>
      <c r="V5961" t="s">
        <v>4808</v>
      </c>
      <c r="W5961" t="s">
        <v>4809</v>
      </c>
    </row>
    <row r="5962" spans="1:23" x14ac:dyDescent="0.3">
      <c r="A5962">
        <v>1320302112220110</v>
      </c>
      <c r="B5962" t="s">
        <v>90</v>
      </c>
      <c r="C5962" t="s">
        <v>42</v>
      </c>
      <c r="D5962" t="s">
        <v>5972</v>
      </c>
      <c r="E5962" t="s">
        <v>275</v>
      </c>
      <c r="F5962" t="s">
        <v>276</v>
      </c>
      <c r="G5962">
        <v>-17.6797</v>
      </c>
      <c r="H5962">
        <v>-149.4068</v>
      </c>
      <c r="I5962" t="s">
        <v>138</v>
      </c>
      <c r="J5962">
        <v>79253</v>
      </c>
      <c r="K5962" s="1">
        <v>44965</v>
      </c>
      <c r="L5962" t="s">
        <v>63</v>
      </c>
      <c r="M5962" t="s">
        <v>9098</v>
      </c>
      <c r="N5962" t="s">
        <v>15383</v>
      </c>
      <c r="O5962" t="s">
        <v>3723</v>
      </c>
      <c r="P5962" t="s">
        <v>3724</v>
      </c>
      <c r="Q5962" t="s">
        <v>332</v>
      </c>
      <c r="R5962" t="s">
        <v>3725</v>
      </c>
      <c r="S5962" t="s">
        <v>212</v>
      </c>
      <c r="T5962" t="s">
        <v>3726</v>
      </c>
      <c r="U5962" t="s">
        <v>3727</v>
      </c>
      <c r="V5962" t="s">
        <v>1450</v>
      </c>
      <c r="W5962" t="s">
        <v>1451</v>
      </c>
    </row>
    <row r="5963" spans="1:23" x14ac:dyDescent="0.3">
      <c r="A5963">
        <v>1307072687913010</v>
      </c>
      <c r="B5963" t="s">
        <v>90</v>
      </c>
      <c r="C5963" t="s">
        <v>24</v>
      </c>
      <c r="D5963" t="s">
        <v>679</v>
      </c>
      <c r="E5963" t="s">
        <v>1042</v>
      </c>
      <c r="F5963" t="s">
        <v>1043</v>
      </c>
      <c r="G5963">
        <v>56.879600000000003</v>
      </c>
      <c r="H5963">
        <v>24.603200000000001</v>
      </c>
      <c r="I5963" t="s">
        <v>62</v>
      </c>
      <c r="J5963">
        <v>24917</v>
      </c>
      <c r="K5963" s="1">
        <v>45129</v>
      </c>
      <c r="L5963" t="s">
        <v>123</v>
      </c>
      <c r="M5963" t="s">
        <v>15384</v>
      </c>
      <c r="N5963" t="s">
        <v>15385</v>
      </c>
      <c r="O5963" t="s">
        <v>1069</v>
      </c>
      <c r="P5963" t="s">
        <v>1070</v>
      </c>
      <c r="Q5963" t="s">
        <v>169</v>
      </c>
      <c r="R5963" t="s">
        <v>1071</v>
      </c>
      <c r="S5963" t="s">
        <v>334</v>
      </c>
      <c r="T5963" t="s">
        <v>1072</v>
      </c>
      <c r="U5963" t="s">
        <v>1073</v>
      </c>
      <c r="V5963" t="s">
        <v>3940</v>
      </c>
      <c r="W5963" t="s">
        <v>3941</v>
      </c>
    </row>
    <row r="5964" spans="1:23" x14ac:dyDescent="0.3">
      <c r="A5964">
        <v>320883295056344</v>
      </c>
      <c r="B5964" t="s">
        <v>325</v>
      </c>
      <c r="C5964" t="s">
        <v>273</v>
      </c>
      <c r="D5964" t="s">
        <v>867</v>
      </c>
      <c r="E5964" t="s">
        <v>288</v>
      </c>
      <c r="F5964" t="s">
        <v>2442</v>
      </c>
      <c r="G5964">
        <v>35.907800000000002</v>
      </c>
      <c r="H5964">
        <v>127.76690000000001</v>
      </c>
      <c r="I5964" t="s">
        <v>62</v>
      </c>
      <c r="J5964">
        <v>72344</v>
      </c>
      <c r="K5964" s="1">
        <v>44647</v>
      </c>
      <c r="L5964" t="s">
        <v>123</v>
      </c>
      <c r="M5964" t="s">
        <v>15386</v>
      </c>
      <c r="N5964" t="s">
        <v>15387</v>
      </c>
      <c r="O5964" t="s">
        <v>585</v>
      </c>
      <c r="P5964" t="s">
        <v>2837</v>
      </c>
      <c r="Q5964" t="s">
        <v>83</v>
      </c>
      <c r="R5964" t="s">
        <v>2838</v>
      </c>
      <c r="S5964" t="s">
        <v>198</v>
      </c>
      <c r="T5964" t="s">
        <v>2839</v>
      </c>
      <c r="U5964" t="s">
        <v>2840</v>
      </c>
      <c r="V5964" t="s">
        <v>8433</v>
      </c>
      <c r="W5964" t="s">
        <v>8434</v>
      </c>
    </row>
    <row r="5965" spans="1:23" x14ac:dyDescent="0.3">
      <c r="A5965">
        <v>591052262303903</v>
      </c>
      <c r="B5965" t="s">
        <v>313</v>
      </c>
      <c r="C5965" t="s">
        <v>91</v>
      </c>
      <c r="D5965" t="s">
        <v>3235</v>
      </c>
      <c r="E5965" t="s">
        <v>1165</v>
      </c>
      <c r="F5965" t="s">
        <v>1166</v>
      </c>
      <c r="G5965">
        <v>6.8769999999999998</v>
      </c>
      <c r="H5965">
        <v>31.306999999999999</v>
      </c>
      <c r="I5965" t="s">
        <v>78</v>
      </c>
      <c r="J5965">
        <v>127387</v>
      </c>
      <c r="K5965" s="1">
        <v>45127</v>
      </c>
      <c r="L5965" t="s">
        <v>123</v>
      </c>
      <c r="M5965" t="s">
        <v>15388</v>
      </c>
      <c r="N5965">
        <v>6909139975</v>
      </c>
      <c r="O5965" t="s">
        <v>370</v>
      </c>
      <c r="P5965" t="s">
        <v>371</v>
      </c>
      <c r="Q5965" t="s">
        <v>239</v>
      </c>
      <c r="R5965" t="s">
        <v>372</v>
      </c>
      <c r="S5965" t="s">
        <v>145</v>
      </c>
      <c r="T5965" t="s">
        <v>373</v>
      </c>
      <c r="U5965" t="s">
        <v>374</v>
      </c>
      <c r="V5965" t="s">
        <v>3742</v>
      </c>
      <c r="W5965" t="s">
        <v>3743</v>
      </c>
    </row>
    <row r="5966" spans="1:23" x14ac:dyDescent="0.3">
      <c r="A5966">
        <v>1091862372326520</v>
      </c>
      <c r="B5966" t="s">
        <v>417</v>
      </c>
      <c r="C5966" t="s">
        <v>134</v>
      </c>
      <c r="D5966" t="s">
        <v>365</v>
      </c>
      <c r="E5966" t="s">
        <v>724</v>
      </c>
      <c r="F5966" t="s">
        <v>725</v>
      </c>
      <c r="G5966">
        <v>13.4443</v>
      </c>
      <c r="H5966">
        <v>144.7937</v>
      </c>
      <c r="I5966" t="s">
        <v>206</v>
      </c>
      <c r="J5966">
        <v>81796</v>
      </c>
      <c r="K5966" s="1">
        <v>45027</v>
      </c>
      <c r="L5966" t="s">
        <v>63</v>
      </c>
      <c r="M5966" t="s">
        <v>15389</v>
      </c>
      <c r="N5966">
        <v>5423692152</v>
      </c>
      <c r="O5966" t="s">
        <v>33</v>
      </c>
      <c r="P5966" t="s">
        <v>3049</v>
      </c>
      <c r="Q5966" t="s">
        <v>50</v>
      </c>
      <c r="R5966" t="s">
        <v>3050</v>
      </c>
      <c r="S5966" t="s">
        <v>145</v>
      </c>
      <c r="T5966" t="s">
        <v>3051</v>
      </c>
      <c r="U5966" t="s">
        <v>3052</v>
      </c>
      <c r="V5966" t="s">
        <v>12378</v>
      </c>
      <c r="W5966" t="s">
        <v>12379</v>
      </c>
    </row>
    <row r="5967" spans="1:23" x14ac:dyDescent="0.3">
      <c r="A5967">
        <v>1642089791583140</v>
      </c>
      <c r="B5967" t="s">
        <v>217</v>
      </c>
      <c r="C5967" t="s">
        <v>24</v>
      </c>
      <c r="D5967" t="s">
        <v>3184</v>
      </c>
      <c r="E5967" t="s">
        <v>191</v>
      </c>
      <c r="F5967" t="s">
        <v>192</v>
      </c>
      <c r="G5967">
        <v>32.3078</v>
      </c>
      <c r="H5967">
        <v>-64.750500000000002</v>
      </c>
      <c r="I5967" t="s">
        <v>62</v>
      </c>
      <c r="J5967">
        <v>89041</v>
      </c>
      <c r="K5967" s="1">
        <v>44922</v>
      </c>
      <c r="L5967" t="s">
        <v>29</v>
      </c>
      <c r="M5967" t="s">
        <v>15390</v>
      </c>
      <c r="N5967" t="s">
        <v>15391</v>
      </c>
      <c r="O5967" t="s">
        <v>473</v>
      </c>
      <c r="P5967" t="s">
        <v>486</v>
      </c>
      <c r="Q5967" t="s">
        <v>674</v>
      </c>
      <c r="R5967" t="s">
        <v>487</v>
      </c>
      <c r="S5967" t="s">
        <v>52</v>
      </c>
      <c r="T5967" t="s">
        <v>488</v>
      </c>
      <c r="U5967" t="s">
        <v>489</v>
      </c>
      <c r="V5967" t="s">
        <v>1568</v>
      </c>
      <c r="W5967" t="s">
        <v>1569</v>
      </c>
    </row>
    <row r="5968" spans="1:23" x14ac:dyDescent="0.3">
      <c r="A5968">
        <v>180743434343515</v>
      </c>
      <c r="B5968" t="s">
        <v>467</v>
      </c>
      <c r="C5968" t="s">
        <v>42</v>
      </c>
      <c r="D5968" t="s">
        <v>2505</v>
      </c>
      <c r="E5968" t="s">
        <v>1642</v>
      </c>
      <c r="F5968" t="s">
        <v>1643</v>
      </c>
      <c r="G5968">
        <v>41.608600000000003</v>
      </c>
      <c r="H5968">
        <v>21.7453</v>
      </c>
      <c r="I5968" t="s">
        <v>28</v>
      </c>
      <c r="J5968">
        <v>47795</v>
      </c>
      <c r="K5968" s="1">
        <v>44636</v>
      </c>
      <c r="L5968" t="s">
        <v>29</v>
      </c>
      <c r="M5968" t="s">
        <v>15392</v>
      </c>
      <c r="N5968" t="s">
        <v>15393</v>
      </c>
      <c r="O5968" t="s">
        <v>81</v>
      </c>
      <c r="P5968" t="s">
        <v>224</v>
      </c>
      <c r="Q5968" t="s">
        <v>332</v>
      </c>
      <c r="R5968" t="s">
        <v>2259</v>
      </c>
      <c r="S5968" t="s">
        <v>114</v>
      </c>
      <c r="T5968" t="s">
        <v>2260</v>
      </c>
      <c r="U5968" t="s">
        <v>2261</v>
      </c>
      <c r="V5968" t="s">
        <v>6809</v>
      </c>
      <c r="W5968" t="s">
        <v>6810</v>
      </c>
    </row>
    <row r="5969" spans="1:23" x14ac:dyDescent="0.3">
      <c r="A5969">
        <v>2459307166035560</v>
      </c>
      <c r="B5969" t="s">
        <v>175</v>
      </c>
      <c r="C5969" t="s">
        <v>24</v>
      </c>
      <c r="D5969" t="s">
        <v>4243</v>
      </c>
      <c r="E5969" t="s">
        <v>2094</v>
      </c>
      <c r="F5969" t="s">
        <v>2733</v>
      </c>
      <c r="G5969">
        <v>-13.759</v>
      </c>
      <c r="H5969">
        <v>-172.1046</v>
      </c>
      <c r="I5969" t="s">
        <v>62</v>
      </c>
      <c r="J5969">
        <v>61979</v>
      </c>
      <c r="K5969" s="1">
        <v>44889</v>
      </c>
      <c r="L5969" t="s">
        <v>29</v>
      </c>
      <c r="M5969" t="s">
        <v>15394</v>
      </c>
      <c r="N5969" t="s">
        <v>15395</v>
      </c>
      <c r="O5969" t="s">
        <v>1429</v>
      </c>
      <c r="P5969" t="s">
        <v>4198</v>
      </c>
      <c r="Q5969" t="s">
        <v>674</v>
      </c>
      <c r="R5969" t="s">
        <v>4199</v>
      </c>
      <c r="S5969" t="s">
        <v>334</v>
      </c>
      <c r="T5969" t="s">
        <v>4200</v>
      </c>
      <c r="U5969" t="s">
        <v>4201</v>
      </c>
      <c r="V5969" t="s">
        <v>4441</v>
      </c>
      <c r="W5969" t="s">
        <v>4442</v>
      </c>
    </row>
    <row r="5970" spans="1:23" x14ac:dyDescent="0.3">
      <c r="A5970">
        <v>2827069652232580</v>
      </c>
      <c r="B5970" t="s">
        <v>467</v>
      </c>
      <c r="C5970" t="s">
        <v>42</v>
      </c>
      <c r="D5970" t="s">
        <v>3021</v>
      </c>
      <c r="E5970" t="s">
        <v>262</v>
      </c>
      <c r="F5970" t="s">
        <v>262</v>
      </c>
      <c r="G5970">
        <v>43.942399999999999</v>
      </c>
      <c r="H5970">
        <v>12.457800000000001</v>
      </c>
      <c r="I5970" t="s">
        <v>62</v>
      </c>
      <c r="J5970">
        <v>107020</v>
      </c>
      <c r="K5970" s="1">
        <v>44550</v>
      </c>
      <c r="L5970" t="s">
        <v>63</v>
      </c>
      <c r="M5970" t="s">
        <v>15396</v>
      </c>
      <c r="N5970" t="s">
        <v>15397</v>
      </c>
      <c r="O5970" t="s">
        <v>2675</v>
      </c>
      <c r="P5970" t="s">
        <v>6117</v>
      </c>
      <c r="Q5970" t="s">
        <v>332</v>
      </c>
      <c r="R5970" t="s">
        <v>6118</v>
      </c>
      <c r="S5970" t="s">
        <v>36</v>
      </c>
      <c r="T5970" t="s">
        <v>6119</v>
      </c>
      <c r="U5970" t="s">
        <v>6120</v>
      </c>
      <c r="V5970" t="s">
        <v>362</v>
      </c>
      <c r="W5970" t="s">
        <v>363</v>
      </c>
    </row>
    <row r="5971" spans="1:23" x14ac:dyDescent="0.3">
      <c r="A5971">
        <v>266963054043578</v>
      </c>
      <c r="B5971" t="s">
        <v>1249</v>
      </c>
      <c r="C5971" t="s">
        <v>91</v>
      </c>
      <c r="D5971" t="s">
        <v>543</v>
      </c>
      <c r="E5971" t="s">
        <v>2255</v>
      </c>
      <c r="F5971" t="s">
        <v>2256</v>
      </c>
      <c r="G5971">
        <v>41.377499999999998</v>
      </c>
      <c r="H5971">
        <v>64.585300000000004</v>
      </c>
      <c r="I5971" t="s">
        <v>78</v>
      </c>
      <c r="J5971">
        <v>18527</v>
      </c>
      <c r="K5971" s="1">
        <v>45026</v>
      </c>
      <c r="L5971" t="s">
        <v>123</v>
      </c>
      <c r="M5971" t="s">
        <v>15398</v>
      </c>
      <c r="N5971" t="s">
        <v>15399</v>
      </c>
      <c r="O5971" t="s">
        <v>111</v>
      </c>
      <c r="P5971" t="s">
        <v>112</v>
      </c>
      <c r="Q5971" t="s">
        <v>358</v>
      </c>
      <c r="R5971" t="s">
        <v>113</v>
      </c>
      <c r="S5971" t="s">
        <v>241</v>
      </c>
      <c r="T5971" t="s">
        <v>115</v>
      </c>
      <c r="U5971" t="s">
        <v>116</v>
      </c>
      <c r="V5971" t="s">
        <v>4896</v>
      </c>
      <c r="W5971" t="s">
        <v>4897</v>
      </c>
    </row>
    <row r="5972" spans="1:23" x14ac:dyDescent="0.3">
      <c r="A5972">
        <v>2013712519067480</v>
      </c>
      <c r="B5972" t="s">
        <v>555</v>
      </c>
      <c r="C5972" t="s">
        <v>273</v>
      </c>
      <c r="D5972" t="s">
        <v>960</v>
      </c>
      <c r="E5972" t="s">
        <v>2094</v>
      </c>
      <c r="F5972" t="s">
        <v>2095</v>
      </c>
      <c r="G5972">
        <v>-14.271000000000001</v>
      </c>
      <c r="H5972">
        <v>-170.13220000000001</v>
      </c>
      <c r="I5972" t="s">
        <v>62</v>
      </c>
      <c r="J5972">
        <v>90885</v>
      </c>
      <c r="K5972" s="1">
        <v>44751</v>
      </c>
      <c r="L5972" t="s">
        <v>63</v>
      </c>
      <c r="M5972" t="s">
        <v>9392</v>
      </c>
      <c r="N5972">
        <v>4682490597</v>
      </c>
      <c r="O5972" t="s">
        <v>1057</v>
      </c>
      <c r="P5972" t="s">
        <v>1058</v>
      </c>
      <c r="Q5972" t="s">
        <v>50</v>
      </c>
      <c r="R5972" t="s">
        <v>1059</v>
      </c>
      <c r="S5972" t="s">
        <v>241</v>
      </c>
      <c r="T5972" t="s">
        <v>1060</v>
      </c>
      <c r="U5972" t="s">
        <v>1061</v>
      </c>
      <c r="V5972" t="s">
        <v>187</v>
      </c>
      <c r="W5972" t="s">
        <v>188</v>
      </c>
    </row>
    <row r="5973" spans="1:23" x14ac:dyDescent="0.3">
      <c r="A5973">
        <v>1303165121888130</v>
      </c>
      <c r="B5973" t="s">
        <v>119</v>
      </c>
      <c r="C5973" t="s">
        <v>134</v>
      </c>
      <c r="D5973" t="s">
        <v>9110</v>
      </c>
      <c r="E5973" t="s">
        <v>136</v>
      </c>
      <c r="F5973" t="s">
        <v>137</v>
      </c>
      <c r="G5973">
        <v>0.18640000000000001</v>
      </c>
      <c r="H5973">
        <v>6.6131000000000002</v>
      </c>
      <c r="I5973" t="s">
        <v>78</v>
      </c>
      <c r="J5973">
        <v>27385</v>
      </c>
      <c r="K5973" s="1">
        <v>44645</v>
      </c>
      <c r="L5973" t="s">
        <v>63</v>
      </c>
      <c r="M5973" t="s">
        <v>15400</v>
      </c>
      <c r="N5973">
        <v>5467357569</v>
      </c>
      <c r="O5973" t="s">
        <v>496</v>
      </c>
      <c r="P5973" t="s">
        <v>497</v>
      </c>
      <c r="Q5973" t="s">
        <v>239</v>
      </c>
      <c r="R5973" t="s">
        <v>498</v>
      </c>
      <c r="S5973" t="s">
        <v>241</v>
      </c>
      <c r="T5973" t="s">
        <v>499</v>
      </c>
      <c r="U5973" t="s">
        <v>500</v>
      </c>
      <c r="V5973" t="s">
        <v>3197</v>
      </c>
      <c r="W5973" t="s">
        <v>3198</v>
      </c>
    </row>
    <row r="5974" spans="1:23" x14ac:dyDescent="0.3">
      <c r="A5974">
        <v>1997091227537750</v>
      </c>
      <c r="B5974" t="s">
        <v>119</v>
      </c>
      <c r="C5974" t="s">
        <v>105</v>
      </c>
      <c r="D5974" t="s">
        <v>3960</v>
      </c>
      <c r="E5974" t="s">
        <v>2255</v>
      </c>
      <c r="F5974" t="s">
        <v>2256</v>
      </c>
      <c r="G5974">
        <v>41.377499999999998</v>
      </c>
      <c r="H5974">
        <v>64.585300000000004</v>
      </c>
      <c r="I5974" t="s">
        <v>138</v>
      </c>
      <c r="J5974">
        <v>66183</v>
      </c>
      <c r="K5974" s="1">
        <v>45035</v>
      </c>
      <c r="L5974" t="s">
        <v>29</v>
      </c>
      <c r="M5974" t="s">
        <v>15401</v>
      </c>
      <c r="N5974" t="s">
        <v>15402</v>
      </c>
      <c r="O5974" t="s">
        <v>2470</v>
      </c>
      <c r="P5974" t="s">
        <v>3071</v>
      </c>
      <c r="Q5974" t="s">
        <v>67</v>
      </c>
      <c r="R5974" t="s">
        <v>3072</v>
      </c>
      <c r="S5974" t="s">
        <v>69</v>
      </c>
      <c r="T5974" t="s">
        <v>3073</v>
      </c>
      <c r="U5974" t="s">
        <v>3074</v>
      </c>
      <c r="V5974" t="s">
        <v>2934</v>
      </c>
      <c r="W5974" t="s">
        <v>2935</v>
      </c>
    </row>
    <row r="5975" spans="1:23" x14ac:dyDescent="0.3">
      <c r="A5975">
        <v>2632070364986570</v>
      </c>
      <c r="B5975" t="s">
        <v>792</v>
      </c>
      <c r="C5975" t="s">
        <v>134</v>
      </c>
      <c r="D5975" t="s">
        <v>3960</v>
      </c>
      <c r="E5975" t="s">
        <v>1065</v>
      </c>
      <c r="F5975" t="s">
        <v>1066</v>
      </c>
      <c r="G5975">
        <v>11.825100000000001</v>
      </c>
      <c r="H5975">
        <v>42.590299999999999</v>
      </c>
      <c r="I5975" t="s">
        <v>62</v>
      </c>
      <c r="J5975">
        <v>18342</v>
      </c>
      <c r="K5975" s="1">
        <v>44598</v>
      </c>
      <c r="L5975" t="s">
        <v>123</v>
      </c>
      <c r="M5975" t="s">
        <v>15403</v>
      </c>
      <c r="N5975" t="s">
        <v>15404</v>
      </c>
      <c r="O5975" t="s">
        <v>845</v>
      </c>
      <c r="P5975" t="s">
        <v>1290</v>
      </c>
      <c r="Q5975" t="s">
        <v>34</v>
      </c>
      <c r="R5975" t="s">
        <v>1291</v>
      </c>
      <c r="S5975" t="s">
        <v>52</v>
      </c>
      <c r="T5975" t="s">
        <v>1292</v>
      </c>
      <c r="U5975" t="s">
        <v>1293</v>
      </c>
      <c r="V5975" t="s">
        <v>2667</v>
      </c>
      <c r="W5975" t="s">
        <v>2668</v>
      </c>
    </row>
    <row r="5976" spans="1:23" x14ac:dyDescent="0.3">
      <c r="A5976">
        <v>675776738892512</v>
      </c>
      <c r="B5976" t="s">
        <v>567</v>
      </c>
      <c r="C5976" t="s">
        <v>151</v>
      </c>
      <c r="D5976" t="s">
        <v>4626</v>
      </c>
      <c r="E5976" t="s">
        <v>2255</v>
      </c>
      <c r="F5976" t="s">
        <v>2256</v>
      </c>
      <c r="G5976">
        <v>41.377499999999998</v>
      </c>
      <c r="H5976">
        <v>64.585300000000004</v>
      </c>
      <c r="I5976" t="s">
        <v>206</v>
      </c>
      <c r="J5976">
        <v>119348</v>
      </c>
      <c r="K5976" s="1">
        <v>44965</v>
      </c>
      <c r="L5976" t="s">
        <v>123</v>
      </c>
      <c r="M5976" t="s">
        <v>15405</v>
      </c>
      <c r="N5976" t="s">
        <v>15406</v>
      </c>
      <c r="O5976" t="s">
        <v>32</v>
      </c>
      <c r="P5976" t="s">
        <v>1169</v>
      </c>
      <c r="Q5976" t="s">
        <v>169</v>
      </c>
      <c r="R5976" t="s">
        <v>1170</v>
      </c>
      <c r="S5976" t="s">
        <v>334</v>
      </c>
      <c r="T5976" t="s">
        <v>1171</v>
      </c>
      <c r="U5976" t="s">
        <v>1172</v>
      </c>
      <c r="V5976" t="s">
        <v>6988</v>
      </c>
      <c r="W5976" t="s">
        <v>6989</v>
      </c>
    </row>
    <row r="5977" spans="1:23" x14ac:dyDescent="0.3">
      <c r="A5977">
        <v>2084737049427450</v>
      </c>
      <c r="B5977" t="s">
        <v>23</v>
      </c>
      <c r="C5977" t="s">
        <v>189</v>
      </c>
      <c r="D5977" t="s">
        <v>1423</v>
      </c>
      <c r="E5977" t="s">
        <v>262</v>
      </c>
      <c r="F5977" t="s">
        <v>262</v>
      </c>
      <c r="G5977">
        <v>43.942399999999999</v>
      </c>
      <c r="H5977">
        <v>12.457800000000001</v>
      </c>
      <c r="I5977" t="s">
        <v>78</v>
      </c>
      <c r="J5977">
        <v>28321</v>
      </c>
      <c r="K5977" s="1">
        <v>44875</v>
      </c>
      <c r="L5977" t="s">
        <v>29</v>
      </c>
      <c r="M5977" t="s">
        <v>7448</v>
      </c>
      <c r="N5977">
        <v>7109048767</v>
      </c>
      <c r="O5977" t="s">
        <v>586</v>
      </c>
      <c r="P5977" t="s">
        <v>1106</v>
      </c>
      <c r="Q5977" t="s">
        <v>83</v>
      </c>
      <c r="R5977" t="s">
        <v>1107</v>
      </c>
      <c r="S5977" t="s">
        <v>241</v>
      </c>
      <c r="T5977" t="s">
        <v>1108</v>
      </c>
      <c r="U5977" t="s">
        <v>1109</v>
      </c>
      <c r="V5977" t="s">
        <v>4134</v>
      </c>
      <c r="W5977" t="s">
        <v>4135</v>
      </c>
    </row>
    <row r="5978" spans="1:23" x14ac:dyDescent="0.3">
      <c r="A5978">
        <v>2377938465765390</v>
      </c>
      <c r="B5978" t="s">
        <v>710</v>
      </c>
      <c r="C5978" t="s">
        <v>105</v>
      </c>
      <c r="D5978" t="s">
        <v>1371</v>
      </c>
      <c r="E5978" t="s">
        <v>1584</v>
      </c>
      <c r="F5978" t="s">
        <v>1585</v>
      </c>
      <c r="G5978">
        <v>37.090200000000003</v>
      </c>
      <c r="H5978">
        <v>-95.712900000000005</v>
      </c>
      <c r="I5978" t="s">
        <v>138</v>
      </c>
      <c r="J5978">
        <v>93048</v>
      </c>
      <c r="K5978" s="1">
        <v>44466</v>
      </c>
      <c r="L5978" t="s">
        <v>123</v>
      </c>
      <c r="M5978" t="s">
        <v>15407</v>
      </c>
      <c r="N5978" t="s">
        <v>15408</v>
      </c>
      <c r="O5978" t="s">
        <v>1629</v>
      </c>
      <c r="P5978" t="s">
        <v>1630</v>
      </c>
      <c r="Q5978" t="s">
        <v>169</v>
      </c>
      <c r="R5978" t="s">
        <v>1631</v>
      </c>
      <c r="S5978" t="s">
        <v>198</v>
      </c>
      <c r="T5978" t="s">
        <v>1632</v>
      </c>
      <c r="U5978" t="s">
        <v>1633</v>
      </c>
      <c r="V5978" t="s">
        <v>5981</v>
      </c>
      <c r="W5978" t="s">
        <v>5982</v>
      </c>
    </row>
    <row r="5979" spans="1:23" x14ac:dyDescent="0.3">
      <c r="A5979">
        <v>2499935198425360</v>
      </c>
      <c r="B5979" t="s">
        <v>839</v>
      </c>
      <c r="C5979" t="s">
        <v>58</v>
      </c>
      <c r="D5979" t="s">
        <v>4072</v>
      </c>
      <c r="E5979" t="s">
        <v>700</v>
      </c>
      <c r="F5979" t="s">
        <v>700</v>
      </c>
      <c r="G5979">
        <v>43.738399999999999</v>
      </c>
      <c r="H5979">
        <v>7.4245999999999999</v>
      </c>
      <c r="I5979" t="s">
        <v>28</v>
      </c>
      <c r="J5979">
        <v>37544</v>
      </c>
      <c r="K5979" s="1">
        <v>44457</v>
      </c>
      <c r="L5979" t="s">
        <v>63</v>
      </c>
      <c r="M5979" t="s">
        <v>15409</v>
      </c>
      <c r="N5979" t="s">
        <v>15410</v>
      </c>
      <c r="O5979" t="s">
        <v>1115</v>
      </c>
      <c r="P5979" t="s">
        <v>811</v>
      </c>
      <c r="Q5979" t="s">
        <v>253</v>
      </c>
      <c r="R5979" t="s">
        <v>1116</v>
      </c>
      <c r="S5979" t="s">
        <v>52</v>
      </c>
      <c r="T5979" t="s">
        <v>1117</v>
      </c>
      <c r="U5979" t="s">
        <v>1118</v>
      </c>
      <c r="V5979" t="s">
        <v>4066</v>
      </c>
      <c r="W5979" t="s">
        <v>4067</v>
      </c>
    </row>
    <row r="5980" spans="1:23" x14ac:dyDescent="0.3">
      <c r="A5980">
        <v>742876244595480</v>
      </c>
      <c r="B5980" t="s">
        <v>133</v>
      </c>
      <c r="C5980" t="s">
        <v>91</v>
      </c>
      <c r="D5980" t="s">
        <v>3061</v>
      </c>
      <c r="E5980" t="s">
        <v>2816</v>
      </c>
      <c r="F5980" t="s">
        <v>2817</v>
      </c>
      <c r="G5980">
        <v>-40.900599999999997</v>
      </c>
      <c r="H5980">
        <v>174.886</v>
      </c>
      <c r="I5980" t="s">
        <v>62</v>
      </c>
      <c r="J5980">
        <v>65703</v>
      </c>
      <c r="K5980" s="1">
        <v>44915</v>
      </c>
      <c r="L5980" t="s">
        <v>29</v>
      </c>
      <c r="M5980" t="s">
        <v>15411</v>
      </c>
      <c r="N5980">
        <v>6903208697</v>
      </c>
      <c r="O5980" t="s">
        <v>965</v>
      </c>
      <c r="P5980" t="s">
        <v>2266</v>
      </c>
      <c r="Q5980" t="s">
        <v>253</v>
      </c>
      <c r="R5980" t="s">
        <v>2267</v>
      </c>
      <c r="S5980" t="s">
        <v>114</v>
      </c>
      <c r="T5980" t="s">
        <v>2268</v>
      </c>
      <c r="U5980" t="s">
        <v>2269</v>
      </c>
      <c r="V5980" t="s">
        <v>816</v>
      </c>
      <c r="W5980" t="s">
        <v>817</v>
      </c>
    </row>
    <row r="5981" spans="1:23" x14ac:dyDescent="0.3">
      <c r="A5981">
        <v>1871620878345340</v>
      </c>
      <c r="B5981" t="s">
        <v>351</v>
      </c>
      <c r="C5981" t="s">
        <v>273</v>
      </c>
      <c r="D5981" t="s">
        <v>5147</v>
      </c>
      <c r="E5981" t="s">
        <v>1598</v>
      </c>
      <c r="F5981" t="s">
        <v>1599</v>
      </c>
      <c r="G5981">
        <v>-32.522799999999997</v>
      </c>
      <c r="H5981">
        <v>-55.765799999999999</v>
      </c>
      <c r="I5981" t="s">
        <v>138</v>
      </c>
      <c r="J5981">
        <v>105163</v>
      </c>
      <c r="K5981" s="1">
        <v>44793</v>
      </c>
      <c r="L5981" t="s">
        <v>29</v>
      </c>
      <c r="M5981" t="s">
        <v>15412</v>
      </c>
      <c r="N5981" t="s">
        <v>15413</v>
      </c>
      <c r="O5981" t="s">
        <v>195</v>
      </c>
      <c r="P5981" t="s">
        <v>196</v>
      </c>
      <c r="Q5981" t="s">
        <v>34</v>
      </c>
      <c r="R5981" t="s">
        <v>197</v>
      </c>
      <c r="S5981" t="s">
        <v>114</v>
      </c>
      <c r="T5981" t="s">
        <v>199</v>
      </c>
      <c r="U5981" t="s">
        <v>200</v>
      </c>
      <c r="V5981" t="s">
        <v>7613</v>
      </c>
      <c r="W5981" t="s">
        <v>7614</v>
      </c>
    </row>
    <row r="5982" spans="1:23" x14ac:dyDescent="0.3">
      <c r="A5982">
        <v>2536179878489520</v>
      </c>
      <c r="B5982" t="s">
        <v>710</v>
      </c>
      <c r="C5982" t="s">
        <v>134</v>
      </c>
      <c r="D5982" t="s">
        <v>924</v>
      </c>
      <c r="E5982" t="s">
        <v>724</v>
      </c>
      <c r="F5982" t="s">
        <v>725</v>
      </c>
      <c r="G5982">
        <v>13.4443</v>
      </c>
      <c r="H5982">
        <v>144.7937</v>
      </c>
      <c r="I5982" t="s">
        <v>28</v>
      </c>
      <c r="J5982">
        <v>104064</v>
      </c>
      <c r="K5982" s="1">
        <v>44604</v>
      </c>
      <c r="L5982" t="s">
        <v>63</v>
      </c>
      <c r="M5982" t="s">
        <v>15414</v>
      </c>
      <c r="N5982" t="s">
        <v>15415</v>
      </c>
      <c r="O5982" t="s">
        <v>1513</v>
      </c>
      <c r="P5982" t="s">
        <v>3565</v>
      </c>
      <c r="Q5982" t="s">
        <v>239</v>
      </c>
      <c r="R5982" t="s">
        <v>3566</v>
      </c>
      <c r="S5982" t="s">
        <v>212</v>
      </c>
      <c r="T5982" t="s">
        <v>3567</v>
      </c>
      <c r="U5982" t="s">
        <v>3568</v>
      </c>
      <c r="V5982" t="s">
        <v>7762</v>
      </c>
      <c r="W5982" t="s">
        <v>7763</v>
      </c>
    </row>
    <row r="5983" spans="1:23" x14ac:dyDescent="0.3">
      <c r="A5983">
        <v>1258032708705070</v>
      </c>
      <c r="B5983" t="s">
        <v>23</v>
      </c>
      <c r="C5983" t="s">
        <v>189</v>
      </c>
      <c r="D5983" t="s">
        <v>4812</v>
      </c>
      <c r="E5983" t="s">
        <v>712</v>
      </c>
      <c r="F5983" t="s">
        <v>713</v>
      </c>
      <c r="G5983">
        <v>40.069099999999999</v>
      </c>
      <c r="H5983">
        <v>45.038200000000003</v>
      </c>
      <c r="I5983" t="s">
        <v>138</v>
      </c>
      <c r="J5983">
        <v>21223</v>
      </c>
      <c r="K5983" s="1">
        <v>45181</v>
      </c>
      <c r="L5983" t="s">
        <v>63</v>
      </c>
      <c r="M5983" t="s">
        <v>15416</v>
      </c>
      <c r="N5983" t="s">
        <v>15417</v>
      </c>
      <c r="O5983" t="s">
        <v>32</v>
      </c>
      <c r="P5983" t="s">
        <v>33</v>
      </c>
      <c r="Q5983" t="s">
        <v>67</v>
      </c>
      <c r="R5983" t="s">
        <v>35</v>
      </c>
      <c r="S5983" t="s">
        <v>198</v>
      </c>
      <c r="T5983" t="s">
        <v>37</v>
      </c>
      <c r="U5983" t="s">
        <v>38</v>
      </c>
      <c r="V5983" t="s">
        <v>375</v>
      </c>
      <c r="W5983" t="s">
        <v>376</v>
      </c>
    </row>
    <row r="5984" spans="1:23" x14ac:dyDescent="0.3">
      <c r="A5984">
        <v>2129964727010790</v>
      </c>
      <c r="B5984" t="s">
        <v>582</v>
      </c>
      <c r="C5984" t="s">
        <v>105</v>
      </c>
      <c r="D5984" t="s">
        <v>6224</v>
      </c>
      <c r="E5984" t="s">
        <v>204</v>
      </c>
      <c r="F5984" t="s">
        <v>205</v>
      </c>
      <c r="G5984">
        <v>18.1096</v>
      </c>
      <c r="H5984">
        <v>-77.297499999999999</v>
      </c>
      <c r="I5984" t="s">
        <v>78</v>
      </c>
      <c r="J5984">
        <v>75521</v>
      </c>
      <c r="K5984" s="1">
        <v>44774</v>
      </c>
      <c r="L5984" t="s">
        <v>29</v>
      </c>
      <c r="M5984" t="s">
        <v>1212</v>
      </c>
      <c r="N5984" t="s">
        <v>15418</v>
      </c>
      <c r="O5984" t="s">
        <v>448</v>
      </c>
      <c r="P5984" t="s">
        <v>447</v>
      </c>
      <c r="Q5984" t="s">
        <v>83</v>
      </c>
      <c r="R5984" t="s">
        <v>1331</v>
      </c>
      <c r="S5984" t="s">
        <v>114</v>
      </c>
      <c r="T5984" t="s">
        <v>1332</v>
      </c>
      <c r="U5984" t="s">
        <v>1333</v>
      </c>
      <c r="V5984" t="s">
        <v>1994</v>
      </c>
      <c r="W5984" t="s">
        <v>1995</v>
      </c>
    </row>
    <row r="5985" spans="1:23" x14ac:dyDescent="0.3">
      <c r="A5985">
        <v>519029729853513</v>
      </c>
      <c r="B5985" t="s">
        <v>667</v>
      </c>
      <c r="C5985" t="s">
        <v>273</v>
      </c>
      <c r="D5985" t="s">
        <v>3369</v>
      </c>
      <c r="E5985" t="s">
        <v>2367</v>
      </c>
      <c r="F5985" t="s">
        <v>2368</v>
      </c>
      <c r="G5985">
        <v>43.915900000000001</v>
      </c>
      <c r="H5985">
        <v>17.679099999999998</v>
      </c>
      <c r="I5985" t="s">
        <v>62</v>
      </c>
      <c r="J5985">
        <v>83379</v>
      </c>
      <c r="K5985" s="1">
        <v>45084</v>
      </c>
      <c r="L5985" t="s">
        <v>29</v>
      </c>
      <c r="M5985" t="s">
        <v>15419</v>
      </c>
      <c r="N5985" t="s">
        <v>15420</v>
      </c>
      <c r="O5985" t="s">
        <v>1260</v>
      </c>
      <c r="P5985" t="s">
        <v>6313</v>
      </c>
      <c r="Q5985" t="s">
        <v>50</v>
      </c>
      <c r="R5985" t="s">
        <v>6314</v>
      </c>
      <c r="S5985" t="s">
        <v>145</v>
      </c>
      <c r="T5985" t="s">
        <v>6315</v>
      </c>
      <c r="U5985" t="s">
        <v>6316</v>
      </c>
      <c r="V5985" t="s">
        <v>1681</v>
      </c>
      <c r="W5985" t="s">
        <v>1682</v>
      </c>
    </row>
    <row r="5986" spans="1:23" x14ac:dyDescent="0.3">
      <c r="A5986">
        <v>1247003908993490</v>
      </c>
      <c r="B5986" t="s">
        <v>23</v>
      </c>
      <c r="C5986" t="s">
        <v>42</v>
      </c>
      <c r="D5986" t="s">
        <v>4750</v>
      </c>
      <c r="E5986" t="s">
        <v>1134</v>
      </c>
      <c r="F5986" t="s">
        <v>1135</v>
      </c>
      <c r="G5986">
        <v>-0.7893</v>
      </c>
      <c r="H5986">
        <v>113.9213</v>
      </c>
      <c r="I5986" t="s">
        <v>206</v>
      </c>
      <c r="J5986">
        <v>71928</v>
      </c>
      <c r="K5986" s="1">
        <v>44556</v>
      </c>
      <c r="L5986" t="s">
        <v>29</v>
      </c>
      <c r="M5986" t="s">
        <v>15421</v>
      </c>
      <c r="N5986" t="s">
        <v>15422</v>
      </c>
      <c r="O5986" t="s">
        <v>400</v>
      </c>
      <c r="P5986" t="s">
        <v>2566</v>
      </c>
      <c r="Q5986" t="s">
        <v>294</v>
      </c>
      <c r="R5986" t="s">
        <v>2567</v>
      </c>
      <c r="S5986" t="s">
        <v>212</v>
      </c>
      <c r="T5986" t="s">
        <v>2568</v>
      </c>
      <c r="U5986" t="s">
        <v>2569</v>
      </c>
      <c r="V5986" t="s">
        <v>5583</v>
      </c>
      <c r="W5986" t="s">
        <v>5584</v>
      </c>
    </row>
    <row r="5987" spans="1:23" x14ac:dyDescent="0.3">
      <c r="A5987">
        <v>552947660291113</v>
      </c>
      <c r="B5987" t="s">
        <v>1008</v>
      </c>
      <c r="C5987" t="s">
        <v>91</v>
      </c>
      <c r="D5987" t="s">
        <v>730</v>
      </c>
      <c r="E5987" t="s">
        <v>1231</v>
      </c>
      <c r="F5987" t="s">
        <v>1232</v>
      </c>
      <c r="G5987">
        <v>-16.290199999999999</v>
      </c>
      <c r="H5987">
        <v>-63.588700000000003</v>
      </c>
      <c r="I5987" t="s">
        <v>206</v>
      </c>
      <c r="J5987">
        <v>40663</v>
      </c>
      <c r="K5987" s="1">
        <v>44876</v>
      </c>
      <c r="L5987" t="s">
        <v>29</v>
      </c>
      <c r="M5987" t="s">
        <v>15423</v>
      </c>
      <c r="N5987" t="s">
        <v>15424</v>
      </c>
      <c r="O5987" t="s">
        <v>2332</v>
      </c>
      <c r="P5987" t="s">
        <v>496</v>
      </c>
      <c r="Q5987" t="s">
        <v>183</v>
      </c>
      <c r="R5987" t="s">
        <v>2333</v>
      </c>
      <c r="S5987" t="s">
        <v>36</v>
      </c>
      <c r="T5987" t="s">
        <v>2334</v>
      </c>
      <c r="U5987" t="s">
        <v>2335</v>
      </c>
      <c r="V5987" t="s">
        <v>4703</v>
      </c>
      <c r="W5987" t="s">
        <v>4704</v>
      </c>
    </row>
    <row r="5988" spans="1:23" x14ac:dyDescent="0.3">
      <c r="A5988">
        <v>1135871799853980</v>
      </c>
      <c r="B5988" t="s">
        <v>260</v>
      </c>
      <c r="C5988" t="s">
        <v>189</v>
      </c>
      <c r="D5988" t="s">
        <v>1583</v>
      </c>
      <c r="E5988" t="s">
        <v>4315</v>
      </c>
      <c r="F5988" t="s">
        <v>4316</v>
      </c>
      <c r="G5988">
        <v>-0.52280000000000004</v>
      </c>
      <c r="H5988">
        <v>166.9315</v>
      </c>
      <c r="I5988" t="s">
        <v>28</v>
      </c>
      <c r="J5988">
        <v>37162</v>
      </c>
      <c r="K5988" s="1">
        <v>45145</v>
      </c>
      <c r="L5988" t="s">
        <v>123</v>
      </c>
      <c r="M5988" t="s">
        <v>15425</v>
      </c>
      <c r="N5988">
        <f>1-508-609-5905</f>
        <v>-7021</v>
      </c>
      <c r="O5988" t="s">
        <v>2241</v>
      </c>
      <c r="P5988" t="s">
        <v>3001</v>
      </c>
      <c r="Q5988" t="s">
        <v>1047</v>
      </c>
      <c r="R5988" t="s">
        <v>3002</v>
      </c>
      <c r="S5988" t="s">
        <v>69</v>
      </c>
      <c r="T5988" t="s">
        <v>3003</v>
      </c>
      <c r="U5988" t="s">
        <v>3004</v>
      </c>
      <c r="V5988" t="s">
        <v>3742</v>
      </c>
      <c r="W5988" t="s">
        <v>3743</v>
      </c>
    </row>
    <row r="5989" spans="1:23" x14ac:dyDescent="0.3">
      <c r="A5989">
        <v>2524801133068990</v>
      </c>
      <c r="B5989" t="s">
        <v>859</v>
      </c>
      <c r="C5989" t="s">
        <v>105</v>
      </c>
      <c r="D5989" t="s">
        <v>3079</v>
      </c>
      <c r="E5989" t="s">
        <v>1327</v>
      </c>
      <c r="F5989" t="s">
        <v>1328</v>
      </c>
      <c r="G5989">
        <v>-6.3149930000000003</v>
      </c>
      <c r="H5989">
        <v>143.95554999999999</v>
      </c>
      <c r="I5989" t="s">
        <v>78</v>
      </c>
      <c r="J5989">
        <v>68809</v>
      </c>
      <c r="K5989" s="1">
        <v>44939</v>
      </c>
      <c r="L5989" t="s">
        <v>29</v>
      </c>
      <c r="M5989" t="s">
        <v>15426</v>
      </c>
      <c r="N5989" t="s">
        <v>15427</v>
      </c>
      <c r="O5989" t="s">
        <v>736</v>
      </c>
      <c r="P5989" t="s">
        <v>4262</v>
      </c>
      <c r="Q5989" t="s">
        <v>253</v>
      </c>
      <c r="R5989" t="s">
        <v>4263</v>
      </c>
      <c r="S5989" t="s">
        <v>69</v>
      </c>
      <c r="T5989" t="s">
        <v>4264</v>
      </c>
      <c r="U5989" t="s">
        <v>4265</v>
      </c>
      <c r="V5989" t="s">
        <v>394</v>
      </c>
      <c r="W5989" t="s">
        <v>395</v>
      </c>
    </row>
    <row r="5990" spans="1:23" x14ac:dyDescent="0.3">
      <c r="A5990">
        <v>1188876215092080</v>
      </c>
      <c r="B5990" t="s">
        <v>792</v>
      </c>
      <c r="C5990" t="s">
        <v>273</v>
      </c>
      <c r="D5990" t="s">
        <v>3184</v>
      </c>
      <c r="E5990" t="s">
        <v>614</v>
      </c>
      <c r="F5990" t="s">
        <v>615</v>
      </c>
      <c r="G5990">
        <v>17.189900000000002</v>
      </c>
      <c r="H5990">
        <v>-88.497600000000006</v>
      </c>
      <c r="I5990" t="s">
        <v>78</v>
      </c>
      <c r="J5990">
        <v>106473</v>
      </c>
      <c r="K5990" s="1">
        <v>44712</v>
      </c>
      <c r="L5990" t="s">
        <v>123</v>
      </c>
      <c r="M5990" t="s">
        <v>15428</v>
      </c>
      <c r="N5990">
        <f>1-798-986-2157</f>
        <v>-3940</v>
      </c>
      <c r="O5990" t="s">
        <v>1152</v>
      </c>
      <c r="P5990" t="s">
        <v>6685</v>
      </c>
      <c r="Q5990" t="s">
        <v>169</v>
      </c>
      <c r="R5990" t="s">
        <v>6686</v>
      </c>
      <c r="S5990" t="s">
        <v>85</v>
      </c>
      <c r="T5990" t="s">
        <v>6687</v>
      </c>
      <c r="U5990" t="s">
        <v>6688</v>
      </c>
      <c r="V5990" t="s">
        <v>4579</v>
      </c>
      <c r="W5990" t="s">
        <v>4580</v>
      </c>
    </row>
    <row r="5991" spans="1:23" x14ac:dyDescent="0.3">
      <c r="A5991">
        <v>2845258752833030</v>
      </c>
      <c r="B5991" t="s">
        <v>57</v>
      </c>
      <c r="C5991" t="s">
        <v>58</v>
      </c>
      <c r="D5991" t="s">
        <v>1121</v>
      </c>
      <c r="E5991" t="s">
        <v>1424</v>
      </c>
      <c r="F5991" t="s">
        <v>1425</v>
      </c>
      <c r="G5991">
        <v>-15.3767</v>
      </c>
      <c r="H5991">
        <v>166.95920000000001</v>
      </c>
      <c r="I5991" t="s">
        <v>206</v>
      </c>
      <c r="J5991">
        <v>21029</v>
      </c>
      <c r="K5991" s="1">
        <v>44539</v>
      </c>
      <c r="L5991" t="s">
        <v>29</v>
      </c>
      <c r="M5991" t="s">
        <v>15429</v>
      </c>
      <c r="N5991" t="s">
        <v>15430</v>
      </c>
      <c r="O5991" t="s">
        <v>2231</v>
      </c>
      <c r="P5991" t="s">
        <v>5037</v>
      </c>
      <c r="Q5991" t="s">
        <v>321</v>
      </c>
      <c r="R5991" t="s">
        <v>5038</v>
      </c>
      <c r="S5991" t="s">
        <v>36</v>
      </c>
      <c r="T5991" t="s">
        <v>5039</v>
      </c>
      <c r="U5991" t="s">
        <v>5040</v>
      </c>
      <c r="V5991" t="s">
        <v>5822</v>
      </c>
      <c r="W5991" t="s">
        <v>5823</v>
      </c>
    </row>
    <row r="5992" spans="1:23" x14ac:dyDescent="0.3">
      <c r="A5992">
        <v>1584179054517130</v>
      </c>
      <c r="B5992" t="s">
        <v>150</v>
      </c>
      <c r="C5992" t="s">
        <v>134</v>
      </c>
      <c r="D5992" t="s">
        <v>6143</v>
      </c>
      <c r="E5992" t="s">
        <v>1231</v>
      </c>
      <c r="F5992" t="s">
        <v>1232</v>
      </c>
      <c r="G5992">
        <v>-16.290199999999999</v>
      </c>
      <c r="H5992">
        <v>-63.588700000000003</v>
      </c>
      <c r="I5992" t="s">
        <v>138</v>
      </c>
      <c r="J5992">
        <v>104468</v>
      </c>
      <c r="K5992" s="1">
        <v>44720</v>
      </c>
      <c r="L5992" t="s">
        <v>29</v>
      </c>
      <c r="M5992" t="s">
        <v>15431</v>
      </c>
      <c r="N5992" t="s">
        <v>15432</v>
      </c>
      <c r="O5992" t="s">
        <v>2241</v>
      </c>
      <c r="P5992" t="s">
        <v>3001</v>
      </c>
      <c r="Q5992" t="s">
        <v>67</v>
      </c>
      <c r="R5992" t="s">
        <v>3002</v>
      </c>
      <c r="S5992" t="s">
        <v>212</v>
      </c>
      <c r="T5992" t="s">
        <v>3003</v>
      </c>
      <c r="U5992" t="s">
        <v>3004</v>
      </c>
      <c r="V5992" t="s">
        <v>1131</v>
      </c>
      <c r="W5992" t="s">
        <v>1132</v>
      </c>
    </row>
    <row r="5993" spans="1:23" x14ac:dyDescent="0.3">
      <c r="A5993">
        <v>336071091854000</v>
      </c>
      <c r="B5993" t="s">
        <v>260</v>
      </c>
      <c r="C5993" t="s">
        <v>24</v>
      </c>
      <c r="D5993" t="s">
        <v>635</v>
      </c>
      <c r="E5993" t="s">
        <v>385</v>
      </c>
      <c r="F5993" t="s">
        <v>386</v>
      </c>
      <c r="G5993">
        <v>47.162500000000001</v>
      </c>
      <c r="H5993">
        <v>19.503299999999999</v>
      </c>
      <c r="I5993" t="s">
        <v>78</v>
      </c>
      <c r="J5993">
        <v>38643</v>
      </c>
      <c r="K5993" s="1">
        <v>44879</v>
      </c>
      <c r="L5993" t="s">
        <v>29</v>
      </c>
      <c r="M5993" t="s">
        <v>15433</v>
      </c>
      <c r="N5993" t="s">
        <v>15434</v>
      </c>
      <c r="O5993" t="s">
        <v>370</v>
      </c>
      <c r="P5993" t="s">
        <v>1115</v>
      </c>
      <c r="Q5993" t="s">
        <v>169</v>
      </c>
      <c r="R5993" t="s">
        <v>3230</v>
      </c>
      <c r="S5993" t="s">
        <v>69</v>
      </c>
      <c r="T5993" t="s">
        <v>3231</v>
      </c>
      <c r="U5993" t="s">
        <v>3232</v>
      </c>
      <c r="V5993" t="s">
        <v>7474</v>
      </c>
      <c r="W5993" t="s">
        <v>7475</v>
      </c>
    </row>
    <row r="5994" spans="1:23" x14ac:dyDescent="0.3">
      <c r="A5994">
        <v>3053741477680250</v>
      </c>
      <c r="B5994" t="s">
        <v>300</v>
      </c>
      <c r="C5994" t="s">
        <v>189</v>
      </c>
      <c r="D5994" t="s">
        <v>4019</v>
      </c>
      <c r="E5994" t="s">
        <v>469</v>
      </c>
      <c r="F5994" t="s">
        <v>470</v>
      </c>
      <c r="G5994">
        <v>26.335100000000001</v>
      </c>
      <c r="H5994">
        <v>17.228300000000001</v>
      </c>
      <c r="I5994" t="s">
        <v>28</v>
      </c>
      <c r="J5994">
        <v>75266</v>
      </c>
      <c r="K5994" s="1">
        <v>44602</v>
      </c>
      <c r="L5994" t="s">
        <v>123</v>
      </c>
      <c r="M5994" t="s">
        <v>15435</v>
      </c>
      <c r="N5994" t="s">
        <v>15436</v>
      </c>
      <c r="O5994" t="s">
        <v>1576</v>
      </c>
      <c r="P5994" t="s">
        <v>1577</v>
      </c>
      <c r="Q5994" t="s">
        <v>967</v>
      </c>
      <c r="R5994" t="s">
        <v>1578</v>
      </c>
      <c r="S5994" t="s">
        <v>114</v>
      </c>
      <c r="T5994" t="s">
        <v>1579</v>
      </c>
      <c r="U5994" t="s">
        <v>1580</v>
      </c>
      <c r="V5994" t="s">
        <v>8282</v>
      </c>
      <c r="W5994" t="s">
        <v>8283</v>
      </c>
    </row>
    <row r="5995" spans="1:23" x14ac:dyDescent="0.3">
      <c r="A5995">
        <v>266547747988251</v>
      </c>
      <c r="B5995" t="s">
        <v>710</v>
      </c>
      <c r="C5995" t="s">
        <v>189</v>
      </c>
      <c r="D5995" t="s">
        <v>1934</v>
      </c>
      <c r="E5995" t="s">
        <v>4406</v>
      </c>
      <c r="F5995" t="s">
        <v>4407</v>
      </c>
      <c r="G5995">
        <v>42.7087</v>
      </c>
      <c r="H5995">
        <v>19.374400000000001</v>
      </c>
      <c r="I5995" t="s">
        <v>138</v>
      </c>
      <c r="J5995">
        <v>81790</v>
      </c>
      <c r="K5995" s="1">
        <v>44490</v>
      </c>
      <c r="L5995" t="s">
        <v>29</v>
      </c>
      <c r="M5995" t="s">
        <v>15437</v>
      </c>
      <c r="N5995" t="s">
        <v>15438</v>
      </c>
      <c r="O5995" t="s">
        <v>716</v>
      </c>
      <c r="P5995" t="s">
        <v>717</v>
      </c>
      <c r="Q5995" t="s">
        <v>183</v>
      </c>
      <c r="R5995" t="s">
        <v>718</v>
      </c>
      <c r="S5995" t="s">
        <v>198</v>
      </c>
      <c r="T5995" t="s">
        <v>719</v>
      </c>
      <c r="U5995" t="s">
        <v>720</v>
      </c>
      <c r="V5995" t="s">
        <v>4838</v>
      </c>
      <c r="W5995" t="s">
        <v>4839</v>
      </c>
    </row>
    <row r="5996" spans="1:23" x14ac:dyDescent="0.3">
      <c r="A5996">
        <v>139883845440624</v>
      </c>
      <c r="B5996" t="s">
        <v>217</v>
      </c>
      <c r="C5996" t="s">
        <v>58</v>
      </c>
      <c r="D5996" t="s">
        <v>6655</v>
      </c>
      <c r="E5996" t="s">
        <v>2644</v>
      </c>
      <c r="F5996" t="s">
        <v>2645</v>
      </c>
      <c r="G5996">
        <v>-19.0154</v>
      </c>
      <c r="H5996">
        <v>29.154900000000001</v>
      </c>
      <c r="I5996" t="s">
        <v>62</v>
      </c>
      <c r="J5996">
        <v>22801</v>
      </c>
      <c r="K5996" s="1">
        <v>44476</v>
      </c>
      <c r="L5996" t="s">
        <v>63</v>
      </c>
      <c r="M5996" t="s">
        <v>15439</v>
      </c>
      <c r="N5996" t="s">
        <v>15440</v>
      </c>
      <c r="O5996" t="s">
        <v>319</v>
      </c>
      <c r="P5996" t="s">
        <v>1858</v>
      </c>
      <c r="Q5996" t="s">
        <v>967</v>
      </c>
      <c r="R5996" t="s">
        <v>1859</v>
      </c>
      <c r="S5996" t="s">
        <v>241</v>
      </c>
      <c r="T5996" t="s">
        <v>1860</v>
      </c>
      <c r="U5996" t="s">
        <v>1861</v>
      </c>
      <c r="V5996" t="s">
        <v>3375</v>
      </c>
      <c r="W5996" t="s">
        <v>3376</v>
      </c>
    </row>
    <row r="5997" spans="1:23" x14ac:dyDescent="0.3">
      <c r="A5997">
        <v>2723322495702590</v>
      </c>
      <c r="B5997" t="s">
        <v>41</v>
      </c>
      <c r="C5997" t="s">
        <v>273</v>
      </c>
      <c r="D5997" t="s">
        <v>3834</v>
      </c>
      <c r="E5997" t="s">
        <v>1377</v>
      </c>
      <c r="F5997" t="s">
        <v>1378</v>
      </c>
      <c r="G5997">
        <v>-29.6099</v>
      </c>
      <c r="H5997">
        <v>28.233599999999999</v>
      </c>
      <c r="I5997" t="s">
        <v>206</v>
      </c>
      <c r="J5997">
        <v>126489</v>
      </c>
      <c r="K5997" s="1">
        <v>45138</v>
      </c>
      <c r="L5997" t="s">
        <v>123</v>
      </c>
      <c r="M5997" t="s">
        <v>15441</v>
      </c>
      <c r="N5997" t="s">
        <v>15442</v>
      </c>
      <c r="O5997" t="s">
        <v>735</v>
      </c>
      <c r="P5997" t="s">
        <v>2018</v>
      </c>
      <c r="Q5997" t="s">
        <v>83</v>
      </c>
      <c r="R5997" t="s">
        <v>2019</v>
      </c>
      <c r="S5997" t="s">
        <v>69</v>
      </c>
      <c r="T5997" t="s">
        <v>2020</v>
      </c>
      <c r="U5997" t="s">
        <v>2021</v>
      </c>
      <c r="V5997" t="s">
        <v>2485</v>
      </c>
      <c r="W5997" t="s">
        <v>2486</v>
      </c>
    </row>
    <row r="5998" spans="1:23" x14ac:dyDescent="0.3">
      <c r="A5998">
        <v>1358239459391630</v>
      </c>
      <c r="B5998" t="s">
        <v>272</v>
      </c>
      <c r="C5998" t="s">
        <v>91</v>
      </c>
      <c r="D5998" t="s">
        <v>2487</v>
      </c>
      <c r="E5998" t="s">
        <v>3424</v>
      </c>
      <c r="F5998" t="s">
        <v>3425</v>
      </c>
      <c r="G5998">
        <v>-21.178899999999999</v>
      </c>
      <c r="H5998">
        <v>-175.19820000000001</v>
      </c>
      <c r="I5998" t="s">
        <v>138</v>
      </c>
      <c r="J5998">
        <v>68129</v>
      </c>
      <c r="K5998" s="1">
        <v>45091</v>
      </c>
      <c r="L5998" t="s">
        <v>29</v>
      </c>
      <c r="M5998" t="s">
        <v>15443</v>
      </c>
      <c r="N5998" t="s">
        <v>15444</v>
      </c>
      <c r="O5998" t="s">
        <v>560</v>
      </c>
      <c r="P5998" t="s">
        <v>585</v>
      </c>
      <c r="Q5998" t="s">
        <v>50</v>
      </c>
      <c r="R5998" t="s">
        <v>3125</v>
      </c>
      <c r="S5998" t="s">
        <v>212</v>
      </c>
      <c r="T5998" t="s">
        <v>3126</v>
      </c>
      <c r="U5998" t="s">
        <v>3127</v>
      </c>
      <c r="V5998" t="s">
        <v>6979</v>
      </c>
      <c r="W5998" t="s">
        <v>6980</v>
      </c>
    </row>
    <row r="5999" spans="1:23" x14ac:dyDescent="0.3">
      <c r="A5999">
        <v>2626063554707260</v>
      </c>
      <c r="B5999" t="s">
        <v>779</v>
      </c>
      <c r="C5999" t="s">
        <v>24</v>
      </c>
      <c r="D5999" t="s">
        <v>808</v>
      </c>
      <c r="E5999" t="s">
        <v>1268</v>
      </c>
      <c r="F5999" t="s">
        <v>1269</v>
      </c>
      <c r="G5999">
        <v>12.879721</v>
      </c>
      <c r="H5999">
        <v>121.774017</v>
      </c>
      <c r="I5999" t="s">
        <v>28</v>
      </c>
      <c r="J5999">
        <v>29116</v>
      </c>
      <c r="K5999" s="1">
        <v>44791</v>
      </c>
      <c r="L5999" t="s">
        <v>29</v>
      </c>
      <c r="M5999" t="s">
        <v>15445</v>
      </c>
      <c r="N5999">
        <v>9952848696</v>
      </c>
      <c r="O5999" t="s">
        <v>319</v>
      </c>
      <c r="P5999" t="s">
        <v>320</v>
      </c>
      <c r="Q5999" t="s">
        <v>67</v>
      </c>
      <c r="R5999" t="s">
        <v>322</v>
      </c>
      <c r="S5999" t="s">
        <v>212</v>
      </c>
      <c r="T5999" t="s">
        <v>323</v>
      </c>
      <c r="U5999" t="s">
        <v>324</v>
      </c>
      <c r="V5999" t="s">
        <v>5725</v>
      </c>
      <c r="W5999" t="s">
        <v>5726</v>
      </c>
    </row>
    <row r="6000" spans="1:23" x14ac:dyDescent="0.3">
      <c r="A6000">
        <v>1702923611712500</v>
      </c>
      <c r="B6000" t="s">
        <v>1636</v>
      </c>
      <c r="C6000" t="s">
        <v>105</v>
      </c>
      <c r="D6000" t="s">
        <v>5013</v>
      </c>
      <c r="E6000" t="s">
        <v>2336</v>
      </c>
      <c r="F6000" t="s">
        <v>2337</v>
      </c>
      <c r="G6000">
        <v>61.892600000000002</v>
      </c>
      <c r="H6000">
        <v>-6.9118000000000004</v>
      </c>
      <c r="I6000" t="s">
        <v>206</v>
      </c>
      <c r="J6000">
        <v>45438</v>
      </c>
      <c r="K6000" s="1">
        <v>44930</v>
      </c>
      <c r="L6000" t="s">
        <v>29</v>
      </c>
      <c r="M6000" t="s">
        <v>15446</v>
      </c>
      <c r="N6000">
        <v>2588032240</v>
      </c>
      <c r="O6000" t="s">
        <v>344</v>
      </c>
      <c r="P6000" t="s">
        <v>345</v>
      </c>
      <c r="Q6000" t="s">
        <v>321</v>
      </c>
      <c r="R6000" t="s">
        <v>346</v>
      </c>
      <c r="S6000" t="s">
        <v>241</v>
      </c>
      <c r="T6000" t="s">
        <v>347</v>
      </c>
      <c r="U6000" t="s">
        <v>348</v>
      </c>
      <c r="V6000" t="s">
        <v>3346</v>
      </c>
      <c r="W6000" t="s">
        <v>3347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Kalyana Varma Polapragada</dc:creator>
  <cp:lastModifiedBy>Kalyana Varma Polapragada</cp:lastModifiedBy>
  <dcterms:created xsi:type="dcterms:W3CDTF">2024-11-16T22:00:17Z</dcterms:created>
  <dcterms:modified xsi:type="dcterms:W3CDTF">2024-11-16T22:01:44Z</dcterms:modified>
</cp:coreProperties>
</file>