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F9" i="19" s="1"/>
  <c r="C3" i="17"/>
  <c r="C4" i="17"/>
  <c r="C5" i="17"/>
  <c r="C18" i="17"/>
  <c r="C6" i="17"/>
  <c r="C7" i="17"/>
  <c r="C8" i="17"/>
  <c r="C19" i="17"/>
  <c r="C20" i="17"/>
  <c r="N26" i="13" s="1"/>
  <c r="F18" i="19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" i="15"/>
  <c r="C3" i="15"/>
  <c r="C14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5" i="15"/>
  <c r="C6" i="15"/>
  <c r="C7" i="15"/>
  <c r="C9" i="15"/>
  <c r="C11" i="15"/>
  <c r="C15" i="15"/>
  <c r="C8" i="15"/>
  <c r="C12" i="15"/>
  <c r="C4" i="15"/>
  <c r="C16" i="15"/>
  <c r="C17" i="15"/>
  <c r="C18" i="15"/>
  <c r="C19" i="15"/>
  <c r="C21" i="15"/>
  <c r="C22" i="15"/>
  <c r="C25" i="15"/>
  <c r="C26" i="15"/>
  <c r="C27" i="15"/>
  <c r="C13" i="15"/>
  <c r="C28" i="15"/>
  <c r="C29" i="15"/>
  <c r="C30" i="15"/>
  <c r="C31" i="15"/>
  <c r="C10" i="15"/>
  <c r="C18" i="14"/>
  <c r="C22" i="14"/>
  <c r="C14" i="14"/>
  <c r="C5" i="14"/>
  <c r="C16" i="14"/>
  <c r="C8" i="14"/>
  <c r="C20" i="14"/>
  <c r="C23" i="14"/>
  <c r="C17" i="14"/>
  <c r="C19" i="14"/>
  <c r="C6" i="14"/>
  <c r="C10" i="14"/>
  <c r="C15" i="14"/>
  <c r="C3" i="14"/>
  <c r="C9" i="14"/>
  <c r="C24" i="14"/>
  <c r="C13" i="14"/>
  <c r="C11" i="14"/>
  <c r="C21" i="14"/>
  <c r="C2" i="14"/>
  <c r="C4" i="14"/>
  <c r="C12" i="14"/>
  <c r="C25" i="14"/>
  <c r="C7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F17" i="19" s="1"/>
  <c r="N27" i="13"/>
  <c r="F19" i="19" s="1"/>
  <c r="N15" i="13"/>
  <c r="F7" i="19" s="1"/>
  <c r="N21" i="13"/>
  <c r="F13" i="19" s="1"/>
  <c r="N23" i="13"/>
  <c r="F15" i="19" s="1"/>
  <c r="N19" i="13"/>
  <c r="F11" i="19" s="1"/>
  <c r="N22" i="13"/>
  <c r="F14" i="19" s="1"/>
  <c r="N18" i="13"/>
  <c r="F10" i="19" s="1"/>
  <c r="N28" i="13"/>
  <c r="F20" i="19" s="1"/>
  <c r="N24" i="13"/>
  <c r="F16" i="19" s="1"/>
  <c r="N20" i="13"/>
  <c r="F12" i="19" s="1"/>
  <c r="N16" i="13"/>
  <c r="F8" i="19" s="1"/>
  <c r="N14" i="13"/>
  <c r="F6" i="19" s="1"/>
  <c r="K14" i="13"/>
  <c r="E6" i="19" s="1"/>
  <c r="D2" i="15"/>
  <c r="F3" i="15"/>
  <c r="G10" i="19" l="1"/>
  <c r="F21" i="19"/>
  <c r="N29" i="13"/>
  <c r="K24" i="13"/>
  <c r="E16" i="19" s="1"/>
  <c r="K25" i="13"/>
  <c r="E17" i="19" s="1"/>
  <c r="K26" i="13"/>
  <c r="E18" i="19" s="1"/>
  <c r="K27" i="13"/>
  <c r="E19" i="19" s="1"/>
  <c r="K28" i="13"/>
  <c r="E20" i="19" s="1"/>
  <c r="H24" i="13"/>
  <c r="D16" i="19" s="1"/>
  <c r="H25" i="13"/>
  <c r="D17" i="19" s="1"/>
  <c r="H26" i="13"/>
  <c r="D18" i="19" s="1"/>
  <c r="H27" i="13"/>
  <c r="D19" i="19" s="1"/>
  <c r="H28" i="13"/>
  <c r="D20" i="19" s="1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E15" i="19" s="1"/>
  <c r="K22" i="13"/>
  <c r="E14" i="19" s="1"/>
  <c r="K21" i="13"/>
  <c r="E13" i="19" s="1"/>
  <c r="K20" i="13"/>
  <c r="E12" i="19" s="1"/>
  <c r="K19" i="13"/>
  <c r="E11" i="19" s="1"/>
  <c r="K18" i="13"/>
  <c r="E10" i="19" s="1"/>
  <c r="K17" i="13"/>
  <c r="E9" i="19" s="1"/>
  <c r="K16" i="13"/>
  <c r="E8" i="19" s="1"/>
  <c r="K15" i="13"/>
  <c r="E7" i="19" s="1"/>
  <c r="H22" i="13"/>
  <c r="D14" i="19" s="1"/>
  <c r="H21" i="13"/>
  <c r="D13" i="19" s="1"/>
  <c r="H20" i="13"/>
  <c r="D12" i="19" s="1"/>
  <c r="H19" i="13"/>
  <c r="D11" i="19" s="1"/>
  <c r="H18" i="13"/>
  <c r="D10" i="19" s="1"/>
  <c r="H17" i="13"/>
  <c r="D9" i="19" s="1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G9" i="19" l="1"/>
  <c r="E21" i="19"/>
  <c r="H15" i="13"/>
  <c r="D7" i="19" s="1"/>
  <c r="H23" i="13"/>
  <c r="D15" i="19" s="1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D2" i="16"/>
  <c r="H16" i="13"/>
  <c r="D8" i="19" s="1"/>
  <c r="E14" i="13"/>
  <c r="C6" i="19" s="1"/>
  <c r="F3" i="17"/>
  <c r="D2" i="14"/>
  <c r="F3" i="14"/>
  <c r="G8" i="19" l="1"/>
  <c r="D21" i="19"/>
  <c r="G7" i="19"/>
  <c r="C21" i="19"/>
  <c r="G11" i="19"/>
  <c r="G6" i="19"/>
  <c r="B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<sst xmlns="http://schemas.openxmlformats.org/spreadsheetml/2006/main" count="313" uniqueCount="174">
  <si>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</si>
  <si>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</si>
  <si>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</si>
  <si>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</si>
  <si>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</si>
  <si>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</si>
  <si>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</si>
  <si>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</si>
  <si>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</si>
  <si>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</si>
  <si>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</si>
  <si>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</si>
  <si>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</si>
  <si>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</si>
  <si>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</si>
  <si>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</si>
  <si>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</si>
  <si>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</si>
  <si>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</si>
  <si>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</si>
  <si>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</si>
  <si>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</si>
  <si>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</si>
  <si>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</si>
  <si>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</si>
  <si>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</si>
  <si>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</si>
  <si>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</si>
  <si>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</si>
  <si>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</si>
  <si>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</si>
  <si>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</si>
  <si>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</si>
  <si>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</si>
  <si>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</si>
  <si>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</si>
  <si>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</si>
  <si>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</si>
  <si>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</si>
  <si>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</si>
  <si>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</si>
  <si>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</si>
  <si>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</si>
  <si>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</si>
  <si>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</si>
  <si>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</si>
  <si>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</si>
  <si>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</si>
  <si>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</si>
  <si>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</si>
  <si>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</si>
  <si>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</si>
  <si>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</si>
  <si>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</si>
  <si>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</si>
  <si>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</si>
  <si>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</si>
  <si>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</si>
  <si>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</si>
  <si>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</si>
  <si>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</si>
  <si>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</si>
  <si>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</si>
  <si>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</si>
  <si>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</si>
  <si>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</si>
  <si>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</si>
  <si>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</si>
  <si>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</si>
  <si>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</si>
  <si>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</si>
  <si>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</si>
  <si>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</si>
  <si>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</si>
  <si>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</si>
  <si>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</si>
  <si>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</si>
  <si>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</si>
  <si>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</si>
  <si>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</si>
  <si>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</si>
  <si>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</si>
  <si>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</si>
  <si>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</si>
  <si>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</si>
  <si>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</si>
  <si>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</si>
  <si>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</si>
  <si>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</si>
  <si>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</si>
  <si>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</si>
  <si>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</si>
  <si>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</si>
  <si>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</si>
  <si>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</si>
  <si>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</si>
  <si>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</si>
  <si>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</si>
  <si>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</si>
  <si>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</si>
  <si>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</si>
  <si>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</si>
  <si>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</si>
  <si>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</si>
  <si>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</si>
  <si>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</si>
  <si>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</si>
  <si>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</si>
  <si>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</si>
  <si>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</si>
  <si>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</si>
  <si>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</si>
  <si>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</si>
  <si>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</si>
  <si>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</si>
  <si>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</si>
  <si>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</si>
  <si>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</si>
  <si>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</si>
  <si>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</si>
  <si>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</si>
  <si>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</si>
  <si>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</si>
  <si>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</si>
  <si>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</si>
  <si>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</si>
  <si>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</si>
  <si>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</si>
  <si>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</si>
  <si>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</si>
  <si>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</si>
  <si>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</si>
  <si>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</si>
  <si>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</si>
  <si>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</si>
  <si>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</si>
  <si>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</si>
  <si>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</si>
  <si>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</si>
  <si>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</si>
  <si>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</si>
  <si>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</si>
  <si>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</si>
  <si>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</si>
  <si>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</si>
  <si>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</si>
  <si>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</si>
  <si>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</si>
  <si>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</si>
  <si>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</si>
  <si>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</si>
  <si>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</si>
  <si>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</si>
  <si>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</si>
  <si>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</si>
  <si>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</si>
  <si>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</si>
  <si>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</si>
  <si>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</si>
  <si>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</si>
  <si>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</si>
  <si>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</si>
  <si>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</si>
  <si>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</si>
  <si>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</si>
  <si>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</si>
  <si>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</si>
  <si>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</si>
  <si>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</si>
  <si>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</si>
  <si>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Charge 08 - T06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</si>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</sst>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2" fillId="11" borderId="7" xfId="0" applyFont="1" applyFill="1" applyBorder="1" applyAlignment="1" applyProtection="1">
      <alignment horizontal="center" vertical="center"/>
    </xf>
    <xf numFmtId="0" fontId="2" fillId="9" borderId="7" xfId="0" applyFont="1" applyFill="1" applyBorder="1" applyAlignment="1" applyProtection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0" fillId="0" borderId="12" xfId="0" applyBorder="1" applyProtection="1"/>
    <xf numFmtId="0" fontId="0" fillId="0" borderId="14" xfId="0" applyBorder="1" applyProtection="1"/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3" xfId="0" applyBorder="1" applyProtection="1"/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2" fillId="13" borderId="7" xfId="0" applyFont="1" applyFill="1" applyBorder="1" applyAlignment="1" applyProtection="1">
      <alignment horizontal="center" vertical="center"/>
    </xf>
    <xf numFmtId="0" fontId="2" fillId="8" borderId="8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173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2" t="str">
        <f>'Charge 08'!A1:G1</f>
        <v>Charge 08 - T06</v>
      </c>
      <c r="B1" s="173"/>
      <c r="C1" s="173"/>
      <c r="D1" s="173"/>
      <c r="E1" s="173"/>
      <c r="F1" s="173"/>
      <c r="G1" s="174"/>
    </row>
    <row r="2" spans="1:8" ht="15.75" x14ac:dyDescent="0.25">
      <c r="A2" s="175" t="str">
        <f>"Nominal  " &amp; 'Charge 08'!A3</f>
        <v>Nominal  Mg65Zn30Ca5</v>
      </c>
      <c r="B2" s="176"/>
      <c r="C2" s="176"/>
      <c r="D2" s="176"/>
      <c r="E2" s="176"/>
      <c r="F2" s="176"/>
      <c r="G2" s="177"/>
    </row>
    <row r="3" spans="1:8" ht="15.75" x14ac:dyDescent="0.25">
      <c r="A3" s="175" t="str">
        <f>"Actual  " &amp; 'Charge 08'!I3</f>
        <v>Actual  Mg63.7Zn31.1Ca5.2</v>
      </c>
      <c r="B3" s="176"/>
      <c r="C3" s="176"/>
      <c r="D3" s="176"/>
      <c r="E3" s="176"/>
      <c r="F3" s="176"/>
      <c r="G3" s="177"/>
    </row>
    <row r="4" spans="1:8" ht="18.75" x14ac:dyDescent="0.25">
      <c r="A4" s="170" t="s">
        <v>171</v>
      </c>
      <c r="B4" s="135" t="str">
        <f>'Charge 08'!Q4</f>
        <v>Mg</v>
      </c>
      <c r="C4" s="133" t="str">
        <f>'Charge 08'!Q5</f>
        <v>Zn</v>
      </c>
      <c r="D4" s="134" t="str">
        <f>'Charge 08'!Q6</f>
        <v>Ca</v>
      </c>
      <c r="E4" s="163" t="str">
        <f>'Charge 08'!Q7</f>
        <v>D</v>
      </c>
      <c r="F4" s="159" t="str">
        <f>'Charge 08'!Q8</f>
        <v>E</v>
      </c>
      <c r="G4" s="154" t="s">
        <v>111</v>
      </c>
    </row>
    <row r="5" spans="1:8" x14ac:dyDescent="0.25">
      <c r="A5" s="171"/>
      <c r="B5" s="138" t="s">
        <v>22</v>
      </c>
      <c r="C5" s="139" t="s">
        <v>22</v>
      </c>
      <c r="D5" s="140" t="s">
        <v>22</v>
      </c>
      <c r="E5" s="164" t="s">
        <v>22</v>
      </c>
      <c r="F5" s="165" t="s">
        <v>22</v>
      </c>
      <c r="G5" s="155" t="s">
        <v>172</v>
      </c>
    </row>
    <row r="6" spans="1:8" ht="18.75" x14ac:dyDescent="0.25">
      <c r="A6" s="26">
        <v>1</v>
      </c>
      <c r="B6" s="105">
        <f>'Charge 08'!B14</f>
        <v>9.6129999999999995</v>
      </c>
      <c r="C6" s="141">
        <f>'Charge 08'!E14</f>
        <v>20.94</v>
      </c>
      <c r="D6" s="141">
        <f>'Charge 08'!H14</f>
        <v>6.08</v>
      </c>
      <c r="E6" s="141">
        <f>'Charge 08'!K14</f>
        <v>0</v>
      </c>
      <c r="F6" s="142">
        <f>'Charge 08'!N14</f>
        <v>0</v>
      </c>
      <c r="G6" s="156">
        <f>COUNTIF(B6:B20, "&lt;&gt;0")</f>
        <v>6</v>
      </c>
      <c r="H6" s="132" t="str">
        <f>B4</f>
        <v>Mg</v>
      </c>
    </row>
    <row r="7" spans="1:8" ht="18.75" x14ac:dyDescent="0.25">
      <c r="A7" s="27">
        <v>2</v>
      </c>
      <c r="B7" s="108">
        <f>'Charge 08'!B15</f>
        <v>8.6839999999999993</v>
      </c>
      <c r="C7" s="107">
        <f>'Charge 08'!E15</f>
        <v>13.51</v>
      </c>
      <c r="D7" s="107">
        <f>'Charge 08'!H15</f>
        <v>0</v>
      </c>
      <c r="E7" s="107">
        <f>'Charge 08'!K15</f>
        <v>0</v>
      </c>
      <c r="F7" s="106">
        <f>'Charge 08'!N15</f>
        <v>0</v>
      </c>
      <c r="G7" s="157">
        <f>COUNTIF(C6:C20, "&lt;&gt;0")</f>
        <v>4</v>
      </c>
      <c r="H7" s="158" t="str">
        <f>C4</f>
        <v>Zn</v>
      </c>
    </row>
    <row r="8" spans="1:8" ht="18.75" x14ac:dyDescent="0.25">
      <c r="A8" s="27">
        <v>3</v>
      </c>
      <c r="B8" s="108">
        <f>'Charge 08'!B16</f>
        <v>7.6580000000000004</v>
      </c>
      <c r="C8" s="107">
        <f>'Charge 08'!E16</f>
        <v>12.664</v>
      </c>
      <c r="D8" s="107">
        <f>'Charge 08'!H16</f>
        <v>0</v>
      </c>
      <c r="E8" s="107">
        <f>'Charge 08'!K16</f>
        <v>0</v>
      </c>
      <c r="F8" s="106">
        <f>'Charge 08'!N16</f>
        <v>0</v>
      </c>
      <c r="G8" s="157">
        <f>COUNTIF(D6:D20, "&lt;&gt;0")</f>
        <v>1</v>
      </c>
      <c r="H8" s="153" t="str">
        <f>D4</f>
        <v>Ca</v>
      </c>
    </row>
    <row r="9" spans="1:8" ht="18.75" x14ac:dyDescent="0.25">
      <c r="A9" s="27">
        <v>4</v>
      </c>
      <c r="B9" s="108">
        <f>'Charge 08'!B17</f>
        <v>7.2839999999999998</v>
      </c>
      <c r="C9" s="107">
        <f>'Charge 08'!E17</f>
        <v>12.114000000000001</v>
      </c>
      <c r="D9" s="107">
        <f>'Charge 08'!H17</f>
        <v>0</v>
      </c>
      <c r="E9" s="107">
        <f>'Charge 08'!K17</f>
        <v>0</v>
      </c>
      <c r="F9" s="106">
        <f>'Charge 08'!N17</f>
        <v>0</v>
      </c>
      <c r="G9" s="157">
        <f>COUNTIF(E6:E20, "&lt;&gt;0")</f>
        <v>0</v>
      </c>
      <c r="H9" s="137" t="str">
        <f>E4</f>
        <v>D</v>
      </c>
    </row>
    <row r="10" spans="1:8" ht="18.75" x14ac:dyDescent="0.25">
      <c r="A10" s="27">
        <v>5</v>
      </c>
      <c r="B10" s="108">
        <f>'Charge 08'!B18</f>
        <v>6.3310000000000004</v>
      </c>
      <c r="C10" s="107">
        <f>'Charge 08'!E18</f>
        <v>0</v>
      </c>
      <c r="D10" s="107">
        <f>'Charge 08'!H18</f>
        <v>0</v>
      </c>
      <c r="E10" s="107">
        <f>'Charge 08'!K18</f>
        <v>0</v>
      </c>
      <c r="F10" s="106">
        <f>'Charge 08'!N18</f>
        <v>0</v>
      </c>
      <c r="G10" s="160">
        <f>COUNTIF(F6:F20, "&lt;&gt;0")</f>
        <v>0</v>
      </c>
      <c r="H10" s="166" t="str">
        <f>F4</f>
        <v>E</v>
      </c>
    </row>
    <row r="11" spans="1:8" ht="18.75" x14ac:dyDescent="0.25">
      <c r="A11" s="27">
        <v>6</v>
      </c>
      <c r="B11" s="108">
        <f>'Charge 08'!B19</f>
        <v>5.4930000000000003</v>
      </c>
      <c r="C11" s="107">
        <f>'Charge 08'!E19</f>
        <v>0</v>
      </c>
      <c r="D11" s="107">
        <f>'Charge 08'!H19</f>
        <v>0</v>
      </c>
      <c r="E11" s="107">
        <f>'Charge 08'!K19</f>
        <v>0</v>
      </c>
      <c r="F11" s="106">
        <f>'Charge 08'!N19</f>
        <v>0</v>
      </c>
      <c r="G11" s="161">
        <f>COUNTIF(B6:F20, "&lt;&gt;0")</f>
        <v>11</v>
      </c>
      <c r="H11" s="162" t="str">
        <f>G4</f>
        <v>Alloy</v>
      </c>
    </row>
    <row r="12" spans="1:8" x14ac:dyDescent="0.25">
      <c r="A12" s="27">
        <v>7</v>
      </c>
      <c r="B12" s="108">
        <f>'Charge 08'!B20</f>
        <v>0</v>
      </c>
      <c r="C12" s="107">
        <f>'Charge 08'!E20</f>
        <v>0</v>
      </c>
      <c r="D12" s="107">
        <f>'Charge 08'!H20</f>
        <v>0</v>
      </c>
      <c r="E12" s="107">
        <f>'Charge 08'!K20</f>
        <v>0</v>
      </c>
      <c r="F12" s="106">
        <f>'Charge 08'!N20</f>
        <v>0</v>
      </c>
      <c r="G12" s="106"/>
    </row>
    <row r="13" spans="1:8" x14ac:dyDescent="0.25">
      <c r="A13" s="27">
        <v>8</v>
      </c>
      <c r="B13" s="108">
        <f>'Charge 08'!B21</f>
        <v>0</v>
      </c>
      <c r="C13" s="107">
        <f>'Charge 08'!E21</f>
        <v>0</v>
      </c>
      <c r="D13" s="107">
        <f>'Charge 08'!H21</f>
        <v>0</v>
      </c>
      <c r="E13" s="107">
        <f>'Charge 08'!K21</f>
        <v>0</v>
      </c>
      <c r="F13" s="106">
        <f>'Charge 08'!N21</f>
        <v>0</v>
      </c>
      <c r="G13" s="106"/>
    </row>
    <row r="14" spans="1:8" x14ac:dyDescent="0.25">
      <c r="A14" s="27">
        <v>9</v>
      </c>
      <c r="B14" s="108">
        <f>'Charge 08'!B22</f>
        <v>0</v>
      </c>
      <c r="C14" s="107">
        <f>'Charge 08'!E22</f>
        <v>0</v>
      </c>
      <c r="D14" s="107">
        <f>'Charge 08'!H22</f>
        <v>0</v>
      </c>
      <c r="E14" s="107">
        <f>'Charge 08'!K22</f>
        <v>0</v>
      </c>
      <c r="F14" s="106">
        <f>'Charge 08'!N22</f>
        <v>0</v>
      </c>
      <c r="G14" s="106"/>
    </row>
    <row r="15" spans="1:8" x14ac:dyDescent="0.25">
      <c r="A15" s="27">
        <v>10</v>
      </c>
      <c r="B15" s="108">
        <f>'Charge 08'!B23</f>
        <v>0</v>
      </c>
      <c r="C15" s="107">
        <f>'Charge 08'!E23</f>
        <v>0</v>
      </c>
      <c r="D15" s="107">
        <f>'Charge 08'!H23</f>
        <v>0</v>
      </c>
      <c r="E15" s="107">
        <f>'Charge 08'!K23</f>
        <v>0</v>
      </c>
      <c r="F15" s="106">
        <f>'Charge 08'!N23</f>
        <v>0</v>
      </c>
      <c r="G15" s="106"/>
    </row>
    <row r="16" spans="1:8" x14ac:dyDescent="0.25">
      <c r="A16" s="27">
        <v>11</v>
      </c>
      <c r="B16" s="108">
        <f>'Charge 08'!B24</f>
        <v>0</v>
      </c>
      <c r="C16" s="107">
        <f>'Charge 08'!E24</f>
        <v>0</v>
      </c>
      <c r="D16" s="107">
        <f>'Charge 08'!H24</f>
        <v>0</v>
      </c>
      <c r="E16" s="107">
        <f>'Charge 08'!K24</f>
        <v>0</v>
      </c>
      <c r="F16" s="106">
        <f>'Charge 08'!N24</f>
        <v>0</v>
      </c>
      <c r="G16" s="106"/>
    </row>
    <row r="17" spans="1:7" x14ac:dyDescent="0.25">
      <c r="A17" s="27">
        <v>12</v>
      </c>
      <c r="B17" s="108">
        <f>'Charge 08'!B25</f>
        <v>0</v>
      </c>
      <c r="C17" s="107">
        <f>'Charge 08'!E25</f>
        <v>0</v>
      </c>
      <c r="D17" s="107">
        <f>'Charge 08'!H25</f>
        <v>0</v>
      </c>
      <c r="E17" s="107">
        <f>'Charge 08'!K25</f>
        <v>0</v>
      </c>
      <c r="F17" s="106">
        <f>'Charge 08'!N25</f>
        <v>0</v>
      </c>
      <c r="G17" s="106"/>
    </row>
    <row r="18" spans="1:7" x14ac:dyDescent="0.25">
      <c r="A18" s="27">
        <v>13</v>
      </c>
      <c r="B18" s="108">
        <f>'Charge 08'!B26</f>
        <v>0</v>
      </c>
      <c r="C18" s="107">
        <f>'Charge 08'!E26</f>
        <v>0</v>
      </c>
      <c r="D18" s="107">
        <f>'Charge 08'!H26</f>
        <v>0</v>
      </c>
      <c r="E18" s="107">
        <f>'Charge 08'!K26</f>
        <v>0</v>
      </c>
      <c r="F18" s="106">
        <f>'Charge 08'!N26</f>
        <v>0</v>
      </c>
      <c r="G18" s="106"/>
    </row>
    <row r="19" spans="1:7" x14ac:dyDescent="0.25">
      <c r="A19" s="27">
        <v>14</v>
      </c>
      <c r="B19" s="108">
        <f>'Charge 08'!B27</f>
        <v>0</v>
      </c>
      <c r="C19" s="107">
        <f>'Charge 08'!E27</f>
        <v>0</v>
      </c>
      <c r="D19" s="107">
        <f>'Charge 08'!H27</f>
        <v>0</v>
      </c>
      <c r="E19" s="107">
        <f>'Charge 08'!K27</f>
        <v>0</v>
      </c>
      <c r="F19" s="106">
        <f>'Charge 08'!N27</f>
        <v>0</v>
      </c>
      <c r="G19" s="106"/>
    </row>
    <row r="20" spans="1:7" x14ac:dyDescent="0.25">
      <c r="A20" s="27">
        <v>15</v>
      </c>
      <c r="B20" s="145">
        <f>'Charge 08'!B28</f>
        <v>0</v>
      </c>
      <c r="C20" s="114">
        <f>'Charge 08'!E28</f>
        <v>0</v>
      </c>
      <c r="D20" s="114">
        <f>'Charge 08'!H28</f>
        <v>0</v>
      </c>
      <c r="E20" s="114">
        <f>'Charge 08'!K28</f>
        <v>0</v>
      </c>
      <c r="F20" s="146">
        <f>'Charge 08'!N28</f>
        <v>0</v>
      </c>
      <c r="G20" s="106"/>
    </row>
    <row r="21" spans="1:7" x14ac:dyDescent="0.25">
      <c r="A21" s="147" t="s">
        <v>18</v>
      </c>
      <c r="B21" s="72">
        <f>SUM(B6:B20)</f>
        <v>45.063000000000002</v>
      </c>
      <c r="C21" s="36">
        <f>SUM(C6:C20)</f>
        <v>59.228000000000009</v>
      </c>
      <c r="D21" s="148">
        <f>SUM(D6:D20)</f>
        <v>6.08</v>
      </c>
      <c r="E21" s="36">
        <f>SUM(E6:E20)</f>
        <v>0</v>
      </c>
      <c r="F21" s="149">
        <f>SUM(F6:F20)</f>
        <v>0</v>
      </c>
      <c r="G21" s="149">
        <f>SUM(B21:F21)</f>
        <v>110.37100000000001</v>
      </c>
    </row>
    <row r="22" spans="1:7" x14ac:dyDescent="0.25">
      <c r="A22" s="109" t="s">
        <v>109</v>
      </c>
      <c r="B22" s="150">
        <f>'Charge 08'!F4</f>
        <v>47.710999999999999</v>
      </c>
      <c r="C22" s="136">
        <f>'Charge 08'!F5</f>
        <v>59.237000000000002</v>
      </c>
      <c r="D22" s="136">
        <f>'Charge 08'!F6</f>
        <v>6.0519999999999996</v>
      </c>
      <c r="E22" s="136">
        <f>'Charge 08'!F7</f>
        <v>0</v>
      </c>
      <c r="F22" s="143">
        <f>'Charge 08'!F8</f>
        <v>0</v>
      </c>
      <c r="G22" s="70">
        <f>SUM(B22:F22)</f>
        <v>113</v>
      </c>
    </row>
    <row r="23" spans="1:7" x14ac:dyDescent="0.25">
      <c r="A23" s="152" t="s">
        <v>41</v>
      </c>
      <c r="B23" s="151">
        <f>B21-B22</f>
        <v>-2.6479999999999961</v>
      </c>
      <c r="C23" s="144">
        <f t="shared" ref="C23:G23" si="0">C21-C22</f>
        <v>-8.9999999999932356E-3</v>
      </c>
      <c r="D23" s="144">
        <f t="shared" si="0"/>
        <v>2.8000000000000469E-2</v>
      </c>
      <c r="E23" s="144">
        <f t="shared" si="0"/>
        <v>0</v>
      </c>
      <c r="F23" s="113">
        <f t="shared" si="0"/>
        <v>0</v>
      </c>
      <c r="G23" s="113">
        <f t="shared" si="0"/>
        <v>-2.6289999999999907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8" t="s">
        <v>170</v>
      </c>
      <c r="B1" s="178"/>
      <c r="C1" s="178"/>
      <c r="D1" s="178"/>
      <c r="E1" s="178"/>
      <c r="F1" s="178"/>
      <c r="G1" s="178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Mg63.7Zn31.1Ca5.2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47.710999999999999</v>
      </c>
      <c r="G4" s="70">
        <f>IFERROR(F4/U4, 0)</f>
        <v>27.451668584579977</v>
      </c>
      <c r="I4" s="71" t="str">
        <f>$Q$4</f>
        <v>Mg</v>
      </c>
      <c r="J4" s="26"/>
      <c r="K4" s="72">
        <f>B29</f>
        <v>45.063000000000002</v>
      </c>
      <c r="L4" s="73">
        <f>K4/$K$9</f>
        <v>0.40828659702276865</v>
      </c>
      <c r="M4" s="23">
        <f>IFERROR(L4/T4, 0)</f>
        <v>1.6798461099476185E-2</v>
      </c>
      <c r="N4" s="115">
        <f>M4/$M$9</f>
        <v>0.63677542870187764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59.237000000000002</v>
      </c>
      <c r="G5" s="70">
        <f>IFERROR(F5/U5, 0)</f>
        <v>8.2964985994397757</v>
      </c>
      <c r="I5" s="71" t="str">
        <f>$Q$5</f>
        <v>Zn</v>
      </c>
      <c r="J5" s="27"/>
      <c r="K5" s="75">
        <f>E29</f>
        <v>59.228000000000009</v>
      </c>
      <c r="L5" s="76">
        <f>K5/$K$9</f>
        <v>0.53662646890940557</v>
      </c>
      <c r="M5" s="24">
        <f>IFERROR(L5/T5, 0)</f>
        <v>8.2075566502922137E-3</v>
      </c>
      <c r="N5" s="116">
        <f>M5/$M$9</f>
        <v>0.31112197561642962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6.0519999999999996</v>
      </c>
      <c r="G6" s="70">
        <f>IFERROR(F6/U6, 0)</f>
        <v>3.9045161290322579</v>
      </c>
      <c r="I6" s="71" t="str">
        <f>$Q$6</f>
        <v>Ca</v>
      </c>
      <c r="J6" s="27"/>
      <c r="K6" s="77">
        <f>H29</f>
        <v>6.08</v>
      </c>
      <c r="L6" s="76">
        <f>K6/$K$9</f>
        <v>5.5086934067825784E-2</v>
      </c>
      <c r="M6" s="24">
        <f>IFERROR(L6/T6, 0)</f>
        <v>1.3744930901698133E-3</v>
      </c>
      <c r="N6" s="116">
        <f>M6/$M$9</f>
        <v>5.2102595681692745E-2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68">
        <v>113</v>
      </c>
      <c r="G9" s="149">
        <f>SUM(G4:G8)</f>
        <v>39.652683313052009</v>
      </c>
      <c r="I9" s="82"/>
      <c r="J9" s="79" t="s">
        <v>18</v>
      </c>
      <c r="K9" s="117">
        <f>SUM(K4:K8)</f>
        <v>110.37100000000001</v>
      </c>
      <c r="L9" s="83">
        <f>SUM(L4:L8)</f>
        <v>1</v>
      </c>
      <c r="M9" s="118">
        <f>SUM(M4:M8)</f>
        <v>2.6380510839938212E-2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67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14"/>
      <c r="AA9" s="114"/>
      <c r="AB9" s="146"/>
    </row>
    <row r="10" spans="1:28" x14ac:dyDescent="0.25">
      <c r="F10" s="169">
        <f>G10*U9</f>
        <v>0</v>
      </c>
      <c r="G10" s="9">
        <v>0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2" t="str">
        <f>$Q$4</f>
        <v>Mg</v>
      </c>
      <c r="B12" s="183"/>
      <c r="C12" s="87"/>
      <c r="D12" s="184" t="str">
        <f>$Q$5</f>
        <v>Zn</v>
      </c>
      <c r="E12" s="185"/>
      <c r="F12" s="87"/>
      <c r="G12" s="186" t="str">
        <f>$Q$6</f>
        <v>Ca</v>
      </c>
      <c r="H12" s="187"/>
      <c r="I12" s="88"/>
      <c r="J12" s="188" t="str">
        <f>$Q$7</f>
        <v>D</v>
      </c>
      <c r="K12" s="189"/>
      <c r="L12" s="87"/>
      <c r="M12" s="190" t="str">
        <f>$Q$8</f>
        <v>E</v>
      </c>
      <c r="N12" s="191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7">
        <v>1</v>
      </c>
      <c r="B14" s="106">
        <f>A!C2</f>
        <v>9.6129999999999995</v>
      </c>
      <c r="C14" s="107"/>
      <c r="D14" s="127">
        <v>1</v>
      </c>
      <c r="E14" s="106">
        <f>B!C2</f>
        <v>20.94</v>
      </c>
      <c r="F14" s="107"/>
      <c r="G14" s="127">
        <v>1</v>
      </c>
      <c r="H14" s="106">
        <f>'C'!C2</f>
        <v>6.08</v>
      </c>
      <c r="I14" s="107"/>
      <c r="J14" s="127">
        <v>1</v>
      </c>
      <c r="K14" s="106">
        <f>D!C2</f>
        <v>0</v>
      </c>
      <c r="L14" s="107"/>
      <c r="M14" s="127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7">
        <v>2</v>
      </c>
      <c r="B15" s="106">
        <f>A!C3</f>
        <v>8.6839999999999993</v>
      </c>
      <c r="C15" s="107"/>
      <c r="D15" s="127">
        <v>2</v>
      </c>
      <c r="E15" s="106">
        <f>B!C3</f>
        <v>13.51</v>
      </c>
      <c r="F15" s="107"/>
      <c r="G15" s="127">
        <v>2</v>
      </c>
      <c r="H15" s="106">
        <f>'C'!C3</f>
        <v>0</v>
      </c>
      <c r="I15" s="107"/>
      <c r="J15" s="127">
        <v>2</v>
      </c>
      <c r="K15" s="106">
        <f>D!C3</f>
        <v>0</v>
      </c>
      <c r="L15" s="107"/>
      <c r="M15" s="127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7">
        <v>3</v>
      </c>
      <c r="B16" s="106">
        <f>A!C4</f>
        <v>7.6580000000000004</v>
      </c>
      <c r="C16" s="107"/>
      <c r="D16" s="127">
        <v>3</v>
      </c>
      <c r="E16" s="106">
        <f>B!C4</f>
        <v>12.664</v>
      </c>
      <c r="F16" s="107"/>
      <c r="G16" s="127">
        <v>3</v>
      </c>
      <c r="H16" s="106">
        <f>'C'!C4</f>
        <v>0</v>
      </c>
      <c r="I16" s="107"/>
      <c r="J16" s="127">
        <v>3</v>
      </c>
      <c r="K16" s="106">
        <f>D!C4</f>
        <v>0</v>
      </c>
      <c r="L16" s="107"/>
      <c r="M16" s="127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7">
        <v>4</v>
      </c>
      <c r="B17" s="106">
        <f>A!C5</f>
        <v>7.2839999999999998</v>
      </c>
      <c r="C17" s="107"/>
      <c r="D17" s="127">
        <v>4</v>
      </c>
      <c r="E17" s="106">
        <f>B!C5</f>
        <v>12.114000000000001</v>
      </c>
      <c r="F17" s="107"/>
      <c r="G17" s="127">
        <v>4</v>
      </c>
      <c r="H17" s="106">
        <f>'C'!C5</f>
        <v>0</v>
      </c>
      <c r="I17" s="107"/>
      <c r="J17" s="127">
        <v>4</v>
      </c>
      <c r="K17" s="106">
        <f>D!C5</f>
        <v>0</v>
      </c>
      <c r="L17" s="107"/>
      <c r="M17" s="127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7">
        <v>5</v>
      </c>
      <c r="B18" s="106">
        <f>A!C6</f>
        <v>6.3310000000000004</v>
      </c>
      <c r="C18" s="107"/>
      <c r="D18" s="127">
        <v>5</v>
      </c>
      <c r="E18" s="106">
        <f>B!C6</f>
        <v>0</v>
      </c>
      <c r="F18" s="107"/>
      <c r="G18" s="127">
        <v>5</v>
      </c>
      <c r="H18" s="106">
        <f>'C'!C6</f>
        <v>0</v>
      </c>
      <c r="I18" s="107"/>
      <c r="J18" s="127">
        <v>5</v>
      </c>
      <c r="K18" s="106">
        <f>D!C6</f>
        <v>0</v>
      </c>
      <c r="L18" s="107"/>
      <c r="M18" s="127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7">
        <v>6</v>
      </c>
      <c r="B19" s="106">
        <f>A!C7</f>
        <v>5.4930000000000003</v>
      </c>
      <c r="C19" s="107"/>
      <c r="D19" s="127">
        <v>6</v>
      </c>
      <c r="E19" s="106">
        <f>B!C7</f>
        <v>0</v>
      </c>
      <c r="F19" s="107"/>
      <c r="G19" s="127">
        <v>6</v>
      </c>
      <c r="H19" s="106">
        <f>'C'!C7</f>
        <v>0</v>
      </c>
      <c r="I19" s="107"/>
      <c r="J19" s="127">
        <v>6</v>
      </c>
      <c r="K19" s="106">
        <f>D!C7</f>
        <v>0</v>
      </c>
      <c r="L19" s="107"/>
      <c r="M19" s="127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7">
        <v>7</v>
      </c>
      <c r="B20" s="106">
        <f>A!C8</f>
        <v>0</v>
      </c>
      <c r="C20" s="107"/>
      <c r="D20" s="127">
        <v>7</v>
      </c>
      <c r="E20" s="106">
        <f>B!C8</f>
        <v>0</v>
      </c>
      <c r="F20" s="107"/>
      <c r="G20" s="127">
        <v>7</v>
      </c>
      <c r="H20" s="106">
        <f>'C'!C8</f>
        <v>0</v>
      </c>
      <c r="I20" s="107"/>
      <c r="J20" s="127">
        <v>7</v>
      </c>
      <c r="K20" s="106">
        <f>D!C8</f>
        <v>0</v>
      </c>
      <c r="L20" s="107"/>
      <c r="M20" s="127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7">
        <v>8</v>
      </c>
      <c r="B21" s="106">
        <f>A!C9</f>
        <v>0</v>
      </c>
      <c r="C21" s="107"/>
      <c r="D21" s="127">
        <v>8</v>
      </c>
      <c r="E21" s="106">
        <f>B!C9</f>
        <v>0</v>
      </c>
      <c r="F21" s="107"/>
      <c r="G21" s="127">
        <v>8</v>
      </c>
      <c r="H21" s="106">
        <f>'C'!C9</f>
        <v>0</v>
      </c>
      <c r="I21" s="107"/>
      <c r="J21" s="127">
        <v>8</v>
      </c>
      <c r="K21" s="106">
        <f>D!C9</f>
        <v>0</v>
      </c>
      <c r="L21" s="107"/>
      <c r="M21" s="127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7">
        <v>9</v>
      </c>
      <c r="B22" s="106">
        <f>A!C10</f>
        <v>0</v>
      </c>
      <c r="C22" s="107"/>
      <c r="D22" s="127">
        <v>9</v>
      </c>
      <c r="E22" s="106">
        <f>B!C10</f>
        <v>0</v>
      </c>
      <c r="F22" s="107"/>
      <c r="G22" s="127">
        <v>9</v>
      </c>
      <c r="H22" s="106">
        <f>'C'!C10</f>
        <v>0</v>
      </c>
      <c r="I22" s="107"/>
      <c r="J22" s="127">
        <v>9</v>
      </c>
      <c r="K22" s="106">
        <f>D!C10</f>
        <v>0</v>
      </c>
      <c r="L22" s="107"/>
      <c r="M22" s="127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7">
        <v>10</v>
      </c>
      <c r="B23" s="106">
        <f>A!C11</f>
        <v>0</v>
      </c>
      <c r="C23" s="107"/>
      <c r="D23" s="127">
        <v>10</v>
      </c>
      <c r="E23" s="106">
        <f>B!C11</f>
        <v>0</v>
      </c>
      <c r="F23" s="107"/>
      <c r="G23" s="127">
        <v>10</v>
      </c>
      <c r="H23" s="106">
        <f>'C'!C11</f>
        <v>0</v>
      </c>
      <c r="I23" s="107"/>
      <c r="J23" s="127">
        <v>10</v>
      </c>
      <c r="K23" s="106">
        <f>D!C11</f>
        <v>0</v>
      </c>
      <c r="L23" s="107"/>
      <c r="M23" s="127">
        <v>10</v>
      </c>
      <c r="N23" s="106">
        <f>D!C11</f>
        <v>0</v>
      </c>
    </row>
    <row r="24" spans="1:28" x14ac:dyDescent="0.25">
      <c r="A24" s="127">
        <v>11</v>
      </c>
      <c r="B24" s="106">
        <f>A!C12</f>
        <v>0</v>
      </c>
      <c r="C24" s="107"/>
      <c r="D24" s="127">
        <v>11</v>
      </c>
      <c r="E24" s="106">
        <f>B!C12</f>
        <v>0</v>
      </c>
      <c r="F24" s="107"/>
      <c r="G24" s="127">
        <v>11</v>
      </c>
      <c r="H24" s="106">
        <f>'C'!C12</f>
        <v>0</v>
      </c>
      <c r="I24" s="107"/>
      <c r="J24" s="127">
        <v>11</v>
      </c>
      <c r="K24" s="106">
        <f>D!C12</f>
        <v>0</v>
      </c>
      <c r="L24" s="107"/>
      <c r="M24" s="127">
        <v>11</v>
      </c>
      <c r="N24" s="106">
        <f>D!C12</f>
        <v>0</v>
      </c>
    </row>
    <row r="25" spans="1:28" x14ac:dyDescent="0.25">
      <c r="A25" s="127">
        <v>12</v>
      </c>
      <c r="B25" s="106">
        <f>A!C13</f>
        <v>0</v>
      </c>
      <c r="C25" s="107"/>
      <c r="D25" s="127">
        <v>12</v>
      </c>
      <c r="E25" s="106">
        <f>B!C13</f>
        <v>0</v>
      </c>
      <c r="F25" s="107"/>
      <c r="G25" s="127">
        <v>12</v>
      </c>
      <c r="H25" s="106">
        <f>'C'!C13</f>
        <v>0</v>
      </c>
      <c r="I25" s="107"/>
      <c r="J25" s="127">
        <v>12</v>
      </c>
      <c r="K25" s="106">
        <f>D!C13</f>
        <v>0</v>
      </c>
      <c r="L25" s="107"/>
      <c r="M25" s="127">
        <v>12</v>
      </c>
      <c r="N25" s="106">
        <f>D!C13</f>
        <v>0</v>
      </c>
    </row>
    <row r="26" spans="1:28" x14ac:dyDescent="0.25">
      <c r="A26" s="127">
        <v>13</v>
      </c>
      <c r="B26" s="106">
        <f>A!C14</f>
        <v>0</v>
      </c>
      <c r="C26" s="107"/>
      <c r="D26" s="127">
        <v>13</v>
      </c>
      <c r="E26" s="106">
        <f>B!C14</f>
        <v>0</v>
      </c>
      <c r="F26" s="107"/>
      <c r="G26" s="127">
        <v>13</v>
      </c>
      <c r="H26" s="106">
        <f>'C'!C14</f>
        <v>0</v>
      </c>
      <c r="I26" s="107"/>
      <c r="J26" s="127">
        <v>13</v>
      </c>
      <c r="K26" s="106">
        <f>D!C14</f>
        <v>0</v>
      </c>
      <c r="L26" s="107"/>
      <c r="M26" s="127">
        <v>13</v>
      </c>
      <c r="N26" s="106">
        <f>D!C14</f>
        <v>0</v>
      </c>
    </row>
    <row r="27" spans="1:28" x14ac:dyDescent="0.25">
      <c r="A27" s="127">
        <v>14</v>
      </c>
      <c r="B27" s="106">
        <f>A!C15</f>
        <v>0</v>
      </c>
      <c r="C27" s="107"/>
      <c r="D27" s="127">
        <v>14</v>
      </c>
      <c r="E27" s="106">
        <f>B!C15</f>
        <v>0</v>
      </c>
      <c r="F27" s="107"/>
      <c r="G27" s="127">
        <v>14</v>
      </c>
      <c r="H27" s="106">
        <f>'C'!C15</f>
        <v>0</v>
      </c>
      <c r="I27" s="107"/>
      <c r="J27" s="127">
        <v>14</v>
      </c>
      <c r="K27" s="106">
        <f>D!C15</f>
        <v>0</v>
      </c>
      <c r="L27" s="107"/>
      <c r="M27" s="127">
        <v>14</v>
      </c>
      <c r="N27" s="106">
        <f>D!C15</f>
        <v>0</v>
      </c>
    </row>
    <row r="28" spans="1:28" x14ac:dyDescent="0.25">
      <c r="A28" s="127">
        <v>15</v>
      </c>
      <c r="B28" s="106">
        <f>A!C16</f>
        <v>0</v>
      </c>
      <c r="C28" s="107"/>
      <c r="D28" s="127">
        <v>15</v>
      </c>
      <c r="E28" s="106">
        <f>B!C16</f>
        <v>0</v>
      </c>
      <c r="F28" s="107"/>
      <c r="G28" s="127">
        <v>15</v>
      </c>
      <c r="H28" s="106">
        <f>'C'!C16</f>
        <v>0</v>
      </c>
      <c r="I28" s="107"/>
      <c r="J28" s="127">
        <v>15</v>
      </c>
      <c r="K28" s="106">
        <f>D!C16</f>
        <v>0</v>
      </c>
      <c r="L28" s="107"/>
      <c r="M28" s="127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45.063000000000002</v>
      </c>
      <c r="C29" s="107"/>
      <c r="D29" s="109" t="s">
        <v>18</v>
      </c>
      <c r="E29" s="111">
        <f>SUM(E14:E28)</f>
        <v>59.228000000000009</v>
      </c>
      <c r="F29" s="107"/>
      <c r="G29" s="109" t="s">
        <v>18</v>
      </c>
      <c r="H29" s="110">
        <f>SUM(H14:H28)</f>
        <v>6.08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-2.6479999999999961</v>
      </c>
      <c r="C30" s="114"/>
      <c r="D30" s="112" t="s">
        <v>41</v>
      </c>
      <c r="E30" s="113">
        <f>E29-$F$5</f>
        <v>-8.9999999999932356E-3</v>
      </c>
      <c r="F30" s="114"/>
      <c r="G30" s="112" t="s">
        <v>41</v>
      </c>
      <c r="H30" s="113">
        <f>H29-$F$6</f>
        <v>2.8000000000000469E-2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9" t="s">
        <v>103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1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9" t="s">
        <v>108</v>
      </c>
      <c r="E1" s="129" t="s">
        <v>116</v>
      </c>
      <c r="F1" s="129" t="s">
        <v>107</v>
      </c>
    </row>
    <row r="2" spans="1:6" x14ac:dyDescent="0.25">
      <c r="A2" s="126">
        <v>9.6129999999999995</v>
      </c>
      <c r="B2" s="125">
        <v>1</v>
      </c>
      <c r="C2">
        <f>IF(A2=0, 0, A2*B2)</f>
        <v>9.6129999999999995</v>
      </c>
      <c r="D2" s="1">
        <f>SUM(C:C)</f>
        <v>45.063000000000002</v>
      </c>
      <c r="E2" s="128" t="s">
        <v>109</v>
      </c>
      <c r="F2" s="130">
        <f>'Charge 08'!F4</f>
        <v>47.710999999999999</v>
      </c>
    </row>
    <row r="3" spans="1:6" x14ac:dyDescent="0.25">
      <c r="A3" s="125">
        <v>8.6839999999999993</v>
      </c>
      <c r="B3" s="125">
        <v>1</v>
      </c>
      <c r="C3">
        <f>IF(A3=0, 0, A3*B3)</f>
        <v>8.6839999999999993</v>
      </c>
      <c r="D3" s="1"/>
      <c r="E3" s="128" t="s">
        <v>105</v>
      </c>
      <c r="F3" s="130">
        <f>SUM(C:C)</f>
        <v>45.063000000000002</v>
      </c>
    </row>
    <row r="4" spans="1:6" x14ac:dyDescent="0.25">
      <c r="A4" s="125">
        <v>7.6580000000000004</v>
      </c>
      <c r="B4" s="125">
        <v>1</v>
      </c>
      <c r="C4">
        <f>IF(A4=0, 0, A4*B4)</f>
        <v>7.6580000000000004</v>
      </c>
      <c r="D4" s="1"/>
      <c r="E4" s="128" t="s">
        <v>41</v>
      </c>
      <c r="F4" s="130">
        <f>F3-F2</f>
        <v>-2.6479999999999961</v>
      </c>
    </row>
    <row r="5" spans="1:6" x14ac:dyDescent="0.25">
      <c r="A5" s="125">
        <v>7.2839999999999998</v>
      </c>
      <c r="B5" s="125">
        <v>1</v>
      </c>
      <c r="C5">
        <f>IF(A5=0, 0, A5*B5)</f>
        <v>7.2839999999999998</v>
      </c>
    </row>
    <row r="6" spans="1:6" x14ac:dyDescent="0.25">
      <c r="A6" s="126">
        <v>6.3310000000000004</v>
      </c>
      <c r="B6" s="125">
        <v>1</v>
      </c>
      <c r="C6">
        <f>IF(A6=0, 0, A6*B6)</f>
        <v>6.3310000000000004</v>
      </c>
    </row>
    <row r="7" spans="1:6" x14ac:dyDescent="0.25">
      <c r="A7" s="126">
        <v>5.4930000000000003</v>
      </c>
      <c r="B7" s="125">
        <v>1</v>
      </c>
      <c r="C7">
        <f>IF(A7=0, 0, A7*B7)</f>
        <v>5.4930000000000003</v>
      </c>
    </row>
    <row r="8" spans="1:6" x14ac:dyDescent="0.25">
      <c r="A8" s="126">
        <v>4.8339999999999996</v>
      </c>
      <c r="B8" s="125">
        <v>0</v>
      </c>
      <c r="C8">
        <f>IF(A8=0, 0, A8*B8)</f>
        <v>0</v>
      </c>
    </row>
    <row r="9" spans="1:6" x14ac:dyDescent="0.25">
      <c r="A9" s="125">
        <v>4.7270000000000003</v>
      </c>
      <c r="B9" s="125">
        <v>0</v>
      </c>
      <c r="C9">
        <f>IF(A9=0, 0, A9*B9)</f>
        <v>0</v>
      </c>
    </row>
    <row r="10" spans="1:6" x14ac:dyDescent="0.25">
      <c r="A10" s="126"/>
      <c r="B10" s="125">
        <v>0</v>
      </c>
      <c r="C10">
        <f>IF(A10=0, 0, A10*B10)</f>
        <v>0</v>
      </c>
    </row>
    <row r="11" spans="1:6" x14ac:dyDescent="0.25">
      <c r="A11" s="126"/>
      <c r="B11" s="125">
        <v>0</v>
      </c>
      <c r="C11">
        <f>IF(A11=0, 0, A11*B11)</f>
        <v>0</v>
      </c>
    </row>
    <row r="12" spans="1:6" x14ac:dyDescent="0.25">
      <c r="A12" s="125"/>
      <c r="B12" s="125">
        <v>0</v>
      </c>
      <c r="C12">
        <f>IF(A12=0, 0, A12*B12)</f>
        <v>0</v>
      </c>
    </row>
    <row r="13" spans="1:6" x14ac:dyDescent="0.25">
      <c r="A13" s="125"/>
      <c r="B13" s="125">
        <v>0</v>
      </c>
      <c r="C13">
        <f>IF(A13=0, 0, A13*B13)</f>
        <v>0</v>
      </c>
    </row>
    <row r="14" spans="1:6" x14ac:dyDescent="0.25">
      <c r="A14" s="126"/>
      <c r="B14" s="125">
        <v>0</v>
      </c>
      <c r="C14">
        <f>IF(A14=0, 0, A14*B14)</f>
        <v>0</v>
      </c>
    </row>
    <row r="15" spans="1:6" x14ac:dyDescent="0.25">
      <c r="A15" s="126"/>
      <c r="B15" s="125">
        <v>0</v>
      </c>
      <c r="C15">
        <f>IF(A15=0, 0, A15*B15)</f>
        <v>0</v>
      </c>
    </row>
    <row r="16" spans="1:6" x14ac:dyDescent="0.25">
      <c r="A16" s="126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6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6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6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20.94</v>
      </c>
      <c r="B2" s="125">
        <v>1</v>
      </c>
      <c r="C2">
        <f>IF(A2=0, 0, A2*B2)</f>
        <v>20.94</v>
      </c>
      <c r="D2">
        <f>SUM(C:C)</f>
        <v>59.228000000000009</v>
      </c>
      <c r="E2" s="50" t="s">
        <v>109</v>
      </c>
      <c r="F2" s="51">
        <f>'Charge 08'!F5</f>
        <v>59.237000000000002</v>
      </c>
    </row>
    <row r="3" spans="1:6" x14ac:dyDescent="0.25">
      <c r="A3" s="125">
        <v>13.51</v>
      </c>
      <c r="B3" s="125">
        <v>1</v>
      </c>
      <c r="C3">
        <f>IF(A3=0, 0, A3*B3)</f>
        <v>13.51</v>
      </c>
      <c r="E3" s="50" t="s">
        <v>105</v>
      </c>
      <c r="F3" s="51">
        <f>SUM(C:C)</f>
        <v>59.228000000000009</v>
      </c>
    </row>
    <row r="4" spans="1:6" x14ac:dyDescent="0.25">
      <c r="A4" s="125">
        <v>12.664</v>
      </c>
      <c r="B4" s="125">
        <v>1</v>
      </c>
      <c r="C4">
        <f>IF(A4=0, 0, A4*B4)</f>
        <v>12.664</v>
      </c>
      <c r="E4" s="50" t="s">
        <v>41</v>
      </c>
      <c r="F4" s="51">
        <f>F3-F2</f>
        <v>-8.9999999999932356E-3</v>
      </c>
    </row>
    <row r="5" spans="1:6" x14ac:dyDescent="0.25">
      <c r="A5" s="125">
        <v>12.114000000000001</v>
      </c>
      <c r="B5" s="125">
        <v>1</v>
      </c>
      <c r="C5">
        <f>IF(A5=0, 0, A5*B5)</f>
        <v>12.114000000000001</v>
      </c>
    </row>
    <row r="6" spans="1:6" x14ac:dyDescent="0.25">
      <c r="A6" s="125">
        <v>29.477</v>
      </c>
      <c r="B6" s="125">
        <v>0</v>
      </c>
      <c r="C6">
        <f>IF(A6=0, 0, A6*B6)</f>
        <v>0</v>
      </c>
    </row>
    <row r="7" spans="1:6" x14ac:dyDescent="0.25">
      <c r="A7" s="125">
        <v>21.95</v>
      </c>
      <c r="B7" s="125">
        <v>0</v>
      </c>
      <c r="C7">
        <f>IF(A7=0, 0, A7*B7)</f>
        <v>0</v>
      </c>
    </row>
    <row r="8" spans="1:6" x14ac:dyDescent="0.25">
      <c r="A8" s="125">
        <v>20.87</v>
      </c>
      <c r="B8" s="125">
        <v>0</v>
      </c>
      <c r="C8">
        <f>IF(A8=0, 0, A8*B8)</f>
        <v>0</v>
      </c>
    </row>
    <row r="9" spans="1:6" x14ac:dyDescent="0.25">
      <c r="A9" s="125">
        <v>20.75</v>
      </c>
      <c r="B9" s="125">
        <v>0</v>
      </c>
      <c r="C9">
        <f>IF(A9=0, 0, A9*B9)</f>
        <v>0</v>
      </c>
    </row>
    <row r="10" spans="1:6" x14ac:dyDescent="0.25">
      <c r="A10" s="125">
        <v>20.52</v>
      </c>
      <c r="B10" s="125">
        <v>0</v>
      </c>
      <c r="C10">
        <f>IF(A10=0, 0, A10*B10)</f>
        <v>0</v>
      </c>
    </row>
    <row r="11" spans="1:6" x14ac:dyDescent="0.25">
      <c r="A11" s="125">
        <v>18.03</v>
      </c>
      <c r="B11" s="125">
        <v>0</v>
      </c>
      <c r="C11">
        <f>IF(A11=0, 0, A11*B11)</f>
        <v>0</v>
      </c>
    </row>
    <row r="12" spans="1:6" x14ac:dyDescent="0.25">
      <c r="A12" s="125">
        <v>16.469000000000001</v>
      </c>
      <c r="B12" s="125">
        <v>0</v>
      </c>
      <c r="C12">
        <f>IF(A12=0, 0, A12*B12)</f>
        <v>0</v>
      </c>
    </row>
    <row r="13" spans="1:6" x14ac:dyDescent="0.25">
      <c r="A13" s="125">
        <v>15.063000000000001</v>
      </c>
      <c r="B13" s="125">
        <v>0</v>
      </c>
      <c r="C13">
        <f>IF(A13=0, 0, A13*B13)</f>
        <v>0</v>
      </c>
    </row>
    <row r="14" spans="1:6" x14ac:dyDescent="0.25">
      <c r="A14" s="125">
        <v>14.66</v>
      </c>
      <c r="B14" s="125">
        <v>0</v>
      </c>
      <c r="C14">
        <f>IF(A14=0, 0, A14*B14)</f>
        <v>0</v>
      </c>
    </row>
    <row r="15" spans="1:6" x14ac:dyDescent="0.25">
      <c r="A15" s="125">
        <v>12.9</v>
      </c>
      <c r="B15" s="125">
        <v>0</v>
      </c>
      <c r="C15">
        <f>IF(A15=0, 0, A15*B15)</f>
        <v>0</v>
      </c>
    </row>
    <row r="16" spans="1:6" x14ac:dyDescent="0.25">
      <c r="A16" s="125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6.08</v>
      </c>
      <c r="B2" s="125">
        <v>1</v>
      </c>
      <c r="C2">
        <f t="shared" ref="C2:C33" si="0">IF(A2=0, 0, A2*B2)</f>
        <v>6.08</v>
      </c>
      <c r="D2">
        <f>SUM(C:C)</f>
        <v>6.08</v>
      </c>
      <c r="E2" s="50" t="s">
        <v>109</v>
      </c>
      <c r="F2" s="51">
        <f>'Charge 08'!F6</f>
        <v>6.0519999999999996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6.08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2.8000000000000469E-2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2015-08-19T04:32:20Z</cp:lastPrinted>
  <dcterms:created xsi:type="dcterms:W3CDTF">2014-08-07T05:06:48Z</dcterms:created>
  <dcterms:modified xsi:type="dcterms:W3CDTF">2015-08-21T05:54:20Z</dcterms:modified>
</cp:coreProperties>
</file>