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Data'!$A$1:$J$48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3" l="1"/>
  <c r="A3" i="13"/>
  <c r="H11" i="19" l="1"/>
  <c r="H10" i="19"/>
  <c r="H9" i="19"/>
  <c r="H8" i="19"/>
  <c r="H7" i="19"/>
  <c r="H6" i="19"/>
  <c r="G10" i="19"/>
  <c r="G9" i="19"/>
  <c r="A2" i="19"/>
  <c r="A1" i="19" l="1"/>
  <c r="D7" i="19"/>
  <c r="E7" i="19"/>
  <c r="F7" i="19"/>
  <c r="D8" i="19"/>
  <c r="E8" i="19"/>
  <c r="F8" i="19"/>
  <c r="D9" i="19"/>
  <c r="E9" i="19"/>
  <c r="F9" i="19"/>
  <c r="D10" i="19"/>
  <c r="E10" i="19"/>
  <c r="F10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F6" i="19"/>
  <c r="E6" i="19"/>
  <c r="F4" i="19"/>
  <c r="E4" i="19"/>
  <c r="D4" i="19"/>
  <c r="C4" i="19"/>
  <c r="B4" i="19"/>
  <c r="F21" i="19" l="1"/>
  <c r="E21" i="19"/>
  <c r="W5" i="13" l="1"/>
  <c r="W6" i="13"/>
  <c r="W7" i="13"/>
  <c r="W8" i="13"/>
  <c r="W4" i="13"/>
  <c r="X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5" i="15"/>
  <c r="C4" i="15"/>
  <c r="C7" i="15"/>
  <c r="C8" i="15"/>
  <c r="C11" i="15"/>
  <c r="C13" i="15"/>
  <c r="C14" i="15"/>
  <c r="C3" i="15"/>
  <c r="C6" i="15"/>
  <c r="C16" i="15"/>
  <c r="C17" i="15"/>
  <c r="C18" i="15"/>
  <c r="C19" i="15"/>
  <c r="C21" i="15"/>
  <c r="C22" i="15"/>
  <c r="C25" i="15"/>
  <c r="C26" i="15"/>
  <c r="C27" i="15"/>
  <c r="C2" i="15"/>
  <c r="C28" i="15"/>
  <c r="C29" i="15"/>
  <c r="C30" i="15"/>
  <c r="C31" i="15"/>
  <c r="C9" i="15"/>
  <c r="C18" i="14"/>
  <c r="C22" i="14"/>
  <c r="C14" i="14"/>
  <c r="C5" i="14"/>
  <c r="C16" i="14"/>
  <c r="C3" i="14"/>
  <c r="C20" i="14"/>
  <c r="C23" i="14"/>
  <c r="C17" i="14"/>
  <c r="C19" i="14"/>
  <c r="C9" i="14"/>
  <c r="C10" i="14"/>
  <c r="C15" i="14"/>
  <c r="C7" i="14"/>
  <c r="C2" i="14"/>
  <c r="C24" i="14"/>
  <c r="C13" i="14"/>
  <c r="C11" i="14"/>
  <c r="C21" i="14"/>
  <c r="C8" i="14"/>
  <c r="C6" i="14"/>
  <c r="C12" i="14"/>
  <c r="C25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H15" i="13" l="1"/>
  <c r="H23" i="13"/>
  <c r="E22" i="13"/>
  <c r="E23" i="13"/>
  <c r="E15" i="13"/>
  <c r="C7" i="19" s="1"/>
  <c r="E19" i="13"/>
  <c r="C11" i="19" s="1"/>
  <c r="E16" i="13"/>
  <c r="C8" i="19" s="1"/>
  <c r="E20" i="13"/>
  <c r="E17" i="13"/>
  <c r="C9" i="19" s="1"/>
  <c r="E21" i="13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F5" i="13" s="1"/>
  <c r="C22" i="19" s="1"/>
  <c r="C23" i="19" s="1"/>
  <c r="E4" i="13"/>
  <c r="E8" i="13"/>
  <c r="F8" i="13" s="1"/>
  <c r="E6" i="13"/>
  <c r="F6" i="13" s="1"/>
  <c r="F7" i="13"/>
  <c r="H30" i="13" l="1"/>
  <c r="D22" i="19"/>
  <c r="D23" i="19" s="1"/>
  <c r="F2" i="18"/>
  <c r="F4" i="18" s="1"/>
  <c r="F22" i="19"/>
  <c r="F23" i="19" s="1"/>
  <c r="K30" i="13"/>
  <c r="E22" i="19"/>
  <c r="E23" i="19" s="1"/>
  <c r="L4" i="13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22" i="19" s="1"/>
  <c r="G22" i="19" l="1"/>
  <c r="G23" i="19" s="1"/>
  <c r="B23" i="19"/>
  <c r="B30" i="13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A3" i="19" s="1"/>
  <c r="N9" i="13"/>
</calcChain>
</file>

<file path=xl/sharedStrings.xml><?xml version="1.0" encoding="utf-8"?>
<sst xmlns="http://schemas.openxmlformats.org/spreadsheetml/2006/main" count="322" uniqueCount="174">
  <si>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</si>
  <si>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</si>
  <si>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</si>
  <si>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</si>
  <si>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</si>
  <si>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</si>
  <si>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</si>
  <si>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</si>
  <si>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</si>
  <si>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</si>
  <si>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</si>
  <si>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</si>
  <si>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</si>
  <si>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</si>
  <si>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</si>
  <si>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</si>
  <si>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</si>
  <si>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</si>
  <si>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</si>
  <si>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</si>
  <si>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</si>
  <si>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</si>
  <si>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</si>
  <si>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</si>
  <si>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</si>
  <si>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</si>
  <si>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</si>
  <si>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</si>
  <si>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</si>
  <si>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</si>
  <si>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</si>
  <si>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</si>
  <si>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</si>
  <si>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</si>
  <si>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</si>
  <si>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</si>
  <si>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</si>
  <si>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</si>
  <si>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</si>
  <si>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</si>
  <si>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</si>
  <si>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</si>
  <si>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</si>
  <si>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</si>
  <si>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</si>
  <si>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</si>
  <si>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</si>
  <si>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</si>
  <si>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</si>
  <si>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</si>
  <si>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</si>
  <si>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</si>
  <si>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</si>
  <si>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</si>
  <si>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</si>
  <si>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</si>
  <si>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</si>
  <si>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</si>
  <si>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</si>
  <si>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</si>
  <si>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</si>
  <si>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</si>
  <si>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</si>
  <si>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</si>
  <si>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</si>
  <si>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</si>
  <si>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</si>
  <si>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</si>
  <si>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</si>
  <si>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</si>
  <si>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</si>
  <si>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</si>
  <si>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</si>
  <si>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</si>
  <si>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</si>
  <si>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</si>
  <si>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</si>
  <si>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</si>
  <si>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</si>
  <si>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</si>
  <si>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</si>
  <si>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</si>
  <si>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</si>
  <si>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</si>
  <si>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</si>
  <si>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</si>
  <si>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</si>
  <si>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</si>
  <si>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</si>
  <si>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</si>
  <si>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</si>
  <si>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</si>
  <si>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</si>
  <si>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</si>
  <si>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</si>
  <si>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</si>
  <si>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</si>
  <si>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</si>
  <si>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</si>
  <si>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</si>
  <si>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</si>
  <si>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</si>
  <si>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</si>
  <si>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</si>
  <si>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</si>
  <si>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</si>
  <si>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</si>
  <si>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</si>
  <si>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</si>
  <si>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</si>
  <si>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</si>
  <si>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</si>
  <si>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</si>
  <si>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</si>
  <si>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</si>
  <si>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</si>
  <si>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</si>
  <si>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</si>
  <si>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</si>
  <si>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</si>
  <si>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</si>
  <si>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</si>
  <si>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</si>
  <si>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</si>
  <si>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</si>
  <si>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</si>
  <si>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</si>
  <si>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</si>
  <si>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</si>
  <si>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</si>
  <si>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</si>
  <si>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</si>
  <si>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</si>
  <si>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</si>
  <si>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</si>
  <si>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</si>
  <si>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</si>
  <si>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</si>
  <si>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</si>
  <si>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</si>
  <si>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</si>
  <si>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</si>
  <si>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</si>
  <si>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</si>
  <si>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</si>
  <si>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</si>
  <si>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</si>
  <si>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</si>
  <si>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</si>
  <si>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</si>
  <si>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</si>
  <si>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</si>
  <si>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</si>
  <si>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</si>
  <si>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</si>
  <si>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</si>
  <si>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</si>
  <si>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</si>
  <si>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</si>
  <si>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</si>
  <si>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</si>
  <si>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</si>
  <si>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</si>
  <si>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</si>
  <si>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</si>
  <si>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</si>
  <si>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</si>
  <si>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</si>
  <si>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</si>
  <si>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</si>
  <si>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Boil Temp
[C]</t>
  </si>
  <si>
    <t>Charge 08 - T06</t>
  </si>
  <si>
    <t>Piece</t>
  </si>
  <si>
    <t>#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</si>
</sst>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169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5" bestFit="1" customWidth="1"/>
    <col min="2" max="6" width="9.140625" style="55" customWidth="1"/>
    <col min="7" max="7" width="8.140625" style="55" bestFit="1" customWidth="1"/>
    <col min="8" max="8" width="9.140625" style="55" customWidth="1"/>
    <col min="9" max="16384" width="9.140625" style="55" hidden="1"/>
  </cols>
  <sheetData>
    <row r="1" spans="1:8" ht="31.5" x14ac:dyDescent="0.5">
      <c r="A1" s="170" t="str">
        <f>'Charge 08'!A1:G1</f>
        <v>Charge 08 - T06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08'!A3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08'!I3</f>
        <v>Actual  Mg33.7Zn64.1Ca2.3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172</v>
      </c>
      <c r="B4" s="140" t="str">
        <f>'Charge 08'!Q4</f>
        <v>Mg</v>
      </c>
      <c r="C4" s="138" t="str">
        <f>'Charge 08'!Q5</f>
        <v>Zn</v>
      </c>
      <c r="D4" s="139" t="str">
        <f>'Charge 08'!Q6</f>
        <v>Ca</v>
      </c>
      <c r="E4" s="190" t="str">
        <f>'Charge 08'!Q7</f>
        <v>D</v>
      </c>
      <c r="F4" s="164" t="str">
        <f>'Charge 08'!Q8</f>
        <v>E</v>
      </c>
      <c r="G4" s="159" t="s">
        <v>111</v>
      </c>
    </row>
    <row r="5" spans="1:8" x14ac:dyDescent="0.25">
      <c r="A5" s="169"/>
      <c r="B5" s="143" t="s">
        <v>22</v>
      </c>
      <c r="C5" s="144" t="s">
        <v>22</v>
      </c>
      <c r="D5" s="145" t="s">
        <v>22</v>
      </c>
      <c r="E5" s="191" t="s">
        <v>22</v>
      </c>
      <c r="F5" s="192" t="s">
        <v>22</v>
      </c>
      <c r="G5" s="160" t="s">
        <v>173</v>
      </c>
    </row>
    <row r="6" spans="1:8" ht="18.75" x14ac:dyDescent="0.25">
      <c r="A6" s="28">
        <v>1</v>
      </c>
      <c r="B6" s="109">
        <f>'Charge 08'!B14</f>
        <v>4.7270000000000003</v>
      </c>
      <c r="C6" s="146">
        <f>'Charge 08'!E14</f>
        <v>15.063000000000001</v>
      </c>
      <c r="D6" s="146">
        <f>'Charge 08'!H14</f>
        <v>6.08</v>
      </c>
      <c r="E6" s="146">
        <f>'Charge 08'!K14</f>
        <v>0</v>
      </c>
      <c r="F6" s="147">
        <f>'Charge 08'!N14</f>
        <v>0</v>
      </c>
      <c r="G6" s="161">
        <f>COUNTIF(B6:B20, "&lt;&gt;0")</f>
        <v>8</v>
      </c>
      <c r="H6" s="137" t="str">
        <f>B4</f>
        <v>Mg</v>
      </c>
    </row>
    <row r="7" spans="1:8" ht="18.75" x14ac:dyDescent="0.25">
      <c r="A7" s="29">
        <v>2</v>
      </c>
      <c r="B7" s="112">
        <f>'Charge 08'!B15</f>
        <v>4.8339999999999996</v>
      </c>
      <c r="C7" s="111">
        <f>'Charge 08'!E15</f>
        <v>16.469000000000001</v>
      </c>
      <c r="D7" s="111">
        <f>'Charge 08'!H15</f>
        <v>0</v>
      </c>
      <c r="E7" s="111">
        <f>'Charge 08'!K15</f>
        <v>0</v>
      </c>
      <c r="F7" s="110">
        <f>'Charge 08'!N15</f>
        <v>0</v>
      </c>
      <c r="G7" s="162">
        <f>COUNTIF(C6:C20, "&lt;&gt;0")</f>
        <v>6</v>
      </c>
      <c r="H7" s="163" t="str">
        <f>C4</f>
        <v>Zn</v>
      </c>
    </row>
    <row r="8" spans="1:8" ht="18.75" x14ac:dyDescent="0.25">
      <c r="A8" s="29">
        <v>3</v>
      </c>
      <c r="B8" s="112">
        <f>'Charge 08'!B16</f>
        <v>5.4930000000000003</v>
      </c>
      <c r="C8" s="111">
        <f>'Charge 08'!E16</f>
        <v>29.477</v>
      </c>
      <c r="D8" s="111">
        <f>'Charge 08'!H16</f>
        <v>0</v>
      </c>
      <c r="E8" s="111">
        <f>'Charge 08'!K16</f>
        <v>0</v>
      </c>
      <c r="F8" s="110">
        <f>'Charge 08'!N16</f>
        <v>0</v>
      </c>
      <c r="G8" s="162">
        <f>COUNTIF(D6:D20, "&lt;&gt;0")</f>
        <v>1</v>
      </c>
      <c r="H8" s="158" t="str">
        <f>D4</f>
        <v>Ca</v>
      </c>
    </row>
    <row r="9" spans="1:8" ht="18.75" x14ac:dyDescent="0.25">
      <c r="A9" s="29">
        <v>4</v>
      </c>
      <c r="B9" s="112">
        <f>'Charge 08'!B17</f>
        <v>7.2839999999999998</v>
      </c>
      <c r="C9" s="111">
        <f>'Charge 08'!E17</f>
        <v>12.114000000000001</v>
      </c>
      <c r="D9" s="111">
        <f>'Charge 08'!H17</f>
        <v>0</v>
      </c>
      <c r="E9" s="111">
        <f>'Charge 08'!K17</f>
        <v>0</v>
      </c>
      <c r="F9" s="110">
        <f>'Charge 08'!N17</f>
        <v>0</v>
      </c>
      <c r="G9" s="162">
        <f>COUNTIF(E6:E20, "&lt;&gt;0")</f>
        <v>0</v>
      </c>
      <c r="H9" s="142" t="str">
        <f>E4</f>
        <v>D</v>
      </c>
    </row>
    <row r="10" spans="1:8" ht="18.75" x14ac:dyDescent="0.25">
      <c r="A10" s="29">
        <v>5</v>
      </c>
      <c r="B10" s="112">
        <f>'Charge 08'!B18</f>
        <v>7.6580000000000004</v>
      </c>
      <c r="C10" s="111">
        <f>'Charge 08'!E18</f>
        <v>12.664</v>
      </c>
      <c r="D10" s="111">
        <f>'Charge 08'!H18</f>
        <v>0</v>
      </c>
      <c r="E10" s="111">
        <f>'Charge 08'!K18</f>
        <v>0</v>
      </c>
      <c r="F10" s="110">
        <f>'Charge 08'!N18</f>
        <v>0</v>
      </c>
      <c r="G10" s="165">
        <f>COUNTIF(F6:F20, "&lt;&gt;0")</f>
        <v>0</v>
      </c>
      <c r="H10" s="193" t="str">
        <f>F4</f>
        <v>E</v>
      </c>
    </row>
    <row r="11" spans="1:8" ht="18.75" x14ac:dyDescent="0.25">
      <c r="A11" s="29">
        <v>6</v>
      </c>
      <c r="B11" s="112">
        <f>'Charge 08'!B19</f>
        <v>8.6839999999999993</v>
      </c>
      <c r="C11" s="111">
        <f>'Charge 08'!E19</f>
        <v>193.78</v>
      </c>
      <c r="D11" s="111">
        <f>'Charge 08'!H19</f>
        <v>0</v>
      </c>
      <c r="E11" s="111">
        <f>'Charge 08'!K19</f>
        <v>0</v>
      </c>
      <c r="F11" s="110">
        <f>'Charge 08'!N19</f>
        <v>0</v>
      </c>
      <c r="G11" s="166">
        <f>COUNTIF(B6:F20, "&lt;&gt;0")</f>
        <v>15</v>
      </c>
      <c r="H11" s="167" t="str">
        <f>G4</f>
        <v>Alloy</v>
      </c>
    </row>
    <row r="12" spans="1:8" x14ac:dyDescent="0.25">
      <c r="A12" s="29">
        <v>7</v>
      </c>
      <c r="B12" s="112">
        <f>'Charge 08'!B20</f>
        <v>9.6129999999999995</v>
      </c>
      <c r="C12" s="111">
        <f>'Charge 08'!E20</f>
        <v>0</v>
      </c>
      <c r="D12" s="111">
        <f>'Charge 08'!H20</f>
        <v>0</v>
      </c>
      <c r="E12" s="111">
        <f>'Charge 08'!K20</f>
        <v>0</v>
      </c>
      <c r="F12" s="110">
        <f>'Charge 08'!N20</f>
        <v>0</v>
      </c>
      <c r="G12" s="110"/>
    </row>
    <row r="13" spans="1:8" x14ac:dyDescent="0.25">
      <c r="A13" s="29">
        <v>8</v>
      </c>
      <c r="B13" s="112">
        <f>'Charge 08'!B21</f>
        <v>6.3310000000000004</v>
      </c>
      <c r="C13" s="111">
        <f>'Charge 08'!E21</f>
        <v>0</v>
      </c>
      <c r="D13" s="111">
        <f>'Charge 08'!H21</f>
        <v>0</v>
      </c>
      <c r="E13" s="111">
        <f>'Charge 08'!K21</f>
        <v>0</v>
      </c>
      <c r="F13" s="110">
        <f>'Charge 08'!N21</f>
        <v>0</v>
      </c>
      <c r="G13" s="110"/>
    </row>
    <row r="14" spans="1:8" x14ac:dyDescent="0.25">
      <c r="A14" s="29">
        <v>9</v>
      </c>
      <c r="B14" s="112">
        <f>'Charge 08'!B22</f>
        <v>0</v>
      </c>
      <c r="C14" s="111">
        <f>'Charge 08'!E22</f>
        <v>0</v>
      </c>
      <c r="D14" s="111">
        <f>'Charge 08'!H22</f>
        <v>0</v>
      </c>
      <c r="E14" s="111">
        <f>'Charge 08'!K22</f>
        <v>0</v>
      </c>
      <c r="F14" s="110">
        <f>'Charge 08'!N22</f>
        <v>0</v>
      </c>
      <c r="G14" s="110"/>
    </row>
    <row r="15" spans="1:8" x14ac:dyDescent="0.25">
      <c r="A15" s="29">
        <v>10</v>
      </c>
      <c r="B15" s="112">
        <f>'Charge 08'!B23</f>
        <v>0</v>
      </c>
      <c r="C15" s="111">
        <f>'Charge 08'!E23</f>
        <v>0</v>
      </c>
      <c r="D15" s="111">
        <f>'Charge 08'!H23</f>
        <v>0</v>
      </c>
      <c r="E15" s="111">
        <f>'Charge 08'!K23</f>
        <v>0</v>
      </c>
      <c r="F15" s="110">
        <f>'Charge 08'!N23</f>
        <v>0</v>
      </c>
      <c r="G15" s="110"/>
    </row>
    <row r="16" spans="1:8" x14ac:dyDescent="0.25">
      <c r="A16" s="29">
        <v>11</v>
      </c>
      <c r="B16" s="112">
        <f>'Charge 08'!B24</f>
        <v>0</v>
      </c>
      <c r="C16" s="111">
        <f>'Charge 08'!E24</f>
        <v>0</v>
      </c>
      <c r="D16" s="111">
        <f>'Charge 08'!H24</f>
        <v>0</v>
      </c>
      <c r="E16" s="111">
        <f>'Charge 08'!K24</f>
        <v>0</v>
      </c>
      <c r="F16" s="110">
        <f>'Charge 08'!N24</f>
        <v>0</v>
      </c>
      <c r="G16" s="110"/>
    </row>
    <row r="17" spans="1:7" x14ac:dyDescent="0.25">
      <c r="A17" s="29">
        <v>12</v>
      </c>
      <c r="B17" s="112">
        <f>'Charge 08'!B25</f>
        <v>0</v>
      </c>
      <c r="C17" s="111">
        <f>'Charge 08'!E25</f>
        <v>0</v>
      </c>
      <c r="D17" s="111">
        <f>'Charge 08'!H25</f>
        <v>0</v>
      </c>
      <c r="E17" s="111">
        <f>'Charge 08'!K25</f>
        <v>0</v>
      </c>
      <c r="F17" s="110">
        <f>'Charge 08'!N25</f>
        <v>0</v>
      </c>
      <c r="G17" s="110"/>
    </row>
    <row r="18" spans="1:7" x14ac:dyDescent="0.25">
      <c r="A18" s="29">
        <v>13</v>
      </c>
      <c r="B18" s="112">
        <f>'Charge 08'!B26</f>
        <v>0</v>
      </c>
      <c r="C18" s="111">
        <f>'Charge 08'!E26</f>
        <v>0</v>
      </c>
      <c r="D18" s="111">
        <f>'Charge 08'!H26</f>
        <v>0</v>
      </c>
      <c r="E18" s="111">
        <f>'Charge 08'!K26</f>
        <v>0</v>
      </c>
      <c r="F18" s="110">
        <f>'Charge 08'!N26</f>
        <v>0</v>
      </c>
      <c r="G18" s="110"/>
    </row>
    <row r="19" spans="1:7" x14ac:dyDescent="0.25">
      <c r="A19" s="29">
        <v>14</v>
      </c>
      <c r="B19" s="112">
        <f>'Charge 08'!B27</f>
        <v>0</v>
      </c>
      <c r="C19" s="111">
        <f>'Charge 08'!E27</f>
        <v>0</v>
      </c>
      <c r="D19" s="111">
        <f>'Charge 08'!H27</f>
        <v>0</v>
      </c>
      <c r="E19" s="111">
        <f>'Charge 08'!K27</f>
        <v>0</v>
      </c>
      <c r="F19" s="110">
        <f>'Charge 08'!N27</f>
        <v>0</v>
      </c>
      <c r="G19" s="110"/>
    </row>
    <row r="20" spans="1:7" x14ac:dyDescent="0.25">
      <c r="A20" s="29">
        <v>15</v>
      </c>
      <c r="B20" s="150">
        <f>'Charge 08'!B28</f>
        <v>0</v>
      </c>
      <c r="C20" s="118">
        <f>'Charge 08'!E28</f>
        <v>0</v>
      </c>
      <c r="D20" s="118">
        <f>'Charge 08'!H28</f>
        <v>0</v>
      </c>
      <c r="E20" s="118">
        <f>'Charge 08'!K28</f>
        <v>0</v>
      </c>
      <c r="F20" s="151">
        <f>'Charge 08'!N28</f>
        <v>0</v>
      </c>
      <c r="G20" s="110"/>
    </row>
    <row r="21" spans="1:7" x14ac:dyDescent="0.25">
      <c r="A21" s="152" t="s">
        <v>18</v>
      </c>
      <c r="B21" s="74">
        <f>SUM(B6:B20)</f>
        <v>54.624000000000002</v>
      </c>
      <c r="C21" s="38">
        <f>SUM(C6:C20)</f>
        <v>279.56700000000001</v>
      </c>
      <c r="D21" s="153">
        <f>SUM(D6:D20)</f>
        <v>6.08</v>
      </c>
      <c r="E21" s="38">
        <f>SUM(E6:E20)</f>
        <v>0</v>
      </c>
      <c r="F21" s="154">
        <f>SUM(F6:F20)</f>
        <v>0</v>
      </c>
      <c r="G21" s="154">
        <f>SUM(B21:F21)</f>
        <v>340.27100000000002</v>
      </c>
    </row>
    <row r="22" spans="1:7" x14ac:dyDescent="0.25">
      <c r="A22" s="113" t="s">
        <v>109</v>
      </c>
      <c r="B22" s="155">
        <f>'Charge 08'!F4</f>
        <v>47.921999999999997</v>
      </c>
      <c r="C22" s="141">
        <f>'Charge 08'!F5</f>
        <v>59.499000000000002</v>
      </c>
      <c r="D22" s="141">
        <f>'Charge 08'!F6</f>
        <v>6.0789999999999997</v>
      </c>
      <c r="E22" s="141">
        <f>'Charge 08'!F7</f>
        <v>0</v>
      </c>
      <c r="F22" s="148">
        <f>'Charge 08'!F8</f>
        <v>0</v>
      </c>
      <c r="G22" s="72">
        <f>SUM(B22:F22)</f>
        <v>113.49999999999999</v>
      </c>
    </row>
    <row r="23" spans="1:7" x14ac:dyDescent="0.25">
      <c r="A23" s="157" t="s">
        <v>41</v>
      </c>
      <c r="B23" s="156">
        <f>B21-B22</f>
        <v>6.7020000000000053</v>
      </c>
      <c r="C23" s="149">
        <f t="shared" ref="C23:G23" si="0">C21-C22</f>
        <v>220.06800000000001</v>
      </c>
      <c r="D23" s="149">
        <f t="shared" si="0"/>
        <v>1.000000000000334E-3</v>
      </c>
      <c r="E23" s="149">
        <f t="shared" si="0"/>
        <v>0</v>
      </c>
      <c r="F23" s="117">
        <f t="shared" si="0"/>
        <v>0</v>
      </c>
      <c r="G23" s="117">
        <f t="shared" si="0"/>
        <v>226.77100000000002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76" t="s">
        <v>171</v>
      </c>
      <c r="B1" s="176"/>
      <c r="C1" s="176"/>
      <c r="D1" s="176"/>
      <c r="E1" s="176"/>
      <c r="F1" s="176"/>
      <c r="G1" s="176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IF(R5=0, "", Q5 &amp; R5*100) &amp; IF(R6=0, "", Q6 &amp; R6*100) &amp; IF(R7=0, "", Q7 &amp; R7*100) &amp; IF(R8=0, "", Q8 &amp; R8*100)</f>
        <v>Mg65Zn30Ca5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Q4 &amp; ROUND(N4,3)*100 &amp; IF(N5=0, "", Q5 &amp; ROUND(N5,3)*100) &amp; IF(N6=0, "", Q6 &amp; ROUND(N6,3)*100) &amp; IF(N7=0, "", Q7 &amp; ROUND(N7,3)*100) &amp; IF(N8=0, "", Q8 &amp; ROUND(N8,3)*100)</f>
        <v>Mg33.7Zn64.1Ca2.3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170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47.921999999999997</v>
      </c>
      <c r="G4" s="72">
        <f>IFERROR(F4/U4, 0)</f>
        <v>27.573072497123128</v>
      </c>
      <c r="I4" s="73" t="str">
        <f>$Q$4</f>
        <v>Mg</v>
      </c>
      <c r="J4" s="28"/>
      <c r="K4" s="74">
        <f>B29</f>
        <v>54.624000000000002</v>
      </c>
      <c r="L4" s="75">
        <f>K4/$K$9</f>
        <v>0.1605308709822465</v>
      </c>
      <c r="M4" s="25">
        <f>IFERROR(L4/T4, 0)</f>
        <v>6.604849659833224E-3</v>
      </c>
      <c r="N4" s="120">
        <f>M4/$M$9</f>
        <v>0.33669270145147684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59.499000000000002</v>
      </c>
      <c r="G5" s="72">
        <f>IFERROR(F5/U5, 0)</f>
        <v>8.3331932773109259</v>
      </c>
      <c r="I5" s="73" t="str">
        <f>$Q$5</f>
        <v>Zn</v>
      </c>
      <c r="J5" s="29"/>
      <c r="K5" s="77">
        <f>E29</f>
        <v>279.56700000000001</v>
      </c>
      <c r="L5" s="78">
        <f>K5/$K$9</f>
        <v>0.82160101801211383</v>
      </c>
      <c r="M5" s="26">
        <f>IFERROR(L5/T5, 0)</f>
        <v>1.2566165275031564E-2</v>
      </c>
      <c r="N5" s="121">
        <f>M5/$M$9</f>
        <v>0.64058023289555865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6.0789999999999997</v>
      </c>
      <c r="G6" s="72">
        <f>IFERROR(F6/U6, 0)</f>
        <v>3.9219354838709672</v>
      </c>
      <c r="I6" s="73" t="str">
        <f>$Q$6</f>
        <v>Ca</v>
      </c>
      <c r="J6" s="29"/>
      <c r="K6" s="79">
        <f>H29</f>
        <v>6.08</v>
      </c>
      <c r="L6" s="78">
        <f>K6/$K$9</f>
        <v>1.7868111005639623E-2</v>
      </c>
      <c r="M6" s="26">
        <f>IFERROR(L6/T6, 0)</f>
        <v>4.4583340001096914E-4</v>
      </c>
      <c r="N6" s="121">
        <f>M6/$M$9</f>
        <v>2.2727065652964524E-2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113.5</v>
      </c>
      <c r="G9" s="119">
        <f>SUM(G4:G8)</f>
        <v>39.828201258305022</v>
      </c>
      <c r="I9" s="85"/>
      <c r="J9" s="81" t="s">
        <v>18</v>
      </c>
      <c r="K9" s="122">
        <f>SUM(K4:K8)</f>
        <v>340.27100000000002</v>
      </c>
      <c r="L9" s="86">
        <f>SUM(L4:L8)</f>
        <v>1</v>
      </c>
      <c r="M9" s="123">
        <f>SUM(M4:M8)</f>
        <v>1.9616848334875758E-2</v>
      </c>
      <c r="N9" s="87">
        <f>SUM(N4:N8)</f>
        <v>1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80" t="str">
        <f>$Q$4</f>
        <v>Mg</v>
      </c>
      <c r="B12" s="181"/>
      <c r="C12" s="91"/>
      <c r="D12" s="182" t="str">
        <f>$Q$5</f>
        <v>Zn</v>
      </c>
      <c r="E12" s="183"/>
      <c r="F12" s="91"/>
      <c r="G12" s="184" t="str">
        <f>$Q$6</f>
        <v>Ca</v>
      </c>
      <c r="H12" s="185"/>
      <c r="I12" s="92"/>
      <c r="J12" s="188" t="str">
        <f>$Q$7</f>
        <v>D</v>
      </c>
      <c r="K12" s="189"/>
      <c r="L12" s="91"/>
      <c r="M12" s="186" t="str">
        <f>$Q$8</f>
        <v>E</v>
      </c>
      <c r="N12" s="187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7" t="s">
        <v>28</v>
      </c>
      <c r="K13" s="108" t="s">
        <v>22</v>
      </c>
      <c r="L13" s="100"/>
      <c r="M13" s="105" t="s">
        <v>28</v>
      </c>
      <c r="N13" s="106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4.7270000000000003</v>
      </c>
      <c r="C14" s="111"/>
      <c r="D14" s="132">
        <v>1</v>
      </c>
      <c r="E14" s="110">
        <f>B!C2</f>
        <v>15.063000000000001</v>
      </c>
      <c r="F14" s="111"/>
      <c r="G14" s="132">
        <v>1</v>
      </c>
      <c r="H14" s="110">
        <f>'C'!C2</f>
        <v>6.08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  <c r="V14"/>
      <c r="W14"/>
    </row>
    <row r="15" spans="1:27" x14ac:dyDescent="0.25">
      <c r="A15" s="132">
        <v>2</v>
      </c>
      <c r="B15" s="110">
        <f>A!C3</f>
        <v>4.8339999999999996</v>
      </c>
      <c r="C15" s="111"/>
      <c r="D15" s="132">
        <v>2</v>
      </c>
      <c r="E15" s="110">
        <f>B!C3</f>
        <v>16.469000000000001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  <c r="V15"/>
      <c r="W15"/>
    </row>
    <row r="16" spans="1:27" x14ac:dyDescent="0.25">
      <c r="A16" s="132">
        <v>3</v>
      </c>
      <c r="B16" s="110">
        <f>A!C4</f>
        <v>5.4930000000000003</v>
      </c>
      <c r="C16" s="111"/>
      <c r="D16" s="132">
        <v>3</v>
      </c>
      <c r="E16" s="110">
        <f>B!C4</f>
        <v>29.477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  <c r="V16"/>
      <c r="W16"/>
    </row>
    <row r="17" spans="1:27" x14ac:dyDescent="0.25">
      <c r="A17" s="132">
        <v>4</v>
      </c>
      <c r="B17" s="110">
        <f>A!C5</f>
        <v>7.2839999999999998</v>
      </c>
      <c r="C17" s="111"/>
      <c r="D17" s="132">
        <v>4</v>
      </c>
      <c r="E17" s="110">
        <f>B!C5</f>
        <v>12.114000000000001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  <c r="V17"/>
      <c r="W17"/>
    </row>
    <row r="18" spans="1:27" x14ac:dyDescent="0.25">
      <c r="A18" s="132">
        <v>5</v>
      </c>
      <c r="B18" s="110">
        <f>A!C6</f>
        <v>7.6580000000000004</v>
      </c>
      <c r="C18" s="111"/>
      <c r="D18" s="132">
        <v>5</v>
      </c>
      <c r="E18" s="110">
        <f>B!C6</f>
        <v>12.664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  <c r="V18"/>
      <c r="W18"/>
    </row>
    <row r="19" spans="1:27" x14ac:dyDescent="0.25">
      <c r="A19" s="132">
        <v>6</v>
      </c>
      <c r="B19" s="110">
        <f>A!C7</f>
        <v>8.6839999999999993</v>
      </c>
      <c r="C19" s="111"/>
      <c r="D19" s="132">
        <v>6</v>
      </c>
      <c r="E19" s="110">
        <f>B!C7</f>
        <v>193.78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  <c r="V19"/>
      <c r="W19"/>
    </row>
    <row r="20" spans="1:27" x14ac:dyDescent="0.25">
      <c r="A20" s="132">
        <v>7</v>
      </c>
      <c r="B20" s="110">
        <f>A!C8</f>
        <v>9.6129999999999995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  <c r="V20"/>
      <c r="W20"/>
    </row>
    <row r="21" spans="1:27" x14ac:dyDescent="0.25">
      <c r="A21" s="132">
        <v>8</v>
      </c>
      <c r="B21" s="110">
        <f>A!C9</f>
        <v>6.3310000000000004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  <c r="V21"/>
      <c r="W21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54.624000000000002</v>
      </c>
      <c r="C29" s="111"/>
      <c r="D29" s="113" t="s">
        <v>18</v>
      </c>
      <c r="E29" s="115">
        <f>SUM(E14:E28)</f>
        <v>279.56700000000001</v>
      </c>
      <c r="F29" s="111"/>
      <c r="G29" s="113" t="s">
        <v>18</v>
      </c>
      <c r="H29" s="114">
        <f>SUM(H14:H28)</f>
        <v>6.08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6.7020000000000053</v>
      </c>
      <c r="C30" s="118"/>
      <c r="D30" s="116" t="s">
        <v>41</v>
      </c>
      <c r="E30" s="117">
        <f>E29-$F$5</f>
        <v>220.06800000000001</v>
      </c>
      <c r="F30" s="118"/>
      <c r="G30" s="116" t="s">
        <v>41</v>
      </c>
      <c r="H30" s="117">
        <f>H29-$F$6</f>
        <v>1.000000000000334E-3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9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34" t="s">
        <v>108</v>
      </c>
      <c r="E1" s="134" t="s">
        <v>116</v>
      </c>
      <c r="F1" s="134" t="s">
        <v>107</v>
      </c>
    </row>
    <row r="2" spans="1:6" x14ac:dyDescent="0.25">
      <c r="A2" s="130">
        <v>4.7270000000000003</v>
      </c>
      <c r="B2" s="130">
        <v>1</v>
      </c>
      <c r="C2">
        <f t="shared" ref="C2:C33" si="0">IF(A2=0, 0, A2*B2)</f>
        <v>4.7270000000000003</v>
      </c>
      <c r="D2" s="1">
        <f>SUM(C:C)</f>
        <v>54.624000000000002</v>
      </c>
      <c r="E2" s="133" t="s">
        <v>109</v>
      </c>
      <c r="F2" s="135">
        <f>'Charge 08'!F4</f>
        <v>47.921999999999997</v>
      </c>
    </row>
    <row r="3" spans="1:6" x14ac:dyDescent="0.25">
      <c r="A3" s="131">
        <v>4.8339999999999996</v>
      </c>
      <c r="B3" s="130">
        <v>1</v>
      </c>
      <c r="C3">
        <f t="shared" si="0"/>
        <v>4.8339999999999996</v>
      </c>
      <c r="D3" s="1"/>
      <c r="E3" s="133" t="s">
        <v>105</v>
      </c>
      <c r="F3" s="135">
        <f>SUM(C:C)</f>
        <v>54.624000000000002</v>
      </c>
    </row>
    <row r="4" spans="1:6" x14ac:dyDescent="0.25">
      <c r="A4" s="131">
        <v>5.4930000000000003</v>
      </c>
      <c r="B4" s="130">
        <v>1</v>
      </c>
      <c r="C4">
        <f t="shared" si="0"/>
        <v>5.4930000000000003</v>
      </c>
      <c r="D4" s="1"/>
      <c r="E4" s="133" t="s">
        <v>41</v>
      </c>
      <c r="F4" s="135">
        <f>F3-F2</f>
        <v>6.7020000000000053</v>
      </c>
    </row>
    <row r="5" spans="1:6" x14ac:dyDescent="0.25">
      <c r="A5" s="130">
        <v>7.2839999999999998</v>
      </c>
      <c r="B5" s="130">
        <v>1</v>
      </c>
      <c r="C5">
        <f t="shared" si="0"/>
        <v>7.2839999999999998</v>
      </c>
    </row>
    <row r="6" spans="1:6" x14ac:dyDescent="0.25">
      <c r="A6" s="130">
        <v>7.6580000000000004</v>
      </c>
      <c r="B6" s="130">
        <v>1</v>
      </c>
      <c r="C6">
        <f t="shared" si="0"/>
        <v>7.6580000000000004</v>
      </c>
    </row>
    <row r="7" spans="1:6" x14ac:dyDescent="0.25">
      <c r="A7" s="130">
        <v>8.6839999999999993</v>
      </c>
      <c r="B7" s="130">
        <v>1</v>
      </c>
      <c r="C7">
        <f t="shared" si="0"/>
        <v>8.6839999999999993</v>
      </c>
    </row>
    <row r="8" spans="1:6" x14ac:dyDescent="0.25">
      <c r="A8" s="131">
        <v>9.6129999999999995</v>
      </c>
      <c r="B8" s="130">
        <v>1</v>
      </c>
      <c r="C8">
        <f t="shared" si="0"/>
        <v>9.6129999999999995</v>
      </c>
    </row>
    <row r="9" spans="1:6" x14ac:dyDescent="0.25">
      <c r="A9" s="131">
        <v>6.3310000000000004</v>
      </c>
      <c r="B9" s="130">
        <v>1</v>
      </c>
      <c r="C9">
        <f t="shared" si="0"/>
        <v>6.3310000000000004</v>
      </c>
    </row>
    <row r="10" spans="1:6" x14ac:dyDescent="0.25">
      <c r="A10" s="131"/>
      <c r="B10" s="130">
        <v>0</v>
      </c>
      <c r="C10">
        <f t="shared" si="0"/>
        <v>0</v>
      </c>
    </row>
    <row r="11" spans="1:6" x14ac:dyDescent="0.25">
      <c r="A11" s="131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1"/>
      <c r="B14" s="130">
        <v>0</v>
      </c>
      <c r="C14">
        <f t="shared" si="0"/>
        <v>0</v>
      </c>
    </row>
    <row r="15" spans="1:6" x14ac:dyDescent="0.25">
      <c r="A15" s="131"/>
      <c r="B15" s="130">
        <v>0</v>
      </c>
      <c r="C15">
        <f t="shared" si="0"/>
        <v>0</v>
      </c>
    </row>
    <row r="16" spans="1:6" x14ac:dyDescent="0.25">
      <c r="A16" s="131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1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1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1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65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15.063000000000001</v>
      </c>
      <c r="B2" s="130">
        <v>1</v>
      </c>
      <c r="C2">
        <f t="shared" ref="C2:C33" si="0">IF(A2=0, 0, A2*B2)</f>
        <v>15.063000000000001</v>
      </c>
      <c r="D2">
        <f>SUM(C:C)</f>
        <v>279.56700000000001</v>
      </c>
      <c r="E2" s="52" t="s">
        <v>109</v>
      </c>
      <c r="F2" s="53">
        <f>'Charge 08'!F5</f>
        <v>59.499000000000002</v>
      </c>
    </row>
    <row r="3" spans="1:6" x14ac:dyDescent="0.25">
      <c r="A3" s="130">
        <v>16.469000000000001</v>
      </c>
      <c r="B3" s="130">
        <v>1</v>
      </c>
      <c r="C3">
        <f t="shared" si="0"/>
        <v>16.469000000000001</v>
      </c>
      <c r="E3" s="52" t="s">
        <v>105</v>
      </c>
      <c r="F3" s="53">
        <f>SUM(C:C)</f>
        <v>279.56700000000001</v>
      </c>
    </row>
    <row r="4" spans="1:6" x14ac:dyDescent="0.25">
      <c r="A4" s="130">
        <v>29.477</v>
      </c>
      <c r="B4" s="130">
        <v>1</v>
      </c>
      <c r="C4">
        <f t="shared" si="0"/>
        <v>29.477</v>
      </c>
      <c r="E4" s="52" t="s">
        <v>41</v>
      </c>
      <c r="F4" s="53">
        <f>F3-F2</f>
        <v>220.06800000000001</v>
      </c>
    </row>
    <row r="5" spans="1:6" x14ac:dyDescent="0.25">
      <c r="A5" s="130">
        <v>12.114000000000001</v>
      </c>
      <c r="B5" s="130">
        <v>1</v>
      </c>
      <c r="C5">
        <f t="shared" si="0"/>
        <v>12.114000000000001</v>
      </c>
    </row>
    <row r="6" spans="1:6" x14ac:dyDescent="0.25">
      <c r="A6" s="130">
        <v>12.664</v>
      </c>
      <c r="B6" s="130">
        <v>1</v>
      </c>
      <c r="C6">
        <f t="shared" si="0"/>
        <v>12.664</v>
      </c>
    </row>
    <row r="7" spans="1:6" x14ac:dyDescent="0.25">
      <c r="A7" s="130">
        <v>193.78</v>
      </c>
      <c r="B7" s="130">
        <v>1</v>
      </c>
      <c r="C7">
        <f t="shared" si="0"/>
        <v>193.78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6.08</v>
      </c>
      <c r="B2" s="130">
        <v>1</v>
      </c>
      <c r="C2">
        <f t="shared" ref="C2:C33" si="0">IF(A2=0, 0, A2*B2)</f>
        <v>6.08</v>
      </c>
      <c r="D2">
        <f>SUM(C:C)</f>
        <v>6.08</v>
      </c>
      <c r="E2" s="52" t="s">
        <v>109</v>
      </c>
      <c r="F2" s="53">
        <f>'Charge 08'!F6</f>
        <v>6.0789999999999997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6.08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1.000000000000334E-3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08'!F7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08'!F8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2015-08-19T04:47:48Z</dcterms:modified>
</cp:coreProperties>
</file>