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z3492622\Documents\PhD Files\Lab Work\"/>
    </mc:Choice>
  </mc:AlternateContent>
  <bookViews>
    <workbookView xWindow="0" yWindow="0" windowWidth="14370" windowHeight="10410" firstSheet="6" activeTab="10"/>
  </bookViews>
  <sheets>
    <sheet name="At% to Wt%" sheetId="1" state="hidden" r:id="rId1"/>
    <sheet name="Wt% to At%" sheetId="2" state="hidden" r:id="rId2"/>
    <sheet name="Volumes" sheetId="10" r:id="rId3"/>
    <sheet name="Elements Data" sheetId="4" r:id="rId4"/>
    <sheet name="Sputter 01" sheetId="5" r:id="rId5"/>
    <sheet name="Charge 01 - Mg65Zn30Ca5" sheetId="3" r:id="rId6"/>
    <sheet name="Charge 02 - Remelt 01" sheetId="6" r:id="rId7"/>
    <sheet name="Charge 03 - Mg65Zn30Ca5" sheetId="7" r:id="rId8"/>
    <sheet name="Charge 04 - Mg65Zn30Ca5" sheetId="8" r:id="rId9"/>
    <sheet name="Charge 05 - Mg65Zn30Ca5" sheetId="9" r:id="rId10"/>
    <sheet name="Charge 06 - Mg65Zn30Ca5" sheetId="11" r:id="rId11"/>
  </sheets>
  <definedNames>
    <definedName name="_xlnm._FilterDatabase" localSheetId="8" hidden="1">'Charge 04 - Mg65Zn30Ca5'!$A$11:$B$23</definedName>
    <definedName name="_xlnm._FilterDatabase" localSheetId="9" hidden="1">'Charge 05 - Mg65Zn30Ca5'!$A$11:$B$21</definedName>
    <definedName name="_xlnm._FilterDatabase" localSheetId="10" hidden="1">'Charge 06 - Mg65Zn30Ca5'!$A$11:$B$21</definedName>
    <definedName name="_xlnm._FilterDatabase" localSheetId="3" hidden="1">'Elements Data'!$A$1:$I$48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37" i="11" l="1"/>
  <c r="Q37" i="11"/>
  <c r="L37" i="11"/>
  <c r="L11" i="11" s="1"/>
  <c r="W36" i="11"/>
  <c r="T36" i="11"/>
  <c r="R36" i="11"/>
  <c r="O36" i="11"/>
  <c r="M36" i="11"/>
  <c r="J36" i="11"/>
  <c r="H36" i="11"/>
  <c r="U36" i="11" s="1"/>
  <c r="E36" i="11"/>
  <c r="P36" i="11" s="1"/>
  <c r="B36" i="11"/>
  <c r="W35" i="11"/>
  <c r="U35" i="11"/>
  <c r="T35" i="11"/>
  <c r="R35" i="11"/>
  <c r="M35" i="11"/>
  <c r="J35" i="11"/>
  <c r="H35" i="11"/>
  <c r="E35" i="11"/>
  <c r="P35" i="11" s="1"/>
  <c r="B35" i="11"/>
  <c r="K35" i="11" s="1"/>
  <c r="W34" i="11"/>
  <c r="T34" i="11"/>
  <c r="R34" i="11"/>
  <c r="M34" i="11"/>
  <c r="J34" i="11"/>
  <c r="H34" i="11"/>
  <c r="U34" i="11" s="1"/>
  <c r="E34" i="11"/>
  <c r="P34" i="11" s="1"/>
  <c r="B34" i="11"/>
  <c r="K34" i="11" s="1"/>
  <c r="W33" i="11"/>
  <c r="T33" i="11"/>
  <c r="R33" i="11"/>
  <c r="O33" i="11"/>
  <c r="J33" i="11"/>
  <c r="H33" i="11"/>
  <c r="U33" i="11" s="1"/>
  <c r="E33" i="11"/>
  <c r="P33" i="11" s="1"/>
  <c r="B33" i="11"/>
  <c r="K33" i="11" s="1"/>
  <c r="M33" i="11" s="1"/>
  <c r="W32" i="11"/>
  <c r="T32" i="11"/>
  <c r="R32" i="11"/>
  <c r="O32" i="11"/>
  <c r="J32" i="11"/>
  <c r="H32" i="11"/>
  <c r="U32" i="11" s="1"/>
  <c r="E32" i="11"/>
  <c r="P32" i="11" s="1"/>
  <c r="B32" i="11"/>
  <c r="K32" i="11" s="1"/>
  <c r="M32" i="11" s="1"/>
  <c r="W31" i="11"/>
  <c r="T31" i="11"/>
  <c r="R31" i="11"/>
  <c r="O31" i="11"/>
  <c r="J31" i="11"/>
  <c r="H31" i="11"/>
  <c r="U31" i="11" s="1"/>
  <c r="E31" i="11"/>
  <c r="P31" i="11" s="1"/>
  <c r="B31" i="11"/>
  <c r="K31" i="11" s="1"/>
  <c r="M31" i="11" s="1"/>
  <c r="W30" i="11"/>
  <c r="T30" i="11"/>
  <c r="O30" i="11"/>
  <c r="J30" i="11"/>
  <c r="H30" i="11"/>
  <c r="U30" i="11" s="1"/>
  <c r="E30" i="11"/>
  <c r="P30" i="11" s="1"/>
  <c r="R30" i="11" s="1"/>
  <c r="B30" i="11"/>
  <c r="K30" i="11" s="1"/>
  <c r="M30" i="11" s="1"/>
  <c r="W29" i="11"/>
  <c r="T29" i="11"/>
  <c r="O29" i="11"/>
  <c r="J29" i="11"/>
  <c r="H29" i="11"/>
  <c r="U29" i="11" s="1"/>
  <c r="E29" i="11"/>
  <c r="P29" i="11" s="1"/>
  <c r="R29" i="11" s="1"/>
  <c r="B29" i="11"/>
  <c r="K29" i="11" s="1"/>
  <c r="M29" i="11" s="1"/>
  <c r="T28" i="11"/>
  <c r="O28" i="11"/>
  <c r="J28" i="11"/>
  <c r="H28" i="11"/>
  <c r="H37" i="11" s="1"/>
  <c r="E28" i="11"/>
  <c r="P28" i="11" s="1"/>
  <c r="R28" i="11" s="1"/>
  <c r="B28" i="11"/>
  <c r="K28" i="11" s="1"/>
  <c r="T26" i="11"/>
  <c r="O26" i="11"/>
  <c r="J26" i="11"/>
  <c r="G26" i="11"/>
  <c r="D26" i="11"/>
  <c r="A26" i="11"/>
  <c r="L13" i="11"/>
  <c r="J13" i="11"/>
  <c r="J12" i="11"/>
  <c r="J11" i="11"/>
  <c r="J10" i="11"/>
  <c r="G10" i="11"/>
  <c r="D10" i="11"/>
  <c r="A10" i="11"/>
  <c r="AA6" i="11"/>
  <c r="Z6" i="11"/>
  <c r="Y6" i="11"/>
  <c r="X6" i="11"/>
  <c r="W6" i="11"/>
  <c r="V6" i="11"/>
  <c r="U6" i="11"/>
  <c r="T6" i="11"/>
  <c r="J6" i="11"/>
  <c r="D6" i="11"/>
  <c r="C6" i="11"/>
  <c r="A6" i="11"/>
  <c r="AA5" i="11"/>
  <c r="Z5" i="11"/>
  <c r="Y5" i="11"/>
  <c r="X5" i="11"/>
  <c r="W5" i="11"/>
  <c r="V5" i="11"/>
  <c r="U5" i="11"/>
  <c r="T5" i="11"/>
  <c r="J5" i="11"/>
  <c r="D5" i="11"/>
  <c r="C5" i="11"/>
  <c r="A5" i="11"/>
  <c r="AA4" i="11"/>
  <c r="Z4" i="11"/>
  <c r="Y4" i="11"/>
  <c r="X4" i="11"/>
  <c r="W4" i="11"/>
  <c r="V4" i="11"/>
  <c r="U4" i="11"/>
  <c r="D4" i="11" s="1"/>
  <c r="T4" i="11"/>
  <c r="J4" i="11"/>
  <c r="C4" i="11"/>
  <c r="C7" i="11" s="1"/>
  <c r="A4" i="11"/>
  <c r="J3" i="11"/>
  <c r="A3" i="11"/>
  <c r="B37" i="11" l="1"/>
  <c r="E5" i="11"/>
  <c r="F5" i="11" s="1"/>
  <c r="G5" i="11" s="1"/>
  <c r="L6" i="11"/>
  <c r="E6" i="11"/>
  <c r="F6" i="11" s="1"/>
  <c r="G6" i="11" s="1"/>
  <c r="M28" i="11"/>
  <c r="L4" i="11"/>
  <c r="D7" i="11"/>
  <c r="E4" i="11" s="1"/>
  <c r="U28" i="11"/>
  <c r="K36" i="11"/>
  <c r="K37" i="11" s="1"/>
  <c r="E37" i="11"/>
  <c r="P37" i="11"/>
  <c r="L12" i="11"/>
  <c r="B33" i="9"/>
  <c r="C30" i="10"/>
  <c r="D30" i="10"/>
  <c r="E30" i="10"/>
  <c r="F30" i="10"/>
  <c r="B30" i="10"/>
  <c r="H24" i="10"/>
  <c r="H23" i="10"/>
  <c r="H22" i="10"/>
  <c r="D22" i="10"/>
  <c r="G24" i="10"/>
  <c r="E23" i="10"/>
  <c r="E24" i="10" s="1"/>
  <c r="F23" i="10"/>
  <c r="F24" i="10" s="1"/>
  <c r="G23" i="10"/>
  <c r="D23" i="10"/>
  <c r="D24" i="10" s="1"/>
  <c r="E22" i="10"/>
  <c r="F22" i="10"/>
  <c r="G22" i="10"/>
  <c r="B14" i="10"/>
  <c r="E15" i="10" s="1"/>
  <c r="E16" i="10" s="1"/>
  <c r="D29" i="10" s="1"/>
  <c r="D31" i="10" s="1"/>
  <c r="D6" i="10"/>
  <c r="D7" i="10" s="1"/>
  <c r="D8" i="10" s="1"/>
  <c r="C6" i="10"/>
  <c r="C7" i="10" s="1"/>
  <c r="C8" i="10" s="1"/>
  <c r="E7" i="11" l="1"/>
  <c r="F4" i="11"/>
  <c r="E38" i="11"/>
  <c r="L5" i="11"/>
  <c r="H38" i="11"/>
  <c r="V38" i="11"/>
  <c r="U37" i="11"/>
  <c r="U38" i="11" s="1"/>
  <c r="W28" i="11"/>
  <c r="Q38" i="11"/>
  <c r="P38" i="11"/>
  <c r="L14" i="11"/>
  <c r="F15" i="10"/>
  <c r="F16" i="10" s="1"/>
  <c r="E29" i="10" s="1"/>
  <c r="E31" i="10" s="1"/>
  <c r="D15" i="10"/>
  <c r="D16" i="10" s="1"/>
  <c r="C29" i="10" s="1"/>
  <c r="C31" i="10" s="1"/>
  <c r="G15" i="10"/>
  <c r="G16" i="10" s="1"/>
  <c r="F29" i="10" s="1"/>
  <c r="F31" i="10" s="1"/>
  <c r="C15" i="10"/>
  <c r="C16" i="10" s="1"/>
  <c r="B29" i="10" s="1"/>
  <c r="B31" i="10" s="1"/>
  <c r="V37" i="9"/>
  <c r="L13" i="9" s="1"/>
  <c r="Q37" i="9"/>
  <c r="L37" i="9"/>
  <c r="L11" i="9" s="1"/>
  <c r="W36" i="9"/>
  <c r="T36" i="9"/>
  <c r="R36" i="9"/>
  <c r="O36" i="9"/>
  <c r="M36" i="9"/>
  <c r="J36" i="9"/>
  <c r="H36" i="9"/>
  <c r="E36" i="9"/>
  <c r="P36" i="9" s="1"/>
  <c r="B36" i="9"/>
  <c r="K36" i="9" s="1"/>
  <c r="W35" i="9"/>
  <c r="T35" i="9"/>
  <c r="R35" i="9"/>
  <c r="M35" i="9"/>
  <c r="J35" i="9"/>
  <c r="H35" i="9"/>
  <c r="U35" i="9" s="1"/>
  <c r="E35" i="9"/>
  <c r="P35" i="9" s="1"/>
  <c r="B35" i="9"/>
  <c r="K35" i="9" s="1"/>
  <c r="W34" i="9"/>
  <c r="T34" i="9"/>
  <c r="R34" i="9"/>
  <c r="M34" i="9"/>
  <c r="J34" i="9"/>
  <c r="H34" i="9"/>
  <c r="U34" i="9" s="1"/>
  <c r="E34" i="9"/>
  <c r="P34" i="9" s="1"/>
  <c r="B34" i="9"/>
  <c r="K34" i="9" s="1"/>
  <c r="W33" i="9"/>
  <c r="T33" i="9"/>
  <c r="R33" i="9"/>
  <c r="O33" i="9"/>
  <c r="J33" i="9"/>
  <c r="H33" i="9"/>
  <c r="U33" i="9" s="1"/>
  <c r="E33" i="9"/>
  <c r="P33" i="9" s="1"/>
  <c r="K33" i="9"/>
  <c r="M33" i="9" s="1"/>
  <c r="W32" i="9"/>
  <c r="T32" i="9"/>
  <c r="R32" i="9"/>
  <c r="O32" i="9"/>
  <c r="J32" i="9"/>
  <c r="H32" i="9"/>
  <c r="U32" i="9" s="1"/>
  <c r="E32" i="9"/>
  <c r="P32" i="9" s="1"/>
  <c r="B32" i="9"/>
  <c r="K32" i="9" s="1"/>
  <c r="M32" i="9" s="1"/>
  <c r="W31" i="9"/>
  <c r="T31" i="9"/>
  <c r="O31" i="9"/>
  <c r="J31" i="9"/>
  <c r="H31" i="9"/>
  <c r="U31" i="9" s="1"/>
  <c r="E31" i="9"/>
  <c r="P31" i="9" s="1"/>
  <c r="R31" i="9" s="1"/>
  <c r="B31" i="9"/>
  <c r="K31" i="9" s="1"/>
  <c r="M31" i="9" s="1"/>
  <c r="W30" i="9"/>
  <c r="T30" i="9"/>
  <c r="O30" i="9"/>
  <c r="J30" i="9"/>
  <c r="H30" i="9"/>
  <c r="U30" i="9" s="1"/>
  <c r="E30" i="9"/>
  <c r="P30" i="9" s="1"/>
  <c r="R30" i="9" s="1"/>
  <c r="B30" i="9"/>
  <c r="K30" i="9" s="1"/>
  <c r="M30" i="9" s="1"/>
  <c r="W29" i="9"/>
  <c r="T29" i="9"/>
  <c r="O29" i="9"/>
  <c r="J29" i="9"/>
  <c r="H29" i="9"/>
  <c r="U29" i="9" s="1"/>
  <c r="E29" i="9"/>
  <c r="P29" i="9" s="1"/>
  <c r="R29" i="9" s="1"/>
  <c r="B29" i="9"/>
  <c r="K29" i="9" s="1"/>
  <c r="M29" i="9" s="1"/>
  <c r="T28" i="9"/>
  <c r="O28" i="9"/>
  <c r="J28" i="9"/>
  <c r="H28" i="9"/>
  <c r="U28" i="9" s="1"/>
  <c r="E28" i="9"/>
  <c r="P28" i="9" s="1"/>
  <c r="R28" i="9" s="1"/>
  <c r="B28" i="9"/>
  <c r="T26" i="9"/>
  <c r="O26" i="9"/>
  <c r="J26" i="9"/>
  <c r="G26" i="9"/>
  <c r="D26" i="9"/>
  <c r="A26" i="9"/>
  <c r="J13" i="9"/>
  <c r="J12" i="9"/>
  <c r="J11" i="9"/>
  <c r="J10" i="9"/>
  <c r="G10" i="9"/>
  <c r="D10" i="9"/>
  <c r="A10" i="9"/>
  <c r="AA6" i="9"/>
  <c r="Z6" i="9"/>
  <c r="Y6" i="9"/>
  <c r="X6" i="9"/>
  <c r="W6" i="9"/>
  <c r="V6" i="9"/>
  <c r="U6" i="9"/>
  <c r="D6" i="9" s="1"/>
  <c r="T6" i="9"/>
  <c r="J6" i="9"/>
  <c r="C6" i="9"/>
  <c r="A6" i="9"/>
  <c r="AA5" i="9"/>
  <c r="Z5" i="9"/>
  <c r="Y5" i="9"/>
  <c r="X5" i="9"/>
  <c r="W5" i="9"/>
  <c r="V5" i="9"/>
  <c r="U5" i="9"/>
  <c r="T5" i="9"/>
  <c r="J5" i="9"/>
  <c r="D5" i="9"/>
  <c r="C5" i="9"/>
  <c r="A5" i="9"/>
  <c r="AA4" i="9"/>
  <c r="Z4" i="9"/>
  <c r="Y4" i="9"/>
  <c r="X4" i="9"/>
  <c r="W4" i="9"/>
  <c r="V4" i="9"/>
  <c r="U4" i="9"/>
  <c r="T4" i="9"/>
  <c r="J4" i="9"/>
  <c r="D4" i="9"/>
  <c r="C4" i="9"/>
  <c r="C7" i="9" s="1"/>
  <c r="A4" i="9"/>
  <c r="J3" i="9"/>
  <c r="A3" i="9"/>
  <c r="G4" i="11" l="1"/>
  <c r="G7" i="11" s="1"/>
  <c r="L38" i="11"/>
  <c r="B38" i="11"/>
  <c r="L7" i="11"/>
  <c r="M13" i="11"/>
  <c r="N13" i="11" s="1"/>
  <c r="M11" i="11"/>
  <c r="M12" i="11"/>
  <c r="N12" i="11" s="1"/>
  <c r="K38" i="11"/>
  <c r="B37" i="9"/>
  <c r="L4" i="9" s="1"/>
  <c r="H37" i="9"/>
  <c r="L6" i="9" s="1"/>
  <c r="E6" i="9"/>
  <c r="F6" i="9" s="1"/>
  <c r="H38" i="9" s="1"/>
  <c r="W28" i="9"/>
  <c r="E37" i="9"/>
  <c r="P37" i="9"/>
  <c r="D7" i="9"/>
  <c r="E5" i="9" s="1"/>
  <c r="F5" i="9" s="1"/>
  <c r="K28" i="9"/>
  <c r="U36" i="9"/>
  <c r="U37" i="9" s="1"/>
  <c r="L12" i="9"/>
  <c r="L14" i="9" s="1"/>
  <c r="U36" i="8"/>
  <c r="T34" i="8"/>
  <c r="T35" i="8"/>
  <c r="W30" i="8"/>
  <c r="W31" i="8"/>
  <c r="W32" i="8"/>
  <c r="W33" i="8"/>
  <c r="W34" i="8"/>
  <c r="W35" i="8"/>
  <c r="W36" i="8"/>
  <c r="R36" i="8"/>
  <c r="R35" i="8"/>
  <c r="R31" i="8"/>
  <c r="R33" i="8"/>
  <c r="M36" i="8"/>
  <c r="M34" i="8"/>
  <c r="M35" i="8"/>
  <c r="H36" i="8"/>
  <c r="H35" i="8"/>
  <c r="U35" i="8" s="1"/>
  <c r="H34" i="8"/>
  <c r="U34" i="8" s="1"/>
  <c r="H33" i="8"/>
  <c r="U33" i="8" s="1"/>
  <c r="H32" i="8"/>
  <c r="H31" i="8"/>
  <c r="U31" i="8" s="1"/>
  <c r="H30" i="8"/>
  <c r="U30" i="8" s="1"/>
  <c r="H29" i="8"/>
  <c r="H28" i="8"/>
  <c r="U28" i="8" s="1"/>
  <c r="E36" i="8"/>
  <c r="P36" i="8" s="1"/>
  <c r="E35" i="8"/>
  <c r="P35" i="8" s="1"/>
  <c r="E34" i="8"/>
  <c r="P34" i="8" s="1"/>
  <c r="R34" i="8" s="1"/>
  <c r="E33" i="8"/>
  <c r="P33" i="8" s="1"/>
  <c r="E32" i="8"/>
  <c r="P32" i="8" s="1"/>
  <c r="R32" i="8" s="1"/>
  <c r="E31" i="8"/>
  <c r="P31" i="8" s="1"/>
  <c r="E30" i="8"/>
  <c r="P30" i="8" s="1"/>
  <c r="R30" i="8" s="1"/>
  <c r="E29" i="8"/>
  <c r="P29" i="8" s="1"/>
  <c r="R29" i="8" s="1"/>
  <c r="E28" i="8"/>
  <c r="J35" i="8"/>
  <c r="J34" i="8"/>
  <c r="B36" i="8"/>
  <c r="K36" i="8" s="1"/>
  <c r="B35" i="8"/>
  <c r="K35" i="8" s="1"/>
  <c r="B34" i="8"/>
  <c r="K34" i="8" s="1"/>
  <c r="B33" i="8"/>
  <c r="B32" i="8"/>
  <c r="K32" i="8" s="1"/>
  <c r="M32" i="8" s="1"/>
  <c r="B31" i="8"/>
  <c r="K31" i="8" s="1"/>
  <c r="M31" i="8" s="1"/>
  <c r="B30" i="8"/>
  <c r="K30" i="8" s="1"/>
  <c r="M30" i="8" s="1"/>
  <c r="B29" i="8"/>
  <c r="K29" i="8" s="1"/>
  <c r="M29" i="8" s="1"/>
  <c r="B28" i="8"/>
  <c r="K28" i="8" s="1"/>
  <c r="M28" i="8" s="1"/>
  <c r="Q37" i="8"/>
  <c r="L37" i="8"/>
  <c r="L11" i="8" s="1"/>
  <c r="T36" i="8"/>
  <c r="O36" i="8"/>
  <c r="J36" i="8"/>
  <c r="T33" i="8"/>
  <c r="O33" i="8"/>
  <c r="J33" i="8"/>
  <c r="T32" i="8"/>
  <c r="O32" i="8"/>
  <c r="J32" i="8"/>
  <c r="U32" i="8"/>
  <c r="T31" i="8"/>
  <c r="O31" i="8"/>
  <c r="J31" i="8"/>
  <c r="T30" i="8"/>
  <c r="O30" i="8"/>
  <c r="J30" i="8"/>
  <c r="W29" i="8"/>
  <c r="T29" i="8"/>
  <c r="O29" i="8"/>
  <c r="J29" i="8"/>
  <c r="T28" i="8"/>
  <c r="O28" i="8"/>
  <c r="J28" i="8"/>
  <c r="T26" i="8"/>
  <c r="O26" i="8"/>
  <c r="J26" i="8"/>
  <c r="G26" i="8"/>
  <c r="D26" i="8"/>
  <c r="A26" i="8"/>
  <c r="J13" i="8"/>
  <c r="J12" i="8"/>
  <c r="J11" i="8"/>
  <c r="J10" i="8"/>
  <c r="G10" i="8"/>
  <c r="D10" i="8"/>
  <c r="A10" i="8"/>
  <c r="AA6" i="8"/>
  <c r="Z6" i="8"/>
  <c r="Y6" i="8"/>
  <c r="X6" i="8"/>
  <c r="W6" i="8"/>
  <c r="V6" i="8"/>
  <c r="U6" i="8"/>
  <c r="D6" i="8" s="1"/>
  <c r="T6" i="8"/>
  <c r="J6" i="8"/>
  <c r="C6" i="8"/>
  <c r="A6" i="8"/>
  <c r="AA5" i="8"/>
  <c r="Z5" i="8"/>
  <c r="Y5" i="8"/>
  <c r="X5" i="8"/>
  <c r="W5" i="8"/>
  <c r="V5" i="8"/>
  <c r="U5" i="8"/>
  <c r="D5" i="8" s="1"/>
  <c r="T5" i="8"/>
  <c r="J5" i="8"/>
  <c r="C5" i="8"/>
  <c r="A5" i="8"/>
  <c r="AA4" i="8"/>
  <c r="Z4" i="8"/>
  <c r="Y4" i="8"/>
  <c r="X4" i="8"/>
  <c r="W4" i="8"/>
  <c r="V4" i="8"/>
  <c r="U4" i="8"/>
  <c r="D4" i="8" s="1"/>
  <c r="T4" i="8"/>
  <c r="J4" i="8"/>
  <c r="C4" i="8"/>
  <c r="A4" i="8"/>
  <c r="J3" i="8"/>
  <c r="A3" i="8"/>
  <c r="M6" i="11" l="1"/>
  <c r="N6" i="11" s="1"/>
  <c r="M4" i="11"/>
  <c r="M5" i="11"/>
  <c r="N5" i="11" s="1"/>
  <c r="M14" i="11"/>
  <c r="N11" i="11"/>
  <c r="U38" i="9"/>
  <c r="M13" i="9"/>
  <c r="N13" i="9" s="1"/>
  <c r="M11" i="9"/>
  <c r="N11" i="9" s="1"/>
  <c r="G5" i="9"/>
  <c r="Q38" i="9"/>
  <c r="P38" i="9"/>
  <c r="G6" i="9"/>
  <c r="V38" i="9"/>
  <c r="E38" i="9"/>
  <c r="L5" i="9"/>
  <c r="L7" i="9" s="1"/>
  <c r="M4" i="9" s="1"/>
  <c r="K37" i="9"/>
  <c r="M28" i="9"/>
  <c r="M12" i="9"/>
  <c r="N12" i="9" s="1"/>
  <c r="E4" i="9"/>
  <c r="C7" i="8"/>
  <c r="K33" i="8"/>
  <c r="M33" i="8" s="1"/>
  <c r="H37" i="8"/>
  <c r="L6" i="8" s="1"/>
  <c r="E37" i="8"/>
  <c r="L5" i="8" s="1"/>
  <c r="P28" i="8"/>
  <c r="P37" i="8" s="1"/>
  <c r="K37" i="8"/>
  <c r="D7" i="8"/>
  <c r="E6" i="8" s="1"/>
  <c r="F6" i="8" s="1"/>
  <c r="L12" i="8"/>
  <c r="B37" i="8"/>
  <c r="U29" i="8"/>
  <c r="U37" i="8" s="1"/>
  <c r="C19" i="5"/>
  <c r="N14" i="11" l="1"/>
  <c r="O11" i="11"/>
  <c r="M7" i="11"/>
  <c r="N4" i="11"/>
  <c r="M14" i="9"/>
  <c r="N4" i="9"/>
  <c r="F4" i="9"/>
  <c r="E7" i="9"/>
  <c r="M5" i="9"/>
  <c r="N5" i="9" s="1"/>
  <c r="M6" i="9"/>
  <c r="N6" i="9" s="1"/>
  <c r="N14" i="9"/>
  <c r="O13" i="9" s="1"/>
  <c r="U38" i="8"/>
  <c r="R28" i="8"/>
  <c r="G6" i="8"/>
  <c r="H38" i="8"/>
  <c r="E5" i="8"/>
  <c r="F5" i="8" s="1"/>
  <c r="W28" i="8"/>
  <c r="V37" i="8"/>
  <c r="E4" i="8"/>
  <c r="L4" i="8"/>
  <c r="Q33" i="7"/>
  <c r="W32" i="7"/>
  <c r="T32" i="7"/>
  <c r="R32" i="7"/>
  <c r="O32" i="7"/>
  <c r="M32" i="7"/>
  <c r="J32" i="7"/>
  <c r="H32" i="7"/>
  <c r="U32" i="7" s="1"/>
  <c r="E32" i="7"/>
  <c r="P32" i="7" s="1"/>
  <c r="B32" i="7"/>
  <c r="K32" i="7" s="1"/>
  <c r="W31" i="7"/>
  <c r="T31" i="7"/>
  <c r="R31" i="7"/>
  <c r="O31" i="7"/>
  <c r="J31" i="7"/>
  <c r="H31" i="7"/>
  <c r="U31" i="7" s="1"/>
  <c r="E31" i="7"/>
  <c r="P31" i="7" s="1"/>
  <c r="B31" i="7"/>
  <c r="K31" i="7" s="1"/>
  <c r="M31" i="7" s="1"/>
  <c r="W30" i="7"/>
  <c r="T30" i="7"/>
  <c r="R30" i="7"/>
  <c r="O30" i="7"/>
  <c r="J30" i="7"/>
  <c r="H30" i="7"/>
  <c r="U30" i="7" s="1"/>
  <c r="E30" i="7"/>
  <c r="P30" i="7" s="1"/>
  <c r="B30" i="7"/>
  <c r="K30" i="7" s="1"/>
  <c r="M30" i="7" s="1"/>
  <c r="W29" i="7"/>
  <c r="T29" i="7"/>
  <c r="R29" i="7"/>
  <c r="O29" i="7"/>
  <c r="J29" i="7"/>
  <c r="H29" i="7"/>
  <c r="U29" i="7" s="1"/>
  <c r="E29" i="7"/>
  <c r="P29" i="7" s="1"/>
  <c r="B29" i="7"/>
  <c r="K29" i="7" s="1"/>
  <c r="W28" i="7"/>
  <c r="T28" i="7"/>
  <c r="R28" i="7"/>
  <c r="O28" i="7"/>
  <c r="J28" i="7"/>
  <c r="H28" i="7"/>
  <c r="U28" i="7" s="1"/>
  <c r="E28" i="7"/>
  <c r="P28" i="7" s="1"/>
  <c r="B28" i="7"/>
  <c r="K28" i="7" s="1"/>
  <c r="T27" i="7"/>
  <c r="O27" i="7"/>
  <c r="J27" i="7"/>
  <c r="H27" i="7"/>
  <c r="U27" i="7" s="1"/>
  <c r="W27" i="7" s="1"/>
  <c r="E27" i="7"/>
  <c r="P27" i="7" s="1"/>
  <c r="R27" i="7" s="1"/>
  <c r="B27" i="7"/>
  <c r="K27" i="7" s="1"/>
  <c r="T26" i="7"/>
  <c r="O26" i="7"/>
  <c r="J26" i="7"/>
  <c r="H26" i="7"/>
  <c r="E26" i="7"/>
  <c r="B26" i="7"/>
  <c r="T24" i="7"/>
  <c r="O24" i="7"/>
  <c r="J24" i="7"/>
  <c r="G24" i="7"/>
  <c r="D24" i="7"/>
  <c r="A24" i="7"/>
  <c r="J13" i="7"/>
  <c r="L12" i="7"/>
  <c r="J12" i="7"/>
  <c r="J11" i="7"/>
  <c r="J10" i="7"/>
  <c r="G10" i="7"/>
  <c r="D10" i="7"/>
  <c r="A10" i="7"/>
  <c r="AA6" i="7"/>
  <c r="Z6" i="7"/>
  <c r="Y6" i="7"/>
  <c r="X6" i="7"/>
  <c r="W6" i="7"/>
  <c r="V6" i="7"/>
  <c r="U6" i="7"/>
  <c r="D6" i="7" s="1"/>
  <c r="T6" i="7"/>
  <c r="J6" i="7"/>
  <c r="C6" i="7"/>
  <c r="A6" i="7"/>
  <c r="AA5" i="7"/>
  <c r="Z5" i="7"/>
  <c r="Y5" i="7"/>
  <c r="X5" i="7"/>
  <c r="W5" i="7"/>
  <c r="V5" i="7"/>
  <c r="U5" i="7"/>
  <c r="T5" i="7"/>
  <c r="J5" i="7"/>
  <c r="D5" i="7"/>
  <c r="C5" i="7"/>
  <c r="A5" i="7"/>
  <c r="AA4" i="7"/>
  <c r="Z4" i="7"/>
  <c r="Y4" i="7"/>
  <c r="X4" i="7"/>
  <c r="W4" i="7"/>
  <c r="V4" i="7"/>
  <c r="U4" i="7"/>
  <c r="D4" i="7" s="1"/>
  <c r="T4" i="7"/>
  <c r="J4" i="7"/>
  <c r="C4" i="7"/>
  <c r="A4" i="7"/>
  <c r="J3" i="7"/>
  <c r="A3" i="7"/>
  <c r="N7" i="11" l="1"/>
  <c r="O4" i="11" s="1"/>
  <c r="O12" i="11"/>
  <c r="O13" i="11"/>
  <c r="O11" i="9"/>
  <c r="M7" i="9"/>
  <c r="O12" i="9"/>
  <c r="L38" i="9"/>
  <c r="G4" i="9"/>
  <c r="G7" i="9" s="1"/>
  <c r="B38" i="9"/>
  <c r="K38" i="9"/>
  <c r="N7" i="9"/>
  <c r="O5" i="9" s="1"/>
  <c r="F4" i="8"/>
  <c r="E7" i="8"/>
  <c r="V38" i="8"/>
  <c r="L13" i="8"/>
  <c r="L7" i="8"/>
  <c r="M4" i="8" s="1"/>
  <c r="G5" i="8"/>
  <c r="E38" i="8"/>
  <c r="Q38" i="8"/>
  <c r="P38" i="8"/>
  <c r="C7" i="7"/>
  <c r="M27" i="7"/>
  <c r="M29" i="7"/>
  <c r="M28" i="7"/>
  <c r="H33" i="7"/>
  <c r="L6" i="7" s="1"/>
  <c r="B33" i="7"/>
  <c r="L4" i="7" s="1"/>
  <c r="E33" i="7"/>
  <c r="L5" i="7" s="1"/>
  <c r="P26" i="7"/>
  <c r="P33" i="7" s="1"/>
  <c r="D7" i="7"/>
  <c r="E6" i="7" s="1"/>
  <c r="F6" i="7" s="1"/>
  <c r="K26" i="7"/>
  <c r="R26" i="7"/>
  <c r="U26" i="7"/>
  <c r="V26" i="7" s="1"/>
  <c r="V33" i="7" s="1"/>
  <c r="L13" i="7" s="1"/>
  <c r="D44" i="6"/>
  <c r="V33" i="6"/>
  <c r="Q33" i="6"/>
  <c r="L33" i="6"/>
  <c r="L11" i="6" s="1"/>
  <c r="W32" i="6"/>
  <c r="T32" i="6"/>
  <c r="R32" i="6"/>
  <c r="O32" i="6"/>
  <c r="M32" i="6"/>
  <c r="J32" i="6"/>
  <c r="H32" i="6"/>
  <c r="U32" i="6" s="1"/>
  <c r="E32" i="6"/>
  <c r="P32" i="6" s="1"/>
  <c r="B32" i="6"/>
  <c r="K32" i="6" s="1"/>
  <c r="W31" i="6"/>
  <c r="T31" i="6"/>
  <c r="R31" i="6"/>
  <c r="O31" i="6"/>
  <c r="M31" i="6"/>
  <c r="J31" i="6"/>
  <c r="H31" i="6"/>
  <c r="U31" i="6" s="1"/>
  <c r="E31" i="6"/>
  <c r="P31" i="6" s="1"/>
  <c r="B31" i="6"/>
  <c r="K31" i="6" s="1"/>
  <c r="W30" i="6"/>
  <c r="T30" i="6"/>
  <c r="R30" i="6"/>
  <c r="O30" i="6"/>
  <c r="M30" i="6"/>
  <c r="J30" i="6"/>
  <c r="H30" i="6"/>
  <c r="U30" i="6" s="1"/>
  <c r="E30" i="6"/>
  <c r="P30" i="6" s="1"/>
  <c r="B30" i="6"/>
  <c r="K30" i="6" s="1"/>
  <c r="W29" i="6"/>
  <c r="T29" i="6"/>
  <c r="R29" i="6"/>
  <c r="O29" i="6"/>
  <c r="J29" i="6"/>
  <c r="H29" i="6"/>
  <c r="U29" i="6" s="1"/>
  <c r="E29" i="6"/>
  <c r="P29" i="6" s="1"/>
  <c r="B29" i="6"/>
  <c r="K29" i="6" s="1"/>
  <c r="M29" i="6" s="1"/>
  <c r="W28" i="6"/>
  <c r="T28" i="6"/>
  <c r="R28" i="6"/>
  <c r="O28" i="6"/>
  <c r="J28" i="6"/>
  <c r="H28" i="6"/>
  <c r="U28" i="6" s="1"/>
  <c r="E28" i="6"/>
  <c r="P28" i="6" s="1"/>
  <c r="B28" i="6"/>
  <c r="K28" i="6" s="1"/>
  <c r="M28" i="6" s="1"/>
  <c r="T27" i="6"/>
  <c r="O27" i="6"/>
  <c r="J27" i="6"/>
  <c r="H27" i="6"/>
  <c r="U27" i="6" s="1"/>
  <c r="W27" i="6" s="1"/>
  <c r="E27" i="6"/>
  <c r="P27" i="6" s="1"/>
  <c r="R27" i="6" s="1"/>
  <c r="B27" i="6"/>
  <c r="K27" i="6" s="1"/>
  <c r="M27" i="6" s="1"/>
  <c r="T26" i="6"/>
  <c r="O26" i="6"/>
  <c r="J26" i="6"/>
  <c r="H26" i="6"/>
  <c r="E26" i="6"/>
  <c r="P26" i="6" s="1"/>
  <c r="B26" i="6"/>
  <c r="T24" i="6"/>
  <c r="O24" i="6"/>
  <c r="J24" i="6"/>
  <c r="G24" i="6"/>
  <c r="D24" i="6"/>
  <c r="A24" i="6"/>
  <c r="L13" i="6"/>
  <c r="J13" i="6"/>
  <c r="L12" i="6"/>
  <c r="J12" i="6"/>
  <c r="J11" i="6"/>
  <c r="J10" i="6"/>
  <c r="G10" i="6"/>
  <c r="D10" i="6"/>
  <c r="A10" i="6"/>
  <c r="AA6" i="6"/>
  <c r="Z6" i="6"/>
  <c r="Y6" i="6"/>
  <c r="X6" i="6"/>
  <c r="W6" i="6"/>
  <c r="V6" i="6"/>
  <c r="U6" i="6"/>
  <c r="T6" i="6"/>
  <c r="J6" i="6"/>
  <c r="D6" i="6"/>
  <c r="C6" i="6"/>
  <c r="A6" i="6"/>
  <c r="AA5" i="6"/>
  <c r="Z5" i="6"/>
  <c r="Y5" i="6"/>
  <c r="X5" i="6"/>
  <c r="W5" i="6"/>
  <c r="V5" i="6"/>
  <c r="U5" i="6"/>
  <c r="D5" i="6" s="1"/>
  <c r="T5" i="6"/>
  <c r="J5" i="6"/>
  <c r="C5" i="6"/>
  <c r="A5" i="6"/>
  <c r="AA4" i="6"/>
  <c r="Z4" i="6"/>
  <c r="Y4" i="6"/>
  <c r="X4" i="6"/>
  <c r="W4" i="6"/>
  <c r="V4" i="6"/>
  <c r="U4" i="6"/>
  <c r="D4" i="6" s="1"/>
  <c r="D7" i="6" s="1"/>
  <c r="T4" i="6"/>
  <c r="J4" i="6"/>
  <c r="E4" i="6"/>
  <c r="C4" i="6"/>
  <c r="C7" i="6" s="1"/>
  <c r="A4" i="6"/>
  <c r="J3" i="6"/>
  <c r="A3" i="6"/>
  <c r="O14" i="11" l="1"/>
  <c r="O6" i="11"/>
  <c r="O5" i="11"/>
  <c r="O14" i="9"/>
  <c r="O4" i="9"/>
  <c r="O6" i="9"/>
  <c r="M6" i="8"/>
  <c r="N6" i="8" s="1"/>
  <c r="M5" i="8"/>
  <c r="N5" i="8" s="1"/>
  <c r="L14" i="8"/>
  <c r="M13" i="8" s="1"/>
  <c r="N13" i="8" s="1"/>
  <c r="N4" i="8"/>
  <c r="G4" i="8"/>
  <c r="G7" i="8" s="1"/>
  <c r="L38" i="8"/>
  <c r="K38" i="8"/>
  <c r="B38" i="8"/>
  <c r="E5" i="7"/>
  <c r="F5" i="7" s="1"/>
  <c r="E34" i="7" s="1"/>
  <c r="L33" i="7"/>
  <c r="L11" i="7" s="1"/>
  <c r="L14" i="7" s="1"/>
  <c r="M13" i="7" s="1"/>
  <c r="N13" i="7" s="1"/>
  <c r="G6" i="7"/>
  <c r="V34" i="7"/>
  <c r="H34" i="7"/>
  <c r="L7" i="7"/>
  <c r="M5" i="7" s="1"/>
  <c r="N5" i="7" s="1"/>
  <c r="U33" i="7"/>
  <c r="U34" i="7" s="1"/>
  <c r="W26" i="7"/>
  <c r="M26" i="7"/>
  <c r="K33" i="7"/>
  <c r="E4" i="7"/>
  <c r="B33" i="6"/>
  <c r="L4" i="6" s="1"/>
  <c r="L14" i="6"/>
  <c r="M11" i="6" s="1"/>
  <c r="N11" i="6" s="1"/>
  <c r="H33" i="6"/>
  <c r="L6" i="6" s="1"/>
  <c r="F4" i="6"/>
  <c r="E5" i="6"/>
  <c r="F5" i="6" s="1"/>
  <c r="G5" i="6" s="1"/>
  <c r="R26" i="6"/>
  <c r="P33" i="6"/>
  <c r="E6" i="6"/>
  <c r="F6" i="6" s="1"/>
  <c r="E33" i="6"/>
  <c r="U26" i="6"/>
  <c r="K26" i="6"/>
  <c r="O7" i="11" l="1"/>
  <c r="O7" i="9"/>
  <c r="M7" i="8"/>
  <c r="M11" i="8"/>
  <c r="M12" i="8"/>
  <c r="N12" i="8" s="1"/>
  <c r="N7" i="8"/>
  <c r="O4" i="8" s="1"/>
  <c r="Q34" i="7"/>
  <c r="G5" i="7"/>
  <c r="P34" i="7"/>
  <c r="M11" i="7"/>
  <c r="N11" i="7" s="1"/>
  <c r="M12" i="7"/>
  <c r="N12" i="7" s="1"/>
  <c r="M6" i="7"/>
  <c r="N6" i="7" s="1"/>
  <c r="M4" i="7"/>
  <c r="F4" i="7"/>
  <c r="E7" i="7"/>
  <c r="M12" i="6"/>
  <c r="N12" i="6" s="1"/>
  <c r="M13" i="6"/>
  <c r="N13" i="6" s="1"/>
  <c r="B34" i="6"/>
  <c r="M14" i="6"/>
  <c r="U33" i="6"/>
  <c r="U34" i="6" s="1"/>
  <c r="W26" i="6"/>
  <c r="V34" i="6"/>
  <c r="G6" i="6"/>
  <c r="P34" i="6"/>
  <c r="E7" i="6"/>
  <c r="L5" i="6"/>
  <c r="L7" i="6" s="1"/>
  <c r="E34" i="6"/>
  <c r="G4" i="6"/>
  <c r="G7" i="6" s="1"/>
  <c r="L34" i="6"/>
  <c r="K33" i="6"/>
  <c r="K34" i="6" s="1"/>
  <c r="M26" i="6"/>
  <c r="N14" i="6"/>
  <c r="H34" i="6"/>
  <c r="Q34" i="6"/>
  <c r="O6" i="8" l="1"/>
  <c r="N11" i="8"/>
  <c r="M14" i="8"/>
  <c r="O5" i="8"/>
  <c r="N14" i="7"/>
  <c r="O11" i="7" s="1"/>
  <c r="M14" i="7"/>
  <c r="G4" i="7"/>
  <c r="G7" i="7" s="1"/>
  <c r="B34" i="7"/>
  <c r="L34" i="7"/>
  <c r="K34" i="7"/>
  <c r="M7" i="7"/>
  <c r="N4" i="7"/>
  <c r="O13" i="6"/>
  <c r="O12" i="6"/>
  <c r="O11" i="6"/>
  <c r="O7" i="8" l="1"/>
  <c r="N14" i="8"/>
  <c r="O13" i="7"/>
  <c r="O12" i="7"/>
  <c r="N7" i="7"/>
  <c r="O4" i="7" s="1"/>
  <c r="M4" i="6"/>
  <c r="M6" i="6"/>
  <c r="N6" i="6" s="1"/>
  <c r="M5" i="6"/>
  <c r="N5" i="6" s="1"/>
  <c r="O14" i="6"/>
  <c r="O13" i="8" l="1"/>
  <c r="O12" i="8"/>
  <c r="O11" i="8"/>
  <c r="O14" i="7"/>
  <c r="O6" i="7"/>
  <c r="O5" i="7"/>
  <c r="M7" i="6"/>
  <c r="N4" i="6"/>
  <c r="O14" i="8" l="1"/>
  <c r="O7" i="7"/>
  <c r="N7" i="6"/>
  <c r="O4" i="6" s="1"/>
  <c r="O6" i="6" l="1"/>
  <c r="O5" i="6"/>
  <c r="O7" i="6" s="1"/>
  <c r="A3" i="3" l="1"/>
  <c r="A9" i="5" s="1"/>
  <c r="C13" i="5"/>
  <c r="C12" i="5"/>
  <c r="C11" i="5"/>
  <c r="A3" i="5"/>
  <c r="A6" i="5" s="1"/>
  <c r="D48" i="1"/>
  <c r="D49" i="1"/>
  <c r="D47" i="1"/>
  <c r="B49" i="1"/>
  <c r="C49" i="1"/>
  <c r="C47" i="1"/>
  <c r="C43" i="1"/>
  <c r="C42" i="1"/>
  <c r="C40" i="1"/>
  <c r="C41" i="1"/>
  <c r="C39" i="1"/>
  <c r="B42" i="1"/>
  <c r="B43" i="1"/>
  <c r="C14" i="5" l="1"/>
  <c r="B14" i="5" s="1"/>
  <c r="D19" i="5"/>
  <c r="D20" i="5"/>
  <c r="A4" i="5"/>
  <c r="C15" i="5"/>
  <c r="B15" i="5" s="1"/>
  <c r="C21" i="5"/>
  <c r="D10" i="3"/>
  <c r="J10" i="3"/>
  <c r="J3" i="3"/>
  <c r="C7" i="3"/>
  <c r="C6" i="3"/>
  <c r="C5" i="3"/>
  <c r="C4" i="3"/>
  <c r="D21" i="5" l="1"/>
  <c r="B21" i="5"/>
  <c r="Q43" i="3"/>
  <c r="Q44" i="3"/>
  <c r="Q42" i="3"/>
  <c r="T24" i="3" l="1"/>
  <c r="O24" i="3"/>
  <c r="H26" i="3"/>
  <c r="U26" i="3" s="1"/>
  <c r="W26" i="3" s="1"/>
  <c r="J13" i="3"/>
  <c r="J12" i="3"/>
  <c r="J11" i="3"/>
  <c r="T27" i="3"/>
  <c r="T28" i="3"/>
  <c r="T29" i="3"/>
  <c r="T30" i="3"/>
  <c r="T31" i="3"/>
  <c r="T32" i="3"/>
  <c r="T26" i="3"/>
  <c r="O27" i="3"/>
  <c r="O28" i="3"/>
  <c r="O29" i="3"/>
  <c r="O30" i="3"/>
  <c r="O31" i="3"/>
  <c r="O32" i="3"/>
  <c r="O26" i="3"/>
  <c r="V33" i="3"/>
  <c r="W32" i="3"/>
  <c r="W31" i="3"/>
  <c r="W30" i="3"/>
  <c r="W29" i="3"/>
  <c r="W28" i="3"/>
  <c r="Q33" i="3"/>
  <c r="L12" i="3" s="1"/>
  <c r="R32" i="3"/>
  <c r="R31" i="3"/>
  <c r="R30" i="3"/>
  <c r="R29" i="3"/>
  <c r="J26" i="3"/>
  <c r="J27" i="3"/>
  <c r="J28" i="3"/>
  <c r="J29" i="3"/>
  <c r="J30" i="3"/>
  <c r="J31" i="3"/>
  <c r="J32" i="3"/>
  <c r="L33" i="3"/>
  <c r="L11" i="3" s="1"/>
  <c r="M30" i="3"/>
  <c r="M31" i="3"/>
  <c r="M32" i="3"/>
  <c r="J24" i="3"/>
  <c r="B26" i="3"/>
  <c r="K26" i="3" s="1"/>
  <c r="M26" i="3" s="1"/>
  <c r="J6" i="3"/>
  <c r="J5" i="3"/>
  <c r="J4" i="3"/>
  <c r="A6" i="3"/>
  <c r="A5" i="3"/>
  <c r="A4" i="3"/>
  <c r="G24" i="3"/>
  <c r="D24" i="3"/>
  <c r="A24" i="3"/>
  <c r="G10" i="3"/>
  <c r="A10" i="3"/>
  <c r="L13" i="3" l="1"/>
  <c r="T5" i="3"/>
  <c r="U5" i="3"/>
  <c r="D5" i="3" s="1"/>
  <c r="V5" i="3"/>
  <c r="W5" i="3"/>
  <c r="X5" i="3"/>
  <c r="Y5" i="3"/>
  <c r="Z5" i="3"/>
  <c r="AA5" i="3"/>
  <c r="T6" i="3"/>
  <c r="U6" i="3"/>
  <c r="D6" i="3" s="1"/>
  <c r="V6" i="3"/>
  <c r="W6" i="3"/>
  <c r="X6" i="3"/>
  <c r="Y6" i="3"/>
  <c r="Z6" i="3"/>
  <c r="AA6" i="3"/>
  <c r="U4" i="3"/>
  <c r="D4" i="3" s="1"/>
  <c r="V4" i="3"/>
  <c r="W4" i="3"/>
  <c r="X4" i="3"/>
  <c r="Y4" i="3"/>
  <c r="Z4" i="3"/>
  <c r="AA4" i="3"/>
  <c r="T4" i="3"/>
  <c r="L14" i="3" l="1"/>
  <c r="M11" i="3" s="1"/>
  <c r="N11" i="3" s="1"/>
  <c r="M12" i="3" l="1"/>
  <c r="N12" i="3" s="1"/>
  <c r="M13" i="3"/>
  <c r="N13" i="3" s="1"/>
  <c r="N14" i="3" l="1"/>
  <c r="M14" i="3"/>
  <c r="H28" i="3"/>
  <c r="U28" i="3" s="1"/>
  <c r="H32" i="3"/>
  <c r="U32" i="3" s="1"/>
  <c r="H31" i="3"/>
  <c r="U31" i="3" s="1"/>
  <c r="H30" i="3"/>
  <c r="U30" i="3" s="1"/>
  <c r="H29" i="3"/>
  <c r="U29" i="3" s="1"/>
  <c r="H27" i="3"/>
  <c r="U27" i="3" s="1"/>
  <c r="W27" i="3" s="1"/>
  <c r="B32" i="3"/>
  <c r="K32" i="3" s="1"/>
  <c r="B31" i="3"/>
  <c r="K31" i="3" s="1"/>
  <c r="B30" i="3"/>
  <c r="K30" i="3" s="1"/>
  <c r="B29" i="3"/>
  <c r="B28" i="3"/>
  <c r="B27" i="3"/>
  <c r="K27" i="3" s="1"/>
  <c r="E32" i="3"/>
  <c r="P32" i="3" s="1"/>
  <c r="E31" i="3"/>
  <c r="P31" i="3" s="1"/>
  <c r="E30" i="3"/>
  <c r="P30" i="3" s="1"/>
  <c r="E29" i="3"/>
  <c r="P29" i="3" s="1"/>
  <c r="E28" i="3"/>
  <c r="P28" i="3" s="1"/>
  <c r="R28" i="3" s="1"/>
  <c r="E27" i="3"/>
  <c r="P27" i="3" s="1"/>
  <c r="R27" i="3" s="1"/>
  <c r="E26" i="3"/>
  <c r="P26" i="3" s="1"/>
  <c r="D9" i="2"/>
  <c r="K28" i="3" l="1"/>
  <c r="M28" i="3" s="1"/>
  <c r="M29" i="3"/>
  <c r="K29" i="3"/>
  <c r="R26" i="3"/>
  <c r="P33" i="3"/>
  <c r="U33" i="3"/>
  <c r="O11" i="3"/>
  <c r="O13" i="3"/>
  <c r="O12" i="3"/>
  <c r="K33" i="3"/>
  <c r="M27" i="3"/>
  <c r="E33" i="3"/>
  <c r="L5" i="3" s="1"/>
  <c r="B33" i="3"/>
  <c r="L4" i="3" s="1"/>
  <c r="H33" i="3"/>
  <c r="D7" i="3"/>
  <c r="B36" i="1"/>
  <c r="B35" i="1"/>
  <c r="E5" i="3" l="1"/>
  <c r="F5" i="3" s="1"/>
  <c r="E6" i="3"/>
  <c r="F6" i="3" s="1"/>
  <c r="H34" i="3" s="1"/>
  <c r="E4" i="3"/>
  <c r="L6" i="3"/>
  <c r="L7" i="3" s="1"/>
  <c r="C36" i="1"/>
  <c r="C35" i="1"/>
  <c r="C33" i="1"/>
  <c r="C34" i="1"/>
  <c r="C32" i="1"/>
  <c r="F4" i="3" l="1"/>
  <c r="K34" i="3" s="1"/>
  <c r="G6" i="3"/>
  <c r="V34" i="3"/>
  <c r="U34" i="3"/>
  <c r="E34" i="3"/>
  <c r="Q34" i="3"/>
  <c r="P34" i="3"/>
  <c r="G5" i="3"/>
  <c r="M6" i="3"/>
  <c r="N6" i="3" s="1"/>
  <c r="M5" i="3"/>
  <c r="N5" i="3" s="1"/>
  <c r="M4" i="3"/>
  <c r="N4" i="3" s="1"/>
  <c r="E7" i="3"/>
  <c r="A30" i="1"/>
  <c r="L34" i="3" l="1"/>
  <c r="G4" i="3"/>
  <c r="G7" i="3" s="1"/>
  <c r="B34" i="3"/>
  <c r="M7" i="3"/>
  <c r="A14" i="1"/>
  <c r="A8" i="1"/>
  <c r="H17" i="1"/>
  <c r="H16" i="1"/>
  <c r="H15" i="1"/>
  <c r="G17" i="1"/>
  <c r="G16" i="1"/>
  <c r="G15" i="1"/>
  <c r="N7" i="3" l="1"/>
  <c r="H18" i="1"/>
  <c r="D17" i="2"/>
  <c r="D16" i="2"/>
  <c r="D15" i="2"/>
  <c r="D10" i="2"/>
  <c r="D11" i="2"/>
  <c r="A23" i="2"/>
  <c r="A24" i="2" s="1"/>
  <c r="C18" i="2"/>
  <c r="C12" i="2"/>
  <c r="O4" i="3" l="1"/>
  <c r="O5" i="3"/>
  <c r="O6" i="3"/>
  <c r="D18" i="2"/>
  <c r="E15" i="2" s="1"/>
  <c r="D12" i="2"/>
  <c r="E9" i="2" s="1"/>
  <c r="A22" i="1"/>
  <c r="O14" i="3" l="1"/>
  <c r="O7" i="3"/>
  <c r="A23" i="1"/>
  <c r="A25" i="1"/>
  <c r="E16" i="2"/>
  <c r="E17" i="2"/>
  <c r="E10" i="2"/>
  <c r="E11" i="2"/>
  <c r="D17" i="1"/>
  <c r="D16" i="1"/>
  <c r="D15" i="1"/>
  <c r="D11" i="1"/>
  <c r="D10" i="1"/>
  <c r="D9" i="1"/>
  <c r="C18" i="1"/>
  <c r="C12" i="1"/>
  <c r="E18" i="2" l="1"/>
  <c r="E12" i="2"/>
  <c r="D12" i="1"/>
  <c r="E9" i="1" s="1"/>
  <c r="G9" i="1" s="1"/>
  <c r="H9" i="1" s="1"/>
  <c r="E16" i="1"/>
  <c r="E17" i="1"/>
  <c r="D18" i="1"/>
  <c r="E15" i="1" s="1"/>
  <c r="E10" i="1"/>
  <c r="G10" i="1" s="1"/>
  <c r="H10" i="1" s="1"/>
  <c r="E11" i="1" l="1"/>
  <c r="E18" i="1"/>
  <c r="E12" i="1" l="1"/>
  <c r="G11" i="1"/>
  <c r="H11" i="1" l="1"/>
  <c r="H12" i="1" s="1"/>
</calcChain>
</file>

<file path=xl/sharedStrings.xml><?xml version="1.0" encoding="utf-8"?>
<sst xmlns="http://schemas.openxmlformats.org/spreadsheetml/2006/main" count="1126" uniqueCount="248">
  <si>
    <t>Mg</t>
  </si>
  <si>
    <t>Ca</t>
  </si>
  <si>
    <t>Zn</t>
  </si>
  <si>
    <t>Element</t>
  </si>
  <si>
    <t>Atomic Weight [amu]</t>
  </si>
  <si>
    <t>Density
[g/cm3]</t>
  </si>
  <si>
    <t>Melt Temp 
[C]</t>
  </si>
  <si>
    <t>Atomic Number</t>
  </si>
  <si>
    <t>Cry Struc
[@ 20C]</t>
  </si>
  <si>
    <t>HCP</t>
  </si>
  <si>
    <t>FCC</t>
  </si>
  <si>
    <t>Atomic Radius
[nm]</t>
  </si>
  <si>
    <t>Ionic Radius
[nm]</t>
  </si>
  <si>
    <t>2+</t>
  </si>
  <si>
    <t>Most Common Valence</t>
  </si>
  <si>
    <t>Y</t>
  </si>
  <si>
    <t>Mg65Zn30Ca5</t>
  </si>
  <si>
    <t>Mg65Ca25Y10</t>
  </si>
  <si>
    <t>3+</t>
  </si>
  <si>
    <t xml:space="preserve">at% </t>
  </si>
  <si>
    <t>Total</t>
  </si>
  <si>
    <t>wt%</t>
  </si>
  <si>
    <t>at% * AW</t>
  </si>
  <si>
    <t>Deposition Rate</t>
  </si>
  <si>
    <t>nm/s</t>
  </si>
  <si>
    <t>nm/min</t>
  </si>
  <si>
    <t>Source</t>
  </si>
  <si>
    <t>UltraStable Metallic Glasses</t>
  </si>
  <si>
    <t>um/hr</t>
  </si>
  <si>
    <t>at%</t>
  </si>
  <si>
    <t>wt1% * AW2*AW3</t>
  </si>
  <si>
    <t xml:space="preserve">wt% </t>
  </si>
  <si>
    <t>Convert Wt% to At% !!!</t>
  </si>
  <si>
    <t>Convert At% to Wt%!!!</t>
  </si>
  <si>
    <t>Charge should be 40 or 60cc max</t>
  </si>
  <si>
    <t>Mass [g]</t>
  </si>
  <si>
    <t>Charge [cc]</t>
  </si>
  <si>
    <t>nm/5 min</t>
  </si>
  <si>
    <t>Rate</t>
  </si>
  <si>
    <t>1.4 nm/s</t>
  </si>
  <si>
    <t>3.3 nm/s</t>
  </si>
  <si>
    <t>Jake Coa 2013 Thesis</t>
  </si>
  <si>
    <t>SMG Alloy Substraite Temp</t>
  </si>
  <si>
    <t>Tm</t>
  </si>
  <si>
    <t>Tg</t>
  </si>
  <si>
    <t>Tx</t>
  </si>
  <si>
    <t>C</t>
  </si>
  <si>
    <t>0.7 Tg</t>
  </si>
  <si>
    <t>0.8 Tg</t>
  </si>
  <si>
    <t>K</t>
  </si>
  <si>
    <t xml:space="preserve">If it is calculated in C, expect substraite Temp should be 100C to form SMG </t>
  </si>
  <si>
    <t>If 0.7 is calculated in K, that means you get SMG at room temp!</t>
  </si>
  <si>
    <t>Piece</t>
  </si>
  <si>
    <t>At% to Wt%</t>
  </si>
  <si>
    <t>Pieces</t>
  </si>
  <si>
    <t>1+</t>
  </si>
  <si>
    <t>4+</t>
  </si>
  <si>
    <t>Al</t>
  </si>
  <si>
    <t>Zr</t>
  </si>
  <si>
    <t>Ti</t>
  </si>
  <si>
    <t>Ar</t>
  </si>
  <si>
    <t>Inert</t>
  </si>
  <si>
    <t>Hex</t>
  </si>
  <si>
    <t>Mn</t>
  </si>
  <si>
    <t>Cubic</t>
  </si>
  <si>
    <t>BCC</t>
  </si>
  <si>
    <t>Alloy Constituent</t>
  </si>
  <si>
    <t>Error +</t>
  </si>
  <si>
    <t>Cu</t>
  </si>
  <si>
    <t>Ni</t>
  </si>
  <si>
    <t>Ba</t>
  </si>
  <si>
    <t>Be</t>
  </si>
  <si>
    <t>B</t>
  </si>
  <si>
    <t>Rhomb</t>
  </si>
  <si>
    <t>Br</t>
  </si>
  <si>
    <t>1-</t>
  </si>
  <si>
    <t>Cd</t>
  </si>
  <si>
    <t>Cs</t>
  </si>
  <si>
    <t>Cl</t>
  </si>
  <si>
    <t>Cr</t>
  </si>
  <si>
    <t>Co</t>
  </si>
  <si>
    <t>F</t>
  </si>
  <si>
    <t>Ga</t>
  </si>
  <si>
    <t>Ortho</t>
  </si>
  <si>
    <t>Ge</t>
  </si>
  <si>
    <t>Dia Cubic</t>
  </si>
  <si>
    <t>Au</t>
  </si>
  <si>
    <t>He</t>
  </si>
  <si>
    <t>H</t>
  </si>
  <si>
    <t>I</t>
  </si>
  <si>
    <t>Fe</t>
  </si>
  <si>
    <t>Pb</t>
  </si>
  <si>
    <t>Li</t>
  </si>
  <si>
    <t>Hg</t>
  </si>
  <si>
    <t>Mo</t>
  </si>
  <si>
    <t>Ne</t>
  </si>
  <si>
    <t>Nb</t>
  </si>
  <si>
    <t>5+</t>
  </si>
  <si>
    <t>N</t>
  </si>
  <si>
    <t>O</t>
  </si>
  <si>
    <t>2-</t>
  </si>
  <si>
    <t>P</t>
  </si>
  <si>
    <t>Pt</t>
  </si>
  <si>
    <t>Si</t>
  </si>
  <si>
    <t>Ag</t>
  </si>
  <si>
    <t>Na</t>
  </si>
  <si>
    <t>S</t>
  </si>
  <si>
    <t>Sn</t>
  </si>
  <si>
    <t>Tetra</t>
  </si>
  <si>
    <t>W</t>
  </si>
  <si>
    <t>V</t>
  </si>
  <si>
    <t>Ox</t>
  </si>
  <si>
    <t>Clean</t>
  </si>
  <si>
    <t>% Loss</t>
  </si>
  <si>
    <t>Oxidised Weight of Pieces</t>
  </si>
  <si>
    <t>Oxidised Weight Check (Wt% to At%)</t>
  </si>
  <si>
    <t>Cleaned Weight Check (Wt% to At%)</t>
  </si>
  <si>
    <t>Cleaned Weight of Pieces to be Casted</t>
  </si>
  <si>
    <t>Oxidised Pieces to be Casted</t>
  </si>
  <si>
    <t>Charge Weight</t>
  </si>
  <si>
    <t>Start</t>
  </si>
  <si>
    <t>Reox 1</t>
  </si>
  <si>
    <t>Reox 2</t>
  </si>
  <si>
    <t>Ca P0</t>
  </si>
  <si>
    <t>Atomic Percent [%]</t>
  </si>
  <si>
    <t xml:space="preserve">Charge At% &amp; Elements Properties </t>
  </si>
  <si>
    <t>Melting &amp; Casting Cycle</t>
  </si>
  <si>
    <t>Temp [C]</t>
  </si>
  <si>
    <t>Process</t>
  </si>
  <si>
    <t>Cool 1</t>
  </si>
  <si>
    <t>Cool 2</t>
  </si>
  <si>
    <t>Heat 1</t>
  </si>
  <si>
    <t>Heat 2</t>
  </si>
  <si>
    <t>Heat 3</t>
  </si>
  <si>
    <t>Notes</t>
  </si>
  <si>
    <t>Cool 3</t>
  </si>
  <si>
    <t>Casting Temp</t>
  </si>
  <si>
    <t>Heat 4</t>
  </si>
  <si>
    <t>Cool 4</t>
  </si>
  <si>
    <t>Heat 5</t>
  </si>
  <si>
    <t>Cool 5</t>
  </si>
  <si>
    <t>Additional Notes</t>
  </si>
  <si>
    <t>Ca Oxide Testing</t>
  </si>
  <si>
    <t>Remember to have lots of contact between crucible and charge pieces for efficient melting.</t>
  </si>
  <si>
    <t>Ca should be De-oxide minutes before casting</t>
  </si>
  <si>
    <t>Single large block of Ca is best as it is easy to clean and remove all oxide</t>
  </si>
  <si>
    <t>Did not have good contact between crucible and charge pieces, was difficult to melt</t>
  </si>
  <si>
    <t>Started preparing charge on 16 September</t>
  </si>
  <si>
    <t>Charge Number 01 - 25 September 2014</t>
  </si>
  <si>
    <t>Loss</t>
  </si>
  <si>
    <t>%</t>
  </si>
  <si>
    <t>Room Temp Sputtering</t>
  </si>
  <si>
    <t>Tsub</t>
  </si>
  <si>
    <t>Plamsa</t>
  </si>
  <si>
    <t>Peak Tsub</t>
  </si>
  <si>
    <t>% Tg</t>
  </si>
  <si>
    <t>Charges should be either 40 or 60cc depending on crucible size</t>
  </si>
  <si>
    <t xml:space="preserve">Ca lose at least 20% of weight from Oxide Removal </t>
  </si>
  <si>
    <t>Charge Number 02 - 1 October 2014</t>
  </si>
  <si>
    <t>Charges &lt;40cc, use small crucible</t>
  </si>
  <si>
    <t>Recast of Charge 01 from 25 September 2014</t>
  </si>
  <si>
    <t>Charge 01 mass</t>
  </si>
  <si>
    <t>grams</t>
  </si>
  <si>
    <t>% Lost Processing</t>
  </si>
  <si>
    <t>Test slow, medium, and quick pouring of the melt</t>
  </si>
  <si>
    <t>Quick pouring produces the best result</t>
  </si>
  <si>
    <t>David Advice</t>
  </si>
  <si>
    <t>Boron Nitrate coating on mould wedge will help</t>
  </si>
  <si>
    <t xml:space="preserve">Don't use crystalline targets. </t>
  </si>
  <si>
    <t>Galvanic corrosion between Mg, Zn, Ca will be bad</t>
  </si>
  <si>
    <t>Also oxidises quickly</t>
  </si>
  <si>
    <t>Pore medium speed, but move along the mould so it does not pool in the corner</t>
  </si>
  <si>
    <t>Ca comes out as 'gold' in crucible</t>
  </si>
  <si>
    <t>Need to mix charge very well to ensure Ca does not come out (has a high melting point!)</t>
  </si>
  <si>
    <t xml:space="preserve">All Ca lost and composition cannot be confirmed. Charge abandoned. </t>
  </si>
  <si>
    <t>120 sandpaper over the rest of material</t>
  </si>
  <si>
    <t>Dioxide large block of Mg and Zn first</t>
  </si>
  <si>
    <t>Files for awkward areas</t>
  </si>
  <si>
    <t>Linish first on flat and round surfaces</t>
  </si>
  <si>
    <t>Sand and linish again so all surfaces are smooth and more resistant to oxidation</t>
  </si>
  <si>
    <t>Cutting Notes</t>
  </si>
  <si>
    <t>Zn does not oxidate at all during cutting</t>
  </si>
  <si>
    <t xml:space="preserve">Cutting Mg lengthwise causes a lot of re-oxidation (from the cooling water). </t>
  </si>
  <si>
    <t>See if it happens with shorter cuts</t>
  </si>
  <si>
    <t xml:space="preserve">Pat Advised there was not even cooling water in the reservoir, or I was cutting too fast. It should not oxide. </t>
  </si>
  <si>
    <t>"Gold" residue in crucible indicates Ca has been lose from the alloy</t>
  </si>
  <si>
    <t>Cut big block into 1/3s length wise</t>
  </si>
  <si>
    <t>Split the 2/3 lengths down the middle lengthwise</t>
  </si>
  <si>
    <t>Target Notes</t>
  </si>
  <si>
    <t>Cut about halfway through target over about 5 minutes</t>
  </si>
  <si>
    <t>Drilled on piece of wood cut to size, between rubber clamps, and within a drip tray</t>
  </si>
  <si>
    <t>Most of target boundary broke off by that point, and will be cut / linshed off</t>
  </si>
  <si>
    <t>Seems to always oxidise a bit, but is much easier to clean afterwards</t>
  </si>
  <si>
    <t>Cut 1/3 off of each large piece</t>
  </si>
  <si>
    <t xml:space="preserve">Will have long, thin pieces that are easy to clean and fit in a crucible. </t>
  </si>
  <si>
    <t>Kept lubricated with a constant stream of distilled water</t>
  </si>
  <si>
    <t>Charge Number 03 - 20 October 2014</t>
  </si>
  <si>
    <t>Alloy Tm about 400C</t>
  </si>
  <si>
    <t>g</t>
  </si>
  <si>
    <t>Remaining reusable alloy material</t>
  </si>
  <si>
    <t>DSC of Plate Section</t>
  </si>
  <si>
    <t xml:space="preserve">3 DSCs of cast plate so material is crystalline. Confussed as to why we are using copper moulds and getting a brittle material if it is crytalline anyway. </t>
  </si>
  <si>
    <t>From Gu 2005</t>
  </si>
  <si>
    <t>Jake Thesis</t>
  </si>
  <si>
    <t>Jake has about 400C</t>
  </si>
  <si>
    <t>xx</t>
  </si>
  <si>
    <t xml:space="preserve">Cast 4mm plate and got a full mould. Pat said it was very easy to pour! </t>
  </si>
  <si>
    <t xml:space="preserve">Only one small crack. </t>
  </si>
  <si>
    <t xml:space="preserve">String notes, </t>
  </si>
  <si>
    <t>Remove string rod slowly, and shake it off as it is removed</t>
  </si>
  <si>
    <t>If rod fire occurs, put back in melt (liquid metal and Argon will extinguish the flame)</t>
  </si>
  <si>
    <t>Charge Number 04 - 3 Febuary 2015</t>
  </si>
  <si>
    <t>Target Cutting</t>
  </si>
  <si>
    <t>4mm plate</t>
  </si>
  <si>
    <t>Able to cut two targets from plate</t>
  </si>
  <si>
    <t>Each target took 15 - 20mins to cut</t>
  </si>
  <si>
    <t>Used 1 FULL bottle of distilled water per target</t>
  </si>
  <si>
    <t>Charge Number 05 - 6 Febuary 2015</t>
  </si>
  <si>
    <t>Induction Furnace Volume Calcs</t>
  </si>
  <si>
    <t>Crucibles</t>
  </si>
  <si>
    <t>Small</t>
  </si>
  <si>
    <t>L [mm]</t>
  </si>
  <si>
    <t>d [mm]</t>
  </si>
  <si>
    <t>Large</t>
  </si>
  <si>
    <t>Area [PiR^2]</t>
  </si>
  <si>
    <t>Volume [mm^3]</t>
  </si>
  <si>
    <t>Volume [cc]</t>
  </si>
  <si>
    <t>Plate Casting</t>
  </si>
  <si>
    <t>t0 [mm]</t>
  </si>
  <si>
    <t>t1 [mm]</t>
  </si>
  <si>
    <t>t2 [mm]</t>
  </si>
  <si>
    <t>Area [L*d]</t>
  </si>
  <si>
    <t>Plate Riser</t>
  </si>
  <si>
    <t>h [mm]</t>
  </si>
  <si>
    <t>Plate
thickness</t>
  </si>
  <si>
    <t>0 thickness 
plate riser 
opening</t>
  </si>
  <si>
    <t>t3 [mm]</t>
  </si>
  <si>
    <t>t4 [mm]</t>
  </si>
  <si>
    <t>t5 [mm]</t>
  </si>
  <si>
    <t>Area [h/2*(t0+tn+tn)]</t>
  </si>
  <si>
    <t>Total Plate Volume</t>
  </si>
  <si>
    <t>Plate</t>
  </si>
  <si>
    <t>Riser</t>
  </si>
  <si>
    <t>Casting appears to be cracking at entry cornor, but is flowing well</t>
  </si>
  <si>
    <t>Shoud try casting at a lower tempurature as it may get a better result</t>
  </si>
  <si>
    <t>Charge Number 06 - 12 Febuary 2015</t>
  </si>
  <si>
    <t>Full Mg</t>
  </si>
  <si>
    <t>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</si>
</sst>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36"/>
      <color rgb="FFFF0000"/>
      <name val="Calibri"/>
      <family val="2"/>
      <scheme val="minor"/>
    </font>
    <font>
      <b/>
      <sz val="48"/>
      <color rgb="FFFF0000"/>
      <name val="Calibri"/>
      <family val="2"/>
      <scheme val="minor"/>
    </font>
    <font>
      <b/>
      <sz val="36"/>
      <color rgb="FF0070C0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4"/>
      <color rgb="FFC0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36"/>
      <color theme="0" tint="-4.9989318521683403E-2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4"/>
      <color theme="4" tint="-0.499984740745262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E721BD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DF4158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3">
    <xf numFmtId="0" fontId="0" fillId="0" borderId="0" xfId="0"/>
    <xf numFmtId="0" fontId="2" fillId="0" borderId="0" xfId="0" applyFont="1" applyAlignment="1">
      <alignment horizontal="center" vertical="top" wrapText="1"/>
    </xf>
    <xf numFmtId="0" fontId="2" fillId="4" borderId="4" xfId="0" applyFont="1" applyFill="1" applyBorder="1"/>
    <xf numFmtId="0" fontId="0" fillId="0" borderId="0" xfId="0" applyBorder="1"/>
    <xf numFmtId="0" fontId="0" fillId="0" borderId="0" xfId="0" applyFill="1" applyBorder="1"/>
    <xf numFmtId="0" fontId="0" fillId="0" borderId="5" xfId="0" applyBorder="1"/>
    <xf numFmtId="0" fontId="0" fillId="2" borderId="0" xfId="0" applyFill="1" applyBorder="1"/>
    <xf numFmtId="0" fontId="2" fillId="4" borderId="6" xfId="0" applyFont="1" applyFill="1" applyBorder="1"/>
    <xf numFmtId="0" fontId="0" fillId="0" borderId="7" xfId="0" applyBorder="1"/>
    <xf numFmtId="0" fontId="0" fillId="0" borderId="7" xfId="0" applyFill="1" applyBorder="1"/>
    <xf numFmtId="0" fontId="0" fillId="0" borderId="8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2" xfId="0" applyFill="1" applyBorder="1"/>
    <xf numFmtId="0" fontId="3" fillId="4" borderId="1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3" fillId="4" borderId="9" xfId="0" applyFont="1" applyFill="1" applyBorder="1" applyAlignment="1">
      <alignment horizontal="center" vertical="center" wrapText="1"/>
    </xf>
    <xf numFmtId="0" fontId="3" fillId="4" borderId="10" xfId="0" applyFont="1" applyFill="1" applyBorder="1" applyAlignment="1">
      <alignment horizontal="center" vertical="center" wrapText="1"/>
    </xf>
    <xf numFmtId="0" fontId="3" fillId="4" borderId="11" xfId="0" applyFont="1" applyFill="1" applyBorder="1" applyAlignment="1">
      <alignment horizontal="center" vertical="center" wrapText="1"/>
    </xf>
    <xf numFmtId="0" fontId="4" fillId="0" borderId="0" xfId="0" applyFont="1"/>
    <xf numFmtId="0" fontId="3" fillId="5" borderId="2" xfId="0" applyFont="1" applyFill="1" applyBorder="1"/>
    <xf numFmtId="0" fontId="2" fillId="5" borderId="4" xfId="0" applyFont="1" applyFill="1" applyBorder="1"/>
    <xf numFmtId="0" fontId="0" fillId="5" borderId="6" xfId="0" applyFill="1" applyBorder="1"/>
    <xf numFmtId="0" fontId="0" fillId="0" borderId="1" xfId="0" applyFill="1" applyBorder="1"/>
    <xf numFmtId="10" fontId="0" fillId="0" borderId="2" xfId="1" applyNumberFormat="1" applyFont="1" applyFill="1" applyBorder="1"/>
    <xf numFmtId="10" fontId="0" fillId="0" borderId="3" xfId="1" applyNumberFormat="1" applyFont="1" applyFill="1" applyBorder="1"/>
    <xf numFmtId="0" fontId="0" fillId="0" borderId="4" xfId="0" applyFill="1" applyBorder="1"/>
    <xf numFmtId="10" fontId="0" fillId="0" borderId="0" xfId="1" applyNumberFormat="1" applyFont="1" applyFill="1" applyBorder="1"/>
    <xf numFmtId="10" fontId="0" fillId="0" borderId="5" xfId="1" applyNumberFormat="1" applyFont="1" applyFill="1" applyBorder="1"/>
    <xf numFmtId="0" fontId="0" fillId="0" borderId="9" xfId="0" applyFill="1" applyBorder="1"/>
    <xf numFmtId="10" fontId="0" fillId="0" borderId="10" xfId="1" applyNumberFormat="1" applyFont="1" applyFill="1" applyBorder="1"/>
    <xf numFmtId="0" fontId="0" fillId="0" borderId="10" xfId="0" applyFill="1" applyBorder="1"/>
    <xf numFmtId="10" fontId="0" fillId="0" borderId="11" xfId="1" applyNumberFormat="1" applyFont="1" applyFill="1" applyBorder="1"/>
    <xf numFmtId="0" fontId="3" fillId="3" borderId="1" xfId="0" applyFont="1" applyFill="1" applyBorder="1"/>
    <xf numFmtId="0" fontId="3" fillId="3" borderId="2" xfId="0" applyFont="1" applyFill="1" applyBorder="1"/>
    <xf numFmtId="0" fontId="2" fillId="3" borderId="4" xfId="0" applyFont="1" applyFill="1" applyBorder="1"/>
    <xf numFmtId="0" fontId="0" fillId="3" borderId="6" xfId="0" applyFill="1" applyBorder="1"/>
    <xf numFmtId="9" fontId="0" fillId="0" borderId="2" xfId="1" applyFont="1" applyFill="1" applyBorder="1"/>
    <xf numFmtId="9" fontId="0" fillId="0" borderId="0" xfId="1" applyFont="1" applyFill="1" applyBorder="1"/>
    <xf numFmtId="9" fontId="0" fillId="0" borderId="10" xfId="1" applyFont="1" applyFill="1" applyBorder="1"/>
    <xf numFmtId="2" fontId="0" fillId="0" borderId="10" xfId="1" applyNumberFormat="1" applyFont="1" applyFill="1" applyBorder="1"/>
    <xf numFmtId="9" fontId="0" fillId="0" borderId="11" xfId="1" applyFont="1" applyFill="1" applyBorder="1"/>
    <xf numFmtId="0" fontId="3" fillId="0" borderId="2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vertical="center"/>
    </xf>
    <xf numFmtId="0" fontId="3" fillId="3" borderId="2" xfId="0" applyFont="1" applyFill="1" applyBorder="1" applyAlignment="1">
      <alignment vertical="center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6" borderId="1" xfId="0" applyFont="1" applyFill="1" applyBorder="1" applyAlignment="1">
      <alignment horizontal="center" vertical="center" wrapText="1"/>
    </xf>
    <xf numFmtId="0" fontId="3" fillId="6" borderId="2" xfId="0" applyFont="1" applyFill="1" applyBorder="1" applyAlignment="1">
      <alignment horizontal="center" vertical="center" wrapText="1"/>
    </xf>
    <xf numFmtId="0" fontId="3" fillId="6" borderId="3" xfId="0" applyFont="1" applyFill="1" applyBorder="1" applyAlignment="1">
      <alignment horizontal="center" vertical="center" wrapText="1"/>
    </xf>
    <xf numFmtId="0" fontId="2" fillId="6" borderId="4" xfId="0" applyFont="1" applyFill="1" applyBorder="1"/>
    <xf numFmtId="0" fontId="2" fillId="6" borderId="6" xfId="0" applyFont="1" applyFill="1" applyBorder="1"/>
    <xf numFmtId="0" fontId="3" fillId="6" borderId="9" xfId="0" applyFont="1" applyFill="1" applyBorder="1" applyAlignment="1">
      <alignment horizontal="center" vertical="center" wrapText="1"/>
    </xf>
    <xf numFmtId="0" fontId="3" fillId="6" borderId="10" xfId="0" applyFont="1" applyFill="1" applyBorder="1" applyAlignment="1">
      <alignment horizontal="center" vertical="center" wrapText="1"/>
    </xf>
    <xf numFmtId="0" fontId="3" fillId="6" borderId="11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vertical="center"/>
    </xf>
    <xf numFmtId="0" fontId="3" fillId="7" borderId="2" xfId="0" applyFont="1" applyFill="1" applyBorder="1" applyAlignment="1">
      <alignment vertical="center"/>
    </xf>
    <xf numFmtId="0" fontId="3" fillId="7" borderId="2" xfId="0" applyFont="1" applyFill="1" applyBorder="1" applyAlignment="1">
      <alignment horizontal="center" vertical="center" wrapText="1"/>
    </xf>
    <xf numFmtId="0" fontId="3" fillId="7" borderId="3" xfId="0" applyFont="1" applyFill="1" applyBorder="1" applyAlignment="1">
      <alignment horizontal="center" vertical="center" wrapText="1"/>
    </xf>
    <xf numFmtId="0" fontId="2" fillId="7" borderId="4" xfId="0" applyFont="1" applyFill="1" applyBorder="1"/>
    <xf numFmtId="0" fontId="0" fillId="7" borderId="6" xfId="0" applyFill="1" applyBorder="1"/>
    <xf numFmtId="0" fontId="3" fillId="5" borderId="1" xfId="0" quotePrefix="1" applyFont="1" applyFill="1" applyBorder="1"/>
    <xf numFmtId="10" fontId="0" fillId="8" borderId="2" xfId="1" applyNumberFormat="1" applyFont="1" applyFill="1" applyBorder="1"/>
    <xf numFmtId="10" fontId="0" fillId="8" borderId="0" xfId="1" applyNumberFormat="1" applyFont="1" applyFill="1" applyBorder="1"/>
    <xf numFmtId="0" fontId="0" fillId="8" borderId="9" xfId="0" applyFill="1" applyBorder="1"/>
    <xf numFmtId="9" fontId="0" fillId="8" borderId="2" xfId="1" applyFont="1" applyFill="1" applyBorder="1"/>
    <xf numFmtId="9" fontId="0" fillId="8" borderId="0" xfId="1" applyFont="1" applyFill="1" applyBorder="1"/>
    <xf numFmtId="164" fontId="0" fillId="0" borderId="4" xfId="0" applyNumberFormat="1" applyBorder="1"/>
    <xf numFmtId="164" fontId="0" fillId="0" borderId="5" xfId="0" applyNumberFormat="1" applyBorder="1"/>
    <xf numFmtId="164" fontId="0" fillId="0" borderId="11" xfId="0" applyNumberFormat="1" applyBorder="1"/>
    <xf numFmtId="0" fontId="3" fillId="5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8" borderId="0" xfId="0" applyFill="1"/>
    <xf numFmtId="0" fontId="0" fillId="0" borderId="0" xfId="0" applyAlignment="1">
      <alignment horizontal="right"/>
    </xf>
    <xf numFmtId="0" fontId="2" fillId="9" borderId="4" xfId="0" applyFont="1" applyFill="1" applyBorder="1"/>
    <xf numFmtId="0" fontId="0" fillId="9" borderId="6" xfId="0" applyFill="1" applyBorder="1"/>
    <xf numFmtId="0" fontId="3" fillId="9" borderId="2" xfId="0" applyFont="1" applyFill="1" applyBorder="1"/>
    <xf numFmtId="0" fontId="3" fillId="9" borderId="2" xfId="0" applyFont="1" applyFill="1" applyBorder="1" applyAlignment="1">
      <alignment horizontal="center" vertical="center"/>
    </xf>
    <xf numFmtId="0" fontId="3" fillId="9" borderId="3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8" fillId="0" borderId="0" xfId="0" applyFont="1"/>
    <xf numFmtId="10" fontId="0" fillId="0" borderId="2" xfId="1" applyNumberFormat="1" applyFont="1" applyBorder="1"/>
    <xf numFmtId="10" fontId="0" fillId="0" borderId="0" xfId="1" applyNumberFormat="1" applyFont="1" applyBorder="1"/>
    <xf numFmtId="0" fontId="0" fillId="8" borderId="9" xfId="0" applyFill="1" applyBorder="1" applyProtection="1">
      <protection locked="0"/>
    </xf>
    <xf numFmtId="0" fontId="3" fillId="9" borderId="1" xfId="0" quotePrefix="1" applyFont="1" applyFill="1" applyBorder="1" applyAlignment="1">
      <alignment vertical="center"/>
    </xf>
    <xf numFmtId="10" fontId="0" fillId="0" borderId="8" xfId="1" applyNumberFormat="1" applyFont="1" applyFill="1" applyBorder="1"/>
    <xf numFmtId="0" fontId="0" fillId="0" borderId="6" xfId="0" applyFill="1" applyBorder="1"/>
    <xf numFmtId="10" fontId="0" fillId="0" borderId="7" xfId="1" applyNumberFormat="1" applyFont="1" applyFill="1" applyBorder="1"/>
    <xf numFmtId="10" fontId="0" fillId="0" borderId="7" xfId="1" applyNumberFormat="1" applyFont="1" applyBorder="1"/>
    <xf numFmtId="0" fontId="3" fillId="9" borderId="9" xfId="0" applyFont="1" applyFill="1" applyBorder="1" applyAlignment="1">
      <alignment horizontal="center" vertical="center"/>
    </xf>
    <xf numFmtId="0" fontId="3" fillId="9" borderId="11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 wrapText="1"/>
    </xf>
    <xf numFmtId="0" fontId="3" fillId="3" borderId="10" xfId="0" applyFont="1" applyFill="1" applyBorder="1" applyAlignment="1">
      <alignment horizontal="center" vertical="center" wrapText="1"/>
    </xf>
    <xf numFmtId="0" fontId="0" fillId="0" borderId="3" xfId="0" applyFill="1" applyBorder="1"/>
    <xf numFmtId="0" fontId="0" fillId="0" borderId="5" xfId="0" applyFill="1" applyBorder="1"/>
    <xf numFmtId="0" fontId="0" fillId="0" borderId="8" xfId="0" applyFill="1" applyBorder="1"/>
    <xf numFmtId="0" fontId="3" fillId="3" borderId="12" xfId="0" applyFont="1" applyFill="1" applyBorder="1" applyAlignment="1">
      <alignment horizontal="center" vertical="center" wrapText="1"/>
    </xf>
    <xf numFmtId="0" fontId="0" fillId="8" borderId="0" xfId="0" applyFill="1" applyBorder="1" applyProtection="1">
      <protection locked="0"/>
    </xf>
    <xf numFmtId="0" fontId="0" fillId="8" borderId="5" xfId="0" applyFill="1" applyBorder="1" applyProtection="1">
      <protection locked="0"/>
    </xf>
    <xf numFmtId="0" fontId="0" fillId="8" borderId="8" xfId="0" applyFill="1" applyBorder="1" applyProtection="1">
      <protection locked="0"/>
    </xf>
    <xf numFmtId="0" fontId="0" fillId="8" borderId="4" xfId="0" applyFill="1" applyBorder="1" applyProtection="1">
      <protection locked="0"/>
    </xf>
    <xf numFmtId="164" fontId="0" fillId="0" borderId="7" xfId="0" applyNumberFormat="1" applyBorder="1"/>
    <xf numFmtId="164" fontId="0" fillId="0" borderId="8" xfId="0" applyNumberFormat="1" applyBorder="1"/>
    <xf numFmtId="10" fontId="0" fillId="7" borderId="13" xfId="1" applyNumberFormat="1" applyFont="1" applyFill="1" applyBorder="1"/>
    <xf numFmtId="10" fontId="0" fillId="7" borderId="14" xfId="1" applyNumberFormat="1" applyFont="1" applyFill="1" applyBorder="1"/>
    <xf numFmtId="10" fontId="0" fillId="7" borderId="15" xfId="1" applyNumberFormat="1" applyFont="1" applyFill="1" applyBorder="1"/>
    <xf numFmtId="10" fontId="0" fillId="7" borderId="8" xfId="1" applyNumberFormat="1" applyFont="1" applyFill="1" applyBorder="1"/>
    <xf numFmtId="164" fontId="0" fillId="7" borderId="0" xfId="0" applyNumberFormat="1" applyFill="1" applyBorder="1"/>
    <xf numFmtId="164" fontId="0" fillId="7" borderId="5" xfId="0" applyNumberFormat="1" applyFill="1" applyBorder="1"/>
    <xf numFmtId="0" fontId="2" fillId="0" borderId="4" xfId="0" applyFont="1" applyBorder="1"/>
    <xf numFmtId="0" fontId="9" fillId="0" borderId="0" xfId="0" applyFont="1"/>
    <xf numFmtId="164" fontId="0" fillId="7" borderId="1" xfId="0" applyNumberFormat="1" applyFill="1" applyBorder="1"/>
    <xf numFmtId="0" fontId="0" fillId="7" borderId="4" xfId="0" applyFill="1" applyBorder="1"/>
    <xf numFmtId="164" fontId="0" fillId="7" borderId="6" xfId="0" applyNumberFormat="1" applyFill="1" applyBorder="1"/>
    <xf numFmtId="0" fontId="0" fillId="7" borderId="7" xfId="0" applyFill="1" applyBorder="1"/>
    <xf numFmtId="0" fontId="3" fillId="10" borderId="1" xfId="0" applyFont="1" applyFill="1" applyBorder="1" applyAlignment="1">
      <alignment horizontal="center" vertical="center" wrapText="1"/>
    </xf>
    <xf numFmtId="0" fontId="2" fillId="10" borderId="4" xfId="0" applyFont="1" applyFill="1" applyBorder="1"/>
    <xf numFmtId="0" fontId="3" fillId="10" borderId="2" xfId="0" applyFont="1" applyFill="1" applyBorder="1" applyAlignment="1">
      <alignment horizontal="center" vertical="center" wrapText="1"/>
    </xf>
    <xf numFmtId="0" fontId="3" fillId="10" borderId="3" xfId="0" applyFont="1" applyFill="1" applyBorder="1" applyAlignment="1">
      <alignment horizontal="center" vertical="center" wrapText="1"/>
    </xf>
    <xf numFmtId="0" fontId="0" fillId="8" borderId="2" xfId="0" applyFill="1" applyBorder="1"/>
    <xf numFmtId="0" fontId="0" fillId="8" borderId="0" xfId="0" applyFill="1" applyBorder="1"/>
    <xf numFmtId="0" fontId="2" fillId="10" borderId="1" xfId="0" applyFont="1" applyFill="1" applyBorder="1"/>
    <xf numFmtId="0" fontId="3" fillId="10" borderId="1" xfId="0" applyFont="1" applyFill="1" applyBorder="1" applyAlignment="1" applyProtection="1">
      <alignment horizontal="center" vertical="center" wrapText="1"/>
    </xf>
    <xf numFmtId="0" fontId="3" fillId="10" borderId="2" xfId="0" applyFont="1" applyFill="1" applyBorder="1" applyAlignment="1" applyProtection="1">
      <alignment horizontal="center" vertical="center" wrapText="1"/>
    </xf>
    <xf numFmtId="0" fontId="3" fillId="10" borderId="3" xfId="0" applyFont="1" applyFill="1" applyBorder="1" applyAlignment="1" applyProtection="1">
      <alignment horizontal="center" vertical="center" wrapText="1"/>
    </xf>
    <xf numFmtId="0" fontId="2" fillId="10" borderId="4" xfId="0" applyFont="1" applyFill="1" applyBorder="1" applyProtection="1"/>
    <xf numFmtId="0" fontId="0" fillId="0" borderId="2" xfId="0" applyFill="1" applyBorder="1" applyProtection="1"/>
    <xf numFmtId="0" fontId="0" fillId="0" borderId="0" xfId="0" applyFill="1" applyBorder="1" applyProtection="1"/>
    <xf numFmtId="0" fontId="2" fillId="10" borderId="6" xfId="0" applyFont="1" applyFill="1" applyBorder="1" applyProtection="1"/>
    <xf numFmtId="0" fontId="0" fillId="0" borderId="7" xfId="0" applyFill="1" applyBorder="1" applyProtection="1"/>
    <xf numFmtId="0" fontId="2" fillId="8" borderId="1" xfId="0" applyFont="1" applyFill="1" applyBorder="1" applyProtection="1">
      <protection locked="0"/>
    </xf>
    <xf numFmtId="0" fontId="2" fillId="8" borderId="4" xfId="0" applyFont="1" applyFill="1" applyBorder="1" applyProtection="1">
      <protection locked="0"/>
    </xf>
    <xf numFmtId="0" fontId="2" fillId="8" borderId="6" xfId="0" applyFont="1" applyFill="1" applyBorder="1" applyProtection="1">
      <protection locked="0"/>
    </xf>
    <xf numFmtId="0" fontId="0" fillId="0" borderId="3" xfId="0" applyFill="1" applyBorder="1" applyProtection="1"/>
    <xf numFmtId="0" fontId="0" fillId="0" borderId="5" xfId="0" applyFill="1" applyBorder="1" applyProtection="1"/>
    <xf numFmtId="0" fontId="0" fillId="0" borderId="8" xfId="0" applyFill="1" applyBorder="1" applyProtection="1"/>
    <xf numFmtId="0" fontId="0" fillId="0" borderId="1" xfId="0" applyFill="1" applyBorder="1" applyProtection="1"/>
    <xf numFmtId="0" fontId="0" fillId="0" borderId="4" xfId="0" applyFill="1" applyBorder="1" applyProtection="1"/>
    <xf numFmtId="0" fontId="0" fillId="0" borderId="6" xfId="0" applyFill="1" applyBorder="1" applyProtection="1"/>
    <xf numFmtId="0" fontId="0" fillId="0" borderId="6" xfId="0" quotePrefix="1" applyBorder="1"/>
    <xf numFmtId="0" fontId="2" fillId="10" borderId="6" xfId="0" applyFont="1" applyFill="1" applyBorder="1"/>
    <xf numFmtId="0" fontId="0" fillId="8" borderId="7" xfId="0" applyFill="1" applyBorder="1"/>
    <xf numFmtId="0" fontId="10" fillId="0" borderId="0" xfId="0" applyFont="1"/>
    <xf numFmtId="0" fontId="11" fillId="0" borderId="0" xfId="0" applyFont="1"/>
    <xf numFmtId="0" fontId="0" fillId="0" borderId="0" xfId="0" applyBorder="1" applyProtection="1"/>
    <xf numFmtId="0" fontId="2" fillId="0" borderId="4" xfId="0" applyFont="1" applyBorder="1" applyProtection="1"/>
    <xf numFmtId="164" fontId="0" fillId="0" borderId="0" xfId="0" applyNumberFormat="1" applyFill="1" applyBorder="1" applyProtection="1"/>
    <xf numFmtId="0" fontId="0" fillId="0" borderId="6" xfId="0" quotePrefix="1" applyBorder="1" applyProtection="1"/>
    <xf numFmtId="164" fontId="0" fillId="0" borderId="7" xfId="0" applyNumberFormat="1" applyBorder="1" applyProtection="1"/>
    <xf numFmtId="10" fontId="0" fillId="0" borderId="5" xfId="1" applyNumberFormat="1" applyFont="1" applyBorder="1"/>
    <xf numFmtId="164" fontId="0" fillId="7" borderId="4" xfId="0" applyNumberFormat="1" applyFill="1" applyBorder="1"/>
    <xf numFmtId="164" fontId="0" fillId="7" borderId="7" xfId="0" applyNumberFormat="1" applyFill="1" applyBorder="1"/>
    <xf numFmtId="10" fontId="0" fillId="7" borderId="3" xfId="1" applyNumberFormat="1" applyFont="1" applyFill="1" applyBorder="1"/>
    <xf numFmtId="10" fontId="0" fillId="7" borderId="5" xfId="1" applyNumberFormat="1" applyFont="1" applyFill="1" applyBorder="1"/>
    <xf numFmtId="0" fontId="3" fillId="11" borderId="1" xfId="0" applyFont="1" applyFill="1" applyBorder="1" applyAlignment="1">
      <alignment vertical="center"/>
    </xf>
    <xf numFmtId="0" fontId="2" fillId="11" borderId="4" xfId="0" applyFont="1" applyFill="1" applyBorder="1"/>
    <xf numFmtId="0" fontId="0" fillId="11" borderId="6" xfId="0" applyFill="1" applyBorder="1"/>
    <xf numFmtId="0" fontId="3" fillId="11" borderId="2" xfId="0" applyFont="1" applyFill="1" applyBorder="1" applyAlignment="1">
      <alignment vertical="center"/>
    </xf>
    <xf numFmtId="0" fontId="3" fillId="11" borderId="1" xfId="0" applyFont="1" applyFill="1" applyBorder="1" applyAlignment="1">
      <alignment horizontal="center" vertical="center" wrapText="1"/>
    </xf>
    <xf numFmtId="0" fontId="3" fillId="11" borderId="2" xfId="0" applyFont="1" applyFill="1" applyBorder="1" applyAlignment="1">
      <alignment horizontal="center" vertical="center" wrapText="1"/>
    </xf>
    <xf numFmtId="0" fontId="3" fillId="11" borderId="12" xfId="0" applyFont="1" applyFill="1" applyBorder="1" applyAlignment="1">
      <alignment horizontal="center" vertical="center" wrapText="1"/>
    </xf>
    <xf numFmtId="0" fontId="0" fillId="7" borderId="5" xfId="0" applyFill="1" applyBorder="1"/>
    <xf numFmtId="10" fontId="0" fillId="7" borderId="1" xfId="1" applyNumberFormat="1" applyFont="1" applyFill="1" applyBorder="1" applyProtection="1"/>
    <xf numFmtId="10" fontId="0" fillId="7" borderId="4" xfId="1" applyNumberFormat="1" applyFont="1" applyFill="1" applyBorder="1" applyProtection="1"/>
    <xf numFmtId="10" fontId="0" fillId="7" borderId="6" xfId="1" applyNumberFormat="1" applyFont="1" applyFill="1" applyBorder="1" applyProtection="1"/>
    <xf numFmtId="10" fontId="2" fillId="8" borderId="1" xfId="1" applyNumberFormat="1" applyFont="1" applyFill="1" applyBorder="1" applyProtection="1">
      <protection locked="0"/>
    </xf>
    <xf numFmtId="10" fontId="2" fillId="8" borderId="4" xfId="1" applyNumberFormat="1" applyFont="1" applyFill="1" applyBorder="1" applyProtection="1">
      <protection locked="0"/>
    </xf>
    <xf numFmtId="10" fontId="2" fillId="8" borderId="6" xfId="1" applyNumberFormat="1" applyFont="1" applyFill="1" applyBorder="1" applyProtection="1">
      <protection locked="0"/>
    </xf>
    <xf numFmtId="0" fontId="0" fillId="7" borderId="2" xfId="0" applyFill="1" applyBorder="1" applyProtection="1"/>
    <xf numFmtId="0" fontId="0" fillId="7" borderId="0" xfId="0" applyFill="1" applyBorder="1" applyProtection="1"/>
    <xf numFmtId="0" fontId="0" fillId="7" borderId="7" xfId="0" applyFill="1" applyBorder="1" applyProtection="1"/>
    <xf numFmtId="0" fontId="3" fillId="12" borderId="1" xfId="0" applyFont="1" applyFill="1" applyBorder="1" applyAlignment="1">
      <alignment horizontal="center" vertical="center" wrapText="1"/>
    </xf>
    <xf numFmtId="0" fontId="3" fillId="12" borderId="9" xfId="0" applyFont="1" applyFill="1" applyBorder="1" applyAlignment="1">
      <alignment horizontal="center" vertical="center" wrapText="1"/>
    </xf>
    <xf numFmtId="0" fontId="0" fillId="8" borderId="3" xfId="0" applyFill="1" applyBorder="1" applyProtection="1">
      <protection locked="0"/>
    </xf>
    <xf numFmtId="0" fontId="3" fillId="12" borderId="2" xfId="0" applyFont="1" applyFill="1" applyBorder="1" applyAlignment="1">
      <alignment horizontal="center" vertical="center" wrapText="1"/>
    </xf>
    <xf numFmtId="0" fontId="0" fillId="12" borderId="11" xfId="0" applyFill="1" applyBorder="1"/>
    <xf numFmtId="0" fontId="0" fillId="8" borderId="6" xfId="0" applyFill="1" applyBorder="1" applyProtection="1">
      <protection locked="0"/>
    </xf>
    <xf numFmtId="0" fontId="0" fillId="8" borderId="7" xfId="0" applyFill="1" applyBorder="1" applyProtection="1">
      <protection locked="0"/>
    </xf>
    <xf numFmtId="0" fontId="3" fillId="12" borderId="10" xfId="0" applyFont="1" applyFill="1" applyBorder="1" applyAlignment="1">
      <alignment horizontal="center" vertical="center" wrapText="1"/>
    </xf>
    <xf numFmtId="0" fontId="0" fillId="0" borderId="4" xfId="0" applyBorder="1" applyProtection="1">
      <protection locked="0"/>
    </xf>
    <xf numFmtId="0" fontId="0" fillId="0" borderId="0" xfId="0" applyBorder="1" applyProtection="1">
      <protection locked="0"/>
    </xf>
    <xf numFmtId="0" fontId="0" fillId="0" borderId="5" xfId="0" applyBorder="1" applyProtection="1">
      <protection locked="0"/>
    </xf>
    <xf numFmtId="10" fontId="0" fillId="0" borderId="0" xfId="1" applyNumberFormat="1" applyFont="1" applyBorder="1" applyProtection="1">
      <protection locked="0"/>
    </xf>
    <xf numFmtId="0" fontId="0" fillId="0" borderId="6" xfId="0" applyBorder="1" applyProtection="1">
      <protection locked="0"/>
    </xf>
    <xf numFmtId="0" fontId="0" fillId="0" borderId="7" xfId="0" applyBorder="1" applyProtection="1">
      <protection locked="0"/>
    </xf>
    <xf numFmtId="0" fontId="0" fillId="0" borderId="8" xfId="0" applyBorder="1" applyProtection="1">
      <protection locked="0"/>
    </xf>
    <xf numFmtId="0" fontId="0" fillId="0" borderId="0" xfId="0" applyProtection="1">
      <protection locked="0"/>
    </xf>
    <xf numFmtId="0" fontId="2" fillId="0" borderId="2" xfId="0" applyFont="1" applyBorder="1" applyAlignment="1">
      <alignment vertical="center"/>
    </xf>
    <xf numFmtId="0" fontId="2" fillId="15" borderId="8" xfId="0" applyFont="1" applyFill="1" applyBorder="1" applyAlignment="1">
      <alignment horizontal="center"/>
    </xf>
    <xf numFmtId="0" fontId="2" fillId="14" borderId="8" xfId="0" applyFont="1" applyFill="1" applyBorder="1" applyAlignment="1">
      <alignment horizontal="center"/>
    </xf>
    <xf numFmtId="0" fontId="2" fillId="16" borderId="8" xfId="0" applyFont="1" applyFill="1" applyBorder="1" applyAlignment="1">
      <alignment horizontal="center"/>
    </xf>
    <xf numFmtId="0" fontId="13" fillId="16" borderId="3" xfId="0" applyFont="1" applyFill="1" applyBorder="1" applyAlignment="1">
      <alignment horizontal="center" vertical="center"/>
    </xf>
    <xf numFmtId="0" fontId="13" fillId="14" borderId="3" xfId="0" applyFont="1" applyFill="1" applyBorder="1" applyAlignment="1">
      <alignment horizontal="center" vertical="center"/>
    </xf>
    <xf numFmtId="0" fontId="13" fillId="15" borderId="3" xfId="0" applyFont="1" applyFill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3" fillId="16" borderId="1" xfId="0" applyFont="1" applyFill="1" applyBorder="1" applyAlignment="1">
      <alignment horizontal="center" vertical="center"/>
    </xf>
    <xf numFmtId="0" fontId="13" fillId="16" borderId="2" xfId="0" applyFont="1" applyFill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3" fillId="14" borderId="1" xfId="0" applyFont="1" applyFill="1" applyBorder="1" applyAlignment="1">
      <alignment horizontal="center" vertical="center"/>
    </xf>
    <xf numFmtId="0" fontId="13" fillId="14" borderId="2" xfId="0" applyFont="1" applyFill="1" applyBorder="1" applyAlignment="1">
      <alignment horizontal="center" vertical="center"/>
    </xf>
    <xf numFmtId="0" fontId="13" fillId="15" borderId="1" xfId="0" applyFont="1" applyFill="1" applyBorder="1" applyAlignment="1">
      <alignment horizontal="center" vertical="center"/>
    </xf>
    <xf numFmtId="0" fontId="13" fillId="15" borderId="2" xfId="0" applyFont="1" applyFill="1" applyBorder="1" applyAlignment="1">
      <alignment horizontal="center" vertical="center"/>
    </xf>
    <xf numFmtId="0" fontId="2" fillId="16" borderId="6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2" fillId="14" borderId="6" xfId="0" applyFont="1" applyFill="1" applyBorder="1" applyAlignment="1">
      <alignment horizontal="center"/>
    </xf>
    <xf numFmtId="0" fontId="2" fillId="15" borderId="6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16" borderId="7" xfId="0" applyFont="1" applyFill="1" applyBorder="1" applyAlignment="1">
      <alignment horizontal="center"/>
    </xf>
    <xf numFmtId="0" fontId="2" fillId="14" borderId="7" xfId="0" applyFont="1" applyFill="1" applyBorder="1" applyAlignment="1">
      <alignment horizontal="center"/>
    </xf>
    <xf numFmtId="0" fontId="2" fillId="15" borderId="7" xfId="0" applyFont="1" applyFill="1" applyBorder="1" applyAlignment="1">
      <alignment horizontal="center"/>
    </xf>
    <xf numFmtId="0" fontId="2" fillId="16" borderId="6" xfId="0" applyFont="1" applyFill="1" applyBorder="1" applyAlignment="1">
      <alignment horizontal="center" vertical="center"/>
    </xf>
    <xf numFmtId="0" fontId="2" fillId="16" borderId="8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14" borderId="6" xfId="0" applyFont="1" applyFill="1" applyBorder="1" applyAlignment="1">
      <alignment horizontal="center" vertical="center"/>
    </xf>
    <xf numFmtId="0" fontId="2" fillId="14" borderId="8" xfId="0" applyFont="1" applyFill="1" applyBorder="1" applyAlignment="1">
      <alignment horizontal="center" vertical="center"/>
    </xf>
    <xf numFmtId="0" fontId="2" fillId="15" borderId="6" xfId="0" applyFont="1" applyFill="1" applyBorder="1" applyAlignment="1">
      <alignment horizontal="center" vertical="center"/>
    </xf>
    <xf numFmtId="0" fontId="2" fillId="15" borderId="8" xfId="0" applyFont="1" applyFill="1" applyBorder="1" applyAlignment="1">
      <alignment horizontal="center" vertical="center"/>
    </xf>
    <xf numFmtId="0" fontId="13" fillId="16" borderId="1" xfId="0" applyFont="1" applyFill="1" applyBorder="1" applyAlignment="1">
      <alignment horizontal="center" vertical="center"/>
    </xf>
    <xf numFmtId="0" fontId="13" fillId="16" borderId="3" xfId="0" applyFont="1" applyFill="1" applyBorder="1" applyAlignment="1">
      <alignment horizontal="center" vertical="center"/>
    </xf>
    <xf numFmtId="0" fontId="13" fillId="14" borderId="1" xfId="0" applyFont="1" applyFill="1" applyBorder="1" applyAlignment="1">
      <alignment horizontal="center" vertical="center"/>
    </xf>
    <xf numFmtId="0" fontId="13" fillId="14" borderId="3" xfId="0" applyFont="1" applyFill="1" applyBorder="1" applyAlignment="1">
      <alignment horizontal="center" vertical="center"/>
    </xf>
    <xf numFmtId="0" fontId="13" fillId="15" borderId="1" xfId="0" applyFont="1" applyFill="1" applyBorder="1" applyAlignment="1">
      <alignment horizontal="center" vertical="center"/>
    </xf>
    <xf numFmtId="0" fontId="13" fillId="15" borderId="3" xfId="0" applyFont="1" applyFill="1" applyBorder="1" applyAlignment="1">
      <alignment horizontal="center" vertical="center"/>
    </xf>
    <xf numFmtId="10" fontId="0" fillId="0" borderId="0" xfId="1" applyNumberFormat="1" applyFont="1"/>
    <xf numFmtId="0" fontId="15" fillId="0" borderId="0" xfId="0" applyFont="1"/>
    <xf numFmtId="10" fontId="0" fillId="0" borderId="0" xfId="1" applyNumberFormat="1" applyFont="1" applyProtection="1">
      <protection locked="0"/>
    </xf>
    <xf numFmtId="0" fontId="13" fillId="16" borderId="1" xfId="0" applyFont="1" applyFill="1" applyBorder="1" applyAlignment="1">
      <alignment horizontal="center" vertical="center"/>
    </xf>
    <xf numFmtId="0" fontId="13" fillId="16" borderId="3" xfId="0" applyFont="1" applyFill="1" applyBorder="1" applyAlignment="1">
      <alignment horizontal="center" vertical="center"/>
    </xf>
    <xf numFmtId="0" fontId="13" fillId="14" borderId="1" xfId="0" applyFont="1" applyFill="1" applyBorder="1" applyAlignment="1">
      <alignment horizontal="center" vertical="center"/>
    </xf>
    <xf numFmtId="0" fontId="13" fillId="14" borderId="3" xfId="0" applyFont="1" applyFill="1" applyBorder="1" applyAlignment="1">
      <alignment horizontal="center" vertical="center"/>
    </xf>
    <xf numFmtId="0" fontId="13" fillId="15" borderId="1" xfId="0" applyFont="1" applyFill="1" applyBorder="1" applyAlignment="1">
      <alignment horizontal="center" vertical="center"/>
    </xf>
    <xf numFmtId="0" fontId="13" fillId="15" borderId="3" xfId="0" applyFont="1" applyFill="1" applyBorder="1" applyAlignment="1">
      <alignment horizontal="center" vertical="center"/>
    </xf>
    <xf numFmtId="0" fontId="13" fillId="16" borderId="1" xfId="0" applyFont="1" applyFill="1" applyBorder="1" applyAlignment="1">
      <alignment horizontal="center" vertical="center"/>
    </xf>
    <xf numFmtId="0" fontId="13" fillId="16" borderId="3" xfId="0" applyFont="1" applyFill="1" applyBorder="1" applyAlignment="1">
      <alignment horizontal="center" vertical="center"/>
    </xf>
    <xf numFmtId="0" fontId="13" fillId="14" borderId="1" xfId="0" applyFont="1" applyFill="1" applyBorder="1" applyAlignment="1">
      <alignment horizontal="center" vertical="center"/>
    </xf>
    <xf numFmtId="0" fontId="13" fillId="14" borderId="3" xfId="0" applyFont="1" applyFill="1" applyBorder="1" applyAlignment="1">
      <alignment horizontal="center" vertical="center"/>
    </xf>
    <xf numFmtId="0" fontId="13" fillId="15" borderId="1" xfId="0" applyFont="1" applyFill="1" applyBorder="1" applyAlignment="1">
      <alignment horizontal="center" vertical="center"/>
    </xf>
    <xf numFmtId="0" fontId="13" fillId="15" borderId="3" xfId="0" applyFont="1" applyFill="1" applyBorder="1" applyAlignment="1">
      <alignment horizontal="center" vertical="center"/>
    </xf>
    <xf numFmtId="164" fontId="0" fillId="0" borderId="0" xfId="0" applyNumberFormat="1" applyBorder="1" applyProtection="1">
      <protection locked="0"/>
    </xf>
    <xf numFmtId="0" fontId="13" fillId="16" borderId="1" xfId="0" applyFont="1" applyFill="1" applyBorder="1" applyAlignment="1">
      <alignment horizontal="center" vertical="center"/>
    </xf>
    <xf numFmtId="0" fontId="13" fillId="16" borderId="3" xfId="0" applyFont="1" applyFill="1" applyBorder="1" applyAlignment="1">
      <alignment horizontal="center" vertical="center"/>
    </xf>
    <xf numFmtId="0" fontId="13" fillId="14" borderId="1" xfId="0" applyFont="1" applyFill="1" applyBorder="1" applyAlignment="1">
      <alignment horizontal="center" vertical="center"/>
    </xf>
    <xf numFmtId="0" fontId="13" fillId="14" borderId="3" xfId="0" applyFont="1" applyFill="1" applyBorder="1" applyAlignment="1">
      <alignment horizontal="center" vertical="center"/>
    </xf>
    <xf numFmtId="0" fontId="13" fillId="15" borderId="1" xfId="0" applyFont="1" applyFill="1" applyBorder="1" applyAlignment="1">
      <alignment horizontal="center" vertical="center"/>
    </xf>
    <xf numFmtId="0" fontId="13" fillId="15" borderId="3" xfId="0" applyFont="1" applyFill="1" applyBorder="1" applyAlignment="1">
      <alignment horizontal="center" vertical="center"/>
    </xf>
    <xf numFmtId="2" fontId="0" fillId="0" borderId="0" xfId="0" applyNumberFormat="1" applyBorder="1"/>
    <xf numFmtId="2" fontId="0" fillId="0" borderId="5" xfId="0" applyNumberFormat="1" applyBorder="1"/>
    <xf numFmtId="0" fontId="2" fillId="0" borderId="2" xfId="0" applyFont="1" applyBorder="1"/>
    <xf numFmtId="0" fontId="2" fillId="0" borderId="3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15" xfId="0" applyFont="1" applyBorder="1"/>
    <xf numFmtId="0" fontId="2" fillId="0" borderId="14" xfId="0" applyFont="1" applyBorder="1"/>
    <xf numFmtId="0" fontId="0" fillId="0" borderId="7" xfId="0" applyBorder="1" applyAlignment="1">
      <alignment wrapText="1"/>
    </xf>
    <xf numFmtId="0" fontId="0" fillId="0" borderId="8" xfId="0" applyBorder="1" applyAlignment="1">
      <alignment wrapText="1"/>
    </xf>
    <xf numFmtId="0" fontId="0" fillId="0" borderId="14" xfId="0" applyBorder="1"/>
    <xf numFmtId="0" fontId="2" fillId="0" borderId="14" xfId="0" applyFont="1" applyFill="1" applyBorder="1"/>
    <xf numFmtId="0" fontId="2" fillId="0" borderId="15" xfId="0" applyFont="1" applyFill="1" applyBorder="1"/>
    <xf numFmtId="0" fontId="0" fillId="0" borderId="15" xfId="0" applyBorder="1"/>
    <xf numFmtId="0" fontId="16" fillId="0" borderId="0" xfId="0" applyFont="1"/>
    <xf numFmtId="0" fontId="17" fillId="0" borderId="7" xfId="0" applyFont="1" applyBorder="1"/>
    <xf numFmtId="0" fontId="17" fillId="0" borderId="8" xfId="0" applyFont="1" applyBorder="1"/>
    <xf numFmtId="2" fontId="17" fillId="0" borderId="7" xfId="0" applyNumberFormat="1" applyFont="1" applyBorder="1"/>
    <xf numFmtId="2" fontId="17" fillId="0" borderId="8" xfId="0" applyNumberFormat="1" applyFont="1" applyBorder="1"/>
    <xf numFmtId="0" fontId="13" fillId="0" borderId="13" xfId="0" applyFont="1" applyBorder="1"/>
    <xf numFmtId="0" fontId="13" fillId="0" borderId="13" xfId="0" applyFont="1" applyFill="1" applyBorder="1"/>
    <xf numFmtId="0" fontId="13" fillId="16" borderId="1" xfId="0" applyFont="1" applyFill="1" applyBorder="1" applyAlignment="1">
      <alignment horizontal="center" vertical="center"/>
    </xf>
    <xf numFmtId="0" fontId="13" fillId="16" borderId="3" xfId="0" applyFont="1" applyFill="1" applyBorder="1" applyAlignment="1">
      <alignment horizontal="center" vertical="center"/>
    </xf>
    <xf numFmtId="0" fontId="13" fillId="14" borderId="1" xfId="0" applyFont="1" applyFill="1" applyBorder="1" applyAlignment="1">
      <alignment horizontal="center" vertical="center"/>
    </xf>
    <xf numFmtId="0" fontId="13" fillId="14" borderId="3" xfId="0" applyFont="1" applyFill="1" applyBorder="1" applyAlignment="1">
      <alignment horizontal="center" vertical="center"/>
    </xf>
    <xf numFmtId="0" fontId="13" fillId="15" borderId="1" xfId="0" applyFont="1" applyFill="1" applyBorder="1" applyAlignment="1">
      <alignment horizontal="center" vertical="center"/>
    </xf>
    <xf numFmtId="0" fontId="13" fillId="15" borderId="3" xfId="0" applyFont="1" applyFill="1" applyBorder="1" applyAlignment="1">
      <alignment horizontal="center" vertical="center"/>
    </xf>
    <xf numFmtId="0" fontId="12" fillId="13" borderId="9" xfId="0" applyFont="1" applyFill="1" applyBorder="1" applyAlignment="1" applyProtection="1">
      <alignment horizontal="center" vertical="center"/>
      <protection locked="0"/>
    </xf>
    <xf numFmtId="0" fontId="12" fillId="13" borderId="10" xfId="0" applyFont="1" applyFill="1" applyBorder="1" applyAlignment="1" applyProtection="1">
      <alignment horizontal="center" vertical="center"/>
      <protection locked="0"/>
    </xf>
    <xf numFmtId="0" fontId="12" fillId="13" borderId="11" xfId="0" applyFont="1" applyFill="1" applyBorder="1" applyAlignment="1" applyProtection="1">
      <alignment horizontal="center" vertical="center"/>
      <protection locked="0"/>
    </xf>
    <xf numFmtId="0" fontId="13" fillId="16" borderId="1" xfId="0" applyFont="1" applyFill="1" applyBorder="1" applyAlignment="1">
      <alignment horizontal="center" vertical="center"/>
    </xf>
    <xf numFmtId="0" fontId="13" fillId="16" borderId="3" xfId="0" applyFont="1" applyFill="1" applyBorder="1" applyAlignment="1">
      <alignment horizontal="center" vertical="center"/>
    </xf>
    <xf numFmtId="0" fontId="13" fillId="14" borderId="1" xfId="0" applyFont="1" applyFill="1" applyBorder="1" applyAlignment="1">
      <alignment horizontal="center" vertical="center"/>
    </xf>
    <xf numFmtId="0" fontId="13" fillId="14" borderId="3" xfId="0" applyFont="1" applyFill="1" applyBorder="1" applyAlignment="1">
      <alignment horizontal="center" vertical="center"/>
    </xf>
    <xf numFmtId="0" fontId="13" fillId="15" borderId="1" xfId="0" applyFont="1" applyFill="1" applyBorder="1" applyAlignment="1">
      <alignment horizontal="center" vertical="center"/>
    </xf>
    <xf numFmtId="0" fontId="13" fillId="15" borderId="3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DF4158"/>
      <color rgb="FFE721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L49"/>
  <sheetViews>
    <sheetView zoomScale="110" zoomScaleNormal="110" workbookViewId="0">
      <selection activeCell="J22" sqref="J22"/>
    </sheetView>
  </sheetViews>
  <sheetFormatPr defaultColWidth="0" defaultRowHeight="15" x14ac:dyDescent="0.25"/>
  <cols>
    <col min="1" max="2" width="9.140625" customWidth="1"/>
    <col min="3" max="3" width="13.42578125" bestFit="1" customWidth="1"/>
    <col min="4" max="4" width="10.28515625" customWidth="1"/>
    <col min="5" max="5" width="10.5703125" bestFit="1" customWidth="1"/>
    <col min="6" max="6" width="9.140625" customWidth="1"/>
    <col min="7" max="7" width="12.28515625" customWidth="1"/>
    <col min="8" max="8" width="11.28515625" customWidth="1"/>
    <col min="9" max="9" width="9.140625" customWidth="1"/>
    <col min="10" max="10" width="10.7109375" customWidth="1"/>
    <col min="11" max="12" width="9.140625" customWidth="1"/>
    <col min="13" max="16384" width="9.140625" hidden="1"/>
  </cols>
  <sheetData>
    <row r="1" spans="1:10" s="57" customFormat="1" ht="46.5" x14ac:dyDescent="0.7">
      <c r="A1" s="57" t="s">
        <v>33</v>
      </c>
    </row>
    <row r="2" spans="1:10" s="1" customFormat="1" ht="47.25" x14ac:dyDescent="0.25">
      <c r="A2" s="17" t="s">
        <v>3</v>
      </c>
      <c r="B2" s="18" t="s">
        <v>7</v>
      </c>
      <c r="C2" s="18" t="s">
        <v>4</v>
      </c>
      <c r="D2" s="18" t="s">
        <v>5</v>
      </c>
      <c r="E2" s="19" t="s">
        <v>6</v>
      </c>
      <c r="F2" s="46"/>
      <c r="G2" s="20" t="s">
        <v>8</v>
      </c>
      <c r="H2" s="21" t="s">
        <v>11</v>
      </c>
      <c r="I2" s="21" t="s">
        <v>12</v>
      </c>
      <c r="J2" s="22" t="s">
        <v>14</v>
      </c>
    </row>
    <row r="3" spans="1:10" x14ac:dyDescent="0.25">
      <c r="A3" s="2" t="s">
        <v>0</v>
      </c>
      <c r="B3" s="11">
        <v>12</v>
      </c>
      <c r="C3" s="12">
        <v>24.305</v>
      </c>
      <c r="D3" s="12">
        <v>1.738</v>
      </c>
      <c r="E3" s="13">
        <v>650</v>
      </c>
      <c r="F3" s="4"/>
      <c r="G3" s="11" t="s">
        <v>9</v>
      </c>
      <c r="H3" s="16">
        <v>0.16</v>
      </c>
      <c r="I3" s="12">
        <v>7.1999999999999995E-2</v>
      </c>
      <c r="J3" s="13" t="s">
        <v>13</v>
      </c>
    </row>
    <row r="4" spans="1:10" x14ac:dyDescent="0.25">
      <c r="A4" s="2" t="s">
        <v>2</v>
      </c>
      <c r="B4" s="14">
        <v>30</v>
      </c>
      <c r="C4" s="3">
        <v>65.382000000000005</v>
      </c>
      <c r="D4" s="3">
        <v>7.14</v>
      </c>
      <c r="E4" s="5">
        <v>420</v>
      </c>
      <c r="F4" s="4"/>
      <c r="G4" s="14" t="s">
        <v>9</v>
      </c>
      <c r="H4" s="4">
        <v>0.13300000000000001</v>
      </c>
      <c r="I4" s="3">
        <v>7.3999999999999996E-2</v>
      </c>
      <c r="J4" s="5" t="s">
        <v>13</v>
      </c>
    </row>
    <row r="5" spans="1:10" x14ac:dyDescent="0.25">
      <c r="A5" s="2" t="s">
        <v>1</v>
      </c>
      <c r="B5" s="14">
        <v>20</v>
      </c>
      <c r="C5" s="3">
        <v>40.078000000000003</v>
      </c>
      <c r="D5" s="3">
        <v>1.55</v>
      </c>
      <c r="E5" s="5">
        <v>842</v>
      </c>
      <c r="F5" s="4"/>
      <c r="G5" s="14" t="s">
        <v>10</v>
      </c>
      <c r="H5" s="6">
        <v>0.14899999999999999</v>
      </c>
      <c r="I5" s="3">
        <v>9.5000000000000001E-2</v>
      </c>
      <c r="J5" s="5" t="s">
        <v>13</v>
      </c>
    </row>
    <row r="6" spans="1:10" x14ac:dyDescent="0.25">
      <c r="A6" s="7" t="s">
        <v>15</v>
      </c>
      <c r="B6" s="15">
        <v>39</v>
      </c>
      <c r="C6" s="8">
        <v>88.905839999999998</v>
      </c>
      <c r="D6" s="8">
        <v>4.4720000000000004</v>
      </c>
      <c r="E6" s="10">
        <v>1526</v>
      </c>
      <c r="F6" s="9"/>
      <c r="G6" s="15" t="s">
        <v>9</v>
      </c>
      <c r="H6" s="9">
        <v>0.18</v>
      </c>
      <c r="I6" s="8"/>
      <c r="J6" s="10" t="s">
        <v>18</v>
      </c>
    </row>
    <row r="8" spans="1:10" s="23" customFormat="1" ht="15.75" x14ac:dyDescent="0.25">
      <c r="A8" s="72" t="str">
        <f>A9 &amp; C9*100 &amp; A10 &amp; C10*100 &amp; A11 &amp; C11*100</f>
        <v>Mg65Zn30Ca5</v>
      </c>
      <c r="B8" s="24"/>
      <c r="C8" s="47" t="s">
        <v>19</v>
      </c>
      <c r="D8" s="47" t="s">
        <v>22</v>
      </c>
      <c r="E8" s="48" t="s">
        <v>21</v>
      </c>
      <c r="G8" s="81" t="s">
        <v>35</v>
      </c>
      <c r="H8" s="48" t="s">
        <v>36</v>
      </c>
    </row>
    <row r="9" spans="1:10" x14ac:dyDescent="0.25">
      <c r="A9" s="25" t="s">
        <v>0</v>
      </c>
      <c r="B9" s="27"/>
      <c r="C9" s="73">
        <v>0.65</v>
      </c>
      <c r="D9" s="16">
        <f>C9*C3</f>
        <v>15.798250000000001</v>
      </c>
      <c r="E9" s="29">
        <f>D9/$D$12</f>
        <v>0.42222400395544779</v>
      </c>
      <c r="G9" s="78">
        <f>E9*$G$12</f>
        <v>48.133536450921049</v>
      </c>
      <c r="H9" s="79">
        <f>G9/D3</f>
        <v>27.694785069574827</v>
      </c>
    </row>
    <row r="10" spans="1:10" x14ac:dyDescent="0.25">
      <c r="A10" s="25" t="s">
        <v>2</v>
      </c>
      <c r="B10" s="30"/>
      <c r="C10" s="74">
        <v>0.3</v>
      </c>
      <c r="D10" s="4">
        <f>C10*C4</f>
        <v>19.614599999999999</v>
      </c>
      <c r="E10" s="32">
        <f>D10/$D$12</f>
        <v>0.52421976788470404</v>
      </c>
      <c r="G10" s="78">
        <f>E10*$G$12</f>
        <v>59.76105353885626</v>
      </c>
      <c r="H10" s="79">
        <f t="shared" ref="H10" si="0">G10/D4</f>
        <v>8.369895453621325</v>
      </c>
    </row>
    <row r="11" spans="1:10" x14ac:dyDescent="0.25">
      <c r="A11" s="25" t="s">
        <v>1</v>
      </c>
      <c r="B11" s="30"/>
      <c r="C11" s="74">
        <v>0.05</v>
      </c>
      <c r="D11" s="4">
        <f>C11*C5</f>
        <v>2.0039000000000002</v>
      </c>
      <c r="E11" s="32">
        <f>D11/$D$12</f>
        <v>5.3556228159848202E-2</v>
      </c>
      <c r="G11" s="78">
        <f>E11*$G$12</f>
        <v>6.1054100102226947</v>
      </c>
      <c r="H11" s="79">
        <f>G11/D5</f>
        <v>3.9389742001436741</v>
      </c>
    </row>
    <row r="12" spans="1:10" x14ac:dyDescent="0.25">
      <c r="A12" s="26"/>
      <c r="B12" s="33" t="s">
        <v>20</v>
      </c>
      <c r="C12" s="34">
        <f>SUM(C9:C11)</f>
        <v>1</v>
      </c>
      <c r="D12" s="35">
        <f>SUM(D9:D11)</f>
        <v>37.41675</v>
      </c>
      <c r="E12" s="36">
        <f>SUM(E9:E11)</f>
        <v>1</v>
      </c>
      <c r="G12" s="75">
        <v>114</v>
      </c>
      <c r="H12" s="80">
        <f>SUM(H9:H11)</f>
        <v>40.003654723339828</v>
      </c>
      <c r="J12" t="s">
        <v>34</v>
      </c>
    </row>
    <row r="14" spans="1:10" s="23" customFormat="1" ht="15.75" x14ac:dyDescent="0.25">
      <c r="A14" s="37" t="str">
        <f>A15 &amp; C15*100 &amp; A16 &amp; C16*100 &amp; A17 &amp; C17*100</f>
        <v>Mg65Ca25Y10</v>
      </c>
      <c r="B14" s="38"/>
      <c r="C14" s="49" t="s">
        <v>19</v>
      </c>
      <c r="D14" s="49" t="s">
        <v>22</v>
      </c>
      <c r="E14" s="50" t="s">
        <v>21</v>
      </c>
      <c r="G14" s="82" t="s">
        <v>35</v>
      </c>
      <c r="H14" s="50" t="s">
        <v>36</v>
      </c>
    </row>
    <row r="15" spans="1:10" x14ac:dyDescent="0.25">
      <c r="A15" s="39" t="s">
        <v>0</v>
      </c>
      <c r="B15" s="27"/>
      <c r="C15" s="76">
        <v>0.65</v>
      </c>
      <c r="D15" s="16">
        <f>C15*C3</f>
        <v>15.798250000000001</v>
      </c>
      <c r="E15" s="29">
        <f>D15/$D$18</f>
        <v>0.45517165992467395</v>
      </c>
      <c r="G15" s="78">
        <f>E15*$G$18</f>
        <v>36.413732793973914</v>
      </c>
      <c r="H15" s="79">
        <f>G15/D3</f>
        <v>20.951514841181769</v>
      </c>
    </row>
    <row r="16" spans="1:10" x14ac:dyDescent="0.25">
      <c r="A16" s="39" t="s">
        <v>1</v>
      </c>
      <c r="B16" s="30"/>
      <c r="C16" s="77">
        <v>0.25</v>
      </c>
      <c r="D16" s="4">
        <f>C16*C5</f>
        <v>10.019500000000001</v>
      </c>
      <c r="E16" s="32">
        <f>D16/$D$18</f>
        <v>0.28867706528351372</v>
      </c>
      <c r="G16" s="78">
        <f>E16*$G$18</f>
        <v>23.094165222681099</v>
      </c>
      <c r="H16" s="79">
        <f>G16/D5</f>
        <v>14.899461433987804</v>
      </c>
    </row>
    <row r="17" spans="1:8" x14ac:dyDescent="0.25">
      <c r="A17" s="39" t="s">
        <v>15</v>
      </c>
      <c r="B17" s="30"/>
      <c r="C17" s="77">
        <v>0.1</v>
      </c>
      <c r="D17" s="4">
        <f>C17*C6</f>
        <v>8.8905840000000005</v>
      </c>
      <c r="E17" s="32">
        <f>D17/$D$18</f>
        <v>0.25615127479181221</v>
      </c>
      <c r="G17" s="78">
        <f>E17*$G$18</f>
        <v>20.492101983344977</v>
      </c>
      <c r="H17" s="79">
        <f>G17/D6</f>
        <v>4.5823126080825078</v>
      </c>
    </row>
    <row r="18" spans="1:8" x14ac:dyDescent="0.25">
      <c r="A18" s="40"/>
      <c r="B18" s="33" t="s">
        <v>20</v>
      </c>
      <c r="C18" s="43">
        <f>SUM(C15:C17)</f>
        <v>1</v>
      </c>
      <c r="D18" s="44">
        <f t="shared" ref="D18:E18" si="1">SUM(D15:D17)</f>
        <v>34.708334000000008</v>
      </c>
      <c r="E18" s="45">
        <f t="shared" si="1"/>
        <v>0.99999999999999989</v>
      </c>
      <c r="G18" s="75">
        <v>80</v>
      </c>
      <c r="H18" s="80">
        <f>SUM(H15:H17)</f>
        <v>40.433288883252082</v>
      </c>
    </row>
    <row r="20" spans="1:8" x14ac:dyDescent="0.25">
      <c r="A20" t="s">
        <v>23</v>
      </c>
      <c r="D20" t="s">
        <v>26</v>
      </c>
      <c r="G20" t="s">
        <v>38</v>
      </c>
    </row>
    <row r="21" spans="1:8" x14ac:dyDescent="0.25">
      <c r="A21" s="83">
        <v>3.3</v>
      </c>
      <c r="B21" t="s">
        <v>24</v>
      </c>
      <c r="D21" t="s">
        <v>27</v>
      </c>
      <c r="G21" t="s">
        <v>39</v>
      </c>
    </row>
    <row r="22" spans="1:8" x14ac:dyDescent="0.25">
      <c r="A22">
        <f>A21*60</f>
        <v>198</v>
      </c>
      <c r="B22" t="s">
        <v>25</v>
      </c>
      <c r="D22" t="s">
        <v>41</v>
      </c>
      <c r="G22" t="s">
        <v>40</v>
      </c>
    </row>
    <row r="23" spans="1:8" x14ac:dyDescent="0.25">
      <c r="A23">
        <f>A22*60/1000</f>
        <v>11.88</v>
      </c>
      <c r="B23" t="s">
        <v>28</v>
      </c>
    </row>
    <row r="25" spans="1:8" x14ac:dyDescent="0.25">
      <c r="A25">
        <f>A22*5</f>
        <v>990</v>
      </c>
      <c r="B25" t="s">
        <v>37</v>
      </c>
    </row>
    <row r="29" spans="1:8" x14ac:dyDescent="0.25">
      <c r="A29" t="s">
        <v>42</v>
      </c>
    </row>
    <row r="30" spans="1:8" x14ac:dyDescent="0.25">
      <c r="A30" t="str">
        <f>A8</f>
        <v>Mg65Zn30Ca5</v>
      </c>
    </row>
    <row r="31" spans="1:8" x14ac:dyDescent="0.25">
      <c r="B31" s="84" t="s">
        <v>46</v>
      </c>
      <c r="C31" s="84" t="s">
        <v>49</v>
      </c>
      <c r="D31" s="84"/>
    </row>
    <row r="32" spans="1:8" x14ac:dyDescent="0.25">
      <c r="A32" t="s">
        <v>43</v>
      </c>
      <c r="B32">
        <v>650</v>
      </c>
      <c r="C32">
        <f>B32+273</f>
        <v>923</v>
      </c>
    </row>
    <row r="33" spans="1:4" x14ac:dyDescent="0.25">
      <c r="A33" t="s">
        <v>45</v>
      </c>
      <c r="B33">
        <v>147</v>
      </c>
      <c r="C33">
        <f t="shared" ref="C33:C34" si="2">B33+273</f>
        <v>420</v>
      </c>
    </row>
    <row r="34" spans="1:4" x14ac:dyDescent="0.25">
      <c r="A34" t="s">
        <v>44</v>
      </c>
      <c r="B34">
        <v>132</v>
      </c>
      <c r="C34">
        <f t="shared" si="2"/>
        <v>405</v>
      </c>
    </row>
    <row r="35" spans="1:4" x14ac:dyDescent="0.25">
      <c r="A35" t="s">
        <v>47</v>
      </c>
      <c r="B35">
        <f>C35-273</f>
        <v>10.5</v>
      </c>
      <c r="C35">
        <f>C34*0.7</f>
        <v>283.5</v>
      </c>
      <c r="D35" t="s">
        <v>51</v>
      </c>
    </row>
    <row r="36" spans="1:4" x14ac:dyDescent="0.25">
      <c r="A36" t="s">
        <v>48</v>
      </c>
      <c r="B36">
        <f>C36-273</f>
        <v>51</v>
      </c>
      <c r="C36">
        <f>C34*0.8</f>
        <v>324</v>
      </c>
      <c r="D36" t="s">
        <v>50</v>
      </c>
    </row>
    <row r="38" spans="1:4" x14ac:dyDescent="0.25">
      <c r="B38" s="84" t="s">
        <v>46</v>
      </c>
      <c r="C38" s="84" t="s">
        <v>49</v>
      </c>
    </row>
    <row r="39" spans="1:4" x14ac:dyDescent="0.25">
      <c r="A39" t="s">
        <v>43</v>
      </c>
      <c r="B39">
        <v>650</v>
      </c>
      <c r="C39">
        <f>B39+273.15</f>
        <v>923.15</v>
      </c>
    </row>
    <row r="40" spans="1:4" x14ac:dyDescent="0.25">
      <c r="A40" t="s">
        <v>45</v>
      </c>
      <c r="B40">
        <v>147</v>
      </c>
      <c r="C40">
        <f t="shared" ref="C40:C41" si="3">B40+273.15</f>
        <v>420.15</v>
      </c>
    </row>
    <row r="41" spans="1:4" x14ac:dyDescent="0.25">
      <c r="A41" t="s">
        <v>44</v>
      </c>
      <c r="B41">
        <v>132</v>
      </c>
      <c r="C41">
        <f t="shared" si="3"/>
        <v>405.15</v>
      </c>
    </row>
    <row r="42" spans="1:4" x14ac:dyDescent="0.25">
      <c r="A42" t="s">
        <v>47</v>
      </c>
      <c r="B42">
        <f>C42-273</f>
        <v>10.604999999999961</v>
      </c>
      <c r="C42">
        <f>C41*0.7</f>
        <v>283.60499999999996</v>
      </c>
    </row>
    <row r="43" spans="1:4" x14ac:dyDescent="0.25">
      <c r="A43" t="s">
        <v>48</v>
      </c>
      <c r="B43">
        <f>C43-273</f>
        <v>51.120000000000005</v>
      </c>
      <c r="C43">
        <f>C41*0.8</f>
        <v>324.12</v>
      </c>
    </row>
    <row r="45" spans="1:4" x14ac:dyDescent="0.25">
      <c r="A45" t="s">
        <v>151</v>
      </c>
    </row>
    <row r="46" spans="1:4" x14ac:dyDescent="0.25">
      <c r="B46" s="84" t="s">
        <v>46</v>
      </c>
      <c r="C46" s="84" t="s">
        <v>49</v>
      </c>
      <c r="D46" s="84" t="s">
        <v>155</v>
      </c>
    </row>
    <row r="47" spans="1:4" x14ac:dyDescent="0.25">
      <c r="A47" t="s">
        <v>152</v>
      </c>
      <c r="B47">
        <v>20</v>
      </c>
      <c r="C47">
        <f>273.15+B47</f>
        <v>293.14999999999998</v>
      </c>
      <c r="D47" s="235">
        <f>C47/C41</f>
        <v>0.7235591756139701</v>
      </c>
    </row>
    <row r="48" spans="1:4" x14ac:dyDescent="0.25">
      <c r="A48" t="s">
        <v>153</v>
      </c>
      <c r="C48">
        <v>20</v>
      </c>
      <c r="D48" s="235">
        <f>C48/C41</f>
        <v>4.9364432926076764E-2</v>
      </c>
    </row>
    <row r="49" spans="1:4" x14ac:dyDescent="0.25">
      <c r="A49" t="s">
        <v>154</v>
      </c>
      <c r="B49">
        <f>C49-273.15</f>
        <v>40</v>
      </c>
      <c r="C49">
        <f>C47+C48</f>
        <v>313.14999999999998</v>
      </c>
      <c r="D49" s="235">
        <f>C49/C41</f>
        <v>0.77292360854004694</v>
      </c>
    </row>
  </sheetData>
  <pageMargins left="0.7" right="0.7" top="0.75" bottom="0.75" header="0.3" footer="0.3"/>
  <pageSetup paperSize="9" orientation="landscape" verticalDpi="599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B85"/>
  <sheetViews>
    <sheetView workbookViewId="0">
      <pane ySplit="1" topLeftCell="A2" activePane="bottomLeft" state="frozen"/>
      <selection pane="bottomLeft"/>
    </sheetView>
  </sheetViews>
  <sheetFormatPr defaultColWidth="0" defaultRowHeight="15" zeroHeight="1" x14ac:dyDescent="0.25"/>
  <cols>
    <col min="1" max="3" width="9.140625" customWidth="1"/>
    <col min="4" max="4" width="10.5703125" bestFit="1" customWidth="1"/>
    <col min="5" max="5" width="9.140625" customWidth="1"/>
    <col min="6" max="6" width="9" bestFit="1" customWidth="1"/>
    <col min="7" max="7" width="11.7109375" bestFit="1" customWidth="1"/>
    <col min="8" max="8" width="9.140625" customWidth="1"/>
    <col min="9" max="10" width="9" bestFit="1" customWidth="1"/>
    <col min="11" max="16" width="9.140625" customWidth="1"/>
    <col min="17" max="17" width="12.7109375" customWidth="1"/>
    <col min="18" max="25" width="9.140625" customWidth="1"/>
    <col min="26" max="26" width="10.85546875" customWidth="1"/>
    <col min="27" max="27" width="9.7109375" bestFit="1" customWidth="1"/>
    <col min="28" max="28" width="9.140625" customWidth="1"/>
    <col min="29" max="16384" width="9.140625" hidden="1"/>
  </cols>
  <sheetData>
    <row r="1" spans="1:27" ht="31.5" x14ac:dyDescent="0.5">
      <c r="A1" s="121" t="s">
        <v>217</v>
      </c>
    </row>
    <row r="2" spans="1:27" ht="26.25" x14ac:dyDescent="0.4">
      <c r="A2" s="153" t="s">
        <v>53</v>
      </c>
      <c r="F2" s="91" t="s">
        <v>119</v>
      </c>
      <c r="J2" s="91" t="s">
        <v>115</v>
      </c>
      <c r="L2" s="91"/>
      <c r="Q2" s="91" t="s">
        <v>125</v>
      </c>
    </row>
    <row r="3" spans="1:27" ht="47.25" x14ac:dyDescent="0.25">
      <c r="A3" s="95" t="str">
        <f>R4 &amp; S4*100 &amp; R5 &amp; S5*100 &amp; R6 &amp; S6*100</f>
        <v>Mg65Zn30Ca5</v>
      </c>
      <c r="B3" s="87"/>
      <c r="C3" s="90" t="s">
        <v>19</v>
      </c>
      <c r="D3" s="88" t="s">
        <v>22</v>
      </c>
      <c r="E3" s="89" t="s">
        <v>21</v>
      </c>
      <c r="F3" s="100" t="s">
        <v>35</v>
      </c>
      <c r="G3" s="101" t="s">
        <v>36</v>
      </c>
      <c r="J3" s="53" t="str">
        <f>R4 &amp; S4*100 &amp; R5 &amp; S5*100 &amp; R6 &amp; S6*100</f>
        <v>Mg65Zn30Ca5</v>
      </c>
      <c r="K3" s="54"/>
      <c r="L3" s="102" t="s">
        <v>35</v>
      </c>
      <c r="M3" s="103" t="s">
        <v>21</v>
      </c>
      <c r="N3" s="103" t="s">
        <v>30</v>
      </c>
      <c r="O3" s="107" t="s">
        <v>29</v>
      </c>
      <c r="Q3" s="133" t="s">
        <v>66</v>
      </c>
      <c r="R3" s="134" t="s">
        <v>3</v>
      </c>
      <c r="S3" s="134" t="s">
        <v>124</v>
      </c>
      <c r="T3" s="134" t="s">
        <v>7</v>
      </c>
      <c r="U3" s="134" t="s">
        <v>4</v>
      </c>
      <c r="V3" s="134" t="s">
        <v>5</v>
      </c>
      <c r="W3" s="135" t="s">
        <v>6</v>
      </c>
      <c r="X3" s="134" t="s">
        <v>8</v>
      </c>
      <c r="Y3" s="134" t="s">
        <v>11</v>
      </c>
      <c r="Z3" s="134" t="s">
        <v>12</v>
      </c>
      <c r="AA3" s="135" t="s">
        <v>14</v>
      </c>
    </row>
    <row r="4" spans="1:27" x14ac:dyDescent="0.25">
      <c r="A4" s="85" t="str">
        <f>$R$4</f>
        <v>Mg</v>
      </c>
      <c r="B4" s="27"/>
      <c r="C4" s="173">
        <f>S4</f>
        <v>0.65</v>
      </c>
      <c r="D4" s="16">
        <f>S4*U4</f>
        <v>15.798250000000001</v>
      </c>
      <c r="E4" s="29">
        <f>D4/$D$7</f>
        <v>0.42222400395544779</v>
      </c>
      <c r="F4" s="118">
        <f>E4*$F$7</f>
        <v>44.671299618486373</v>
      </c>
      <c r="G4" s="79">
        <f>F4/V4</f>
        <v>25.702704038254531</v>
      </c>
      <c r="J4" s="39" t="str">
        <f>$R$4</f>
        <v>Mg</v>
      </c>
      <c r="K4" s="27"/>
      <c r="L4" s="122">
        <f>B37</f>
        <v>45.14</v>
      </c>
      <c r="M4" s="92">
        <f>L4/$L$7</f>
        <v>0.42261960490590766</v>
      </c>
      <c r="N4" s="104">
        <f>M4*U5*U6</f>
        <v>1107.4238740889432</v>
      </c>
      <c r="O4" s="114">
        <f>N4/$N$7</f>
        <v>0.65049290259668813</v>
      </c>
      <c r="Q4" s="136">
        <v>1</v>
      </c>
      <c r="R4" s="141" t="s">
        <v>0</v>
      </c>
      <c r="S4" s="176">
        <v>0.65</v>
      </c>
      <c r="T4" s="137">
        <f>INDEX('Elements Data'!B:B,MATCH($R4,'Elements Data'!$A:$A,0))</f>
        <v>12</v>
      </c>
      <c r="U4" s="137">
        <f>INDEX('Elements Data'!C:C,MATCH($R4,'Elements Data'!$A:$A,0))</f>
        <v>24.305</v>
      </c>
      <c r="V4" s="137">
        <f>INDEX('Elements Data'!D:D,MATCH($R4,'Elements Data'!$A:$A,0))</f>
        <v>1.738</v>
      </c>
      <c r="W4" s="179">
        <f>INDEX('Elements Data'!E:E,MATCH($R4,'Elements Data'!$A:$A,0))</f>
        <v>650</v>
      </c>
      <c r="X4" s="147" t="str">
        <f>INDEX('Elements Data'!F:F,MATCH($R4,'Elements Data'!$A:$A,0))</f>
        <v>HCP</v>
      </c>
      <c r="Y4" s="137">
        <f>INDEX('Elements Data'!G:G,MATCH($R4,'Elements Data'!$A:$A,0))</f>
        <v>0.16</v>
      </c>
      <c r="Z4" s="137">
        <f>INDEX('Elements Data'!H:H,MATCH($R4,'Elements Data'!$A:$A,0))</f>
        <v>7.1999999999999995E-2</v>
      </c>
      <c r="AA4" s="144" t="str">
        <f>INDEX('Elements Data'!I:I,MATCH($R4,'Elements Data'!$A:$A,0))</f>
        <v>2+</v>
      </c>
    </row>
    <row r="5" spans="1:27" x14ac:dyDescent="0.25">
      <c r="A5" s="85" t="str">
        <f>$R$5</f>
        <v>Zn</v>
      </c>
      <c r="B5" s="30"/>
      <c r="C5" s="174">
        <f>S5</f>
        <v>0.3</v>
      </c>
      <c r="D5" s="4">
        <f>S5*U5</f>
        <v>19.614599999999999</v>
      </c>
      <c r="E5" s="32">
        <f t="shared" ref="E5:E6" si="0">D5/$D$7</f>
        <v>0.52421976788470404</v>
      </c>
      <c r="F5" s="118">
        <f>E5*$F$7</f>
        <v>55.462451442201683</v>
      </c>
      <c r="G5" s="79">
        <f>F5/V5</f>
        <v>7.7678503420450538</v>
      </c>
      <c r="J5" s="39" t="str">
        <f>$R$5</f>
        <v>Zn</v>
      </c>
      <c r="K5" s="30"/>
      <c r="L5" s="123">
        <f>E37</f>
        <v>56.010000000000005</v>
      </c>
      <c r="M5" s="93">
        <f>L5/$L$7</f>
        <v>0.52438910214399403</v>
      </c>
      <c r="N5" s="105">
        <f>M5*U4*U6</f>
        <v>510.80521672034462</v>
      </c>
      <c r="O5" s="115">
        <f>N5/$N$7</f>
        <v>0.30004334912799657</v>
      </c>
      <c r="Q5" s="136">
        <v>2</v>
      </c>
      <c r="R5" s="142" t="s">
        <v>2</v>
      </c>
      <c r="S5" s="177">
        <v>0.3</v>
      </c>
      <c r="T5" s="138">
        <f>INDEX('Elements Data'!B:B,MATCH($R5,'Elements Data'!$A:$A,0))</f>
        <v>30</v>
      </c>
      <c r="U5" s="138">
        <f>INDEX('Elements Data'!C:C,MATCH($R5,'Elements Data'!$A:$A,0))</f>
        <v>65.382000000000005</v>
      </c>
      <c r="V5" s="138">
        <f>INDEX('Elements Data'!D:D,MATCH($R5,'Elements Data'!$A:$A,0))</f>
        <v>7.14</v>
      </c>
      <c r="W5" s="180">
        <f>INDEX('Elements Data'!E:E,MATCH($R5,'Elements Data'!$A:$A,0))</f>
        <v>420</v>
      </c>
      <c r="X5" s="148" t="str">
        <f>INDEX('Elements Data'!F:F,MATCH($R5,'Elements Data'!$A:$A,0))</f>
        <v>HCP</v>
      </c>
      <c r="Y5" s="138">
        <f>INDEX('Elements Data'!G:G,MATCH($R5,'Elements Data'!$A:$A,0))</f>
        <v>0.13300000000000001</v>
      </c>
      <c r="Z5" s="138">
        <f>INDEX('Elements Data'!H:H,MATCH($R5,'Elements Data'!$A:$A,0))</f>
        <v>7.3999999999999996E-2</v>
      </c>
      <c r="AA5" s="145" t="str">
        <f>INDEX('Elements Data'!I:I,MATCH($R5,'Elements Data'!$A:$A,0))</f>
        <v>2+</v>
      </c>
    </row>
    <row r="6" spans="1:27" x14ac:dyDescent="0.25">
      <c r="A6" s="85" t="str">
        <f>$R$6</f>
        <v>Ca</v>
      </c>
      <c r="B6" s="97"/>
      <c r="C6" s="175">
        <f>S6</f>
        <v>0.05</v>
      </c>
      <c r="D6" s="9">
        <f>S6*U6</f>
        <v>2.0039000000000002</v>
      </c>
      <c r="E6" s="96">
        <f t="shared" si="0"/>
        <v>5.3556228159848202E-2</v>
      </c>
      <c r="F6" s="118">
        <f>E6*$F$7</f>
        <v>5.6662489393119397</v>
      </c>
      <c r="G6" s="79">
        <f>F6/V6</f>
        <v>3.655644476975445</v>
      </c>
      <c r="J6" s="39" t="str">
        <f>$R$6</f>
        <v>Ca</v>
      </c>
      <c r="K6" s="97"/>
      <c r="L6" s="124">
        <f>H37</f>
        <v>5.66</v>
      </c>
      <c r="M6" s="99">
        <f>L6/$L$7</f>
        <v>5.2991292950098308E-2</v>
      </c>
      <c r="N6" s="106">
        <f>M6*U4*U5</f>
        <v>84.208967574197175</v>
      </c>
      <c r="O6" s="116">
        <f>N6/$N$7</f>
        <v>4.9463748275315265E-2</v>
      </c>
      <c r="Q6" s="139">
        <v>3</v>
      </c>
      <c r="R6" s="143" t="s">
        <v>1</v>
      </c>
      <c r="S6" s="178">
        <v>0.05</v>
      </c>
      <c r="T6" s="140">
        <f>INDEX('Elements Data'!B:B,MATCH($R6,'Elements Data'!$A:$A,0))</f>
        <v>20</v>
      </c>
      <c r="U6" s="140">
        <f>INDEX('Elements Data'!C:C,MATCH($R6,'Elements Data'!$A:$A,0))</f>
        <v>40.078000000000003</v>
      </c>
      <c r="V6" s="140">
        <f>INDEX('Elements Data'!D:D,MATCH($R6,'Elements Data'!$A:$A,0))</f>
        <v>1.55</v>
      </c>
      <c r="W6" s="181">
        <f>INDEX('Elements Data'!E:E,MATCH($R6,'Elements Data'!$A:$A,0))</f>
        <v>842</v>
      </c>
      <c r="X6" s="149" t="str">
        <f>INDEX('Elements Data'!F:F,MATCH($R6,'Elements Data'!$A:$A,0))</f>
        <v>FCC</v>
      </c>
      <c r="Y6" s="140">
        <f>INDEX('Elements Data'!G:G,MATCH($R6,'Elements Data'!$A:$A,0))</f>
        <v>0.14899999999999999</v>
      </c>
      <c r="Z6" s="140">
        <f>INDEX('Elements Data'!H:H,MATCH($R6,'Elements Data'!$A:$A,0))</f>
        <v>9.5000000000000001E-2</v>
      </c>
      <c r="AA6" s="146" t="str">
        <f>INDEX('Elements Data'!I:I,MATCH($R6,'Elements Data'!$A:$A,0))</f>
        <v>2+</v>
      </c>
    </row>
    <row r="7" spans="1:27" x14ac:dyDescent="0.25">
      <c r="A7" s="86"/>
      <c r="B7" s="97" t="s">
        <v>20</v>
      </c>
      <c r="C7" s="98">
        <f>SUM(C4:C6)</f>
        <v>1</v>
      </c>
      <c r="D7" s="9">
        <f>SUM(D4:D6)</f>
        <v>37.41675</v>
      </c>
      <c r="E7" s="96">
        <f>SUM(E4:E6)</f>
        <v>1</v>
      </c>
      <c r="F7" s="94">
        <v>105.8</v>
      </c>
      <c r="G7" s="80">
        <f>SUM(G4:G6)</f>
        <v>37.126198857275028</v>
      </c>
      <c r="J7" s="40"/>
      <c r="K7" s="97" t="s">
        <v>20</v>
      </c>
      <c r="L7" s="125">
        <f>SUM(L4:L6)</f>
        <v>106.81</v>
      </c>
      <c r="M7" s="98">
        <f>SUM(M4:M6)</f>
        <v>1</v>
      </c>
      <c r="N7" s="9">
        <f>SUM(N4:N6)</f>
        <v>1702.438058383485</v>
      </c>
      <c r="O7" s="117">
        <f>SUM(O4:O6)</f>
        <v>1</v>
      </c>
    </row>
    <row r="8" spans="1:27" x14ac:dyDescent="0.25"/>
    <row r="9" spans="1:27" ht="26.25" x14ac:dyDescent="0.4">
      <c r="A9" s="154" t="s">
        <v>114</v>
      </c>
      <c r="J9" s="91" t="s">
        <v>116</v>
      </c>
      <c r="L9" s="91"/>
      <c r="Q9" s="91" t="s">
        <v>126</v>
      </c>
    </row>
    <row r="10" spans="1:27" ht="30" customHeight="1" x14ac:dyDescent="0.25">
      <c r="A10" s="287" t="str">
        <f>$R$4</f>
        <v>Mg</v>
      </c>
      <c r="B10" s="288"/>
      <c r="C10" s="198"/>
      <c r="D10" s="289" t="str">
        <f>$R$5</f>
        <v>Zn</v>
      </c>
      <c r="E10" s="290"/>
      <c r="F10" s="198"/>
      <c r="G10" s="291" t="str">
        <f>$R$6</f>
        <v>Ca</v>
      </c>
      <c r="H10" s="292"/>
      <c r="J10" s="165" t="str">
        <f>R4 &amp; S4*100 &amp; R5 &amp; S5*100 &amp; R6 &amp; S6*100</f>
        <v>Mg65Zn30Ca5</v>
      </c>
      <c r="K10" s="168"/>
      <c r="L10" s="169" t="s">
        <v>35</v>
      </c>
      <c r="M10" s="170" t="s">
        <v>21</v>
      </c>
      <c r="N10" s="170" t="s">
        <v>30</v>
      </c>
      <c r="O10" s="171" t="s">
        <v>29</v>
      </c>
      <c r="Q10" s="182" t="s">
        <v>128</v>
      </c>
      <c r="R10" s="185" t="s">
        <v>127</v>
      </c>
      <c r="S10" s="183"/>
      <c r="T10" s="189" t="s">
        <v>134</v>
      </c>
      <c r="U10" s="186"/>
    </row>
    <row r="11" spans="1:27" x14ac:dyDescent="0.25">
      <c r="A11" s="222" t="s">
        <v>52</v>
      </c>
      <c r="B11" s="223" t="s">
        <v>35</v>
      </c>
      <c r="C11" s="224"/>
      <c r="D11" s="225" t="s">
        <v>52</v>
      </c>
      <c r="E11" s="226" t="s">
        <v>35</v>
      </c>
      <c r="F11" s="224"/>
      <c r="G11" s="227" t="s">
        <v>52</v>
      </c>
      <c r="H11" s="228" t="s">
        <v>35</v>
      </c>
      <c r="J11" s="166" t="str">
        <f>$R$4</f>
        <v>Mg</v>
      </c>
      <c r="K11" s="27"/>
      <c r="L11" s="122">
        <f>L37</f>
        <v>44.769999999999996</v>
      </c>
      <c r="M11" s="92">
        <f>L11/$L$14</f>
        <v>0.42298898357929743</v>
      </c>
      <c r="N11" s="104">
        <f>M11*U5*U6</f>
        <v>1108.391786501767</v>
      </c>
      <c r="O11" s="163">
        <f>N11/$N$14</f>
        <v>0.65079945206975232</v>
      </c>
      <c r="Q11" s="11" t="s">
        <v>131</v>
      </c>
      <c r="R11" s="184">
        <v>700</v>
      </c>
      <c r="S11" s="111" t="s">
        <v>197</v>
      </c>
      <c r="T11" s="108"/>
      <c r="U11" s="109"/>
    </row>
    <row r="12" spans="1:27" x14ac:dyDescent="0.25">
      <c r="A12" s="14">
        <v>1</v>
      </c>
      <c r="B12" s="109">
        <v>5.45</v>
      </c>
      <c r="C12" s="3"/>
      <c r="D12" s="14">
        <v>1</v>
      </c>
      <c r="E12" s="109">
        <v>25.01</v>
      </c>
      <c r="F12" s="3"/>
      <c r="G12" s="14">
        <v>1</v>
      </c>
      <c r="H12" s="109">
        <v>5.66</v>
      </c>
      <c r="J12" s="166" t="str">
        <f>$R$5</f>
        <v>Zn</v>
      </c>
      <c r="K12" s="30"/>
      <c r="L12" s="161">
        <f>Q37</f>
        <v>55.45</v>
      </c>
      <c r="M12" s="93">
        <f t="shared" ref="M12:M13" si="1">L12/$L$14</f>
        <v>0.52389410630940458</v>
      </c>
      <c r="N12" s="105">
        <f>M12*U4*U6</f>
        <v>510.32304336180346</v>
      </c>
      <c r="O12" s="164">
        <f>N12/$N$14</f>
        <v>0.29963949665004186</v>
      </c>
      <c r="Q12" s="14" t="s">
        <v>129</v>
      </c>
      <c r="R12" s="109">
        <v>385</v>
      </c>
      <c r="S12" s="111"/>
      <c r="T12" s="108"/>
      <c r="U12" s="109"/>
    </row>
    <row r="13" spans="1:27" x14ac:dyDescent="0.25">
      <c r="A13" s="14">
        <v>2</v>
      </c>
      <c r="B13" s="109">
        <v>9.3699999999999992</v>
      </c>
      <c r="C13" s="3"/>
      <c r="D13" s="14">
        <v>2</v>
      </c>
      <c r="E13" s="109">
        <v>20.73</v>
      </c>
      <c r="F13" s="3"/>
      <c r="G13" s="14">
        <v>2</v>
      </c>
      <c r="H13" s="109">
        <v>0</v>
      </c>
      <c r="J13" s="166" t="str">
        <f>$R$6</f>
        <v>Ca</v>
      </c>
      <c r="K13" s="97"/>
      <c r="L13" s="124">
        <f>V37</f>
        <v>5.6219999999999999</v>
      </c>
      <c r="M13" s="99">
        <f t="shared" si="1"/>
        <v>5.3116910111297974E-2</v>
      </c>
      <c r="N13" s="106">
        <f>M13*U4*U5</f>
        <v>84.408586999678775</v>
      </c>
      <c r="O13" s="117">
        <f>N13/$N$14</f>
        <v>4.9561051280205777E-2</v>
      </c>
      <c r="Q13" s="14" t="s">
        <v>132</v>
      </c>
      <c r="R13" s="109">
        <v>650</v>
      </c>
      <c r="S13" s="111"/>
      <c r="T13" s="108"/>
      <c r="U13" s="109"/>
    </row>
    <row r="14" spans="1:27" x14ac:dyDescent="0.25">
      <c r="A14" s="14">
        <v>3</v>
      </c>
      <c r="B14" s="109">
        <v>5.8</v>
      </c>
      <c r="C14" s="3"/>
      <c r="D14" s="14">
        <v>3</v>
      </c>
      <c r="E14" s="109">
        <v>17.66</v>
      </c>
      <c r="F14" s="3"/>
      <c r="G14" s="14">
        <v>3</v>
      </c>
      <c r="H14" s="109">
        <v>0</v>
      </c>
      <c r="J14" s="167"/>
      <c r="K14" s="97" t="s">
        <v>20</v>
      </c>
      <c r="L14" s="162">
        <f>SUM(L11:L13)</f>
        <v>105.842</v>
      </c>
      <c r="M14" s="98">
        <f>SUM(M11:M13)</f>
        <v>0.99999999999999989</v>
      </c>
      <c r="N14" s="9">
        <f>SUM(N11:N13)</f>
        <v>1703.1234168632493</v>
      </c>
      <c r="O14" s="117">
        <f>SUM(O11:O13)</f>
        <v>1</v>
      </c>
      <c r="Q14" s="14" t="s">
        <v>130</v>
      </c>
      <c r="R14" s="109">
        <v>385</v>
      </c>
      <c r="S14" s="111"/>
      <c r="T14" s="108"/>
      <c r="U14" s="109"/>
    </row>
    <row r="15" spans="1:27" x14ac:dyDescent="0.25">
      <c r="A15" s="14">
        <v>4</v>
      </c>
      <c r="B15" s="109">
        <v>7.52</v>
      </c>
      <c r="C15" s="3"/>
      <c r="D15" s="14">
        <v>4</v>
      </c>
      <c r="E15" s="109">
        <v>29.8</v>
      </c>
      <c r="F15" s="3"/>
      <c r="G15" s="14">
        <v>4</v>
      </c>
      <c r="H15" s="109">
        <v>0</v>
      </c>
      <c r="Q15" s="14" t="s">
        <v>133</v>
      </c>
      <c r="R15" s="109">
        <v>650</v>
      </c>
      <c r="S15" s="111"/>
      <c r="T15" s="108"/>
      <c r="U15" s="109"/>
    </row>
    <row r="16" spans="1:27" x14ac:dyDescent="0.25">
      <c r="A16" s="14">
        <v>5</v>
      </c>
      <c r="B16" s="109">
        <v>9.15</v>
      </c>
      <c r="C16" s="3"/>
      <c r="D16" s="14">
        <v>5</v>
      </c>
      <c r="E16" s="109">
        <v>17.62</v>
      </c>
      <c r="F16" s="3"/>
      <c r="G16" s="14">
        <v>5</v>
      </c>
      <c r="H16" s="109">
        <v>0</v>
      </c>
      <c r="Q16" s="14" t="s">
        <v>135</v>
      </c>
      <c r="R16" s="109">
        <v>510</v>
      </c>
      <c r="S16" s="111" t="s">
        <v>136</v>
      </c>
      <c r="T16" s="108"/>
      <c r="U16" s="109"/>
    </row>
    <row r="17" spans="1:23" x14ac:dyDescent="0.25">
      <c r="A17" s="14">
        <v>6</v>
      </c>
      <c r="B17" s="109">
        <v>7.91</v>
      </c>
      <c r="C17" s="3"/>
      <c r="D17" s="14">
        <v>6</v>
      </c>
      <c r="E17" s="109">
        <v>0</v>
      </c>
      <c r="F17" s="3"/>
      <c r="G17" s="14">
        <v>6</v>
      </c>
      <c r="H17" s="109">
        <v>0</v>
      </c>
      <c r="Q17" s="30" t="s">
        <v>137</v>
      </c>
      <c r="R17" s="109"/>
      <c r="S17" s="111"/>
      <c r="T17" s="108"/>
      <c r="U17" s="109"/>
    </row>
    <row r="18" spans="1:23" x14ac:dyDescent="0.25">
      <c r="A18" s="14">
        <v>7</v>
      </c>
      <c r="B18" s="109">
        <v>8.7899999999999991</v>
      </c>
      <c r="C18" s="3"/>
      <c r="D18" s="14">
        <v>7</v>
      </c>
      <c r="E18" s="109">
        <v>0</v>
      </c>
      <c r="F18" s="3"/>
      <c r="G18" s="14">
        <v>7</v>
      </c>
      <c r="H18" s="109">
        <v>0</v>
      </c>
      <c r="Q18" s="30" t="s">
        <v>138</v>
      </c>
      <c r="R18" s="109"/>
      <c r="S18" s="111"/>
      <c r="T18" s="108"/>
      <c r="U18" s="109"/>
    </row>
    <row r="19" spans="1:23" x14ac:dyDescent="0.25">
      <c r="A19" s="14">
        <v>8</v>
      </c>
      <c r="B19" s="109">
        <v>7.82</v>
      </c>
      <c r="C19" s="3"/>
      <c r="D19" s="14">
        <v>8</v>
      </c>
      <c r="E19" s="109">
        <v>0</v>
      </c>
      <c r="F19" s="3"/>
      <c r="G19" s="14">
        <v>8</v>
      </c>
      <c r="H19" s="109">
        <v>0</v>
      </c>
      <c r="Q19" s="30" t="s">
        <v>139</v>
      </c>
      <c r="R19" s="109"/>
      <c r="S19" s="111"/>
      <c r="T19" s="108"/>
      <c r="U19" s="109"/>
    </row>
    <row r="20" spans="1:23" x14ac:dyDescent="0.25">
      <c r="A20" s="14">
        <v>9</v>
      </c>
      <c r="B20" s="109">
        <v>9.33</v>
      </c>
      <c r="C20" s="3"/>
      <c r="D20" s="14">
        <v>9</v>
      </c>
      <c r="E20" s="109">
        <v>0</v>
      </c>
      <c r="F20" s="3"/>
      <c r="G20" s="14">
        <v>9</v>
      </c>
      <c r="H20" s="109">
        <v>0</v>
      </c>
      <c r="Q20" s="97" t="s">
        <v>140</v>
      </c>
      <c r="R20" s="110"/>
      <c r="S20" s="187"/>
      <c r="T20" s="188"/>
      <c r="U20" s="110"/>
    </row>
    <row r="21" spans="1:23" x14ac:dyDescent="0.25">
      <c r="A21" s="14">
        <v>10</v>
      </c>
      <c r="B21" s="109">
        <v>5.12</v>
      </c>
      <c r="C21" s="3"/>
      <c r="D21" s="14">
        <v>10</v>
      </c>
      <c r="E21" s="109">
        <v>0</v>
      </c>
      <c r="F21" s="3"/>
      <c r="G21" s="14">
        <v>10</v>
      </c>
      <c r="H21" s="109">
        <v>0</v>
      </c>
    </row>
    <row r="22" spans="1:23" x14ac:dyDescent="0.25">
      <c r="A22" s="14">
        <v>11</v>
      </c>
      <c r="B22" s="109"/>
      <c r="C22" s="3"/>
      <c r="D22" s="14">
        <v>11</v>
      </c>
      <c r="E22" s="109">
        <v>0</v>
      </c>
      <c r="F22" s="3"/>
      <c r="G22" s="14">
        <v>11</v>
      </c>
      <c r="H22" s="109">
        <v>0</v>
      </c>
    </row>
    <row r="23" spans="1:23" x14ac:dyDescent="0.25">
      <c r="A23" s="15">
        <v>12</v>
      </c>
      <c r="B23" s="110"/>
      <c r="C23" s="8"/>
      <c r="D23" s="15">
        <v>12</v>
      </c>
      <c r="E23" s="110">
        <v>0</v>
      </c>
      <c r="F23" s="8"/>
      <c r="G23" s="15">
        <v>12</v>
      </c>
      <c r="H23" s="110">
        <v>0</v>
      </c>
    </row>
    <row r="24" spans="1:23" x14ac:dyDescent="0.25"/>
    <row r="25" spans="1:23" ht="23.25" x14ac:dyDescent="0.35">
      <c r="A25" s="154" t="s">
        <v>118</v>
      </c>
      <c r="J25" s="154" t="s">
        <v>117</v>
      </c>
    </row>
    <row r="26" spans="1:23" s="206" customFormat="1" ht="22.5" customHeight="1" x14ac:dyDescent="0.25">
      <c r="A26" s="287" t="str">
        <f>$R$4</f>
        <v>Mg</v>
      </c>
      <c r="B26" s="288"/>
      <c r="C26" s="205"/>
      <c r="D26" s="289" t="str">
        <f>$R$5</f>
        <v>Zn</v>
      </c>
      <c r="E26" s="290"/>
      <c r="F26" s="205"/>
      <c r="G26" s="291" t="str">
        <f>$R$6</f>
        <v>Ca</v>
      </c>
      <c r="H26" s="292"/>
      <c r="J26" s="251" t="str">
        <f>$R$4</f>
        <v>Mg</v>
      </c>
      <c r="K26" s="208" t="s">
        <v>111</v>
      </c>
      <c r="L26" s="208" t="s">
        <v>112</v>
      </c>
      <c r="M26" s="252" t="s">
        <v>150</v>
      </c>
      <c r="N26" s="209"/>
      <c r="O26" s="253" t="str">
        <f>$R$5</f>
        <v>Zn</v>
      </c>
      <c r="P26" s="211" t="s">
        <v>111</v>
      </c>
      <c r="Q26" s="211" t="s">
        <v>112</v>
      </c>
      <c r="R26" s="254" t="s">
        <v>150</v>
      </c>
      <c r="S26" s="205"/>
      <c r="T26" s="255" t="str">
        <f>$R$6</f>
        <v>Ca</v>
      </c>
      <c r="U26" s="213" t="s">
        <v>111</v>
      </c>
      <c r="V26" s="213" t="s">
        <v>112</v>
      </c>
      <c r="W26" s="256" t="s">
        <v>150</v>
      </c>
    </row>
    <row r="27" spans="1:23" s="218" customFormat="1" x14ac:dyDescent="0.25">
      <c r="A27" s="214" t="s">
        <v>54</v>
      </c>
      <c r="B27" s="201" t="s">
        <v>35</v>
      </c>
      <c r="C27" s="215"/>
      <c r="D27" s="216" t="s">
        <v>54</v>
      </c>
      <c r="E27" s="200" t="s">
        <v>35</v>
      </c>
      <c r="F27" s="215"/>
      <c r="G27" s="217" t="s">
        <v>54</v>
      </c>
      <c r="H27" s="199" t="s">
        <v>35</v>
      </c>
      <c r="J27" s="214" t="s">
        <v>54</v>
      </c>
      <c r="K27" s="219" t="s">
        <v>35</v>
      </c>
      <c r="L27" s="219" t="s">
        <v>35</v>
      </c>
      <c r="M27" s="201" t="s">
        <v>149</v>
      </c>
      <c r="N27" s="215"/>
      <c r="O27" s="216" t="s">
        <v>54</v>
      </c>
      <c r="P27" s="220" t="s">
        <v>35</v>
      </c>
      <c r="Q27" s="220" t="s">
        <v>35</v>
      </c>
      <c r="R27" s="200" t="s">
        <v>149</v>
      </c>
      <c r="S27" s="215"/>
      <c r="T27" s="217" t="s">
        <v>54</v>
      </c>
      <c r="U27" s="221" t="s">
        <v>35</v>
      </c>
      <c r="V27" s="221" t="s">
        <v>35</v>
      </c>
      <c r="W27" s="199" t="s">
        <v>149</v>
      </c>
    </row>
    <row r="28" spans="1:23" x14ac:dyDescent="0.25">
      <c r="A28" s="111">
        <v>1</v>
      </c>
      <c r="B28" s="5">
        <f>IF(A28=0,0,INDEX(B12:B23,MATCH(A28,A12:A23,0)))</f>
        <v>5.45</v>
      </c>
      <c r="C28" s="3"/>
      <c r="D28" s="111">
        <v>2</v>
      </c>
      <c r="E28" s="5">
        <f>IF(D28=0,0,INDEX(E12:E23,MATCH(D28,D12:D23,0)))</f>
        <v>20.73</v>
      </c>
      <c r="F28" s="3"/>
      <c r="G28" s="111">
        <v>1</v>
      </c>
      <c r="H28" s="5">
        <f>IF(G28=0,0,INDEX(H12:H23,MATCH(G28,G12:G23,0)))</f>
        <v>5.66</v>
      </c>
      <c r="J28" s="148">
        <f t="shared" ref="J28:K36" si="2">A28</f>
        <v>1</v>
      </c>
      <c r="K28" s="155">
        <f t="shared" si="2"/>
        <v>5.45</v>
      </c>
      <c r="L28" s="108">
        <v>5.39</v>
      </c>
      <c r="M28" s="160">
        <f>IF(L28=0,"",1-L28/K28)</f>
        <v>1.1009174311926717E-2</v>
      </c>
      <c r="N28" s="3"/>
      <c r="O28" s="148">
        <f t="shared" ref="O28:P36" si="3">D28</f>
        <v>2</v>
      </c>
      <c r="P28" s="155">
        <f t="shared" si="3"/>
        <v>20.73</v>
      </c>
      <c r="Q28" s="108">
        <v>20.399999999999999</v>
      </c>
      <c r="R28" s="160">
        <f>IF(Q28=0,"",1-Q28/P28)</f>
        <v>1.591895803183796E-2</v>
      </c>
      <c r="S28" s="3"/>
      <c r="T28" s="148">
        <f t="shared" ref="T28:U36" si="4">G28</f>
        <v>1</v>
      </c>
      <c r="U28" s="155">
        <f t="shared" si="4"/>
        <v>5.66</v>
      </c>
      <c r="V28" s="108">
        <v>5.6219999999999999</v>
      </c>
      <c r="W28" s="160">
        <f>IF(V28=0,"",1-V28/U28)</f>
        <v>6.7137809187279851E-3</v>
      </c>
    </row>
    <row r="29" spans="1:23" x14ac:dyDescent="0.25">
      <c r="A29" s="111">
        <v>3</v>
      </c>
      <c r="B29" s="5">
        <f>IF(A29=0,0,INDEX(B12:B23,MATCH(A29,A12:A23,0)))</f>
        <v>5.8</v>
      </c>
      <c r="C29" s="3"/>
      <c r="D29" s="111">
        <v>3</v>
      </c>
      <c r="E29" s="5">
        <f>IF(D29=0,0,INDEX(E12:E23,MATCH(D29,D12:D23,0)))</f>
        <v>17.66</v>
      </c>
      <c r="F29" s="3"/>
      <c r="G29" s="111">
        <v>0</v>
      </c>
      <c r="H29" s="5">
        <f>IF(G29=0,0,INDEX(H12:H23,MATCH(G29,G12:G23,0)))</f>
        <v>0</v>
      </c>
      <c r="J29" s="148">
        <f t="shared" si="2"/>
        <v>3</v>
      </c>
      <c r="K29" s="155">
        <f t="shared" si="2"/>
        <v>5.8</v>
      </c>
      <c r="L29" s="108">
        <v>5.75</v>
      </c>
      <c r="M29" s="160">
        <f t="shared" ref="M29:M35" si="5">IF(L29=0,"",1-L29/K29)</f>
        <v>8.6206896551723755E-3</v>
      </c>
      <c r="N29" s="3"/>
      <c r="O29" s="148">
        <f t="shared" si="3"/>
        <v>3</v>
      </c>
      <c r="P29" s="155">
        <f t="shared" si="3"/>
        <v>17.66</v>
      </c>
      <c r="Q29" s="108">
        <v>17.55</v>
      </c>
      <c r="R29" s="160">
        <f t="shared" ref="R29:R34" si="6">IF(Q29=0,"",1-Q29/P29)</f>
        <v>6.2287655719138746E-3</v>
      </c>
      <c r="S29" s="3"/>
      <c r="T29" s="148">
        <f t="shared" si="4"/>
        <v>0</v>
      </c>
      <c r="U29" s="155">
        <f t="shared" si="4"/>
        <v>0</v>
      </c>
      <c r="V29" s="108"/>
      <c r="W29" s="160" t="str">
        <f t="shared" ref="W29:W36" si="7">IF(V29=0,"",1-V29/U29)</f>
        <v/>
      </c>
    </row>
    <row r="30" spans="1:23" x14ac:dyDescent="0.25">
      <c r="A30" s="111">
        <v>6</v>
      </c>
      <c r="B30" s="5">
        <f>IF(A30=0,0,INDEX(B12:B23,MATCH(A30,A12:A23,0)))</f>
        <v>7.91</v>
      </c>
      <c r="C30" s="3"/>
      <c r="D30" s="111">
        <v>5</v>
      </c>
      <c r="E30" s="5">
        <f>IF(D30=0,0,INDEX(E12:E23,MATCH(D30,D12:D23,0)))</f>
        <v>17.62</v>
      </c>
      <c r="F30" s="3"/>
      <c r="G30" s="111">
        <v>0</v>
      </c>
      <c r="H30" s="5">
        <f>IF(G30=0,0,INDEX(H12:H23,MATCH(G30,G12:G23,0)))</f>
        <v>0</v>
      </c>
      <c r="J30" s="148">
        <f t="shared" si="2"/>
        <v>6</v>
      </c>
      <c r="K30" s="155">
        <f t="shared" si="2"/>
        <v>7.91</v>
      </c>
      <c r="L30" s="108">
        <v>7.84</v>
      </c>
      <c r="M30" s="160">
        <f t="shared" si="5"/>
        <v>8.8495575221239076E-3</v>
      </c>
      <c r="N30" s="3"/>
      <c r="O30" s="148">
        <f t="shared" si="3"/>
        <v>5</v>
      </c>
      <c r="P30" s="155">
        <f t="shared" si="3"/>
        <v>17.62</v>
      </c>
      <c r="Q30" s="108">
        <v>17.5</v>
      </c>
      <c r="R30" s="160">
        <f t="shared" si="6"/>
        <v>6.8104426787741756E-3</v>
      </c>
      <c r="S30" s="3"/>
      <c r="T30" s="148">
        <f t="shared" si="4"/>
        <v>0</v>
      </c>
      <c r="U30" s="155">
        <f t="shared" si="4"/>
        <v>0</v>
      </c>
      <c r="V30" s="108"/>
      <c r="W30" s="160" t="str">
        <f t="shared" si="7"/>
        <v/>
      </c>
    </row>
    <row r="31" spans="1:23" x14ac:dyDescent="0.25">
      <c r="A31" s="111">
        <v>7</v>
      </c>
      <c r="B31" s="5">
        <f>IF(A31=0,0,INDEX(B12:B23,MATCH(A31,A12:A23,0)))</f>
        <v>8.7899999999999991</v>
      </c>
      <c r="C31" s="3"/>
      <c r="D31" s="111">
        <v>0</v>
      </c>
      <c r="E31" s="5">
        <f>IF(D31=0,0,INDEX(E12:E23,MATCH(D31,D12:D23,0)))</f>
        <v>0</v>
      </c>
      <c r="F31" s="3"/>
      <c r="G31" s="111">
        <v>0</v>
      </c>
      <c r="H31" s="5">
        <f>IF(G31=0,0,INDEX(H12:H23,MATCH(G31,G12:G23,0)))</f>
        <v>0</v>
      </c>
      <c r="J31" s="148">
        <f t="shared" si="2"/>
        <v>7</v>
      </c>
      <c r="K31" s="155">
        <f t="shared" si="2"/>
        <v>8.7899999999999991</v>
      </c>
      <c r="L31" s="108">
        <v>8.74</v>
      </c>
      <c r="M31" s="160">
        <f t="shared" si="5"/>
        <v>5.6882821387939098E-3</v>
      </c>
      <c r="N31" s="3"/>
      <c r="O31" s="148">
        <f t="shared" si="3"/>
        <v>0</v>
      </c>
      <c r="P31" s="155">
        <f t="shared" si="3"/>
        <v>0</v>
      </c>
      <c r="Q31" s="108"/>
      <c r="R31" s="160" t="str">
        <f t="shared" si="6"/>
        <v/>
      </c>
      <c r="S31" s="3"/>
      <c r="T31" s="148">
        <f t="shared" si="4"/>
        <v>0</v>
      </c>
      <c r="U31" s="155">
        <f t="shared" si="4"/>
        <v>0</v>
      </c>
      <c r="V31" s="108"/>
      <c r="W31" s="160" t="str">
        <f t="shared" si="7"/>
        <v/>
      </c>
    </row>
    <row r="32" spans="1:23" x14ac:dyDescent="0.25">
      <c r="A32" s="111">
        <v>2</v>
      </c>
      <c r="B32" s="5">
        <f>IF(A32=0,0,INDEX(B12:B23,MATCH(A32,A12:A23,0)))</f>
        <v>9.3699999999999992</v>
      </c>
      <c r="C32" s="3"/>
      <c r="D32" s="111">
        <v>0</v>
      </c>
      <c r="E32" s="5">
        <f>IF(D32=0,0,INDEX(E12:E23,MATCH(D32,D12:D23,0)))</f>
        <v>0</v>
      </c>
      <c r="F32" s="3"/>
      <c r="G32" s="111">
        <v>0</v>
      </c>
      <c r="H32" s="5">
        <f>IF(G32=0,0,INDEX(H12:H23,MATCH(G32,G12:G23,0)))</f>
        <v>0</v>
      </c>
      <c r="J32" s="148">
        <f t="shared" si="2"/>
        <v>2</v>
      </c>
      <c r="K32" s="155">
        <f t="shared" si="2"/>
        <v>9.3699999999999992</v>
      </c>
      <c r="L32" s="108">
        <v>9.2799999999999994</v>
      </c>
      <c r="M32" s="160">
        <f t="shared" si="5"/>
        <v>9.605122732123772E-3</v>
      </c>
      <c r="N32" s="3"/>
      <c r="O32" s="148">
        <f t="shared" si="3"/>
        <v>0</v>
      </c>
      <c r="P32" s="155">
        <f t="shared" si="3"/>
        <v>0</v>
      </c>
      <c r="Q32" s="108"/>
      <c r="R32" s="160" t="str">
        <f t="shared" si="6"/>
        <v/>
      </c>
      <c r="S32" s="3"/>
      <c r="T32" s="148">
        <f t="shared" si="4"/>
        <v>0</v>
      </c>
      <c r="U32" s="155">
        <f t="shared" si="4"/>
        <v>0</v>
      </c>
      <c r="V32" s="108"/>
      <c r="W32" s="160" t="str">
        <f t="shared" si="7"/>
        <v/>
      </c>
    </row>
    <row r="33" spans="1:23" x14ac:dyDescent="0.25">
      <c r="A33" s="111">
        <v>8</v>
      </c>
      <c r="B33" s="5">
        <f>IF(A33=0,0,INDEX(B11:B22,MATCH(A33,A11:A22,0)))</f>
        <v>7.82</v>
      </c>
      <c r="C33" s="3"/>
      <c r="D33" s="111">
        <v>0</v>
      </c>
      <c r="E33" s="5">
        <f>IF(D33=0,0,INDEX(E12:E23,MATCH(D33,D12:D23,0)))</f>
        <v>0</v>
      </c>
      <c r="F33" s="3"/>
      <c r="G33" s="111">
        <v>0</v>
      </c>
      <c r="H33" s="5">
        <f>IF(G33=0,0,INDEX(H12:H23,MATCH(G33,G12:G23,0)))</f>
        <v>0</v>
      </c>
      <c r="J33" s="148">
        <f t="shared" si="2"/>
        <v>8</v>
      </c>
      <c r="K33" s="155">
        <f>B33</f>
        <v>7.82</v>
      </c>
      <c r="L33" s="108">
        <v>7.77</v>
      </c>
      <c r="M33" s="160">
        <f t="shared" si="5"/>
        <v>6.3938618925831747E-3</v>
      </c>
      <c r="N33" s="3"/>
      <c r="O33" s="148">
        <f t="shared" si="3"/>
        <v>0</v>
      </c>
      <c r="P33" s="155">
        <f t="shared" si="3"/>
        <v>0</v>
      </c>
      <c r="Q33" s="108"/>
      <c r="R33" s="160" t="str">
        <f t="shared" si="6"/>
        <v/>
      </c>
      <c r="S33" s="3"/>
      <c r="T33" s="148">
        <f t="shared" si="4"/>
        <v>0</v>
      </c>
      <c r="U33" s="155">
        <f t="shared" si="4"/>
        <v>0</v>
      </c>
      <c r="V33" s="108"/>
      <c r="W33" s="160" t="str">
        <f t="shared" si="7"/>
        <v/>
      </c>
    </row>
    <row r="34" spans="1:23" x14ac:dyDescent="0.25">
      <c r="A34" s="111">
        <v>0</v>
      </c>
      <c r="B34" s="5">
        <f>IF(A34=0,0,INDEX(B12:B23,MATCH(A34,A12:A23,0)))</f>
        <v>0</v>
      </c>
      <c r="C34" s="3"/>
      <c r="D34" s="111">
        <v>0</v>
      </c>
      <c r="E34" s="5">
        <f>IF(D34=0,0,INDEX(E12:E23,MATCH(D34,D12:D23,0)))</f>
        <v>0</v>
      </c>
      <c r="F34" s="3"/>
      <c r="G34" s="111">
        <v>0</v>
      </c>
      <c r="H34" s="5">
        <f>IF(G34=0,0,INDEX(H12:H23,MATCH(G34,G12:G23,0)))</f>
        <v>0</v>
      </c>
      <c r="J34" s="148">
        <f t="shared" si="2"/>
        <v>0</v>
      </c>
      <c r="K34" s="155">
        <f t="shared" si="2"/>
        <v>0</v>
      </c>
      <c r="L34" s="108"/>
      <c r="M34" s="160" t="str">
        <f t="shared" si="5"/>
        <v/>
      </c>
      <c r="N34" s="3"/>
      <c r="O34" s="148">
        <v>0</v>
      </c>
      <c r="P34" s="155">
        <f t="shared" si="3"/>
        <v>0</v>
      </c>
      <c r="Q34" s="108"/>
      <c r="R34" s="160" t="str">
        <f t="shared" si="6"/>
        <v/>
      </c>
      <c r="S34" s="3"/>
      <c r="T34" s="148">
        <f t="shared" si="4"/>
        <v>0</v>
      </c>
      <c r="U34" s="155">
        <f t="shared" si="4"/>
        <v>0</v>
      </c>
      <c r="V34" s="108"/>
      <c r="W34" s="160" t="str">
        <f t="shared" si="7"/>
        <v/>
      </c>
    </row>
    <row r="35" spans="1:23" x14ac:dyDescent="0.25">
      <c r="A35" s="111">
        <v>0</v>
      </c>
      <c r="B35" s="5">
        <f>IF(A35=0,0,INDEX(B12:B23,MATCH(A35,A12:A23,0)))</f>
        <v>0</v>
      </c>
      <c r="C35" s="3"/>
      <c r="D35" s="111">
        <v>0</v>
      </c>
      <c r="E35" s="5">
        <f>IF(D35=0,0,INDEX(E12:E23,MATCH(D35,D12:D23,0)))</f>
        <v>0</v>
      </c>
      <c r="F35" s="3"/>
      <c r="G35" s="111">
        <v>0</v>
      </c>
      <c r="H35" s="5">
        <f>IF(G35=0,0,INDEX(H12:H23,MATCH(G35,G12:G23,0)))</f>
        <v>0</v>
      </c>
      <c r="J35" s="148">
        <f t="shared" si="2"/>
        <v>0</v>
      </c>
      <c r="K35" s="155">
        <f>B35</f>
        <v>0</v>
      </c>
      <c r="L35" s="108"/>
      <c r="M35" s="160" t="str">
        <f t="shared" si="5"/>
        <v/>
      </c>
      <c r="N35" s="3"/>
      <c r="O35" s="148">
        <v>0</v>
      </c>
      <c r="P35" s="155">
        <f t="shared" si="3"/>
        <v>0</v>
      </c>
      <c r="Q35" s="108"/>
      <c r="R35" s="160" t="str">
        <f>IF(Q35=0,"",1-Q35/P35)</f>
        <v/>
      </c>
      <c r="S35" s="3"/>
      <c r="T35" s="148">
        <f t="shared" si="4"/>
        <v>0</v>
      </c>
      <c r="U35" s="155">
        <f>H35</f>
        <v>0</v>
      </c>
      <c r="V35" s="108"/>
      <c r="W35" s="160" t="str">
        <f t="shared" si="7"/>
        <v/>
      </c>
    </row>
    <row r="36" spans="1:23" x14ac:dyDescent="0.25">
      <c r="A36" s="111">
        <v>0</v>
      </c>
      <c r="B36" s="5">
        <f>IF(A36=0,0,INDEX(B12:B23,MATCH(A36,A12:A23,0)))</f>
        <v>0</v>
      </c>
      <c r="C36" s="3"/>
      <c r="D36" s="111">
        <v>0</v>
      </c>
      <c r="E36" s="5">
        <f>IF(D36=0,0,INDEX(E12:E23,MATCH(D36,D12:D23,0)))</f>
        <v>0</v>
      </c>
      <c r="F36" s="3"/>
      <c r="G36" s="111">
        <v>0</v>
      </c>
      <c r="H36" s="5">
        <f>IF(G36=0,0,INDEX(H12:H23,MATCH(G36,G12:G23,0)))</f>
        <v>0</v>
      </c>
      <c r="J36" s="148">
        <f t="shared" si="2"/>
        <v>0</v>
      </c>
      <c r="K36" s="155">
        <f>B36</f>
        <v>0</v>
      </c>
      <c r="L36" s="108"/>
      <c r="M36" s="160" t="str">
        <f>IF(L36=0,"",1-L36/K36)</f>
        <v/>
      </c>
      <c r="N36" s="3"/>
      <c r="O36" s="148">
        <f t="shared" si="3"/>
        <v>0</v>
      </c>
      <c r="P36" s="155">
        <f t="shared" si="3"/>
        <v>0</v>
      </c>
      <c r="Q36" s="108"/>
      <c r="R36" s="160" t="str">
        <f>IF(Q36=0,"",1-Q36/P36)</f>
        <v/>
      </c>
      <c r="S36" s="3"/>
      <c r="T36" s="148">
        <f t="shared" si="4"/>
        <v>0</v>
      </c>
      <c r="U36" s="155">
        <f>H36</f>
        <v>0</v>
      </c>
      <c r="V36" s="108"/>
      <c r="W36" s="160" t="str">
        <f t="shared" si="7"/>
        <v/>
      </c>
    </row>
    <row r="37" spans="1:23" x14ac:dyDescent="0.25">
      <c r="A37" s="120" t="s">
        <v>20</v>
      </c>
      <c r="B37" s="119">
        <f>SUM(B28:B36)</f>
        <v>45.14</v>
      </c>
      <c r="C37" s="3"/>
      <c r="D37" s="120" t="s">
        <v>20</v>
      </c>
      <c r="E37" s="172">
        <f>SUM(E28:E36)</f>
        <v>56.010000000000005</v>
      </c>
      <c r="F37" s="3"/>
      <c r="G37" s="120" t="s">
        <v>20</v>
      </c>
      <c r="H37" s="119">
        <f>SUM(H28:H36)</f>
        <v>5.66</v>
      </c>
      <c r="J37" s="156" t="s">
        <v>20</v>
      </c>
      <c r="K37" s="157">
        <f>SUM(K28:K36)</f>
        <v>45.14</v>
      </c>
      <c r="L37" s="118">
        <f>SUM(L28:L36)</f>
        <v>44.769999999999996</v>
      </c>
      <c r="M37" s="5"/>
      <c r="N37" s="3"/>
      <c r="O37" s="156" t="s">
        <v>20</v>
      </c>
      <c r="P37" s="157">
        <f>SUM(P28:P36)</f>
        <v>56.010000000000005</v>
      </c>
      <c r="Q37" s="118">
        <f>SUM(Q28:Q36)</f>
        <v>55.45</v>
      </c>
      <c r="R37" s="5"/>
      <c r="S37" s="3"/>
      <c r="T37" s="156" t="s">
        <v>20</v>
      </c>
      <c r="U37" s="157">
        <f>SUM(U28:U36)</f>
        <v>5.66</v>
      </c>
      <c r="V37" s="118">
        <f>SUM(V28:V36)</f>
        <v>5.6219999999999999</v>
      </c>
      <c r="W37" s="5"/>
    </row>
    <row r="38" spans="1:23" x14ac:dyDescent="0.25">
      <c r="A38" s="150" t="s">
        <v>67</v>
      </c>
      <c r="B38" s="113">
        <f>B37-$F$4</f>
        <v>0.46870038151362792</v>
      </c>
      <c r="C38" s="8"/>
      <c r="D38" s="150" t="s">
        <v>67</v>
      </c>
      <c r="E38" s="113">
        <f>E37-$F$5</f>
        <v>0.54754855779832212</v>
      </c>
      <c r="F38" s="8"/>
      <c r="G38" s="150" t="s">
        <v>67</v>
      </c>
      <c r="H38" s="113">
        <f>H37-$F$6</f>
        <v>-6.2489393119395942E-3</v>
      </c>
      <c r="J38" s="158" t="s">
        <v>67</v>
      </c>
      <c r="K38" s="159">
        <f>K37-$F$4</f>
        <v>0.46870038151362792</v>
      </c>
      <c r="L38" s="112">
        <f>L37-$F$4</f>
        <v>9.870038151362337E-2</v>
      </c>
      <c r="M38" s="10"/>
      <c r="N38" s="8"/>
      <c r="O38" s="158" t="s">
        <v>67</v>
      </c>
      <c r="P38" s="159">
        <f>P37-$F$5</f>
        <v>0.54754855779832212</v>
      </c>
      <c r="Q38" s="159">
        <f>Q37-$F$5</f>
        <v>-1.2451442201680152E-2</v>
      </c>
      <c r="R38" s="10"/>
      <c r="S38" s="8"/>
      <c r="T38" s="158" t="s">
        <v>67</v>
      </c>
      <c r="U38" s="159">
        <f>U37-$F$6</f>
        <v>-6.2489393119395942E-3</v>
      </c>
      <c r="V38" s="159">
        <f>V37-$F$6</f>
        <v>-4.424893931193985E-2</v>
      </c>
      <c r="W38" s="10"/>
    </row>
    <row r="39" spans="1:23" x14ac:dyDescent="0.25"/>
    <row r="40" spans="1:23" x14ac:dyDescent="0.25"/>
    <row r="41" spans="1:23" x14ac:dyDescent="0.25"/>
    <row r="42" spans="1:23" ht="51" customHeight="1" x14ac:dyDescent="0.25">
      <c r="A42" s="284" t="s">
        <v>141</v>
      </c>
      <c r="B42" s="285"/>
      <c r="C42" s="285"/>
      <c r="D42" s="285"/>
      <c r="E42" s="285"/>
      <c r="F42" s="285"/>
      <c r="G42" s="285"/>
      <c r="H42" s="285"/>
      <c r="I42" s="285"/>
      <c r="J42" s="285"/>
      <c r="K42" s="285"/>
      <c r="L42" s="285"/>
      <c r="M42" s="285"/>
      <c r="N42" s="285"/>
      <c r="O42" s="285"/>
      <c r="P42" s="285"/>
      <c r="Q42" s="285"/>
      <c r="R42" s="285"/>
      <c r="S42" s="285"/>
      <c r="T42" s="285"/>
      <c r="U42" s="285"/>
      <c r="V42" s="285"/>
      <c r="W42" s="286"/>
    </row>
    <row r="43" spans="1:23" x14ac:dyDescent="0.25">
      <c r="A43" s="190"/>
      <c r="B43" s="197"/>
      <c r="C43" s="191"/>
      <c r="D43" s="191"/>
      <c r="E43" s="191"/>
      <c r="F43" s="191"/>
      <c r="G43" s="191"/>
      <c r="H43" s="191"/>
      <c r="I43" s="191"/>
      <c r="J43" s="191"/>
      <c r="K43" s="191"/>
      <c r="L43" s="197"/>
      <c r="M43" s="191"/>
      <c r="N43" s="191"/>
      <c r="O43" s="191"/>
      <c r="P43" s="191"/>
      <c r="Q43" s="191"/>
      <c r="R43" s="191"/>
      <c r="S43" s="191"/>
      <c r="T43" s="191"/>
      <c r="U43" s="191"/>
      <c r="V43" s="191"/>
      <c r="W43" s="192"/>
    </row>
    <row r="44" spans="1:23" x14ac:dyDescent="0.25">
      <c r="A44" s="190"/>
      <c r="B44" s="197" t="s">
        <v>156</v>
      </c>
      <c r="C44" s="197"/>
      <c r="D44" s="197"/>
      <c r="E44" s="197"/>
      <c r="F44" s="197"/>
      <c r="G44" s="197"/>
      <c r="H44" s="191"/>
      <c r="I44" s="191"/>
      <c r="J44" s="191"/>
      <c r="K44" s="191"/>
      <c r="L44" s="197"/>
      <c r="M44" s="197"/>
      <c r="N44" s="197" t="s">
        <v>188</v>
      </c>
      <c r="O44" s="197"/>
      <c r="P44" s="197"/>
      <c r="Q44" s="197"/>
      <c r="R44" s="191"/>
      <c r="S44" s="191"/>
      <c r="T44" s="191"/>
      <c r="U44" s="191"/>
      <c r="V44" s="191"/>
      <c r="W44" s="192"/>
    </row>
    <row r="45" spans="1:23" x14ac:dyDescent="0.25">
      <c r="A45" s="190"/>
      <c r="B45" s="197" t="s">
        <v>143</v>
      </c>
      <c r="C45" s="197"/>
      <c r="D45" s="197"/>
      <c r="E45" s="197"/>
      <c r="F45" s="197"/>
      <c r="G45" s="197"/>
      <c r="H45" s="191"/>
      <c r="I45" s="191"/>
      <c r="J45" s="191"/>
      <c r="K45" s="250"/>
      <c r="L45" s="197"/>
      <c r="M45" s="197"/>
      <c r="N45" s="197" t="s">
        <v>195</v>
      </c>
      <c r="O45" s="197"/>
      <c r="P45" s="197"/>
      <c r="Q45" s="191"/>
      <c r="R45" s="191"/>
      <c r="S45" s="191"/>
      <c r="T45" s="191"/>
      <c r="U45" s="191"/>
      <c r="V45" s="191"/>
      <c r="W45" s="192"/>
    </row>
    <row r="46" spans="1:23" x14ac:dyDescent="0.25">
      <c r="A46" s="190"/>
      <c r="B46" s="197"/>
      <c r="C46" s="197"/>
      <c r="D46" s="191"/>
      <c r="E46" s="191"/>
      <c r="F46" s="197"/>
      <c r="G46" s="197"/>
      <c r="H46" s="191"/>
      <c r="I46" s="191"/>
      <c r="J46" s="191"/>
      <c r="K46" s="191"/>
      <c r="L46" s="197"/>
      <c r="M46" s="197"/>
      <c r="N46" s="197" t="s">
        <v>190</v>
      </c>
      <c r="O46" s="197"/>
      <c r="P46" s="197"/>
      <c r="Q46" s="193"/>
      <c r="R46" s="191"/>
      <c r="S46" s="191"/>
      <c r="T46" s="191"/>
      <c r="U46" s="191"/>
      <c r="V46" s="191"/>
      <c r="W46" s="192"/>
    </row>
    <row r="47" spans="1:23" x14ac:dyDescent="0.25">
      <c r="A47" s="190"/>
      <c r="B47" s="191" t="s">
        <v>144</v>
      </c>
      <c r="C47" s="197"/>
      <c r="D47" s="197"/>
      <c r="E47" s="197"/>
      <c r="F47" s="197"/>
      <c r="G47" s="197"/>
      <c r="H47" s="191"/>
      <c r="I47" s="197"/>
      <c r="J47" s="197"/>
      <c r="K47" s="197"/>
      <c r="L47" s="197"/>
      <c r="M47" s="197"/>
      <c r="N47" s="197" t="s">
        <v>189</v>
      </c>
      <c r="O47" s="197"/>
      <c r="P47" s="197"/>
      <c r="Q47" s="193"/>
      <c r="R47" s="191"/>
      <c r="S47" s="191"/>
      <c r="T47" s="191"/>
      <c r="U47" s="191"/>
      <c r="V47" s="191"/>
      <c r="W47" s="192"/>
    </row>
    <row r="48" spans="1:23" x14ac:dyDescent="0.25">
      <c r="A48" s="190"/>
      <c r="B48" s="191" t="s">
        <v>145</v>
      </c>
      <c r="C48" s="197"/>
      <c r="D48" s="197"/>
      <c r="E48" s="197"/>
      <c r="F48" s="197"/>
      <c r="G48" s="197"/>
      <c r="H48" s="191"/>
      <c r="I48" s="197"/>
      <c r="J48" s="197"/>
      <c r="K48" s="197"/>
      <c r="L48" s="197"/>
      <c r="M48" s="197"/>
      <c r="N48" s="197" t="s">
        <v>191</v>
      </c>
      <c r="O48" s="197"/>
      <c r="P48" s="197"/>
      <c r="Q48" s="193"/>
      <c r="R48" s="191"/>
      <c r="S48" s="191"/>
      <c r="T48" s="191"/>
      <c r="U48" s="191"/>
      <c r="V48" s="191"/>
      <c r="W48" s="192"/>
    </row>
    <row r="49" spans="1:23" x14ac:dyDescent="0.25">
      <c r="A49" s="190"/>
      <c r="B49" s="197" t="s">
        <v>157</v>
      </c>
      <c r="C49" s="197"/>
      <c r="D49" s="197"/>
      <c r="E49" s="197"/>
      <c r="F49" s="191"/>
      <c r="G49" s="191"/>
      <c r="H49" s="191"/>
      <c r="I49" s="197"/>
      <c r="J49" s="197"/>
      <c r="K49" s="197"/>
      <c r="L49" s="197"/>
      <c r="M49" s="197"/>
      <c r="N49" s="197"/>
      <c r="O49" s="197"/>
      <c r="P49" s="197"/>
      <c r="Q49" s="191"/>
      <c r="R49" s="191"/>
      <c r="S49" s="191"/>
      <c r="T49" s="191"/>
      <c r="U49" s="191"/>
      <c r="V49" s="191"/>
      <c r="W49" s="192"/>
    </row>
    <row r="50" spans="1:23" x14ac:dyDescent="0.25">
      <c r="A50" s="190"/>
      <c r="B50" s="191" t="s">
        <v>185</v>
      </c>
      <c r="C50" s="191"/>
      <c r="D50" s="197"/>
      <c r="E50" s="197"/>
      <c r="F50" s="191"/>
      <c r="G50" s="191"/>
      <c r="H50" s="191"/>
      <c r="I50" s="197"/>
      <c r="J50" s="197"/>
      <c r="K50" s="197"/>
      <c r="L50" s="197"/>
      <c r="M50" s="197"/>
      <c r="N50" s="197" t="s">
        <v>199</v>
      </c>
      <c r="O50" s="197"/>
      <c r="P50" s="197"/>
      <c r="Q50" s="191"/>
      <c r="R50" s="191"/>
      <c r="S50" s="191"/>
      <c r="T50" s="191"/>
      <c r="U50" s="191"/>
      <c r="V50" s="191"/>
      <c r="W50" s="192"/>
    </row>
    <row r="51" spans="1:23" x14ac:dyDescent="0.25">
      <c r="A51" s="190"/>
      <c r="B51" s="191" t="s">
        <v>173</v>
      </c>
      <c r="C51" s="197"/>
      <c r="D51" s="197"/>
      <c r="E51" s="197"/>
      <c r="F51" s="191"/>
      <c r="G51" s="191"/>
      <c r="H51" s="191"/>
      <c r="I51" s="197"/>
      <c r="J51" s="197"/>
      <c r="K51" s="197"/>
      <c r="L51" s="197"/>
      <c r="M51" s="197"/>
      <c r="N51" s="197" t="s">
        <v>205</v>
      </c>
      <c r="O51" s="197" t="s">
        <v>198</v>
      </c>
      <c r="P51" s="197"/>
      <c r="Q51" s="191"/>
      <c r="R51" s="191"/>
      <c r="S51" s="191"/>
      <c r="T51" s="191"/>
      <c r="U51" s="191"/>
      <c r="V51" s="191"/>
      <c r="W51" s="192"/>
    </row>
    <row r="52" spans="1:23" x14ac:dyDescent="0.25">
      <c r="A52" s="190"/>
      <c r="B52" s="197"/>
      <c r="C52" s="197"/>
      <c r="D52" s="197"/>
      <c r="E52" s="197"/>
      <c r="F52" s="191"/>
      <c r="G52" s="191"/>
      <c r="H52" s="191"/>
      <c r="I52" s="191"/>
      <c r="J52" s="191"/>
      <c r="K52" s="191"/>
      <c r="L52" s="197"/>
      <c r="M52" s="197"/>
      <c r="N52" s="197"/>
      <c r="O52" s="197"/>
      <c r="P52" s="197"/>
      <c r="Q52" s="191"/>
      <c r="R52" s="191"/>
      <c r="S52" s="191"/>
      <c r="T52" s="191"/>
      <c r="U52" s="191"/>
      <c r="V52" s="191"/>
      <c r="W52" s="192"/>
    </row>
    <row r="53" spans="1:23" x14ac:dyDescent="0.25">
      <c r="A53" s="190"/>
      <c r="B53" s="197"/>
      <c r="C53" s="197"/>
      <c r="D53" s="197"/>
      <c r="E53" s="197"/>
      <c r="F53" s="191"/>
      <c r="G53" s="191"/>
      <c r="H53" s="191"/>
      <c r="I53" s="191"/>
      <c r="J53" s="191"/>
      <c r="K53" s="191"/>
      <c r="L53" s="191"/>
      <c r="M53" s="191"/>
      <c r="N53" s="191" t="s">
        <v>206</v>
      </c>
      <c r="O53" s="191"/>
      <c r="P53" s="191"/>
      <c r="Q53" s="191"/>
      <c r="R53" s="191"/>
      <c r="S53" s="191"/>
      <c r="T53" s="191"/>
      <c r="U53" s="191"/>
      <c r="V53" s="191"/>
      <c r="W53" s="192"/>
    </row>
    <row r="54" spans="1:23" x14ac:dyDescent="0.25">
      <c r="A54" s="190"/>
      <c r="B54" s="197"/>
      <c r="C54" s="197"/>
      <c r="D54" s="197"/>
      <c r="E54" s="197"/>
      <c r="F54" s="191"/>
      <c r="G54" s="191"/>
      <c r="H54" s="191"/>
      <c r="I54" s="191"/>
      <c r="J54" s="191"/>
      <c r="K54" s="191"/>
      <c r="L54" s="191"/>
      <c r="M54" s="191"/>
      <c r="N54" s="191" t="s">
        <v>207</v>
      </c>
      <c r="O54" s="191"/>
      <c r="P54" s="191"/>
      <c r="Q54" s="191"/>
      <c r="R54" s="191"/>
      <c r="S54" s="191"/>
      <c r="T54" s="191"/>
      <c r="U54" s="191"/>
      <c r="V54" s="191"/>
      <c r="W54" s="192"/>
    </row>
    <row r="55" spans="1:23" x14ac:dyDescent="0.25">
      <c r="A55" s="190"/>
      <c r="B55" s="197" t="s">
        <v>176</v>
      </c>
      <c r="C55" s="197"/>
      <c r="D55" s="197"/>
      <c r="E55" s="197"/>
      <c r="F55" s="191"/>
      <c r="G55" s="191"/>
      <c r="H55" s="191"/>
      <c r="I55" s="191"/>
      <c r="J55" s="191"/>
      <c r="K55" s="191"/>
      <c r="L55" s="191"/>
      <c r="M55" s="191"/>
      <c r="N55" s="191"/>
      <c r="O55" s="191"/>
      <c r="P55" s="191"/>
      <c r="Q55" s="191"/>
      <c r="R55" s="191"/>
      <c r="S55" s="191"/>
      <c r="T55" s="191"/>
      <c r="U55" s="191"/>
      <c r="V55" s="191"/>
      <c r="W55" s="192"/>
    </row>
    <row r="56" spans="1:23" x14ac:dyDescent="0.25">
      <c r="A56" s="190"/>
      <c r="B56" s="197" t="s">
        <v>178</v>
      </c>
      <c r="C56" s="197"/>
      <c r="D56" s="197"/>
      <c r="E56" s="197"/>
      <c r="F56" s="191"/>
      <c r="G56" s="191"/>
      <c r="H56" s="191"/>
      <c r="I56" s="191"/>
      <c r="J56" s="191"/>
      <c r="K56" s="191"/>
      <c r="L56" s="191"/>
      <c r="M56" s="191"/>
      <c r="N56" s="191" t="s">
        <v>208</v>
      </c>
      <c r="O56" s="191"/>
      <c r="P56" s="191"/>
      <c r="Q56" s="191"/>
      <c r="R56" s="191"/>
      <c r="S56" s="191"/>
      <c r="T56" s="191"/>
      <c r="U56" s="191"/>
      <c r="V56" s="191"/>
      <c r="W56" s="192"/>
    </row>
    <row r="57" spans="1:23" x14ac:dyDescent="0.25">
      <c r="A57" s="190"/>
      <c r="B57" s="197" t="s">
        <v>175</v>
      </c>
      <c r="C57" s="191"/>
      <c r="D57" s="191"/>
      <c r="E57" s="191"/>
      <c r="F57" s="191"/>
      <c r="G57" s="191"/>
      <c r="H57" s="191"/>
      <c r="I57" s="191"/>
      <c r="J57" s="191"/>
      <c r="K57" s="191"/>
      <c r="L57" s="191"/>
      <c r="M57" s="191"/>
      <c r="N57" s="191"/>
      <c r="O57" s="191" t="s">
        <v>209</v>
      </c>
      <c r="P57" s="191"/>
      <c r="Q57" s="191"/>
      <c r="R57" s="191"/>
      <c r="S57" s="191"/>
      <c r="T57" s="191"/>
      <c r="U57" s="191"/>
      <c r="V57" s="191"/>
      <c r="W57" s="192"/>
    </row>
    <row r="58" spans="1:23" x14ac:dyDescent="0.25">
      <c r="A58" s="190"/>
      <c r="B58" s="197" t="s">
        <v>177</v>
      </c>
      <c r="C58" s="191"/>
      <c r="D58" s="191"/>
      <c r="E58" s="191"/>
      <c r="F58" s="191"/>
      <c r="G58" s="191"/>
      <c r="H58" s="191"/>
      <c r="I58" s="191"/>
      <c r="J58" s="191"/>
      <c r="K58" s="191"/>
      <c r="L58" s="191"/>
      <c r="M58" s="191"/>
      <c r="N58" s="191"/>
      <c r="O58" s="191" t="s">
        <v>210</v>
      </c>
      <c r="P58" s="191"/>
      <c r="Q58" s="191"/>
      <c r="R58" s="191"/>
      <c r="S58" s="191"/>
      <c r="T58" s="191"/>
      <c r="U58" s="191"/>
      <c r="V58" s="191"/>
      <c r="W58" s="192"/>
    </row>
    <row r="59" spans="1:23" x14ac:dyDescent="0.25">
      <c r="A59" s="190"/>
      <c r="B59" s="191" t="s">
        <v>179</v>
      </c>
      <c r="C59" s="191"/>
      <c r="D59" s="191"/>
      <c r="E59" s="191"/>
      <c r="F59" s="191"/>
      <c r="G59" s="191"/>
      <c r="H59" s="191"/>
      <c r="I59" s="191"/>
      <c r="J59" s="191"/>
      <c r="K59" s="191"/>
      <c r="L59" s="191"/>
      <c r="M59" s="191"/>
      <c r="N59" s="191"/>
      <c r="O59" s="191"/>
      <c r="P59" s="191"/>
      <c r="Q59" s="191"/>
      <c r="R59" s="191"/>
      <c r="S59" s="191"/>
      <c r="T59" s="191"/>
      <c r="U59" s="191"/>
      <c r="V59" s="191"/>
      <c r="W59" s="192"/>
    </row>
    <row r="60" spans="1:23" x14ac:dyDescent="0.25">
      <c r="A60" s="190"/>
      <c r="B60" s="191"/>
      <c r="C60" s="191"/>
      <c r="D60" s="191"/>
      <c r="E60" s="191"/>
      <c r="F60" s="191"/>
      <c r="G60" s="191"/>
      <c r="H60" s="191"/>
      <c r="I60" s="191"/>
      <c r="J60" s="191"/>
      <c r="K60" s="191"/>
      <c r="L60" s="191"/>
      <c r="M60" s="191"/>
      <c r="N60" s="191"/>
      <c r="O60" s="191"/>
      <c r="P60" s="191"/>
      <c r="Q60" s="191"/>
      <c r="R60" s="191"/>
      <c r="S60" s="191"/>
      <c r="T60" s="191"/>
      <c r="U60" s="191"/>
      <c r="V60" s="191"/>
      <c r="W60" s="192"/>
    </row>
    <row r="61" spans="1:23" x14ac:dyDescent="0.25">
      <c r="A61" s="190"/>
      <c r="B61" s="191" t="s">
        <v>180</v>
      </c>
      <c r="C61" s="191"/>
      <c r="D61" s="191"/>
      <c r="E61" s="191"/>
      <c r="F61" s="191"/>
      <c r="G61" s="191"/>
      <c r="H61" s="191"/>
      <c r="I61" s="191"/>
      <c r="J61" s="191"/>
      <c r="K61" s="191"/>
      <c r="L61" s="191"/>
      <c r="M61" s="191"/>
      <c r="N61" s="191" t="s">
        <v>212</v>
      </c>
      <c r="O61" s="191"/>
      <c r="P61" s="191"/>
      <c r="Q61" s="191"/>
      <c r="R61" s="191"/>
      <c r="S61" s="191"/>
      <c r="T61" s="191"/>
      <c r="U61" s="191"/>
      <c r="V61" s="191"/>
      <c r="W61" s="192"/>
    </row>
    <row r="62" spans="1:23" x14ac:dyDescent="0.25">
      <c r="A62" s="190"/>
      <c r="B62" s="191" t="s">
        <v>181</v>
      </c>
      <c r="C62" s="191"/>
      <c r="D62" s="191"/>
      <c r="E62" s="191"/>
      <c r="F62" s="191"/>
      <c r="G62" s="191"/>
      <c r="H62" s="191"/>
      <c r="I62" s="191"/>
      <c r="J62" s="191"/>
      <c r="K62" s="191"/>
      <c r="L62" s="191"/>
      <c r="M62" s="191"/>
      <c r="N62" s="191"/>
      <c r="O62" s="191" t="s">
        <v>213</v>
      </c>
      <c r="P62" s="191"/>
      <c r="Q62" s="191"/>
      <c r="R62" s="191"/>
      <c r="S62" s="191"/>
      <c r="T62" s="191"/>
      <c r="U62" s="191"/>
      <c r="V62" s="191"/>
      <c r="W62" s="192"/>
    </row>
    <row r="63" spans="1:23" x14ac:dyDescent="0.25">
      <c r="A63" s="190"/>
      <c r="B63" s="191" t="s">
        <v>182</v>
      </c>
      <c r="C63" s="191"/>
      <c r="D63" s="191"/>
      <c r="E63" s="191"/>
      <c r="F63" s="191"/>
      <c r="G63" s="191"/>
      <c r="H63" s="191"/>
      <c r="I63" s="191"/>
      <c r="J63" s="191"/>
      <c r="K63" s="191"/>
      <c r="L63" s="191"/>
      <c r="M63" s="191"/>
      <c r="N63" s="191"/>
      <c r="O63" s="191" t="s">
        <v>214</v>
      </c>
      <c r="P63" s="191"/>
      <c r="Q63" s="191"/>
      <c r="R63" s="191"/>
      <c r="S63" s="191"/>
      <c r="T63" s="191"/>
      <c r="U63" s="191"/>
      <c r="V63" s="191"/>
      <c r="W63" s="192"/>
    </row>
    <row r="64" spans="1:23" x14ac:dyDescent="0.25">
      <c r="A64" s="190"/>
      <c r="B64" s="197"/>
      <c r="C64" s="191" t="s">
        <v>192</v>
      </c>
      <c r="D64" s="191"/>
      <c r="E64" s="191"/>
      <c r="F64" s="191"/>
      <c r="G64" s="191"/>
      <c r="H64" s="191"/>
      <c r="I64" s="191"/>
      <c r="J64" s="191"/>
      <c r="K64" s="191"/>
      <c r="L64" s="191"/>
      <c r="M64" s="191"/>
      <c r="N64" s="191"/>
      <c r="O64" s="191" t="s">
        <v>215</v>
      </c>
      <c r="P64" s="191"/>
      <c r="Q64" s="191"/>
      <c r="R64" s="191"/>
      <c r="S64" s="191"/>
      <c r="T64" s="191"/>
      <c r="U64" s="191"/>
      <c r="V64" s="191"/>
      <c r="W64" s="192"/>
    </row>
    <row r="65" spans="1:23" x14ac:dyDescent="0.25">
      <c r="A65" s="190"/>
      <c r="B65" s="191"/>
      <c r="C65" s="197"/>
      <c r="D65" s="191"/>
      <c r="E65" s="191"/>
      <c r="F65" s="191"/>
      <c r="G65" s="191"/>
      <c r="H65" s="191"/>
      <c r="I65" s="191"/>
      <c r="J65" s="191"/>
      <c r="K65" s="191"/>
      <c r="L65" s="191"/>
      <c r="M65" s="191"/>
      <c r="N65" s="191"/>
      <c r="O65" s="191" t="s">
        <v>216</v>
      </c>
      <c r="P65" s="191"/>
      <c r="Q65" s="191"/>
      <c r="R65" s="191"/>
      <c r="S65" s="191"/>
      <c r="T65" s="191"/>
      <c r="U65" s="191"/>
      <c r="V65" s="191"/>
      <c r="W65" s="192"/>
    </row>
    <row r="66" spans="1:23" x14ac:dyDescent="0.25">
      <c r="A66" s="190"/>
      <c r="B66" s="191"/>
      <c r="C66" s="191" t="s">
        <v>186</v>
      </c>
      <c r="D66" s="191"/>
      <c r="E66" s="191"/>
      <c r="F66" s="191"/>
      <c r="G66" s="191"/>
      <c r="H66" s="191"/>
      <c r="I66" s="191"/>
      <c r="J66" s="191"/>
      <c r="K66" s="191"/>
      <c r="L66" s="191"/>
      <c r="M66" s="191"/>
      <c r="N66" s="191"/>
      <c r="O66" s="191"/>
      <c r="P66" s="191"/>
      <c r="Q66" s="191"/>
      <c r="R66" s="191"/>
      <c r="S66" s="191"/>
      <c r="T66" s="191"/>
      <c r="U66" s="191"/>
      <c r="V66" s="191"/>
      <c r="W66" s="192"/>
    </row>
    <row r="67" spans="1:23" x14ac:dyDescent="0.25">
      <c r="A67" s="190"/>
      <c r="B67" s="191"/>
      <c r="C67" s="191" t="s">
        <v>193</v>
      </c>
      <c r="D67" s="191"/>
      <c r="E67" s="191"/>
      <c r="F67" s="191"/>
      <c r="G67" s="191"/>
      <c r="H67" s="191"/>
      <c r="I67" s="191"/>
      <c r="J67" s="191"/>
      <c r="K67" s="191"/>
      <c r="L67" s="191"/>
      <c r="M67" s="191"/>
      <c r="N67" s="191"/>
      <c r="O67" s="191"/>
      <c r="P67" s="191"/>
      <c r="Q67" s="191"/>
      <c r="R67" s="191"/>
      <c r="S67" s="191"/>
      <c r="T67" s="191"/>
      <c r="U67" s="191"/>
      <c r="V67" s="191"/>
      <c r="W67" s="192"/>
    </row>
    <row r="68" spans="1:23" x14ac:dyDescent="0.25">
      <c r="A68" s="190"/>
      <c r="B68" s="191"/>
      <c r="C68" s="191" t="s">
        <v>187</v>
      </c>
      <c r="D68" s="191"/>
      <c r="E68" s="191"/>
      <c r="F68" s="191"/>
      <c r="G68" s="191"/>
      <c r="H68" s="191"/>
      <c r="I68" s="191"/>
      <c r="J68" s="191"/>
      <c r="K68" s="191"/>
      <c r="L68" s="191"/>
      <c r="M68" s="191"/>
      <c r="N68" s="191" t="s">
        <v>243</v>
      </c>
      <c r="O68" s="191"/>
      <c r="P68" s="191"/>
      <c r="Q68" s="191"/>
      <c r="R68" s="191"/>
      <c r="S68" s="191"/>
      <c r="T68" s="191"/>
      <c r="U68" s="191"/>
      <c r="V68" s="191"/>
      <c r="W68" s="192"/>
    </row>
    <row r="69" spans="1:23" x14ac:dyDescent="0.25">
      <c r="A69" s="190"/>
      <c r="B69" s="191"/>
      <c r="C69" s="191" t="s">
        <v>194</v>
      </c>
      <c r="D69" s="191"/>
      <c r="E69" s="191"/>
      <c r="F69" s="191"/>
      <c r="G69" s="191"/>
      <c r="H69" s="191"/>
      <c r="I69" s="191"/>
      <c r="J69" s="191"/>
      <c r="K69" s="191"/>
      <c r="L69" s="191"/>
      <c r="M69" s="191"/>
      <c r="N69" s="191"/>
      <c r="O69" s="191" t="s">
        <v>244</v>
      </c>
      <c r="P69" s="191"/>
      <c r="Q69" s="191"/>
      <c r="R69" s="191"/>
      <c r="S69" s="191"/>
      <c r="T69" s="191"/>
      <c r="U69" s="191"/>
      <c r="V69" s="191"/>
      <c r="W69" s="192"/>
    </row>
    <row r="70" spans="1:23" x14ac:dyDescent="0.25">
      <c r="A70" s="190"/>
      <c r="B70" s="191"/>
      <c r="C70" s="197"/>
      <c r="D70" s="191"/>
      <c r="E70" s="191"/>
      <c r="F70" s="191"/>
      <c r="G70" s="191"/>
      <c r="H70" s="191"/>
      <c r="I70" s="191"/>
      <c r="J70" s="191"/>
      <c r="K70" s="191"/>
      <c r="L70" s="191"/>
      <c r="M70" s="191"/>
      <c r="N70" s="191"/>
      <c r="O70" s="191"/>
      <c r="P70" s="191"/>
      <c r="Q70" s="191"/>
      <c r="R70" s="191"/>
      <c r="S70" s="191"/>
      <c r="T70" s="191"/>
      <c r="U70" s="191"/>
      <c r="V70" s="191"/>
      <c r="W70" s="192"/>
    </row>
    <row r="71" spans="1:23" x14ac:dyDescent="0.25">
      <c r="A71" s="190"/>
      <c r="B71" s="191"/>
      <c r="C71" s="197"/>
      <c r="D71" s="191"/>
      <c r="E71" s="191"/>
      <c r="F71" s="191"/>
      <c r="G71" s="191"/>
      <c r="H71" s="191"/>
      <c r="I71" s="191"/>
      <c r="J71" s="191"/>
      <c r="K71" s="191"/>
      <c r="L71" s="191"/>
      <c r="M71" s="191"/>
      <c r="N71" s="191"/>
      <c r="O71" s="191"/>
      <c r="P71" s="191"/>
      <c r="Q71" s="191"/>
      <c r="R71" s="191"/>
      <c r="S71" s="191"/>
      <c r="T71" s="191"/>
      <c r="U71" s="191"/>
      <c r="V71" s="191"/>
      <c r="W71" s="192"/>
    </row>
    <row r="72" spans="1:23" x14ac:dyDescent="0.25">
      <c r="A72" s="190"/>
      <c r="B72" s="191"/>
      <c r="C72" s="197"/>
      <c r="D72" s="191"/>
      <c r="E72" s="191"/>
      <c r="F72" s="191"/>
      <c r="G72" s="191"/>
      <c r="H72" s="191"/>
      <c r="I72" s="191"/>
      <c r="J72" s="191"/>
      <c r="K72" s="191"/>
      <c r="L72" s="191"/>
      <c r="M72" s="191"/>
      <c r="N72" s="191"/>
      <c r="O72" s="191"/>
      <c r="P72" s="191"/>
      <c r="Q72" s="191"/>
      <c r="R72" s="191"/>
      <c r="S72" s="191"/>
      <c r="T72" s="191"/>
      <c r="U72" s="191"/>
      <c r="V72" s="191"/>
      <c r="W72" s="192"/>
    </row>
    <row r="73" spans="1:23" x14ac:dyDescent="0.25">
      <c r="A73" s="190"/>
      <c r="B73" s="191"/>
      <c r="C73" s="191"/>
      <c r="D73" s="191"/>
      <c r="E73" s="191"/>
      <c r="F73" s="191"/>
      <c r="G73" s="191"/>
      <c r="H73" s="191"/>
      <c r="I73" s="191"/>
      <c r="J73" s="191"/>
      <c r="K73" s="191"/>
      <c r="L73" s="191"/>
      <c r="M73" s="191"/>
      <c r="N73" s="191"/>
      <c r="O73" s="191"/>
      <c r="P73" s="191"/>
      <c r="Q73" s="191"/>
      <c r="R73" s="191"/>
      <c r="S73" s="191"/>
      <c r="T73" s="191"/>
      <c r="U73" s="191"/>
      <c r="V73" s="191"/>
      <c r="W73" s="192"/>
    </row>
    <row r="74" spans="1:23" x14ac:dyDescent="0.25">
      <c r="A74" s="190"/>
      <c r="B74" s="191"/>
      <c r="C74" s="191"/>
      <c r="D74" s="191"/>
      <c r="E74" s="191"/>
      <c r="F74" s="191"/>
      <c r="G74" s="191"/>
      <c r="H74" s="191"/>
      <c r="I74" s="191"/>
      <c r="J74" s="191"/>
      <c r="K74" s="191"/>
      <c r="L74" s="191"/>
      <c r="M74" s="191"/>
      <c r="N74" s="191"/>
      <c r="O74" s="191"/>
      <c r="P74" s="191"/>
      <c r="Q74" s="191"/>
      <c r="R74" s="191"/>
      <c r="S74" s="191"/>
      <c r="T74" s="191"/>
      <c r="U74" s="191"/>
      <c r="V74" s="191"/>
      <c r="W74" s="192"/>
    </row>
    <row r="75" spans="1:23" x14ac:dyDescent="0.25">
      <c r="A75" s="190"/>
      <c r="B75" s="191"/>
      <c r="C75" s="191"/>
      <c r="D75" s="191"/>
      <c r="E75" s="191"/>
      <c r="F75" s="191"/>
      <c r="G75" s="191"/>
      <c r="H75" s="191"/>
      <c r="I75" s="191"/>
      <c r="J75" s="191"/>
      <c r="K75" s="191"/>
      <c r="L75" s="191"/>
      <c r="M75" s="191"/>
      <c r="N75" s="191"/>
      <c r="O75" s="191"/>
      <c r="P75" s="191"/>
      <c r="Q75" s="191"/>
      <c r="R75" s="191"/>
      <c r="S75" s="191"/>
      <c r="T75" s="191"/>
      <c r="U75" s="191"/>
      <c r="V75" s="191"/>
      <c r="W75" s="192"/>
    </row>
    <row r="76" spans="1:23" x14ac:dyDescent="0.25">
      <c r="A76" s="190"/>
      <c r="B76" s="191"/>
      <c r="C76" s="191"/>
      <c r="D76" s="191"/>
      <c r="E76" s="191"/>
      <c r="F76" s="191"/>
      <c r="G76" s="191"/>
      <c r="H76" s="191"/>
      <c r="I76" s="191"/>
      <c r="J76" s="191"/>
      <c r="K76" s="191"/>
      <c r="L76" s="191"/>
      <c r="M76" s="191"/>
      <c r="N76" s="191"/>
      <c r="O76" s="191"/>
      <c r="P76" s="191"/>
      <c r="Q76" s="191"/>
      <c r="R76" s="191"/>
      <c r="S76" s="191"/>
      <c r="T76" s="191"/>
      <c r="U76" s="191"/>
      <c r="V76" s="191"/>
      <c r="W76" s="192"/>
    </row>
    <row r="77" spans="1:23" x14ac:dyDescent="0.25">
      <c r="A77" s="190"/>
      <c r="B77" s="191"/>
      <c r="C77" s="191"/>
      <c r="D77" s="191"/>
      <c r="E77" s="191"/>
      <c r="F77" s="191"/>
      <c r="G77" s="191"/>
      <c r="H77" s="191"/>
      <c r="I77" s="191"/>
      <c r="J77" s="191"/>
      <c r="K77" s="191"/>
      <c r="L77" s="191"/>
      <c r="M77" s="191"/>
      <c r="N77" s="191"/>
      <c r="O77" s="191"/>
      <c r="P77" s="191"/>
      <c r="Q77" s="191"/>
      <c r="R77" s="191"/>
      <c r="S77" s="191"/>
      <c r="T77" s="191"/>
      <c r="U77" s="191"/>
      <c r="V77" s="191"/>
      <c r="W77" s="192"/>
    </row>
    <row r="78" spans="1:23" x14ac:dyDescent="0.25">
      <c r="A78" s="190"/>
      <c r="B78" s="191"/>
      <c r="C78" s="191"/>
      <c r="D78" s="191"/>
      <c r="E78" s="191"/>
      <c r="F78" s="191"/>
      <c r="G78" s="191"/>
      <c r="H78" s="191"/>
      <c r="I78" s="191"/>
      <c r="J78" s="191"/>
      <c r="K78" s="191"/>
      <c r="L78" s="191"/>
      <c r="M78" s="191"/>
      <c r="N78" s="191"/>
      <c r="O78" s="191"/>
      <c r="P78" s="191"/>
      <c r="Q78" s="191"/>
      <c r="R78" s="191"/>
      <c r="S78" s="191"/>
      <c r="T78" s="191"/>
      <c r="U78" s="191"/>
      <c r="V78" s="191"/>
      <c r="W78" s="192"/>
    </row>
    <row r="79" spans="1:23" x14ac:dyDescent="0.25">
      <c r="A79" s="190"/>
      <c r="B79" s="191"/>
      <c r="C79" s="191"/>
      <c r="D79" s="191"/>
      <c r="E79" s="191"/>
      <c r="F79" s="191"/>
      <c r="G79" s="191"/>
      <c r="H79" s="191"/>
      <c r="I79" s="191"/>
      <c r="J79" s="191"/>
      <c r="K79" s="191"/>
      <c r="L79" s="191"/>
      <c r="M79" s="191"/>
      <c r="N79" s="191"/>
      <c r="O79" s="191"/>
      <c r="P79" s="191"/>
      <c r="Q79" s="191"/>
      <c r="R79" s="191"/>
      <c r="S79" s="191"/>
      <c r="T79" s="191"/>
      <c r="U79" s="191"/>
      <c r="V79" s="191"/>
      <c r="W79" s="192"/>
    </row>
    <row r="80" spans="1:23" x14ac:dyDescent="0.25">
      <c r="A80" s="190"/>
      <c r="B80" s="191"/>
      <c r="C80" s="191"/>
      <c r="D80" s="191"/>
      <c r="E80" s="191"/>
      <c r="F80" s="191"/>
      <c r="G80" s="191"/>
      <c r="H80" s="191"/>
      <c r="I80" s="191"/>
      <c r="J80" s="191"/>
      <c r="K80" s="191"/>
      <c r="L80" s="191"/>
      <c r="M80" s="191"/>
      <c r="N80" s="191"/>
      <c r="O80" s="191"/>
      <c r="P80" s="191"/>
      <c r="Q80" s="191"/>
      <c r="R80" s="191"/>
      <c r="S80" s="191"/>
      <c r="T80" s="191"/>
      <c r="U80" s="191"/>
      <c r="V80" s="191"/>
      <c r="W80" s="192"/>
    </row>
    <row r="81" spans="1:23" x14ac:dyDescent="0.25">
      <c r="A81" s="190"/>
      <c r="B81" s="191"/>
      <c r="C81" s="191"/>
      <c r="D81" s="191"/>
      <c r="E81" s="191"/>
      <c r="F81" s="191"/>
      <c r="G81" s="191"/>
      <c r="H81" s="191"/>
      <c r="I81" s="191"/>
      <c r="J81" s="191"/>
      <c r="K81" s="191"/>
      <c r="L81" s="191"/>
      <c r="M81" s="191"/>
      <c r="N81" s="191"/>
      <c r="O81" s="191"/>
      <c r="P81" s="191"/>
      <c r="Q81" s="191"/>
      <c r="R81" s="191"/>
      <c r="S81" s="191"/>
      <c r="T81" s="191"/>
      <c r="U81" s="191"/>
      <c r="V81" s="191"/>
      <c r="W81" s="192"/>
    </row>
    <row r="82" spans="1:23" x14ac:dyDescent="0.25">
      <c r="A82" s="190"/>
      <c r="B82" s="191"/>
      <c r="C82" s="191"/>
      <c r="D82" s="191"/>
      <c r="E82" s="191"/>
      <c r="F82" s="191"/>
      <c r="G82" s="191"/>
      <c r="H82" s="191"/>
      <c r="I82" s="191"/>
      <c r="J82" s="191"/>
      <c r="K82" s="191"/>
      <c r="L82" s="191"/>
      <c r="M82" s="191"/>
      <c r="N82" s="191"/>
      <c r="O82" s="191"/>
      <c r="P82" s="191"/>
      <c r="Q82" s="191"/>
      <c r="R82" s="191"/>
      <c r="S82" s="191"/>
      <c r="T82" s="191"/>
      <c r="U82" s="191"/>
      <c r="V82" s="191"/>
      <c r="W82" s="192"/>
    </row>
    <row r="83" spans="1:23" x14ac:dyDescent="0.25">
      <c r="A83" s="190"/>
      <c r="B83" s="191"/>
      <c r="C83" s="191"/>
      <c r="D83" s="191"/>
      <c r="E83" s="191"/>
      <c r="F83" s="191"/>
      <c r="G83" s="191"/>
      <c r="H83" s="191"/>
      <c r="I83" s="191"/>
      <c r="J83" s="191"/>
      <c r="K83" s="191"/>
      <c r="L83" s="191"/>
      <c r="M83" s="191"/>
      <c r="N83" s="191"/>
      <c r="O83" s="191"/>
      <c r="P83" s="191"/>
      <c r="Q83" s="191"/>
      <c r="R83" s="191"/>
      <c r="S83" s="191"/>
      <c r="T83" s="191"/>
      <c r="U83" s="191"/>
      <c r="V83" s="191"/>
      <c r="W83" s="192"/>
    </row>
    <row r="84" spans="1:23" x14ac:dyDescent="0.25">
      <c r="A84" s="194"/>
      <c r="B84" s="195"/>
      <c r="C84" s="195"/>
      <c r="D84" s="195"/>
      <c r="E84" s="195"/>
      <c r="F84" s="195"/>
      <c r="G84" s="195"/>
      <c r="H84" s="195"/>
      <c r="I84" s="195"/>
      <c r="J84" s="195"/>
      <c r="K84" s="195"/>
      <c r="L84" s="195"/>
      <c r="M84" s="195"/>
      <c r="N84" s="195"/>
      <c r="O84" s="195"/>
      <c r="P84" s="195"/>
      <c r="Q84" s="195"/>
      <c r="R84" s="195"/>
      <c r="S84" s="195"/>
      <c r="T84" s="195"/>
      <c r="U84" s="195"/>
      <c r="V84" s="195"/>
      <c r="W84" s="196"/>
    </row>
    <row r="85" spans="1:23" x14ac:dyDescent="0.25"/>
  </sheetData>
  <sheetProtection sheet="1" objects="1" scenarios="1"/>
  <mergeCells count="7">
    <mergeCell ref="A42:W42"/>
    <mergeCell ref="A10:B10"/>
    <mergeCell ref="D10:E10"/>
    <mergeCell ref="G10:H10"/>
    <mergeCell ref="A26:B26"/>
    <mergeCell ref="D26:E26"/>
    <mergeCell ref="G26:H26"/>
  </mergeCells>
  <pageMargins left="0.7" right="0.7" top="0.75" bottom="0.75" header="0.3" footer="0.3"/>
  <pageSetup paperSize="9" orientation="portrait" verticalDpi="599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AB85"/>
  <sheetViews>
    <sheetView tabSelected="1" workbookViewId="0">
      <pane ySplit="1" topLeftCell="A32" activePane="bottomLeft" state="frozen"/>
      <selection pane="bottomLeft" activeCell="V45" sqref="V45"/>
    </sheetView>
  </sheetViews>
  <sheetFormatPr defaultColWidth="0" defaultRowHeight="15" zeroHeight="1" x14ac:dyDescent="0.25"/>
  <cols>
    <col min="1" max="3" width="9.140625" customWidth="1"/>
    <col min="4" max="4" width="10.5703125" bestFit="1" customWidth="1"/>
    <col min="5" max="5" width="9.140625" customWidth="1"/>
    <col min="6" max="6" width="9" bestFit="1" customWidth="1"/>
    <col min="7" max="7" width="11.7109375" bestFit="1" customWidth="1"/>
    <col min="8" max="8" width="9.140625" customWidth="1"/>
    <col min="9" max="10" width="9" bestFit="1" customWidth="1"/>
    <col min="11" max="16" width="9.140625" customWidth="1"/>
    <col min="17" max="17" width="12.7109375" customWidth="1"/>
    <col min="18" max="25" width="9.140625" customWidth="1"/>
    <col min="26" max="26" width="10.85546875" customWidth="1"/>
    <col min="27" max="27" width="9.7109375" bestFit="1" customWidth="1"/>
    <col min="28" max="28" width="9.140625" customWidth="1"/>
    <col min="29" max="16384" width="9.140625" hidden="1"/>
  </cols>
  <sheetData>
    <row r="1" spans="1:27" ht="31.5" x14ac:dyDescent="0.5">
      <c r="A1" s="121" t="s">
        <v>245</v>
      </c>
    </row>
    <row r="2" spans="1:27" ht="26.25" x14ac:dyDescent="0.4">
      <c r="A2" s="153" t="s">
        <v>53</v>
      </c>
      <c r="F2" s="91" t="s">
        <v>119</v>
      </c>
      <c r="J2" s="91" t="s">
        <v>115</v>
      </c>
      <c r="L2" s="91"/>
      <c r="Q2" s="91" t="s">
        <v>125</v>
      </c>
    </row>
    <row r="3" spans="1:27" ht="47.25" x14ac:dyDescent="0.25">
      <c r="A3" s="95" t="str">
        <f>R4 &amp; S4*100 &amp; R5 &amp; S5*100 &amp; R6 &amp; S6*100</f>
        <v>Mg65Zn30Ca5</v>
      </c>
      <c r="B3" s="87"/>
      <c r="C3" s="90" t="s">
        <v>19</v>
      </c>
      <c r="D3" s="88" t="s">
        <v>22</v>
      </c>
      <c r="E3" s="89" t="s">
        <v>21</v>
      </c>
      <c r="F3" s="100" t="s">
        <v>35</v>
      </c>
      <c r="G3" s="101" t="s">
        <v>36</v>
      </c>
      <c r="J3" s="53" t="str">
        <f>R4 &amp; S4*100 &amp; R5 &amp; S5*100 &amp; R6 &amp; S6*100</f>
        <v>Mg65Zn30Ca5</v>
      </c>
      <c r="K3" s="54"/>
      <c r="L3" s="102" t="s">
        <v>35</v>
      </c>
      <c r="M3" s="103" t="s">
        <v>21</v>
      </c>
      <c r="N3" s="103" t="s">
        <v>30</v>
      </c>
      <c r="O3" s="107" t="s">
        <v>29</v>
      </c>
      <c r="Q3" s="133" t="s">
        <v>66</v>
      </c>
      <c r="R3" s="134" t="s">
        <v>3</v>
      </c>
      <c r="S3" s="134" t="s">
        <v>124</v>
      </c>
      <c r="T3" s="134" t="s">
        <v>7</v>
      </c>
      <c r="U3" s="134" t="s">
        <v>4</v>
      </c>
      <c r="V3" s="134" t="s">
        <v>5</v>
      </c>
      <c r="W3" s="135" t="s">
        <v>6</v>
      </c>
      <c r="X3" s="134" t="s">
        <v>8</v>
      </c>
      <c r="Y3" s="134" t="s">
        <v>11</v>
      </c>
      <c r="Z3" s="134" t="s">
        <v>12</v>
      </c>
      <c r="AA3" s="135" t="s">
        <v>14</v>
      </c>
    </row>
    <row r="4" spans="1:27" x14ac:dyDescent="0.25">
      <c r="A4" s="85" t="str">
        <f>$R$4</f>
        <v>Mg</v>
      </c>
      <c r="B4" s="27"/>
      <c r="C4" s="173">
        <f>S4</f>
        <v>0.65</v>
      </c>
      <c r="D4" s="16">
        <f>S4*U4</f>
        <v>15.798250000000001</v>
      </c>
      <c r="E4" s="29">
        <f>D4/$D$7</f>
        <v>0.42222400395544779</v>
      </c>
      <c r="F4" s="118">
        <f>E4*$F$7</f>
        <v>44.671299618486373</v>
      </c>
      <c r="G4" s="79">
        <f>F4/V4</f>
        <v>25.702704038254531</v>
      </c>
      <c r="J4" s="39" t="str">
        <f>$R$4</f>
        <v>Mg</v>
      </c>
      <c r="K4" s="27"/>
      <c r="L4" s="122">
        <f>B37</f>
        <v>0</v>
      </c>
      <c r="M4" s="92">
        <f>L4/$L$7</f>
        <v>0</v>
      </c>
      <c r="N4" s="104">
        <f>M4*U5*U6</f>
        <v>0</v>
      </c>
      <c r="O4" s="114">
        <f>N4/$N$7</f>
        <v>0</v>
      </c>
      <c r="Q4" s="136">
        <v>1</v>
      </c>
      <c r="R4" s="141" t="s">
        <v>0</v>
      </c>
      <c r="S4" s="176">
        <v>0.65</v>
      </c>
      <c r="T4" s="137">
        <f>INDEX('Elements Data'!B:B,MATCH($R4,'Elements Data'!$A:$A,0))</f>
        <v>12</v>
      </c>
      <c r="U4" s="137">
        <f>INDEX('Elements Data'!C:C,MATCH($R4,'Elements Data'!$A:$A,0))</f>
        <v>24.305</v>
      </c>
      <c r="V4" s="137">
        <f>INDEX('Elements Data'!D:D,MATCH($R4,'Elements Data'!$A:$A,0))</f>
        <v>1.738</v>
      </c>
      <c r="W4" s="179">
        <f>INDEX('Elements Data'!E:E,MATCH($R4,'Elements Data'!$A:$A,0))</f>
        <v>650</v>
      </c>
      <c r="X4" s="147" t="str">
        <f>INDEX('Elements Data'!F:F,MATCH($R4,'Elements Data'!$A:$A,0))</f>
        <v>HCP</v>
      </c>
      <c r="Y4" s="137">
        <f>INDEX('Elements Data'!G:G,MATCH($R4,'Elements Data'!$A:$A,0))</f>
        <v>0.16</v>
      </c>
      <c r="Z4" s="137">
        <f>INDEX('Elements Data'!H:H,MATCH($R4,'Elements Data'!$A:$A,0))</f>
        <v>7.1999999999999995E-2</v>
      </c>
      <c r="AA4" s="144" t="str">
        <f>INDEX('Elements Data'!I:I,MATCH($R4,'Elements Data'!$A:$A,0))</f>
        <v>2+</v>
      </c>
    </row>
    <row r="5" spans="1:27" x14ac:dyDescent="0.25">
      <c r="A5" s="85" t="str">
        <f>$R$5</f>
        <v>Zn</v>
      </c>
      <c r="B5" s="30"/>
      <c r="C5" s="174">
        <f>S5</f>
        <v>0.3</v>
      </c>
      <c r="D5" s="4">
        <f>S5*U5</f>
        <v>19.614599999999999</v>
      </c>
      <c r="E5" s="32">
        <f t="shared" ref="E5:E6" si="0">D5/$D$7</f>
        <v>0.52421976788470404</v>
      </c>
      <c r="F5" s="118">
        <f>E5*$F$7</f>
        <v>55.462451442201683</v>
      </c>
      <c r="G5" s="79">
        <f>F5/V5</f>
        <v>7.7678503420450538</v>
      </c>
      <c r="J5" s="39" t="str">
        <f>$R$5</f>
        <v>Zn</v>
      </c>
      <c r="K5" s="30"/>
      <c r="L5" s="123">
        <f>E37</f>
        <v>0</v>
      </c>
      <c r="M5" s="93">
        <f>L5/$L$7</f>
        <v>0</v>
      </c>
      <c r="N5" s="105">
        <f>M5*U4*U6</f>
        <v>0</v>
      </c>
      <c r="O5" s="115">
        <f>N5/$N$7</f>
        <v>0</v>
      </c>
      <c r="Q5" s="136">
        <v>2</v>
      </c>
      <c r="R5" s="142" t="s">
        <v>2</v>
      </c>
      <c r="S5" s="177">
        <v>0.3</v>
      </c>
      <c r="T5" s="138">
        <f>INDEX('Elements Data'!B:B,MATCH($R5,'Elements Data'!$A:$A,0))</f>
        <v>30</v>
      </c>
      <c r="U5" s="138">
        <f>INDEX('Elements Data'!C:C,MATCH($R5,'Elements Data'!$A:$A,0))</f>
        <v>65.382000000000005</v>
      </c>
      <c r="V5" s="138">
        <f>INDEX('Elements Data'!D:D,MATCH($R5,'Elements Data'!$A:$A,0))</f>
        <v>7.14</v>
      </c>
      <c r="W5" s="180">
        <f>INDEX('Elements Data'!E:E,MATCH($R5,'Elements Data'!$A:$A,0))</f>
        <v>420</v>
      </c>
      <c r="X5" s="148" t="str">
        <f>INDEX('Elements Data'!F:F,MATCH($R5,'Elements Data'!$A:$A,0))</f>
        <v>HCP</v>
      </c>
      <c r="Y5" s="138">
        <f>INDEX('Elements Data'!G:G,MATCH($R5,'Elements Data'!$A:$A,0))</f>
        <v>0.13300000000000001</v>
      </c>
      <c r="Z5" s="138">
        <f>INDEX('Elements Data'!H:H,MATCH($R5,'Elements Data'!$A:$A,0))</f>
        <v>7.3999999999999996E-2</v>
      </c>
      <c r="AA5" s="145" t="str">
        <f>INDEX('Elements Data'!I:I,MATCH($R5,'Elements Data'!$A:$A,0))</f>
        <v>2+</v>
      </c>
    </row>
    <row r="6" spans="1:27" x14ac:dyDescent="0.25">
      <c r="A6" s="85" t="str">
        <f>$R$6</f>
        <v>Ca</v>
      </c>
      <c r="B6" s="97"/>
      <c r="C6" s="175">
        <f>S6</f>
        <v>0.05</v>
      </c>
      <c r="D6" s="9">
        <f>S6*U6</f>
        <v>2.0039000000000002</v>
      </c>
      <c r="E6" s="96">
        <f t="shared" si="0"/>
        <v>5.3556228159848202E-2</v>
      </c>
      <c r="F6" s="118">
        <f>E6*$F$7</f>
        <v>5.6662489393119397</v>
      </c>
      <c r="G6" s="79">
        <f>F6/V6</f>
        <v>3.655644476975445</v>
      </c>
      <c r="J6" s="39" t="str">
        <f>$R$6</f>
        <v>Ca</v>
      </c>
      <c r="K6" s="97"/>
      <c r="L6" s="124">
        <f>H37</f>
        <v>5.66</v>
      </c>
      <c r="M6" s="99">
        <f>L6/$L$7</f>
        <v>1</v>
      </c>
      <c r="N6" s="106">
        <f>M6*U4*U5</f>
        <v>1589.10951</v>
      </c>
      <c r="O6" s="116">
        <f>N6/$N$7</f>
        <v>1</v>
      </c>
      <c r="Q6" s="139">
        <v>3</v>
      </c>
      <c r="R6" s="143" t="s">
        <v>1</v>
      </c>
      <c r="S6" s="178">
        <v>0.05</v>
      </c>
      <c r="T6" s="140">
        <f>INDEX('Elements Data'!B:B,MATCH($R6,'Elements Data'!$A:$A,0))</f>
        <v>20</v>
      </c>
      <c r="U6" s="140">
        <f>INDEX('Elements Data'!C:C,MATCH($R6,'Elements Data'!$A:$A,0))</f>
        <v>40.078000000000003</v>
      </c>
      <c r="V6" s="140">
        <f>INDEX('Elements Data'!D:D,MATCH($R6,'Elements Data'!$A:$A,0))</f>
        <v>1.55</v>
      </c>
      <c r="W6" s="181">
        <f>INDEX('Elements Data'!E:E,MATCH($R6,'Elements Data'!$A:$A,0))</f>
        <v>842</v>
      </c>
      <c r="X6" s="149" t="str">
        <f>INDEX('Elements Data'!F:F,MATCH($R6,'Elements Data'!$A:$A,0))</f>
        <v>FCC</v>
      </c>
      <c r="Y6" s="140">
        <f>INDEX('Elements Data'!G:G,MATCH($R6,'Elements Data'!$A:$A,0))</f>
        <v>0.14899999999999999</v>
      </c>
      <c r="Z6" s="140">
        <f>INDEX('Elements Data'!H:H,MATCH($R6,'Elements Data'!$A:$A,0))</f>
        <v>9.5000000000000001E-2</v>
      </c>
      <c r="AA6" s="146" t="str">
        <f>INDEX('Elements Data'!I:I,MATCH($R6,'Elements Data'!$A:$A,0))</f>
        <v>2+</v>
      </c>
    </row>
    <row r="7" spans="1:27" x14ac:dyDescent="0.25">
      <c r="A7" s="86"/>
      <c r="B7" s="97" t="s">
        <v>20</v>
      </c>
      <c r="C7" s="98">
        <f>SUM(C4:C6)</f>
        <v>1</v>
      </c>
      <c r="D7" s="9">
        <f>SUM(D4:D6)</f>
        <v>37.41675</v>
      </c>
      <c r="E7" s="96">
        <f>SUM(E4:E6)</f>
        <v>1</v>
      </c>
      <c r="F7" s="94">
        <v>105.8</v>
      </c>
      <c r="G7" s="80">
        <f>SUM(G4:G6)</f>
        <v>37.126198857275028</v>
      </c>
      <c r="J7" s="40"/>
      <c r="K7" s="97" t="s">
        <v>20</v>
      </c>
      <c r="L7" s="125">
        <f>SUM(L4:L6)</f>
        <v>5.66</v>
      </c>
      <c r="M7" s="98">
        <f>SUM(M4:M6)</f>
        <v>1</v>
      </c>
      <c r="N7" s="9">
        <f>SUM(N4:N6)</f>
        <v>1589.10951</v>
      </c>
      <c r="O7" s="117">
        <f>SUM(O4:O6)</f>
        <v>1</v>
      </c>
    </row>
    <row r="8" spans="1:27" x14ac:dyDescent="0.25"/>
    <row r="9" spans="1:27" ht="26.25" x14ac:dyDescent="0.4">
      <c r="A9" s="154" t="s">
        <v>114</v>
      </c>
      <c r="J9" s="91" t="s">
        <v>116</v>
      </c>
      <c r="L9" s="91"/>
      <c r="Q9" s="91" t="s">
        <v>126</v>
      </c>
    </row>
    <row r="10" spans="1:27" ht="30" customHeight="1" x14ac:dyDescent="0.25">
      <c r="A10" s="287" t="str">
        <f>$R$4</f>
        <v>Mg</v>
      </c>
      <c r="B10" s="288"/>
      <c r="C10" s="198"/>
      <c r="D10" s="289" t="str">
        <f>$R$5</f>
        <v>Zn</v>
      </c>
      <c r="E10" s="290"/>
      <c r="F10" s="198"/>
      <c r="G10" s="291" t="str">
        <f>$R$6</f>
        <v>Ca</v>
      </c>
      <c r="H10" s="292"/>
      <c r="J10" s="165" t="str">
        <f>R4 &amp; S4*100 &amp; R5 &amp; S5*100 &amp; R6 &amp; S6*100</f>
        <v>Mg65Zn30Ca5</v>
      </c>
      <c r="K10" s="168"/>
      <c r="L10" s="169" t="s">
        <v>35</v>
      </c>
      <c r="M10" s="170" t="s">
        <v>21</v>
      </c>
      <c r="N10" s="170" t="s">
        <v>30</v>
      </c>
      <c r="O10" s="171" t="s">
        <v>29</v>
      </c>
      <c r="Q10" s="182" t="s">
        <v>128</v>
      </c>
      <c r="R10" s="185" t="s">
        <v>127</v>
      </c>
      <c r="S10" s="183"/>
      <c r="T10" s="189" t="s">
        <v>134</v>
      </c>
      <c r="U10" s="186"/>
    </row>
    <row r="11" spans="1:27" x14ac:dyDescent="0.25">
      <c r="A11" s="222" t="s">
        <v>52</v>
      </c>
      <c r="B11" s="223" t="s">
        <v>35</v>
      </c>
      <c r="C11" s="224"/>
      <c r="D11" s="225" t="s">
        <v>52</v>
      </c>
      <c r="E11" s="226" t="s">
        <v>35</v>
      </c>
      <c r="F11" s="224"/>
      <c r="G11" s="227" t="s">
        <v>52</v>
      </c>
      <c r="H11" s="228" t="s">
        <v>35</v>
      </c>
      <c r="J11" s="166" t="str">
        <f>$R$4</f>
        <v>Mg</v>
      </c>
      <c r="K11" s="27"/>
      <c r="L11" s="122">
        <f>L37</f>
        <v>0</v>
      </c>
      <c r="M11" s="92">
        <f>L11/$L$14</f>
        <v>0</v>
      </c>
      <c r="N11" s="104">
        <f>M11*U5*U6</f>
        <v>0</v>
      </c>
      <c r="O11" s="163">
        <f>N11/$N$14</f>
        <v>0</v>
      </c>
      <c r="Q11" s="11" t="s">
        <v>131</v>
      </c>
      <c r="R11" s="184">
        <v>700</v>
      </c>
      <c r="S11" s="111" t="s">
        <v>197</v>
      </c>
      <c r="T11" s="108"/>
      <c r="U11" s="109"/>
    </row>
    <row r="12" spans="1:27" x14ac:dyDescent="0.25">
      <c r="A12" s="14">
        <v>1</v>
      </c>
      <c r="B12" s="109"/>
      <c r="C12" s="3"/>
      <c r="D12" s="14">
        <v>1</v>
      </c>
      <c r="E12" s="109">
        <v>29.477</v>
      </c>
      <c r="F12" s="3"/>
      <c r="G12" s="14">
        <v>1</v>
      </c>
      <c r="H12" s="109">
        <v>5.66</v>
      </c>
      <c r="J12" s="166" t="str">
        <f>$R$5</f>
        <v>Zn</v>
      </c>
      <c r="K12" s="30"/>
      <c r="L12" s="161">
        <f>Q37</f>
        <v>0</v>
      </c>
      <c r="M12" s="93">
        <f t="shared" ref="M12:M13" si="1">L12/$L$14</f>
        <v>0</v>
      </c>
      <c r="N12" s="105">
        <f>M12*U4*U6</f>
        <v>0</v>
      </c>
      <c r="O12" s="164">
        <f>N12/$N$14</f>
        <v>0</v>
      </c>
      <c r="Q12" s="14" t="s">
        <v>129</v>
      </c>
      <c r="R12" s="109">
        <v>385</v>
      </c>
      <c r="S12" s="111"/>
      <c r="T12" s="108"/>
      <c r="U12" s="109"/>
    </row>
    <row r="13" spans="1:27" x14ac:dyDescent="0.25">
      <c r="A13" s="14">
        <v>2</v>
      </c>
      <c r="B13" s="109"/>
      <c r="C13" s="3"/>
      <c r="D13" s="14">
        <v>2</v>
      </c>
      <c r="E13" s="109">
        <v>28.138999999999999</v>
      </c>
      <c r="F13" s="3"/>
      <c r="G13" s="14">
        <v>2</v>
      </c>
      <c r="H13" s="109">
        <v>0</v>
      </c>
      <c r="J13" s="166" t="str">
        <f>$R$6</f>
        <v>Ca</v>
      </c>
      <c r="K13" s="97"/>
      <c r="L13" s="124">
        <f>V37</f>
        <v>5.6219999999999999</v>
      </c>
      <c r="M13" s="99">
        <f t="shared" si="1"/>
        <v>1</v>
      </c>
      <c r="N13" s="106">
        <f>M13*U4*U5</f>
        <v>1589.10951</v>
      </c>
      <c r="O13" s="117">
        <f>N13/$N$14</f>
        <v>1</v>
      </c>
      <c r="Q13" s="14" t="s">
        <v>132</v>
      </c>
      <c r="R13" s="109">
        <v>650</v>
      </c>
      <c r="S13" s="111"/>
      <c r="T13" s="108"/>
      <c r="U13" s="109"/>
    </row>
    <row r="14" spans="1:27" x14ac:dyDescent="0.25">
      <c r="A14" s="14">
        <v>3</v>
      </c>
      <c r="B14" s="109"/>
      <c r="C14" s="3"/>
      <c r="D14" s="14">
        <v>3</v>
      </c>
      <c r="E14" s="109">
        <v>12.114000000000001</v>
      </c>
      <c r="F14" s="3"/>
      <c r="G14" s="14">
        <v>3</v>
      </c>
      <c r="H14" s="109">
        <v>0</v>
      </c>
      <c r="J14" s="167"/>
      <c r="K14" s="97" t="s">
        <v>20</v>
      </c>
      <c r="L14" s="162">
        <f>SUM(L11:L13)</f>
        <v>5.6219999999999999</v>
      </c>
      <c r="M14" s="98">
        <f>SUM(M11:M13)</f>
        <v>1</v>
      </c>
      <c r="N14" s="9">
        <f>SUM(N11:N13)</f>
        <v>1589.10951</v>
      </c>
      <c r="O14" s="117">
        <f>SUM(O11:O13)</f>
        <v>1</v>
      </c>
      <c r="Q14" s="14" t="s">
        <v>130</v>
      </c>
      <c r="R14" s="109">
        <v>385</v>
      </c>
      <c r="S14" s="111"/>
      <c r="T14" s="108"/>
      <c r="U14" s="109"/>
    </row>
    <row r="15" spans="1:27" x14ac:dyDescent="0.25">
      <c r="A15" s="14">
        <v>4</v>
      </c>
      <c r="B15" s="109"/>
      <c r="C15" s="3"/>
      <c r="D15" s="14">
        <v>4</v>
      </c>
      <c r="E15" s="109">
        <v>17.100999999999999</v>
      </c>
      <c r="F15" s="3"/>
      <c r="G15" s="14">
        <v>4</v>
      </c>
      <c r="H15" s="109">
        <v>0</v>
      </c>
      <c r="Q15" s="14" t="s">
        <v>133</v>
      </c>
      <c r="R15" s="109">
        <v>650</v>
      </c>
      <c r="S15" s="111"/>
      <c r="T15" s="108"/>
      <c r="U15" s="109"/>
    </row>
    <row r="16" spans="1:27" x14ac:dyDescent="0.25">
      <c r="A16" s="14">
        <v>5</v>
      </c>
      <c r="B16" s="109"/>
      <c r="C16" s="3"/>
      <c r="D16" s="14">
        <v>5</v>
      </c>
      <c r="E16" s="109">
        <v>8.5609999999999999</v>
      </c>
      <c r="F16" s="3"/>
      <c r="G16" s="14">
        <v>5</v>
      </c>
      <c r="H16" s="109">
        <v>0</v>
      </c>
      <c r="Q16" s="14" t="s">
        <v>135</v>
      </c>
      <c r="R16" s="109">
        <v>510</v>
      </c>
      <c r="S16" s="111" t="s">
        <v>136</v>
      </c>
      <c r="T16" s="108"/>
      <c r="U16" s="109"/>
    </row>
    <row r="17" spans="1:23" x14ac:dyDescent="0.25">
      <c r="A17" s="14">
        <v>6</v>
      </c>
      <c r="B17" s="109"/>
      <c r="C17" s="3"/>
      <c r="D17" s="14">
        <v>6</v>
      </c>
      <c r="E17" s="109">
        <v>23.393999999999998</v>
      </c>
      <c r="F17" s="3"/>
      <c r="G17" s="14">
        <v>6</v>
      </c>
      <c r="H17" s="109">
        <v>0</v>
      </c>
      <c r="Q17" s="30" t="s">
        <v>137</v>
      </c>
      <c r="R17" s="109"/>
      <c r="S17" s="111"/>
      <c r="T17" s="108"/>
      <c r="U17" s="109"/>
    </row>
    <row r="18" spans="1:23" x14ac:dyDescent="0.25">
      <c r="A18" s="14">
        <v>7</v>
      </c>
      <c r="B18" s="109"/>
      <c r="C18" s="3"/>
      <c r="D18" s="14">
        <v>7</v>
      </c>
      <c r="E18" s="109">
        <v>16.469000000000001</v>
      </c>
      <c r="F18" s="3"/>
      <c r="G18" s="14">
        <v>7</v>
      </c>
      <c r="H18" s="109">
        <v>0</v>
      </c>
      <c r="Q18" s="30" t="s">
        <v>138</v>
      </c>
      <c r="R18" s="109"/>
      <c r="S18" s="111"/>
      <c r="T18" s="108"/>
      <c r="U18" s="109"/>
    </row>
    <row r="19" spans="1:23" x14ac:dyDescent="0.25">
      <c r="A19" s="14">
        <v>8</v>
      </c>
      <c r="B19" s="109"/>
      <c r="C19" s="3"/>
      <c r="D19" s="14">
        <v>8</v>
      </c>
      <c r="E19" s="109">
        <v>15.063000000000001</v>
      </c>
      <c r="F19" s="3"/>
      <c r="G19" s="14">
        <v>8</v>
      </c>
      <c r="H19" s="109">
        <v>0</v>
      </c>
      <c r="Q19" s="30" t="s">
        <v>139</v>
      </c>
      <c r="R19" s="109"/>
      <c r="S19" s="111"/>
      <c r="T19" s="108"/>
      <c r="U19" s="109"/>
    </row>
    <row r="20" spans="1:23" x14ac:dyDescent="0.25">
      <c r="A20" s="14">
        <v>9</v>
      </c>
      <c r="B20" s="109"/>
      <c r="C20" s="3"/>
      <c r="D20" s="14">
        <v>9</v>
      </c>
      <c r="E20" s="109">
        <v>24.805</v>
      </c>
      <c r="F20" s="3"/>
      <c r="G20" s="14">
        <v>9</v>
      </c>
      <c r="H20" s="109">
        <v>0</v>
      </c>
      <c r="Q20" s="97" t="s">
        <v>140</v>
      </c>
      <c r="R20" s="110"/>
      <c r="S20" s="187"/>
      <c r="T20" s="188"/>
      <c r="U20" s="110"/>
    </row>
    <row r="21" spans="1:23" x14ac:dyDescent="0.25">
      <c r="A21" s="14">
        <v>10</v>
      </c>
      <c r="B21" s="109"/>
      <c r="C21" s="3"/>
      <c r="D21" s="14">
        <v>10</v>
      </c>
      <c r="E21" s="109">
        <v>12.664</v>
      </c>
      <c r="F21" s="3"/>
      <c r="G21" s="14">
        <v>10</v>
      </c>
      <c r="H21" s="109">
        <v>0</v>
      </c>
    </row>
    <row r="22" spans="1:23" x14ac:dyDescent="0.25">
      <c r="A22" s="14">
        <v>11</v>
      </c>
      <c r="B22" s="109"/>
      <c r="C22" s="3"/>
      <c r="D22" s="14">
        <v>11</v>
      </c>
      <c r="E22" s="109">
        <v>12.506</v>
      </c>
      <c r="F22" s="3"/>
      <c r="G22" s="14">
        <v>11</v>
      </c>
      <c r="H22" s="109">
        <v>0</v>
      </c>
    </row>
    <row r="23" spans="1:23" x14ac:dyDescent="0.25">
      <c r="A23" s="15">
        <v>12</v>
      </c>
      <c r="B23" s="110"/>
      <c r="C23" s="8"/>
      <c r="D23" s="15">
        <v>12</v>
      </c>
      <c r="E23" s="110">
        <v>193.78</v>
      </c>
      <c r="F23" s="8"/>
      <c r="G23" s="15">
        <v>12</v>
      </c>
      <c r="H23" s="110">
        <v>0</v>
      </c>
    </row>
    <row r="24" spans="1:23" x14ac:dyDescent="0.25"/>
    <row r="25" spans="1:23" ht="23.25" x14ac:dyDescent="0.35">
      <c r="A25" s="154" t="s">
        <v>118</v>
      </c>
      <c r="J25" s="154" t="s">
        <v>117</v>
      </c>
    </row>
    <row r="26" spans="1:23" s="206" customFormat="1" ht="22.5" customHeight="1" x14ac:dyDescent="0.25">
      <c r="A26" s="287" t="str">
        <f>$R$4</f>
        <v>Mg</v>
      </c>
      <c r="B26" s="288"/>
      <c r="C26" s="205"/>
      <c r="D26" s="289" t="str">
        <f>$R$5</f>
        <v>Zn</v>
      </c>
      <c r="E26" s="290"/>
      <c r="F26" s="205"/>
      <c r="G26" s="291" t="str">
        <f>$R$6</f>
        <v>Ca</v>
      </c>
      <c r="H26" s="292"/>
      <c r="J26" s="278" t="str">
        <f>$R$4</f>
        <v>Mg</v>
      </c>
      <c r="K26" s="208" t="s">
        <v>111</v>
      </c>
      <c r="L26" s="208" t="s">
        <v>112</v>
      </c>
      <c r="M26" s="279" t="s">
        <v>150</v>
      </c>
      <c r="N26" s="209"/>
      <c r="O26" s="280" t="str">
        <f>$R$5</f>
        <v>Zn</v>
      </c>
      <c r="P26" s="211" t="s">
        <v>111</v>
      </c>
      <c r="Q26" s="211" t="s">
        <v>112</v>
      </c>
      <c r="R26" s="281" t="s">
        <v>150</v>
      </c>
      <c r="S26" s="205"/>
      <c r="T26" s="282" t="str">
        <f>$R$6</f>
        <v>Ca</v>
      </c>
      <c r="U26" s="213" t="s">
        <v>111</v>
      </c>
      <c r="V26" s="213" t="s">
        <v>112</v>
      </c>
      <c r="W26" s="283" t="s">
        <v>150</v>
      </c>
    </row>
    <row r="27" spans="1:23" s="218" customFormat="1" x14ac:dyDescent="0.25">
      <c r="A27" s="214" t="s">
        <v>54</v>
      </c>
      <c r="B27" s="201" t="s">
        <v>35</v>
      </c>
      <c r="C27" s="215"/>
      <c r="D27" s="216" t="s">
        <v>54</v>
      </c>
      <c r="E27" s="200" t="s">
        <v>35</v>
      </c>
      <c r="F27" s="215"/>
      <c r="G27" s="217" t="s">
        <v>54</v>
      </c>
      <c r="H27" s="199" t="s">
        <v>35</v>
      </c>
      <c r="J27" s="214" t="s">
        <v>54</v>
      </c>
      <c r="K27" s="219" t="s">
        <v>35</v>
      </c>
      <c r="L27" s="219" t="s">
        <v>35</v>
      </c>
      <c r="M27" s="201" t="s">
        <v>149</v>
      </c>
      <c r="N27" s="215"/>
      <c r="O27" s="216" t="s">
        <v>54</v>
      </c>
      <c r="P27" s="220" t="s">
        <v>35</v>
      </c>
      <c r="Q27" s="220" t="s">
        <v>35</v>
      </c>
      <c r="R27" s="200" t="s">
        <v>149</v>
      </c>
      <c r="S27" s="215"/>
      <c r="T27" s="217" t="s">
        <v>54</v>
      </c>
      <c r="U27" s="221" t="s">
        <v>35</v>
      </c>
      <c r="V27" s="221" t="s">
        <v>35</v>
      </c>
      <c r="W27" s="199" t="s">
        <v>149</v>
      </c>
    </row>
    <row r="28" spans="1:23" x14ac:dyDescent="0.25">
      <c r="A28" s="111">
        <v>0</v>
      </c>
      <c r="B28" s="5">
        <f>IF(A28=0,0,INDEX(B12:B23,MATCH(A28,A12:A23,0)))</f>
        <v>0</v>
      </c>
      <c r="C28" s="3"/>
      <c r="D28" s="111">
        <v>0</v>
      </c>
      <c r="E28" s="5">
        <f>IF(D28=0,0,INDEX(E12:E23,MATCH(D28,D12:D23,0)))</f>
        <v>0</v>
      </c>
      <c r="F28" s="3"/>
      <c r="G28" s="111">
        <v>1</v>
      </c>
      <c r="H28" s="5">
        <f>IF(G28=0,0,INDEX(H12:H23,MATCH(G28,G12:G23,0)))</f>
        <v>5.66</v>
      </c>
      <c r="J28" s="148">
        <f t="shared" ref="J28:K36" si="2">A28</f>
        <v>0</v>
      </c>
      <c r="K28" s="155">
        <f t="shared" si="2"/>
        <v>0</v>
      </c>
      <c r="L28" s="108"/>
      <c r="M28" s="160" t="str">
        <f>IF(L28=0,"",1-L28/K28)</f>
        <v/>
      </c>
      <c r="N28" s="3"/>
      <c r="O28" s="148">
        <f t="shared" ref="O28:P36" si="3">D28</f>
        <v>0</v>
      </c>
      <c r="P28" s="155">
        <f t="shared" si="3"/>
        <v>0</v>
      </c>
      <c r="Q28" s="108"/>
      <c r="R28" s="160" t="str">
        <f>IF(Q28=0,"",1-Q28/P28)</f>
        <v/>
      </c>
      <c r="S28" s="3"/>
      <c r="T28" s="148">
        <f t="shared" ref="T28:U36" si="4">G28</f>
        <v>1</v>
      </c>
      <c r="U28" s="155">
        <f t="shared" si="4"/>
        <v>5.66</v>
      </c>
      <c r="V28" s="108">
        <v>5.6219999999999999</v>
      </c>
      <c r="W28" s="160">
        <f>IF(V28=0,"",1-V28/U28)</f>
        <v>6.7137809187279851E-3</v>
      </c>
    </row>
    <row r="29" spans="1:23" x14ac:dyDescent="0.25">
      <c r="A29" s="111">
        <v>0</v>
      </c>
      <c r="B29" s="5">
        <f>IF(A29=0,0,INDEX(B12:B23,MATCH(A29,A12:A23,0)))</f>
        <v>0</v>
      </c>
      <c r="C29" s="3"/>
      <c r="D29" s="111">
        <v>0</v>
      </c>
      <c r="E29" s="5">
        <f>IF(D29=0,0,INDEX(E12:E23,MATCH(D29,D12:D23,0)))</f>
        <v>0</v>
      </c>
      <c r="F29" s="3"/>
      <c r="G29" s="111">
        <v>0</v>
      </c>
      <c r="H29" s="5">
        <f>IF(G29=0,0,INDEX(H12:H23,MATCH(G29,G12:G23,0)))</f>
        <v>0</v>
      </c>
      <c r="J29" s="148">
        <f t="shared" si="2"/>
        <v>0</v>
      </c>
      <c r="K29" s="155">
        <f t="shared" si="2"/>
        <v>0</v>
      </c>
      <c r="L29" s="108"/>
      <c r="M29" s="160" t="str">
        <f t="shared" ref="M29:M35" si="5">IF(L29=0,"",1-L29/K29)</f>
        <v/>
      </c>
      <c r="N29" s="3"/>
      <c r="O29" s="148">
        <f t="shared" si="3"/>
        <v>0</v>
      </c>
      <c r="P29" s="155">
        <f t="shared" si="3"/>
        <v>0</v>
      </c>
      <c r="Q29" s="108"/>
      <c r="R29" s="160" t="str">
        <f t="shared" ref="R29:R34" si="6">IF(Q29=0,"",1-Q29/P29)</f>
        <v/>
      </c>
      <c r="S29" s="3"/>
      <c r="T29" s="148">
        <f t="shared" si="4"/>
        <v>0</v>
      </c>
      <c r="U29" s="155">
        <f t="shared" si="4"/>
        <v>0</v>
      </c>
      <c r="V29" s="108"/>
      <c r="W29" s="160" t="str">
        <f t="shared" ref="W29:W36" si="7">IF(V29=0,"",1-V29/U29)</f>
        <v/>
      </c>
    </row>
    <row r="30" spans="1:23" x14ac:dyDescent="0.25">
      <c r="A30" s="111">
        <v>0</v>
      </c>
      <c r="B30" s="5">
        <f>IF(A30=0,0,INDEX(B12:B23,MATCH(A30,A12:A23,0)))</f>
        <v>0</v>
      </c>
      <c r="C30" s="3"/>
      <c r="D30" s="111">
        <v>0</v>
      </c>
      <c r="E30" s="5">
        <f>IF(D30=0,0,INDEX(E12:E23,MATCH(D30,D12:D23,0)))</f>
        <v>0</v>
      </c>
      <c r="F30" s="3"/>
      <c r="G30" s="111">
        <v>0</v>
      </c>
      <c r="H30" s="5">
        <f>IF(G30=0,0,INDEX(H12:H23,MATCH(G30,G12:G23,0)))</f>
        <v>0</v>
      </c>
      <c r="J30" s="148">
        <f t="shared" si="2"/>
        <v>0</v>
      </c>
      <c r="K30" s="155">
        <f t="shared" si="2"/>
        <v>0</v>
      </c>
      <c r="L30" s="108"/>
      <c r="M30" s="160" t="str">
        <f t="shared" si="5"/>
        <v/>
      </c>
      <c r="N30" s="3"/>
      <c r="O30" s="148">
        <f t="shared" si="3"/>
        <v>0</v>
      </c>
      <c r="P30" s="155">
        <f t="shared" si="3"/>
        <v>0</v>
      </c>
      <c r="Q30" s="108"/>
      <c r="R30" s="160" t="str">
        <f t="shared" si="6"/>
        <v/>
      </c>
      <c r="S30" s="3"/>
      <c r="T30" s="148">
        <f t="shared" si="4"/>
        <v>0</v>
      </c>
      <c r="U30" s="155">
        <f t="shared" si="4"/>
        <v>0</v>
      </c>
      <c r="V30" s="108"/>
      <c r="W30" s="160" t="str">
        <f t="shared" si="7"/>
        <v/>
      </c>
    </row>
    <row r="31" spans="1:23" x14ac:dyDescent="0.25">
      <c r="A31" s="111">
        <v>0</v>
      </c>
      <c r="B31" s="5">
        <f>IF(A31=0,0,INDEX(B12:B23,MATCH(A31,A12:A23,0)))</f>
        <v>0</v>
      </c>
      <c r="C31" s="3"/>
      <c r="D31" s="111">
        <v>0</v>
      </c>
      <c r="E31" s="5">
        <f>IF(D31=0,0,INDEX(E12:E23,MATCH(D31,D12:D23,0)))</f>
        <v>0</v>
      </c>
      <c r="F31" s="3"/>
      <c r="G31" s="111">
        <v>0</v>
      </c>
      <c r="H31" s="5">
        <f>IF(G31=0,0,INDEX(H12:H23,MATCH(G31,G12:G23,0)))</f>
        <v>0</v>
      </c>
      <c r="J31" s="148">
        <f t="shared" si="2"/>
        <v>0</v>
      </c>
      <c r="K31" s="155">
        <f t="shared" si="2"/>
        <v>0</v>
      </c>
      <c r="L31" s="108"/>
      <c r="M31" s="160" t="str">
        <f t="shared" si="5"/>
        <v/>
      </c>
      <c r="N31" s="3"/>
      <c r="O31" s="148">
        <f t="shared" si="3"/>
        <v>0</v>
      </c>
      <c r="P31" s="155">
        <f t="shared" si="3"/>
        <v>0</v>
      </c>
      <c r="Q31" s="108"/>
      <c r="R31" s="160" t="str">
        <f t="shared" si="6"/>
        <v/>
      </c>
      <c r="S31" s="3"/>
      <c r="T31" s="148">
        <f t="shared" si="4"/>
        <v>0</v>
      </c>
      <c r="U31" s="155">
        <f t="shared" si="4"/>
        <v>0</v>
      </c>
      <c r="V31" s="108"/>
      <c r="W31" s="160" t="str">
        <f t="shared" si="7"/>
        <v/>
      </c>
    </row>
    <row r="32" spans="1:23" x14ac:dyDescent="0.25">
      <c r="A32" s="111">
        <v>0</v>
      </c>
      <c r="B32" s="5">
        <f>IF(A32=0,0,INDEX(B12:B23,MATCH(A32,A12:A23,0)))</f>
        <v>0</v>
      </c>
      <c r="C32" s="3"/>
      <c r="D32" s="111">
        <v>0</v>
      </c>
      <c r="E32" s="5">
        <f>IF(D32=0,0,INDEX(E12:E23,MATCH(D32,D12:D23,0)))</f>
        <v>0</v>
      </c>
      <c r="F32" s="3"/>
      <c r="G32" s="111">
        <v>0</v>
      </c>
      <c r="H32" s="5">
        <f>IF(G32=0,0,INDEX(H12:H23,MATCH(G32,G12:G23,0)))</f>
        <v>0</v>
      </c>
      <c r="J32" s="148">
        <f t="shared" si="2"/>
        <v>0</v>
      </c>
      <c r="K32" s="155">
        <f t="shared" si="2"/>
        <v>0</v>
      </c>
      <c r="L32" s="108"/>
      <c r="M32" s="160" t="str">
        <f t="shared" si="5"/>
        <v/>
      </c>
      <c r="N32" s="3"/>
      <c r="O32" s="148">
        <f t="shared" si="3"/>
        <v>0</v>
      </c>
      <c r="P32" s="155">
        <f t="shared" si="3"/>
        <v>0</v>
      </c>
      <c r="Q32" s="108"/>
      <c r="R32" s="160" t="str">
        <f t="shared" si="6"/>
        <v/>
      </c>
      <c r="S32" s="3"/>
      <c r="T32" s="148">
        <f t="shared" si="4"/>
        <v>0</v>
      </c>
      <c r="U32" s="155">
        <f t="shared" si="4"/>
        <v>0</v>
      </c>
      <c r="V32" s="108"/>
      <c r="W32" s="160" t="str">
        <f t="shared" si="7"/>
        <v/>
      </c>
    </row>
    <row r="33" spans="1:23" x14ac:dyDescent="0.25">
      <c r="A33" s="111">
        <v>0</v>
      </c>
      <c r="B33" s="5">
        <f>IF(A33=0,0,INDEX(B11:B22,MATCH(A33,A11:A22,0)))</f>
        <v>0</v>
      </c>
      <c r="C33" s="3"/>
      <c r="D33" s="111">
        <v>0</v>
      </c>
      <c r="E33" s="5">
        <f>IF(D33=0,0,INDEX(E12:E23,MATCH(D33,D12:D23,0)))</f>
        <v>0</v>
      </c>
      <c r="F33" s="3"/>
      <c r="G33" s="111">
        <v>0</v>
      </c>
      <c r="H33" s="5">
        <f>IF(G33=0,0,INDEX(H12:H23,MATCH(G33,G12:G23,0)))</f>
        <v>0</v>
      </c>
      <c r="J33" s="148">
        <f t="shared" si="2"/>
        <v>0</v>
      </c>
      <c r="K33" s="155">
        <f>B33</f>
        <v>0</v>
      </c>
      <c r="L33" s="108"/>
      <c r="M33" s="160" t="str">
        <f t="shared" si="5"/>
        <v/>
      </c>
      <c r="N33" s="3"/>
      <c r="O33" s="148">
        <f t="shared" si="3"/>
        <v>0</v>
      </c>
      <c r="P33" s="155">
        <f t="shared" si="3"/>
        <v>0</v>
      </c>
      <c r="Q33" s="108"/>
      <c r="R33" s="160" t="str">
        <f t="shared" si="6"/>
        <v/>
      </c>
      <c r="S33" s="3"/>
      <c r="T33" s="148">
        <f t="shared" si="4"/>
        <v>0</v>
      </c>
      <c r="U33" s="155">
        <f t="shared" si="4"/>
        <v>0</v>
      </c>
      <c r="V33" s="108"/>
      <c r="W33" s="160" t="str">
        <f t="shared" si="7"/>
        <v/>
      </c>
    </row>
    <row r="34" spans="1:23" x14ac:dyDescent="0.25">
      <c r="A34" s="111">
        <v>0</v>
      </c>
      <c r="B34" s="5">
        <f>IF(A34=0,0,INDEX(B12:B23,MATCH(A34,A12:A23,0)))</f>
        <v>0</v>
      </c>
      <c r="C34" s="3"/>
      <c r="D34" s="111">
        <v>0</v>
      </c>
      <c r="E34" s="5">
        <f>IF(D34=0,0,INDEX(E12:E23,MATCH(D34,D12:D23,0)))</f>
        <v>0</v>
      </c>
      <c r="F34" s="3"/>
      <c r="G34" s="111">
        <v>0</v>
      </c>
      <c r="H34" s="5">
        <f>IF(G34=0,0,INDEX(H12:H23,MATCH(G34,G12:G23,0)))</f>
        <v>0</v>
      </c>
      <c r="J34" s="148">
        <f t="shared" si="2"/>
        <v>0</v>
      </c>
      <c r="K34" s="155">
        <f t="shared" si="2"/>
        <v>0</v>
      </c>
      <c r="L34" s="108"/>
      <c r="M34" s="160" t="str">
        <f t="shared" si="5"/>
        <v/>
      </c>
      <c r="N34" s="3"/>
      <c r="O34" s="148">
        <v>0</v>
      </c>
      <c r="P34" s="155">
        <f t="shared" si="3"/>
        <v>0</v>
      </c>
      <c r="Q34" s="108"/>
      <c r="R34" s="160" t="str">
        <f t="shared" si="6"/>
        <v/>
      </c>
      <c r="S34" s="3"/>
      <c r="T34" s="148">
        <f t="shared" si="4"/>
        <v>0</v>
      </c>
      <c r="U34" s="155">
        <f t="shared" si="4"/>
        <v>0</v>
      </c>
      <c r="V34" s="108"/>
      <c r="W34" s="160" t="str">
        <f t="shared" si="7"/>
        <v/>
      </c>
    </row>
    <row r="35" spans="1:23" x14ac:dyDescent="0.25">
      <c r="A35" s="111">
        <v>0</v>
      </c>
      <c r="B35" s="5">
        <f>IF(A35=0,0,INDEX(B12:B23,MATCH(A35,A12:A23,0)))</f>
        <v>0</v>
      </c>
      <c r="C35" s="3"/>
      <c r="D35" s="111">
        <v>0</v>
      </c>
      <c r="E35" s="5">
        <f>IF(D35=0,0,INDEX(E12:E23,MATCH(D35,D12:D23,0)))</f>
        <v>0</v>
      </c>
      <c r="F35" s="3"/>
      <c r="G35" s="111">
        <v>0</v>
      </c>
      <c r="H35" s="5">
        <f>IF(G35=0,0,INDEX(H12:H23,MATCH(G35,G12:G23,0)))</f>
        <v>0</v>
      </c>
      <c r="J35" s="148">
        <f t="shared" si="2"/>
        <v>0</v>
      </c>
      <c r="K35" s="155">
        <f>B35</f>
        <v>0</v>
      </c>
      <c r="L35" s="108"/>
      <c r="M35" s="160" t="str">
        <f t="shared" si="5"/>
        <v/>
      </c>
      <c r="N35" s="3"/>
      <c r="O35" s="148">
        <v>0</v>
      </c>
      <c r="P35" s="155">
        <f t="shared" si="3"/>
        <v>0</v>
      </c>
      <c r="Q35" s="108"/>
      <c r="R35" s="160" t="str">
        <f>IF(Q35=0,"",1-Q35/P35)</f>
        <v/>
      </c>
      <c r="S35" s="3"/>
      <c r="T35" s="148">
        <f t="shared" si="4"/>
        <v>0</v>
      </c>
      <c r="U35" s="155">
        <f>H35</f>
        <v>0</v>
      </c>
      <c r="V35" s="108"/>
      <c r="W35" s="160" t="str">
        <f t="shared" si="7"/>
        <v/>
      </c>
    </row>
    <row r="36" spans="1:23" x14ac:dyDescent="0.25">
      <c r="A36" s="111">
        <v>0</v>
      </c>
      <c r="B36" s="5">
        <f>IF(A36=0,0,INDEX(B12:B23,MATCH(A36,A12:A23,0)))</f>
        <v>0</v>
      </c>
      <c r="C36" s="3"/>
      <c r="D36" s="111">
        <v>0</v>
      </c>
      <c r="E36" s="5">
        <f>IF(D36=0,0,INDEX(E12:E23,MATCH(D36,D12:D23,0)))</f>
        <v>0</v>
      </c>
      <c r="F36" s="3"/>
      <c r="G36" s="111">
        <v>0</v>
      </c>
      <c r="H36" s="5">
        <f>IF(G36=0,0,INDEX(H12:H23,MATCH(G36,G12:G23,0)))</f>
        <v>0</v>
      </c>
      <c r="J36" s="148">
        <f t="shared" si="2"/>
        <v>0</v>
      </c>
      <c r="K36" s="155">
        <f>B36</f>
        <v>0</v>
      </c>
      <c r="L36" s="108"/>
      <c r="M36" s="160" t="str">
        <f>IF(L36=0,"",1-L36/K36)</f>
        <v/>
      </c>
      <c r="N36" s="3"/>
      <c r="O36" s="148">
        <f t="shared" si="3"/>
        <v>0</v>
      </c>
      <c r="P36" s="155">
        <f t="shared" si="3"/>
        <v>0</v>
      </c>
      <c r="Q36" s="108"/>
      <c r="R36" s="160" t="str">
        <f>IF(Q36=0,"",1-Q36/P36)</f>
        <v/>
      </c>
      <c r="S36" s="3"/>
      <c r="T36" s="148">
        <f t="shared" si="4"/>
        <v>0</v>
      </c>
      <c r="U36" s="155">
        <f>H36</f>
        <v>0</v>
      </c>
      <c r="V36" s="108"/>
      <c r="W36" s="160" t="str">
        <f t="shared" si="7"/>
        <v/>
      </c>
    </row>
    <row r="37" spans="1:23" x14ac:dyDescent="0.25">
      <c r="A37" s="120" t="s">
        <v>20</v>
      </c>
      <c r="B37" s="119">
        <f>SUM(B28:B36)</f>
        <v>0</v>
      </c>
      <c r="C37" s="3"/>
      <c r="D37" s="120" t="s">
        <v>20</v>
      </c>
      <c r="E37" s="172">
        <f>SUM(E28:E36)</f>
        <v>0</v>
      </c>
      <c r="F37" s="3"/>
      <c r="G37" s="120" t="s">
        <v>20</v>
      </c>
      <c r="H37" s="119">
        <f>SUM(H28:H36)</f>
        <v>5.66</v>
      </c>
      <c r="J37" s="156" t="s">
        <v>20</v>
      </c>
      <c r="K37" s="157">
        <f>SUM(K28:K36)</f>
        <v>0</v>
      </c>
      <c r="L37" s="118">
        <f>SUM(L28:L36)</f>
        <v>0</v>
      </c>
      <c r="M37" s="5"/>
      <c r="N37" s="3"/>
      <c r="O37" s="156" t="s">
        <v>20</v>
      </c>
      <c r="P37" s="157">
        <f>SUM(P28:P36)</f>
        <v>0</v>
      </c>
      <c r="Q37" s="118">
        <f>SUM(Q28:Q36)</f>
        <v>0</v>
      </c>
      <c r="R37" s="5"/>
      <c r="S37" s="3"/>
      <c r="T37" s="156" t="s">
        <v>20</v>
      </c>
      <c r="U37" s="157">
        <f>SUM(U28:U36)</f>
        <v>5.66</v>
      </c>
      <c r="V37" s="118">
        <f>SUM(V28:V36)</f>
        <v>5.6219999999999999</v>
      </c>
      <c r="W37" s="5"/>
    </row>
    <row r="38" spans="1:23" x14ac:dyDescent="0.25">
      <c r="A38" s="150" t="s">
        <v>67</v>
      </c>
      <c r="B38" s="113">
        <f>B37-$F$4</f>
        <v>-44.671299618486373</v>
      </c>
      <c r="C38" s="8"/>
      <c r="D38" s="150" t="s">
        <v>67</v>
      </c>
      <c r="E38" s="113">
        <f>E37-$F$5</f>
        <v>-55.462451442201683</v>
      </c>
      <c r="F38" s="8"/>
      <c r="G38" s="150" t="s">
        <v>67</v>
      </c>
      <c r="H38" s="113">
        <f>H37-$F$6</f>
        <v>-6.2489393119395942E-3</v>
      </c>
      <c r="J38" s="158" t="s">
        <v>67</v>
      </c>
      <c r="K38" s="159">
        <f>K37-$F$4</f>
        <v>-44.671299618486373</v>
      </c>
      <c r="L38" s="112">
        <f>L37-$F$4</f>
        <v>-44.671299618486373</v>
      </c>
      <c r="M38" s="10"/>
      <c r="N38" s="8"/>
      <c r="O38" s="158" t="s">
        <v>67</v>
      </c>
      <c r="P38" s="159">
        <f>P37-$F$5</f>
        <v>-55.462451442201683</v>
      </c>
      <c r="Q38" s="159">
        <f>Q37-$F$5</f>
        <v>-55.462451442201683</v>
      </c>
      <c r="R38" s="10"/>
      <c r="S38" s="8"/>
      <c r="T38" s="158" t="s">
        <v>67</v>
      </c>
      <c r="U38" s="159">
        <f>U37-$F$6</f>
        <v>-6.2489393119395942E-3</v>
      </c>
      <c r="V38" s="159">
        <f>V37-$F$6</f>
        <v>-4.424893931193985E-2</v>
      </c>
      <c r="W38" s="10"/>
    </row>
    <row r="39" spans="1:23" x14ac:dyDescent="0.25"/>
    <row r="40" spans="1:23" x14ac:dyDescent="0.25"/>
    <row r="41" spans="1:23" x14ac:dyDescent="0.25"/>
    <row r="42" spans="1:23" ht="51" customHeight="1" x14ac:dyDescent="0.25">
      <c r="A42" s="284" t="s">
        <v>141</v>
      </c>
      <c r="B42" s="285"/>
      <c r="C42" s="285"/>
      <c r="D42" s="285"/>
      <c r="E42" s="285"/>
      <c r="F42" s="285"/>
      <c r="G42" s="285"/>
      <c r="H42" s="285"/>
      <c r="I42" s="285"/>
      <c r="J42" s="285"/>
      <c r="K42" s="285"/>
      <c r="L42" s="285"/>
      <c r="M42" s="285"/>
      <c r="N42" s="285"/>
      <c r="O42" s="285"/>
      <c r="P42" s="285"/>
      <c r="Q42" s="285"/>
      <c r="R42" s="285"/>
      <c r="S42" s="285"/>
      <c r="T42" s="285"/>
      <c r="U42" s="285"/>
      <c r="V42" s="285"/>
      <c r="W42" s="286"/>
    </row>
    <row r="43" spans="1:23" x14ac:dyDescent="0.25">
      <c r="A43" s="190"/>
      <c r="B43" s="197"/>
      <c r="C43" s="191"/>
      <c r="D43" s="191"/>
      <c r="E43" s="191"/>
      <c r="F43" s="191"/>
      <c r="G43" s="191"/>
      <c r="H43" s="191"/>
      <c r="I43" s="191"/>
      <c r="J43" s="191"/>
      <c r="K43" s="191"/>
      <c r="L43" s="197"/>
      <c r="M43" s="191"/>
      <c r="N43" s="191"/>
      <c r="O43" s="191"/>
      <c r="P43" s="191"/>
      <c r="Q43" s="191"/>
      <c r="R43" s="191"/>
      <c r="S43" s="191"/>
      <c r="T43" s="191"/>
      <c r="U43" s="191"/>
      <c r="V43" s="191"/>
      <c r="W43" s="192" t="s">
        <v>246</v>
      </c>
    </row>
    <row r="44" spans="1:23" x14ac:dyDescent="0.25">
      <c r="A44" s="190"/>
      <c r="B44" s="197" t="s">
        <v>156</v>
      </c>
      <c r="C44" s="197"/>
      <c r="D44" s="197"/>
      <c r="E44" s="197"/>
      <c r="F44" s="197"/>
      <c r="G44" s="197"/>
      <c r="H44" s="191"/>
      <c r="I44" s="191"/>
      <c r="J44" s="191"/>
      <c r="K44" s="191"/>
      <c r="L44" s="197"/>
      <c r="M44" s="197"/>
      <c r="N44" s="197" t="s">
        <v>188</v>
      </c>
      <c r="O44" s="197"/>
      <c r="P44" s="197"/>
      <c r="Q44" s="197"/>
      <c r="R44" s="191"/>
      <c r="S44" s="191"/>
      <c r="T44" s="191"/>
      <c r="U44" s="191"/>
      <c r="V44" s="191"/>
      <c r="W44" s="192" t="s">
        <v>247</v>
      </c>
    </row>
    <row r="45" spans="1:23" x14ac:dyDescent="0.25">
      <c r="A45" s="190"/>
      <c r="B45" s="197" t="s">
        <v>143</v>
      </c>
      <c r="C45" s="197"/>
      <c r="D45" s="197"/>
      <c r="E45" s="197"/>
      <c r="F45" s="197"/>
      <c r="G45" s="197"/>
      <c r="H45" s="191"/>
      <c r="I45" s="191"/>
      <c r="J45" s="191"/>
      <c r="K45" s="250"/>
      <c r="L45" s="197"/>
      <c r="M45" s="197"/>
      <c r="N45" s="197" t="s">
        <v>195</v>
      </c>
      <c r="O45" s="197"/>
      <c r="P45" s="197"/>
      <c r="Q45" s="191"/>
      <c r="R45" s="191"/>
      <c r="S45" s="191"/>
      <c r="T45" s="191"/>
      <c r="U45" s="191"/>
      <c r="V45" s="191"/>
      <c r="W45" s="192">
        <v>4.7270000000000003</v>
      </c>
    </row>
    <row r="46" spans="1:23" x14ac:dyDescent="0.25">
      <c r="A46" s="190"/>
      <c r="B46" s="197"/>
      <c r="C46" s="197"/>
      <c r="D46" s="191"/>
      <c r="E46" s="191"/>
      <c r="F46" s="197"/>
      <c r="G46" s="197"/>
      <c r="H46" s="191"/>
      <c r="I46" s="191"/>
      <c r="J46" s="191"/>
      <c r="K46" s="191"/>
      <c r="L46" s="197"/>
      <c r="M46" s="197"/>
      <c r="N46" s="197" t="s">
        <v>190</v>
      </c>
      <c r="O46" s="197"/>
      <c r="P46" s="197"/>
      <c r="Q46" s="193"/>
      <c r="R46" s="191"/>
      <c r="S46" s="191"/>
      <c r="T46" s="191"/>
      <c r="U46" s="191"/>
      <c r="V46" s="191"/>
      <c r="W46" s="192">
        <v>5.4930000000000003</v>
      </c>
    </row>
    <row r="47" spans="1:23" x14ac:dyDescent="0.25">
      <c r="A47" s="190"/>
      <c r="B47" s="191" t="s">
        <v>144</v>
      </c>
      <c r="C47" s="197"/>
      <c r="D47" s="197"/>
      <c r="E47" s="197"/>
      <c r="F47" s="197"/>
      <c r="G47" s="197"/>
      <c r="H47" s="191"/>
      <c r="I47" s="197"/>
      <c r="J47" s="197"/>
      <c r="K47" s="197"/>
      <c r="L47" s="197"/>
      <c r="M47" s="197"/>
      <c r="N47" s="197" t="s">
        <v>189</v>
      </c>
      <c r="O47" s="197"/>
      <c r="P47" s="197"/>
      <c r="Q47" s="193"/>
      <c r="R47" s="191"/>
      <c r="S47" s="191"/>
      <c r="T47" s="191"/>
      <c r="U47" s="191"/>
      <c r="V47" s="191"/>
      <c r="W47" s="192">
        <v>9.6129999999999995</v>
      </c>
    </row>
    <row r="48" spans="1:23" x14ac:dyDescent="0.25">
      <c r="A48" s="190"/>
      <c r="B48" s="191" t="s">
        <v>145</v>
      </c>
      <c r="C48" s="197"/>
      <c r="D48" s="197"/>
      <c r="E48" s="197"/>
      <c r="F48" s="197"/>
      <c r="G48" s="197"/>
      <c r="H48" s="191"/>
      <c r="I48" s="197"/>
      <c r="J48" s="197"/>
      <c r="K48" s="197"/>
      <c r="L48" s="197"/>
      <c r="M48" s="197"/>
      <c r="N48" s="197" t="s">
        <v>191</v>
      </c>
      <c r="O48" s="197"/>
      <c r="P48" s="197"/>
      <c r="Q48" s="193"/>
      <c r="R48" s="191"/>
      <c r="S48" s="191"/>
      <c r="T48" s="191"/>
      <c r="U48" s="191"/>
      <c r="V48" s="191"/>
      <c r="W48" s="192">
        <v>10.977</v>
      </c>
    </row>
    <row r="49" spans="1:23" x14ac:dyDescent="0.25">
      <c r="A49" s="190"/>
      <c r="B49" s="197" t="s">
        <v>157</v>
      </c>
      <c r="C49" s="197"/>
      <c r="D49" s="197"/>
      <c r="E49" s="197"/>
      <c r="F49" s="191"/>
      <c r="G49" s="191"/>
      <c r="H49" s="191"/>
      <c r="I49" s="197"/>
      <c r="J49" s="197"/>
      <c r="K49" s="197"/>
      <c r="L49" s="197"/>
      <c r="M49" s="197"/>
      <c r="N49" s="197"/>
      <c r="O49" s="197"/>
      <c r="P49" s="197"/>
      <c r="Q49" s="191"/>
      <c r="R49" s="191"/>
      <c r="S49" s="191"/>
      <c r="T49" s="191"/>
      <c r="U49" s="191"/>
      <c r="V49" s="191"/>
      <c r="W49" s="192">
        <v>6.3310000000000004</v>
      </c>
    </row>
    <row r="50" spans="1:23" x14ac:dyDescent="0.25">
      <c r="A50" s="190"/>
      <c r="B50" s="191" t="s">
        <v>185</v>
      </c>
      <c r="C50" s="191"/>
      <c r="D50" s="197"/>
      <c r="E50" s="197"/>
      <c r="F50" s="191"/>
      <c r="G50" s="191"/>
      <c r="H50" s="191"/>
      <c r="I50" s="197"/>
      <c r="J50" s="197"/>
      <c r="K50" s="197"/>
      <c r="L50" s="197"/>
      <c r="M50" s="197"/>
      <c r="N50" s="197" t="s">
        <v>199</v>
      </c>
      <c r="O50" s="197"/>
      <c r="P50" s="197"/>
      <c r="Q50" s="191"/>
      <c r="R50" s="191"/>
      <c r="S50" s="191"/>
      <c r="T50" s="191"/>
      <c r="U50" s="191"/>
      <c r="V50" s="191"/>
      <c r="W50" s="192">
        <v>6.8639999999999999</v>
      </c>
    </row>
    <row r="51" spans="1:23" x14ac:dyDescent="0.25">
      <c r="A51" s="190"/>
      <c r="B51" s="191" t="s">
        <v>173</v>
      </c>
      <c r="C51" s="197"/>
      <c r="D51" s="197"/>
      <c r="E51" s="197"/>
      <c r="F51" s="191"/>
      <c r="G51" s="191"/>
      <c r="H51" s="191"/>
      <c r="I51" s="197"/>
      <c r="J51" s="197"/>
      <c r="K51" s="197"/>
      <c r="L51" s="197"/>
      <c r="M51" s="197"/>
      <c r="N51" s="197" t="s">
        <v>205</v>
      </c>
      <c r="O51" s="197" t="s">
        <v>198</v>
      </c>
      <c r="P51" s="197"/>
      <c r="Q51" s="191"/>
      <c r="R51" s="191"/>
      <c r="S51" s="191"/>
      <c r="T51" s="191"/>
      <c r="U51" s="191"/>
      <c r="V51" s="191"/>
      <c r="W51" s="192">
        <v>7.2839999999999998</v>
      </c>
    </row>
    <row r="52" spans="1:23" x14ac:dyDescent="0.25">
      <c r="A52" s="190"/>
      <c r="B52" s="197"/>
      <c r="C52" s="197"/>
      <c r="D52" s="197"/>
      <c r="E52" s="197"/>
      <c r="F52" s="191"/>
      <c r="G52" s="191"/>
      <c r="H52" s="191"/>
      <c r="I52" s="191"/>
      <c r="J52" s="191"/>
      <c r="K52" s="191"/>
      <c r="L52" s="197"/>
      <c r="M52" s="197"/>
      <c r="N52" s="197"/>
      <c r="O52" s="197"/>
      <c r="P52" s="197"/>
      <c r="Q52" s="191"/>
      <c r="R52" s="191"/>
      <c r="S52" s="191"/>
      <c r="T52" s="191"/>
      <c r="U52" s="191"/>
      <c r="V52" s="191"/>
      <c r="W52" s="192">
        <v>10.429</v>
      </c>
    </row>
    <row r="53" spans="1:23" x14ac:dyDescent="0.25">
      <c r="A53" s="190"/>
      <c r="B53" s="197"/>
      <c r="C53" s="197"/>
      <c r="D53" s="197"/>
      <c r="E53" s="197"/>
      <c r="F53" s="191"/>
      <c r="G53" s="191"/>
      <c r="H53" s="191"/>
      <c r="I53" s="191"/>
      <c r="J53" s="191"/>
      <c r="K53" s="191"/>
      <c r="L53" s="191"/>
      <c r="M53" s="191"/>
      <c r="N53" s="191" t="s">
        <v>206</v>
      </c>
      <c r="O53" s="191"/>
      <c r="P53" s="191"/>
      <c r="Q53" s="191"/>
      <c r="R53" s="191"/>
      <c r="S53" s="191"/>
      <c r="T53" s="191"/>
      <c r="U53" s="191"/>
      <c r="V53" s="191"/>
      <c r="W53" s="192">
        <v>5.1639999999999997</v>
      </c>
    </row>
    <row r="54" spans="1:23" x14ac:dyDescent="0.25">
      <c r="A54" s="190"/>
      <c r="B54" s="197"/>
      <c r="C54" s="197"/>
      <c r="D54" s="197"/>
      <c r="E54" s="197"/>
      <c r="F54" s="191"/>
      <c r="G54" s="191"/>
      <c r="H54" s="191"/>
      <c r="I54" s="191"/>
      <c r="J54" s="191"/>
      <c r="K54" s="191"/>
      <c r="L54" s="191"/>
      <c r="M54" s="191"/>
      <c r="N54" s="191" t="s">
        <v>207</v>
      </c>
      <c r="O54" s="191"/>
      <c r="P54" s="191"/>
      <c r="Q54" s="191"/>
      <c r="R54" s="191"/>
      <c r="S54" s="191"/>
      <c r="T54" s="191"/>
      <c r="U54" s="191"/>
      <c r="V54" s="191"/>
      <c r="W54" s="192">
        <v>7.16</v>
      </c>
    </row>
    <row r="55" spans="1:23" x14ac:dyDescent="0.25">
      <c r="A55" s="190"/>
      <c r="B55" s="197" t="s">
        <v>176</v>
      </c>
      <c r="C55" s="197"/>
      <c r="D55" s="197"/>
      <c r="E55" s="197"/>
      <c r="F55" s="191"/>
      <c r="G55" s="191"/>
      <c r="H55" s="191"/>
      <c r="I55" s="191"/>
      <c r="J55" s="191"/>
      <c r="K55" s="191"/>
      <c r="L55" s="191"/>
      <c r="M55" s="191"/>
      <c r="N55" s="191"/>
      <c r="O55" s="191"/>
      <c r="P55" s="191"/>
      <c r="Q55" s="191"/>
      <c r="R55" s="191"/>
      <c r="S55" s="191"/>
      <c r="T55" s="191"/>
      <c r="U55" s="191"/>
      <c r="V55" s="191"/>
      <c r="W55" s="192">
        <v>7.7149999999999999</v>
      </c>
    </row>
    <row r="56" spans="1:23" x14ac:dyDescent="0.25">
      <c r="A56" s="190"/>
      <c r="B56" s="197" t="s">
        <v>178</v>
      </c>
      <c r="C56" s="197"/>
      <c r="D56" s="197"/>
      <c r="E56" s="197"/>
      <c r="F56" s="191"/>
      <c r="G56" s="191"/>
      <c r="H56" s="191"/>
      <c r="I56" s="191"/>
      <c r="J56" s="191"/>
      <c r="K56" s="191"/>
      <c r="L56" s="191"/>
      <c r="M56" s="191"/>
      <c r="N56" s="191" t="s">
        <v>208</v>
      </c>
      <c r="O56" s="191"/>
      <c r="P56" s="191"/>
      <c r="Q56" s="191"/>
      <c r="R56" s="191"/>
      <c r="S56" s="191"/>
      <c r="T56" s="191"/>
      <c r="U56" s="191"/>
      <c r="V56" s="191"/>
      <c r="W56" s="192">
        <v>8.6839999999999993</v>
      </c>
    </row>
    <row r="57" spans="1:23" x14ac:dyDescent="0.25">
      <c r="A57" s="190"/>
      <c r="B57" s="197" t="s">
        <v>175</v>
      </c>
      <c r="C57" s="191"/>
      <c r="D57" s="191"/>
      <c r="E57" s="191"/>
      <c r="F57" s="191"/>
      <c r="G57" s="191"/>
      <c r="H57" s="191"/>
      <c r="I57" s="191"/>
      <c r="J57" s="191"/>
      <c r="K57" s="191"/>
      <c r="L57" s="191"/>
      <c r="M57" s="191"/>
      <c r="N57" s="191"/>
      <c r="O57" s="191" t="s">
        <v>209</v>
      </c>
      <c r="P57" s="191"/>
      <c r="Q57" s="191"/>
      <c r="R57" s="191"/>
      <c r="S57" s="191"/>
      <c r="T57" s="191"/>
      <c r="U57" s="191"/>
      <c r="V57" s="191"/>
      <c r="W57" s="192">
        <v>7.7910000000000004</v>
      </c>
    </row>
    <row r="58" spans="1:23" x14ac:dyDescent="0.25">
      <c r="A58" s="190"/>
      <c r="B58" s="197" t="s">
        <v>177</v>
      </c>
      <c r="C58" s="191"/>
      <c r="D58" s="191"/>
      <c r="E58" s="191"/>
      <c r="F58" s="191"/>
      <c r="G58" s="191"/>
      <c r="H58" s="191"/>
      <c r="I58" s="191"/>
      <c r="J58" s="191"/>
      <c r="K58" s="191"/>
      <c r="L58" s="191"/>
      <c r="M58" s="191"/>
      <c r="N58" s="191"/>
      <c r="O58" s="191" t="s">
        <v>210</v>
      </c>
      <c r="P58" s="191"/>
      <c r="Q58" s="191"/>
      <c r="R58" s="191"/>
      <c r="S58" s="191"/>
      <c r="T58" s="191"/>
      <c r="U58" s="191"/>
      <c r="V58" s="191"/>
      <c r="W58" s="192">
        <v>4.8339999999999996</v>
      </c>
    </row>
    <row r="59" spans="1:23" x14ac:dyDescent="0.25">
      <c r="A59" s="190"/>
      <c r="B59" s="191" t="s">
        <v>179</v>
      </c>
      <c r="C59" s="191"/>
      <c r="D59" s="191"/>
      <c r="E59" s="191"/>
      <c r="F59" s="191"/>
      <c r="G59" s="191"/>
      <c r="H59" s="191"/>
      <c r="I59" s="191"/>
      <c r="J59" s="191"/>
      <c r="K59" s="191"/>
      <c r="L59" s="191"/>
      <c r="M59" s="191"/>
      <c r="N59" s="191"/>
      <c r="O59" s="191"/>
      <c r="P59" s="191"/>
      <c r="Q59" s="191"/>
      <c r="R59" s="191"/>
      <c r="S59" s="191"/>
      <c r="T59" s="191"/>
      <c r="U59" s="191"/>
      <c r="V59" s="191"/>
      <c r="W59" s="192">
        <v>16.739999999999998</v>
      </c>
    </row>
    <row r="60" spans="1:23" x14ac:dyDescent="0.25">
      <c r="A60" s="190"/>
      <c r="B60" s="191"/>
      <c r="C60" s="191"/>
      <c r="D60" s="191"/>
      <c r="E60" s="191"/>
      <c r="F60" s="191"/>
      <c r="G60" s="191"/>
      <c r="H60" s="191"/>
      <c r="I60" s="191"/>
      <c r="J60" s="191"/>
      <c r="K60" s="191"/>
      <c r="L60" s="191"/>
      <c r="M60" s="191"/>
      <c r="N60" s="191"/>
      <c r="O60" s="191"/>
      <c r="P60" s="191"/>
      <c r="Q60" s="191"/>
      <c r="R60" s="191"/>
      <c r="S60" s="191"/>
      <c r="T60" s="191"/>
      <c r="U60" s="191"/>
      <c r="V60" s="191"/>
      <c r="W60" s="192">
        <v>9.2050000000000001</v>
      </c>
    </row>
    <row r="61" spans="1:23" x14ac:dyDescent="0.25">
      <c r="A61" s="190"/>
      <c r="B61" s="191" t="s">
        <v>180</v>
      </c>
      <c r="C61" s="191"/>
      <c r="D61" s="191"/>
      <c r="E61" s="191"/>
      <c r="F61" s="191"/>
      <c r="G61" s="191"/>
      <c r="H61" s="191"/>
      <c r="I61" s="191"/>
      <c r="J61" s="191"/>
      <c r="K61" s="191"/>
      <c r="L61" s="191"/>
      <c r="M61" s="191"/>
      <c r="N61" s="191" t="s">
        <v>212</v>
      </c>
      <c r="O61" s="191"/>
      <c r="P61" s="191"/>
      <c r="Q61" s="191"/>
      <c r="R61" s="191"/>
      <c r="S61" s="191"/>
      <c r="T61" s="191"/>
      <c r="U61" s="191"/>
      <c r="V61" s="191"/>
      <c r="W61" s="192">
        <v>7.6580000000000004</v>
      </c>
    </row>
    <row r="62" spans="1:23" x14ac:dyDescent="0.25">
      <c r="A62" s="190"/>
      <c r="B62" s="191" t="s">
        <v>181</v>
      </c>
      <c r="C62" s="191"/>
      <c r="D62" s="191"/>
      <c r="E62" s="191"/>
      <c r="F62" s="191"/>
      <c r="G62" s="191"/>
      <c r="H62" s="191"/>
      <c r="I62" s="191"/>
      <c r="J62" s="191"/>
      <c r="K62" s="191"/>
      <c r="L62" s="191"/>
      <c r="M62" s="191"/>
      <c r="N62" s="191"/>
      <c r="O62" s="191" t="s">
        <v>213</v>
      </c>
      <c r="P62" s="191"/>
      <c r="Q62" s="191"/>
      <c r="R62" s="191"/>
      <c r="S62" s="191"/>
      <c r="T62" s="191"/>
      <c r="U62" s="191"/>
      <c r="V62" s="191"/>
      <c r="W62" s="192">
        <v>10.175000000000001</v>
      </c>
    </row>
    <row r="63" spans="1:23" x14ac:dyDescent="0.25">
      <c r="A63" s="190"/>
      <c r="B63" s="191" t="s">
        <v>182</v>
      </c>
      <c r="C63" s="191"/>
      <c r="D63" s="191"/>
      <c r="E63" s="191"/>
      <c r="F63" s="191"/>
      <c r="G63" s="191"/>
      <c r="H63" s="191"/>
      <c r="I63" s="191"/>
      <c r="J63" s="191"/>
      <c r="K63" s="191"/>
      <c r="L63" s="191"/>
      <c r="M63" s="191"/>
      <c r="N63" s="191"/>
      <c r="O63" s="191" t="s">
        <v>214</v>
      </c>
      <c r="P63" s="191"/>
      <c r="Q63" s="191"/>
      <c r="R63" s="191"/>
      <c r="S63" s="191"/>
      <c r="T63" s="191"/>
      <c r="U63" s="191"/>
      <c r="V63" s="191"/>
      <c r="W63" s="192"/>
    </row>
    <row r="64" spans="1:23" x14ac:dyDescent="0.25">
      <c r="A64" s="190"/>
      <c r="B64" s="197"/>
      <c r="C64" s="191" t="s">
        <v>192</v>
      </c>
      <c r="D64" s="191"/>
      <c r="E64" s="191"/>
      <c r="F64" s="191"/>
      <c r="G64" s="191"/>
      <c r="H64" s="191"/>
      <c r="I64" s="191"/>
      <c r="J64" s="191"/>
      <c r="K64" s="191"/>
      <c r="L64" s="191"/>
      <c r="M64" s="191"/>
      <c r="N64" s="191"/>
      <c r="O64" s="191" t="s">
        <v>215</v>
      </c>
      <c r="P64" s="191"/>
      <c r="Q64" s="191"/>
      <c r="R64" s="191"/>
      <c r="S64" s="191"/>
      <c r="T64" s="191"/>
      <c r="U64" s="191"/>
      <c r="V64" s="191"/>
      <c r="W64" s="192"/>
    </row>
    <row r="65" spans="1:23" x14ac:dyDescent="0.25">
      <c r="A65" s="190"/>
      <c r="B65" s="191"/>
      <c r="C65" s="197"/>
      <c r="D65" s="191"/>
      <c r="E65" s="191"/>
      <c r="F65" s="191"/>
      <c r="G65" s="191"/>
      <c r="H65" s="191"/>
      <c r="I65" s="191"/>
      <c r="J65" s="191"/>
      <c r="K65" s="191"/>
      <c r="L65" s="191"/>
      <c r="M65" s="191"/>
      <c r="N65" s="191"/>
      <c r="O65" s="191" t="s">
        <v>216</v>
      </c>
      <c r="P65" s="191"/>
      <c r="Q65" s="191"/>
      <c r="R65" s="191"/>
      <c r="S65" s="191"/>
      <c r="T65" s="191"/>
      <c r="U65" s="191"/>
      <c r="V65" s="191"/>
      <c r="W65" s="192"/>
    </row>
    <row r="66" spans="1:23" x14ac:dyDescent="0.25">
      <c r="A66" s="190"/>
      <c r="B66" s="191"/>
      <c r="C66" s="191" t="s">
        <v>186</v>
      </c>
      <c r="D66" s="191"/>
      <c r="E66" s="191"/>
      <c r="F66" s="191"/>
      <c r="G66" s="191"/>
      <c r="H66" s="191"/>
      <c r="I66" s="191"/>
      <c r="J66" s="191"/>
      <c r="K66" s="191"/>
      <c r="L66" s="191"/>
      <c r="M66" s="191"/>
      <c r="N66" s="191"/>
      <c r="O66" s="191"/>
      <c r="P66" s="191"/>
      <c r="Q66" s="191"/>
      <c r="R66" s="191"/>
      <c r="S66" s="191"/>
      <c r="T66" s="191"/>
      <c r="U66" s="191"/>
      <c r="V66" s="191"/>
      <c r="W66" s="192"/>
    </row>
    <row r="67" spans="1:23" x14ac:dyDescent="0.25">
      <c r="A67" s="190"/>
      <c r="B67" s="191"/>
      <c r="C67" s="191" t="s">
        <v>193</v>
      </c>
      <c r="D67" s="191"/>
      <c r="E67" s="191"/>
      <c r="F67" s="191"/>
      <c r="G67" s="191"/>
      <c r="H67" s="191"/>
      <c r="I67" s="191"/>
      <c r="J67" s="191"/>
      <c r="K67" s="191"/>
      <c r="L67" s="191"/>
      <c r="M67" s="191"/>
      <c r="N67" s="191"/>
      <c r="O67" s="191"/>
      <c r="P67" s="191"/>
      <c r="Q67" s="191"/>
      <c r="R67" s="191"/>
      <c r="S67" s="191"/>
      <c r="T67" s="191"/>
      <c r="U67" s="191"/>
      <c r="V67" s="191"/>
      <c r="W67" s="192"/>
    </row>
    <row r="68" spans="1:23" x14ac:dyDescent="0.25">
      <c r="A68" s="190"/>
      <c r="B68" s="191"/>
      <c r="C68" s="191" t="s">
        <v>187</v>
      </c>
      <c r="D68" s="191"/>
      <c r="E68" s="191"/>
      <c r="F68" s="191"/>
      <c r="G68" s="191"/>
      <c r="H68" s="191"/>
      <c r="I68" s="191"/>
      <c r="J68" s="191"/>
      <c r="K68" s="191"/>
      <c r="L68" s="191"/>
      <c r="M68" s="191"/>
      <c r="N68" s="191" t="s">
        <v>243</v>
      </c>
      <c r="O68" s="191"/>
      <c r="P68" s="191"/>
      <c r="Q68" s="191"/>
      <c r="R68" s="191"/>
      <c r="S68" s="191"/>
      <c r="T68" s="191"/>
      <c r="U68" s="191"/>
      <c r="V68" s="191"/>
      <c r="W68" s="192"/>
    </row>
    <row r="69" spans="1:23" x14ac:dyDescent="0.25">
      <c r="A69" s="190"/>
      <c r="B69" s="191"/>
      <c r="C69" s="191" t="s">
        <v>194</v>
      </c>
      <c r="D69" s="191"/>
      <c r="E69" s="191"/>
      <c r="F69" s="191"/>
      <c r="G69" s="191"/>
      <c r="H69" s="191"/>
      <c r="I69" s="191"/>
      <c r="J69" s="191"/>
      <c r="K69" s="191"/>
      <c r="L69" s="191"/>
      <c r="M69" s="191"/>
      <c r="N69" s="191"/>
      <c r="O69" s="191" t="s">
        <v>244</v>
      </c>
      <c r="P69" s="191"/>
      <c r="Q69" s="191"/>
      <c r="R69" s="191"/>
      <c r="S69" s="191"/>
      <c r="T69" s="191"/>
      <c r="U69" s="191"/>
      <c r="V69" s="191"/>
      <c r="W69" s="192"/>
    </row>
    <row r="70" spans="1:23" x14ac:dyDescent="0.25">
      <c r="A70" s="190"/>
      <c r="B70" s="191"/>
      <c r="C70" s="197"/>
      <c r="D70" s="191"/>
      <c r="E70" s="191"/>
      <c r="F70" s="191"/>
      <c r="G70" s="191"/>
      <c r="H70" s="191"/>
      <c r="I70" s="191"/>
      <c r="J70" s="191"/>
      <c r="K70" s="191"/>
      <c r="L70" s="191"/>
      <c r="M70" s="191"/>
      <c r="N70" s="191"/>
      <c r="O70" s="191"/>
      <c r="P70" s="191"/>
      <c r="Q70" s="191"/>
      <c r="R70" s="191"/>
      <c r="S70" s="191"/>
      <c r="T70" s="191"/>
      <c r="U70" s="191"/>
      <c r="V70" s="191"/>
      <c r="W70" s="192"/>
    </row>
    <row r="71" spans="1:23" x14ac:dyDescent="0.25">
      <c r="A71" s="190"/>
      <c r="B71" s="191"/>
      <c r="C71" s="197"/>
      <c r="D71" s="191"/>
      <c r="E71" s="191"/>
      <c r="F71" s="191"/>
      <c r="G71" s="191"/>
      <c r="H71" s="191"/>
      <c r="I71" s="191"/>
      <c r="J71" s="191"/>
      <c r="K71" s="191"/>
      <c r="L71" s="191"/>
      <c r="M71" s="191"/>
      <c r="N71" s="191"/>
      <c r="O71" s="191"/>
      <c r="P71" s="191"/>
      <c r="Q71" s="191"/>
      <c r="R71" s="191"/>
      <c r="S71" s="191"/>
      <c r="T71" s="191"/>
      <c r="U71" s="191"/>
      <c r="V71" s="191"/>
      <c r="W71" s="192"/>
    </row>
    <row r="72" spans="1:23" x14ac:dyDescent="0.25">
      <c r="A72" s="190"/>
      <c r="B72" s="191"/>
      <c r="C72" s="197"/>
      <c r="D72" s="191"/>
      <c r="E72" s="191"/>
      <c r="F72" s="191"/>
      <c r="G72" s="191"/>
      <c r="H72" s="191"/>
      <c r="I72" s="191"/>
      <c r="J72" s="191"/>
      <c r="K72" s="191"/>
      <c r="L72" s="191"/>
      <c r="M72" s="191"/>
      <c r="N72" s="191"/>
      <c r="O72" s="191"/>
      <c r="P72" s="191"/>
      <c r="Q72" s="191"/>
      <c r="R72" s="191"/>
      <c r="S72" s="191"/>
      <c r="T72" s="191"/>
      <c r="U72" s="191"/>
      <c r="V72" s="191"/>
      <c r="W72" s="192"/>
    </row>
    <row r="73" spans="1:23" x14ac:dyDescent="0.25">
      <c r="A73" s="190"/>
      <c r="B73" s="191"/>
      <c r="C73" s="191"/>
      <c r="D73" s="191"/>
      <c r="E73" s="191"/>
      <c r="F73" s="191"/>
      <c r="G73" s="191"/>
      <c r="H73" s="191"/>
      <c r="I73" s="191"/>
      <c r="J73" s="191"/>
      <c r="K73" s="191"/>
      <c r="L73" s="191"/>
      <c r="M73" s="191"/>
      <c r="N73" s="191"/>
      <c r="O73" s="191"/>
      <c r="P73" s="191"/>
      <c r="Q73" s="191"/>
      <c r="R73" s="191"/>
      <c r="S73" s="191"/>
      <c r="T73" s="191"/>
      <c r="U73" s="191"/>
      <c r="V73" s="191"/>
      <c r="W73" s="192"/>
    </row>
    <row r="74" spans="1:23" x14ac:dyDescent="0.25">
      <c r="A74" s="190"/>
      <c r="B74" s="191"/>
      <c r="C74" s="191"/>
      <c r="D74" s="191"/>
      <c r="E74" s="191"/>
      <c r="F74" s="191"/>
      <c r="G74" s="191"/>
      <c r="H74" s="191"/>
      <c r="I74" s="191"/>
      <c r="J74" s="191"/>
      <c r="K74" s="191"/>
      <c r="L74" s="191"/>
      <c r="M74" s="191"/>
      <c r="N74" s="191"/>
      <c r="O74" s="191"/>
      <c r="P74" s="191"/>
      <c r="Q74" s="191"/>
      <c r="R74" s="191"/>
      <c r="S74" s="191"/>
      <c r="T74" s="191"/>
      <c r="U74" s="191"/>
      <c r="V74" s="191"/>
      <c r="W74" s="192"/>
    </row>
    <row r="75" spans="1:23" x14ac:dyDescent="0.25">
      <c r="A75" s="190"/>
      <c r="B75" s="191"/>
      <c r="C75" s="191"/>
      <c r="D75" s="191"/>
      <c r="E75" s="191"/>
      <c r="F75" s="191"/>
      <c r="G75" s="191"/>
      <c r="H75" s="191"/>
      <c r="I75" s="191"/>
      <c r="J75" s="191"/>
      <c r="K75" s="191"/>
      <c r="L75" s="191"/>
      <c r="M75" s="191"/>
      <c r="N75" s="191"/>
      <c r="O75" s="191"/>
      <c r="P75" s="191"/>
      <c r="Q75" s="191"/>
      <c r="R75" s="191"/>
      <c r="S75" s="191"/>
      <c r="T75" s="191"/>
      <c r="U75" s="191"/>
      <c r="V75" s="191"/>
      <c r="W75" s="192"/>
    </row>
    <row r="76" spans="1:23" x14ac:dyDescent="0.25">
      <c r="A76" s="190"/>
      <c r="B76" s="191"/>
      <c r="C76" s="191"/>
      <c r="D76" s="191"/>
      <c r="E76" s="191"/>
      <c r="F76" s="191"/>
      <c r="G76" s="191"/>
      <c r="H76" s="191"/>
      <c r="I76" s="191"/>
      <c r="J76" s="191"/>
      <c r="K76" s="191"/>
      <c r="L76" s="191"/>
      <c r="M76" s="191"/>
      <c r="N76" s="191"/>
      <c r="O76" s="191"/>
      <c r="P76" s="191"/>
      <c r="Q76" s="191"/>
      <c r="R76" s="191"/>
      <c r="S76" s="191"/>
      <c r="T76" s="191"/>
      <c r="U76" s="191"/>
      <c r="V76" s="191"/>
      <c r="W76" s="192"/>
    </row>
    <row r="77" spans="1:23" x14ac:dyDescent="0.25">
      <c r="A77" s="190"/>
      <c r="B77" s="191"/>
      <c r="C77" s="191"/>
      <c r="D77" s="191"/>
      <c r="E77" s="191"/>
      <c r="F77" s="191"/>
      <c r="G77" s="191"/>
      <c r="H77" s="191"/>
      <c r="I77" s="191"/>
      <c r="J77" s="191"/>
      <c r="K77" s="191"/>
      <c r="L77" s="191"/>
      <c r="M77" s="191"/>
      <c r="N77" s="191"/>
      <c r="O77" s="191"/>
      <c r="P77" s="191"/>
      <c r="Q77" s="191"/>
      <c r="R77" s="191"/>
      <c r="S77" s="191"/>
      <c r="T77" s="191"/>
      <c r="U77" s="191"/>
      <c r="V77" s="191"/>
      <c r="W77" s="192"/>
    </row>
    <row r="78" spans="1:23" x14ac:dyDescent="0.25">
      <c r="A78" s="190"/>
      <c r="B78" s="191"/>
      <c r="C78" s="191"/>
      <c r="D78" s="191"/>
      <c r="E78" s="191"/>
      <c r="F78" s="191"/>
      <c r="G78" s="191"/>
      <c r="H78" s="191"/>
      <c r="I78" s="191"/>
      <c r="J78" s="191"/>
      <c r="K78" s="191"/>
      <c r="L78" s="191"/>
      <c r="M78" s="191"/>
      <c r="N78" s="191"/>
      <c r="O78" s="191"/>
      <c r="P78" s="191"/>
      <c r="Q78" s="191"/>
      <c r="R78" s="191"/>
      <c r="S78" s="191"/>
      <c r="T78" s="191"/>
      <c r="U78" s="191"/>
      <c r="V78" s="191"/>
      <c r="W78" s="192"/>
    </row>
    <row r="79" spans="1:23" x14ac:dyDescent="0.25">
      <c r="A79" s="190"/>
      <c r="B79" s="191"/>
      <c r="C79" s="191"/>
      <c r="D79" s="191"/>
      <c r="E79" s="191"/>
      <c r="F79" s="191"/>
      <c r="G79" s="191"/>
      <c r="H79" s="191"/>
      <c r="I79" s="191"/>
      <c r="J79" s="191"/>
      <c r="K79" s="191"/>
      <c r="L79" s="191"/>
      <c r="M79" s="191"/>
      <c r="N79" s="191"/>
      <c r="O79" s="191"/>
      <c r="P79" s="191"/>
      <c r="Q79" s="191"/>
      <c r="R79" s="191"/>
      <c r="S79" s="191"/>
      <c r="T79" s="191"/>
      <c r="U79" s="191"/>
      <c r="V79" s="191"/>
      <c r="W79" s="192"/>
    </row>
    <row r="80" spans="1:23" x14ac:dyDescent="0.25">
      <c r="A80" s="190"/>
      <c r="B80" s="191"/>
      <c r="C80" s="191"/>
      <c r="D80" s="191"/>
      <c r="E80" s="191"/>
      <c r="F80" s="191"/>
      <c r="G80" s="191"/>
      <c r="H80" s="191"/>
      <c r="I80" s="191"/>
      <c r="J80" s="191"/>
      <c r="K80" s="191"/>
      <c r="L80" s="191"/>
      <c r="M80" s="191"/>
      <c r="N80" s="191"/>
      <c r="O80" s="191"/>
      <c r="P80" s="191"/>
      <c r="Q80" s="191"/>
      <c r="R80" s="191"/>
      <c r="S80" s="191"/>
      <c r="T80" s="191"/>
      <c r="U80" s="191"/>
      <c r="V80" s="191"/>
      <c r="W80" s="192"/>
    </row>
    <row r="81" spans="1:23" x14ac:dyDescent="0.25">
      <c r="A81" s="190"/>
      <c r="B81" s="191"/>
      <c r="C81" s="191"/>
      <c r="D81" s="191"/>
      <c r="E81" s="191"/>
      <c r="F81" s="191"/>
      <c r="G81" s="191"/>
      <c r="H81" s="191"/>
      <c r="I81" s="191"/>
      <c r="J81" s="191"/>
      <c r="K81" s="191"/>
      <c r="L81" s="191"/>
      <c r="M81" s="191"/>
      <c r="N81" s="191"/>
      <c r="O81" s="191"/>
      <c r="P81" s="191"/>
      <c r="Q81" s="191"/>
      <c r="R81" s="191"/>
      <c r="S81" s="191"/>
      <c r="T81" s="191"/>
      <c r="U81" s="191"/>
      <c r="V81" s="191"/>
      <c r="W81" s="192"/>
    </row>
    <row r="82" spans="1:23" x14ac:dyDescent="0.25">
      <c r="A82" s="190"/>
      <c r="B82" s="191"/>
      <c r="C82" s="191"/>
      <c r="D82" s="191"/>
      <c r="E82" s="191"/>
      <c r="F82" s="191"/>
      <c r="G82" s="191"/>
      <c r="H82" s="191"/>
      <c r="I82" s="191"/>
      <c r="J82" s="191"/>
      <c r="K82" s="191"/>
      <c r="L82" s="191"/>
      <c r="M82" s="191"/>
      <c r="N82" s="191"/>
      <c r="O82" s="191"/>
      <c r="P82" s="191"/>
      <c r="Q82" s="191"/>
      <c r="R82" s="191"/>
      <c r="S82" s="191"/>
      <c r="T82" s="191"/>
      <c r="U82" s="191"/>
      <c r="V82" s="191"/>
      <c r="W82" s="192"/>
    </row>
    <row r="83" spans="1:23" x14ac:dyDescent="0.25">
      <c r="A83" s="190"/>
      <c r="B83" s="191"/>
      <c r="C83" s="191"/>
      <c r="D83" s="191"/>
      <c r="E83" s="191"/>
      <c r="F83" s="191"/>
      <c r="G83" s="191"/>
      <c r="H83" s="191"/>
      <c r="I83" s="191"/>
      <c r="J83" s="191"/>
      <c r="K83" s="191"/>
      <c r="L83" s="191"/>
      <c r="M83" s="191"/>
      <c r="N83" s="191"/>
      <c r="O83" s="191"/>
      <c r="P83" s="191"/>
      <c r="Q83" s="191"/>
      <c r="R83" s="191"/>
      <c r="S83" s="191"/>
      <c r="T83" s="191"/>
      <c r="U83" s="191"/>
      <c r="V83" s="191"/>
      <c r="W83" s="192"/>
    </row>
    <row r="84" spans="1:23" x14ac:dyDescent="0.25">
      <c r="A84" s="194"/>
      <c r="B84" s="195"/>
      <c r="C84" s="195"/>
      <c r="D84" s="195"/>
      <c r="E84" s="195"/>
      <c r="F84" s="195"/>
      <c r="G84" s="195"/>
      <c r="H84" s="195"/>
      <c r="I84" s="195"/>
      <c r="J84" s="195"/>
      <c r="K84" s="195"/>
      <c r="L84" s="195"/>
      <c r="M84" s="195"/>
      <c r="N84" s="195"/>
      <c r="O84" s="195"/>
      <c r="P84" s="195"/>
      <c r="Q84" s="195"/>
      <c r="R84" s="195"/>
      <c r="S84" s="195"/>
      <c r="T84" s="195"/>
      <c r="U84" s="195"/>
      <c r="V84" s="195"/>
      <c r="W84" s="196"/>
    </row>
    <row r="85" spans="1:23" x14ac:dyDescent="0.25"/>
  </sheetData>
  <sheetProtection sheet="1" objects="1" scenarios="1"/>
  <mergeCells count="7">
    <mergeCell ref="A42:W42"/>
    <mergeCell ref="A10:B10"/>
    <mergeCell ref="D10:E10"/>
    <mergeCell ref="G10:H10"/>
    <mergeCell ref="A26:B26"/>
    <mergeCell ref="D26:E26"/>
    <mergeCell ref="G26:H26"/>
  </mergeCells>
  <pageMargins left="0.7" right="0.7" top="0.75" bottom="0.75" header="0.3" footer="0.3"/>
  <pageSetup paperSize="9" orientation="portrait" verticalDpi="599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L24"/>
  <sheetViews>
    <sheetView zoomScaleNormal="100" workbookViewId="0">
      <selection activeCell="D10" sqref="D10"/>
    </sheetView>
  </sheetViews>
  <sheetFormatPr defaultRowHeight="15" x14ac:dyDescent="0.25"/>
  <sheetData>
    <row r="1" spans="1:12" s="56" customFormat="1" ht="46.5" customHeight="1" x14ac:dyDescent="0.9">
      <c r="A1" s="55" t="s">
        <v>32</v>
      </c>
    </row>
    <row r="2" spans="1:12" ht="63" x14ac:dyDescent="0.25">
      <c r="A2" s="58" t="s">
        <v>3</v>
      </c>
      <c r="B2" s="59" t="s">
        <v>7</v>
      </c>
      <c r="C2" s="59" t="s">
        <v>4</v>
      </c>
      <c r="D2" s="59" t="s">
        <v>5</v>
      </c>
      <c r="E2" s="60" t="s">
        <v>6</v>
      </c>
      <c r="F2" s="46"/>
      <c r="G2" s="63" t="s">
        <v>8</v>
      </c>
      <c r="H2" s="64" t="s">
        <v>11</v>
      </c>
      <c r="I2" s="64" t="s">
        <v>12</v>
      </c>
      <c r="J2" s="65" t="s">
        <v>14</v>
      </c>
      <c r="K2" s="1"/>
      <c r="L2" s="1"/>
    </row>
    <row r="3" spans="1:12" x14ac:dyDescent="0.25">
      <c r="A3" s="61" t="s">
        <v>0</v>
      </c>
      <c r="B3" s="11">
        <v>12</v>
      </c>
      <c r="C3" s="12">
        <v>24.305</v>
      </c>
      <c r="D3" s="12">
        <v>1.738</v>
      </c>
      <c r="E3" s="13">
        <v>650</v>
      </c>
      <c r="F3" s="4"/>
      <c r="G3" s="11" t="s">
        <v>9</v>
      </c>
      <c r="H3" s="16">
        <v>0.16</v>
      </c>
      <c r="I3" s="12">
        <v>7.1999999999999995E-2</v>
      </c>
      <c r="J3" s="13" t="s">
        <v>13</v>
      </c>
    </row>
    <row r="4" spans="1:12" x14ac:dyDescent="0.25">
      <c r="A4" s="61" t="s">
        <v>2</v>
      </c>
      <c r="B4" s="14">
        <v>30</v>
      </c>
      <c r="C4" s="3">
        <v>65.382000000000005</v>
      </c>
      <c r="D4" s="3">
        <v>7.14</v>
      </c>
      <c r="E4" s="5">
        <v>420</v>
      </c>
      <c r="F4" s="4"/>
      <c r="G4" s="14" t="s">
        <v>9</v>
      </c>
      <c r="H4" s="4">
        <v>0.13300000000000001</v>
      </c>
      <c r="I4" s="3">
        <v>7.3999999999999996E-2</v>
      </c>
      <c r="J4" s="5" t="s">
        <v>13</v>
      </c>
    </row>
    <row r="5" spans="1:12" x14ac:dyDescent="0.25">
      <c r="A5" s="61" t="s">
        <v>1</v>
      </c>
      <c r="B5" s="14">
        <v>20</v>
      </c>
      <c r="C5" s="3">
        <v>40.078000000000003</v>
      </c>
      <c r="D5" s="3">
        <v>1.55</v>
      </c>
      <c r="E5" s="5">
        <v>842</v>
      </c>
      <c r="F5" s="4"/>
      <c r="G5" s="14" t="s">
        <v>10</v>
      </c>
      <c r="H5" s="6">
        <v>0.14899999999999999</v>
      </c>
      <c r="I5" s="3">
        <v>9.5000000000000001E-2</v>
      </c>
      <c r="J5" s="5" t="s">
        <v>13</v>
      </c>
    </row>
    <row r="6" spans="1:12" x14ac:dyDescent="0.25">
      <c r="A6" s="62" t="s">
        <v>15</v>
      </c>
      <c r="B6" s="15">
        <v>39</v>
      </c>
      <c r="C6" s="8">
        <v>88.905839999999998</v>
      </c>
      <c r="D6" s="8">
        <v>4.4720000000000004</v>
      </c>
      <c r="E6" s="10">
        <v>1526</v>
      </c>
      <c r="F6" s="9"/>
      <c r="G6" s="15" t="s">
        <v>9</v>
      </c>
      <c r="H6" s="9">
        <v>0.18</v>
      </c>
      <c r="I6" s="8"/>
      <c r="J6" s="10" t="s">
        <v>18</v>
      </c>
    </row>
    <row r="8" spans="1:12" ht="47.25" x14ac:dyDescent="0.25">
      <c r="A8" s="53" t="s">
        <v>16</v>
      </c>
      <c r="B8" s="54"/>
      <c r="C8" s="51" t="s">
        <v>21</v>
      </c>
      <c r="D8" s="51" t="s">
        <v>30</v>
      </c>
      <c r="E8" s="52" t="s">
        <v>29</v>
      </c>
      <c r="F8" s="23"/>
      <c r="G8" s="23"/>
      <c r="H8" s="23"/>
      <c r="I8" s="23"/>
      <c r="J8" s="23"/>
      <c r="K8" s="23"/>
      <c r="L8" s="23"/>
    </row>
    <row r="9" spans="1:12" x14ac:dyDescent="0.25">
      <c r="A9" s="39" t="s">
        <v>0</v>
      </c>
      <c r="B9" s="27"/>
      <c r="C9" s="28">
        <v>0.42199999999999999</v>
      </c>
      <c r="D9" s="16">
        <f>C9*C4*C5</f>
        <v>1105.8002739120002</v>
      </c>
      <c r="E9" s="29">
        <f>D9/$D$12</f>
        <v>0.64969173785295919</v>
      </c>
    </row>
    <row r="10" spans="1:12" x14ac:dyDescent="0.25">
      <c r="A10" s="39" t="s">
        <v>2</v>
      </c>
      <c r="B10" s="30"/>
      <c r="C10" s="31">
        <v>0.52400000000000002</v>
      </c>
      <c r="D10" s="4">
        <f>C10*C3*C5</f>
        <v>510.42619396000003</v>
      </c>
      <c r="E10" s="32">
        <f>D10/$D$12</f>
        <v>0.29989111851670097</v>
      </c>
    </row>
    <row r="11" spans="1:12" x14ac:dyDescent="0.25">
      <c r="A11" s="39" t="s">
        <v>1</v>
      </c>
      <c r="B11" s="30"/>
      <c r="C11" s="31">
        <v>5.3999999999999999E-2</v>
      </c>
      <c r="D11" s="4">
        <f>C11*C3*C4</f>
        <v>85.811913540000006</v>
      </c>
      <c r="E11" s="32">
        <f>D11/$D$12</f>
        <v>5.0417143630339868E-2</v>
      </c>
    </row>
    <row r="12" spans="1:12" x14ac:dyDescent="0.25">
      <c r="A12" s="40"/>
      <c r="B12" s="33" t="s">
        <v>20</v>
      </c>
      <c r="C12" s="34">
        <f>SUM(C9:C11)</f>
        <v>1</v>
      </c>
      <c r="D12" s="35">
        <f>SUM(D9:D11)</f>
        <v>1702.0383814120003</v>
      </c>
      <c r="E12" s="36">
        <f>SUM(E9:E11)</f>
        <v>1</v>
      </c>
    </row>
    <row r="14" spans="1:12" ht="47.25" x14ac:dyDescent="0.25">
      <c r="A14" s="66" t="s">
        <v>17</v>
      </c>
      <c r="B14" s="67"/>
      <c r="C14" s="68" t="s">
        <v>31</v>
      </c>
      <c r="D14" s="68" t="s">
        <v>30</v>
      </c>
      <c r="E14" s="69" t="s">
        <v>29</v>
      </c>
      <c r="F14" s="23"/>
      <c r="G14" s="23"/>
      <c r="H14" s="23"/>
      <c r="I14" s="23"/>
      <c r="J14" s="23"/>
      <c r="K14" s="23"/>
      <c r="L14" s="23"/>
    </row>
    <row r="15" spans="1:12" x14ac:dyDescent="0.25">
      <c r="A15" s="70" t="s">
        <v>0</v>
      </c>
      <c r="B15" s="27"/>
      <c r="C15" s="41">
        <v>0.45500000000000002</v>
      </c>
      <c r="D15" s="16">
        <f>C15*C5*C6</f>
        <v>1621.2415562616002</v>
      </c>
      <c r="E15" s="29">
        <f>D15/$D$18</f>
        <v>0.64875768956180246</v>
      </c>
    </row>
    <row r="16" spans="1:12" x14ac:dyDescent="0.25">
      <c r="A16" s="70" t="s">
        <v>1</v>
      </c>
      <c r="B16" s="30"/>
      <c r="C16" s="42">
        <v>0.28899999999999998</v>
      </c>
      <c r="D16" s="4">
        <f>C16*C3*C6</f>
        <v>624.48751150679993</v>
      </c>
      <c r="E16" s="32">
        <f>D16/$D$18</f>
        <v>0.24989556526021983</v>
      </c>
    </row>
    <row r="17" spans="1:5" x14ac:dyDescent="0.25">
      <c r="A17" s="70" t="s">
        <v>15</v>
      </c>
      <c r="B17" s="30"/>
      <c r="C17" s="42">
        <v>0.26</v>
      </c>
      <c r="D17" s="4">
        <f>C17*C3*C5</f>
        <v>253.26490540000003</v>
      </c>
      <c r="E17" s="32">
        <f>D17/$D$18</f>
        <v>0.10134674517797777</v>
      </c>
    </row>
    <row r="18" spans="1:5" x14ac:dyDescent="0.25">
      <c r="A18" s="71"/>
      <c r="B18" s="33" t="s">
        <v>20</v>
      </c>
      <c r="C18" s="43">
        <f>SUM(C15:C17)</f>
        <v>1.004</v>
      </c>
      <c r="D18" s="44">
        <f t="shared" ref="D18:E18" si="0">SUM(D15:D17)</f>
        <v>2498.9939731683999</v>
      </c>
      <c r="E18" s="45">
        <f t="shared" si="0"/>
        <v>1</v>
      </c>
    </row>
    <row r="21" spans="1:5" x14ac:dyDescent="0.25">
      <c r="A21" t="s">
        <v>23</v>
      </c>
    </row>
    <row r="22" spans="1:5" x14ac:dyDescent="0.25">
      <c r="A22">
        <v>1.4</v>
      </c>
      <c r="B22" t="s">
        <v>24</v>
      </c>
      <c r="C22" t="s">
        <v>26</v>
      </c>
      <c r="D22" t="s">
        <v>27</v>
      </c>
    </row>
    <row r="23" spans="1:5" x14ac:dyDescent="0.25">
      <c r="A23">
        <f>A22*60</f>
        <v>84</v>
      </c>
      <c r="B23" t="s">
        <v>25</v>
      </c>
    </row>
    <row r="24" spans="1:5" x14ac:dyDescent="0.25">
      <c r="A24">
        <f>A23*60/1000</f>
        <v>5.04</v>
      </c>
      <c r="B24" t="s">
        <v>28</v>
      </c>
    </row>
  </sheetData>
  <pageMargins left="0.7" right="0.7" top="0.75" bottom="0.75" header="0.3" footer="0.3"/>
  <pageSetup paperSize="9" orientation="portrait" verticalDpi="599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workbookViewId="0">
      <selection activeCell="B14" sqref="B14"/>
    </sheetView>
  </sheetViews>
  <sheetFormatPr defaultRowHeight="15" x14ac:dyDescent="0.25"/>
  <cols>
    <col min="1" max="1" width="19.7109375" customWidth="1"/>
    <col min="3" max="3" width="12.5703125" customWidth="1"/>
    <col min="4" max="4" width="11.28515625" customWidth="1"/>
    <col min="5" max="5" width="11.7109375" customWidth="1"/>
  </cols>
  <sheetData>
    <row r="1" spans="1:7" ht="28.5" x14ac:dyDescent="0.45">
      <c r="A1" s="271" t="s">
        <v>218</v>
      </c>
    </row>
    <row r="3" spans="1:7" ht="18.75" x14ac:dyDescent="0.3">
      <c r="A3" s="276" t="s">
        <v>219</v>
      </c>
      <c r="B3" s="259"/>
      <c r="C3" s="259" t="s">
        <v>220</v>
      </c>
      <c r="D3" s="260" t="s">
        <v>223</v>
      </c>
    </row>
    <row r="4" spans="1:7" x14ac:dyDescent="0.25">
      <c r="A4" s="263"/>
      <c r="B4" s="261"/>
      <c r="C4" s="261" t="s">
        <v>222</v>
      </c>
      <c r="D4" s="262" t="s">
        <v>222</v>
      </c>
    </row>
    <row r="5" spans="1:7" x14ac:dyDescent="0.25">
      <c r="A5" s="264" t="s">
        <v>221</v>
      </c>
      <c r="B5" s="3">
        <v>85</v>
      </c>
      <c r="C5" s="3">
        <v>32</v>
      </c>
      <c r="D5" s="5">
        <v>34</v>
      </c>
    </row>
    <row r="6" spans="1:7" x14ac:dyDescent="0.25">
      <c r="A6" s="264" t="s">
        <v>224</v>
      </c>
      <c r="B6" s="3"/>
      <c r="C6" s="257">
        <f>PI()*(C5/2)^2</f>
        <v>804.24771931898704</v>
      </c>
      <c r="D6" s="258">
        <f>PI()*(D5/2)^2</f>
        <v>907.9202768874502</v>
      </c>
    </row>
    <row r="7" spans="1:7" x14ac:dyDescent="0.25">
      <c r="A7" s="264" t="s">
        <v>225</v>
      </c>
      <c r="B7" s="3"/>
      <c r="C7" s="257">
        <f>$B$5*C6</f>
        <v>68361.056142113899</v>
      </c>
      <c r="D7" s="258">
        <f>$B$5*D6</f>
        <v>77173.223535433266</v>
      </c>
    </row>
    <row r="8" spans="1:7" x14ac:dyDescent="0.25">
      <c r="A8" s="263" t="s">
        <v>226</v>
      </c>
      <c r="B8" s="8"/>
      <c r="C8" s="274">
        <f>C7/1000</f>
        <v>68.361056142113895</v>
      </c>
      <c r="D8" s="275">
        <f>D7/1000</f>
        <v>77.173223535433266</v>
      </c>
    </row>
    <row r="10" spans="1:7" ht="18.75" x14ac:dyDescent="0.3">
      <c r="A10" s="276" t="s">
        <v>227</v>
      </c>
      <c r="B10" s="12"/>
      <c r="C10" s="12"/>
      <c r="D10" s="12"/>
      <c r="E10" s="12"/>
      <c r="F10" s="12"/>
      <c r="G10" s="13"/>
    </row>
    <row r="11" spans="1:7" x14ac:dyDescent="0.25">
      <c r="A11" s="263"/>
      <c r="B11" s="8"/>
      <c r="C11" s="261" t="s">
        <v>229</v>
      </c>
      <c r="D11" s="261" t="s">
        <v>230</v>
      </c>
      <c r="E11" s="261" t="s">
        <v>236</v>
      </c>
      <c r="F11" s="261" t="s">
        <v>237</v>
      </c>
      <c r="G11" s="262" t="s">
        <v>238</v>
      </c>
    </row>
    <row r="12" spans="1:7" x14ac:dyDescent="0.25">
      <c r="A12" s="264" t="s">
        <v>221</v>
      </c>
      <c r="B12" s="3">
        <v>102</v>
      </c>
      <c r="C12" s="3">
        <v>1</v>
      </c>
      <c r="D12" s="3">
        <v>2</v>
      </c>
      <c r="E12" s="3">
        <v>3</v>
      </c>
      <c r="F12" s="3">
        <v>4</v>
      </c>
      <c r="G12" s="5">
        <v>5</v>
      </c>
    </row>
    <row r="13" spans="1:7" x14ac:dyDescent="0.25">
      <c r="A13" s="264" t="s">
        <v>222</v>
      </c>
      <c r="B13" s="3">
        <v>50</v>
      </c>
      <c r="C13" s="3"/>
      <c r="D13" s="3"/>
      <c r="E13" s="3"/>
      <c r="F13" s="3"/>
      <c r="G13" s="5"/>
    </row>
    <row r="14" spans="1:7" x14ac:dyDescent="0.25">
      <c r="A14" s="264" t="s">
        <v>231</v>
      </c>
      <c r="B14" s="3">
        <f>B12*B13</f>
        <v>5100</v>
      </c>
      <c r="C14" s="3"/>
      <c r="D14" s="3"/>
      <c r="E14" s="3"/>
      <c r="F14" s="3"/>
      <c r="G14" s="5"/>
    </row>
    <row r="15" spans="1:7" x14ac:dyDescent="0.25">
      <c r="A15" s="264" t="s">
        <v>225</v>
      </c>
      <c r="B15" s="3"/>
      <c r="C15" s="3">
        <f t="shared" ref="C15:D15" si="0">$B$14*C12</f>
        <v>5100</v>
      </c>
      <c r="D15" s="3">
        <f t="shared" si="0"/>
        <v>10200</v>
      </c>
      <c r="E15" s="3">
        <f>$B$14*E12</f>
        <v>15300</v>
      </c>
      <c r="F15" s="3">
        <f>$B$14*F12</f>
        <v>20400</v>
      </c>
      <c r="G15" s="5">
        <f>$B$14*G12</f>
        <v>25500</v>
      </c>
    </row>
    <row r="16" spans="1:7" x14ac:dyDescent="0.25">
      <c r="A16" s="263" t="s">
        <v>226</v>
      </c>
      <c r="B16" s="8"/>
      <c r="C16" s="272">
        <f t="shared" ref="C16:D16" si="1">C15/1000</f>
        <v>5.0999999999999996</v>
      </c>
      <c r="D16" s="272">
        <f t="shared" si="1"/>
        <v>10.199999999999999</v>
      </c>
      <c r="E16" s="272">
        <f>E15/1000</f>
        <v>15.3</v>
      </c>
      <c r="F16" s="272">
        <f t="shared" ref="F16:G16" si="2">F15/1000</f>
        <v>20.399999999999999</v>
      </c>
      <c r="G16" s="273">
        <f t="shared" si="2"/>
        <v>25.5</v>
      </c>
    </row>
    <row r="18" spans="1:8" ht="18.75" x14ac:dyDescent="0.3">
      <c r="A18" s="276" t="s">
        <v>232</v>
      </c>
      <c r="B18" s="12"/>
      <c r="C18" s="259" t="s">
        <v>228</v>
      </c>
      <c r="D18" s="259" t="s">
        <v>229</v>
      </c>
      <c r="E18" s="259" t="s">
        <v>230</v>
      </c>
      <c r="F18" s="259" t="s">
        <v>236</v>
      </c>
      <c r="G18" s="259" t="s">
        <v>237</v>
      </c>
      <c r="H18" s="260" t="s">
        <v>238</v>
      </c>
    </row>
    <row r="19" spans="1:8" ht="53.25" customHeight="1" x14ac:dyDescent="0.25">
      <c r="A19" s="263"/>
      <c r="B19" s="8"/>
      <c r="C19" s="265" t="s">
        <v>235</v>
      </c>
      <c r="D19" s="265" t="s">
        <v>234</v>
      </c>
      <c r="E19" s="265" t="s">
        <v>234</v>
      </c>
      <c r="F19" s="265" t="s">
        <v>234</v>
      </c>
      <c r="G19" s="265" t="s">
        <v>234</v>
      </c>
      <c r="H19" s="266" t="s">
        <v>234</v>
      </c>
    </row>
    <row r="20" spans="1:8" x14ac:dyDescent="0.25">
      <c r="A20" s="264" t="s">
        <v>221</v>
      </c>
      <c r="B20" s="3">
        <v>102</v>
      </c>
      <c r="C20" s="3">
        <v>13</v>
      </c>
      <c r="D20" s="3">
        <v>1</v>
      </c>
      <c r="E20" s="3">
        <v>2</v>
      </c>
      <c r="F20" s="3">
        <v>3</v>
      </c>
      <c r="G20" s="3">
        <v>4</v>
      </c>
      <c r="H20" s="5">
        <v>5</v>
      </c>
    </row>
    <row r="21" spans="1:8" x14ac:dyDescent="0.25">
      <c r="A21" s="264" t="s">
        <v>233</v>
      </c>
      <c r="B21" s="3">
        <v>18</v>
      </c>
      <c r="C21" s="3"/>
      <c r="D21" s="3"/>
      <c r="E21" s="3"/>
      <c r="F21" s="3"/>
      <c r="G21" s="3"/>
      <c r="H21" s="5"/>
    </row>
    <row r="22" spans="1:8" x14ac:dyDescent="0.25">
      <c r="A22" s="264" t="s">
        <v>239</v>
      </c>
      <c r="B22" s="3"/>
      <c r="C22" s="3"/>
      <c r="D22" s="3">
        <f>$B$21/2*(D20+D20+$C$20)</f>
        <v>135</v>
      </c>
      <c r="E22" s="3">
        <f>$B$21/2*(E20+E20+$C$20)</f>
        <v>153</v>
      </c>
      <c r="F22" s="3">
        <f>$B$21/2*(F20+F20+$C$20)</f>
        <v>171</v>
      </c>
      <c r="G22" s="3">
        <f>$B$21/2*(G20+G20+$C$20)</f>
        <v>189</v>
      </c>
      <c r="H22" s="5">
        <f>$B$21/2*(H20+H20+$C$20)</f>
        <v>207</v>
      </c>
    </row>
    <row r="23" spans="1:8" x14ac:dyDescent="0.25">
      <c r="A23" s="264" t="s">
        <v>225</v>
      </c>
      <c r="B23" s="3"/>
      <c r="C23" s="3"/>
      <c r="D23" s="3">
        <f>D22*$B$20</f>
        <v>13770</v>
      </c>
      <c r="E23" s="3">
        <f t="shared" ref="E23:G23" si="3">E22*$B$20</f>
        <v>15606</v>
      </c>
      <c r="F23" s="3">
        <f t="shared" si="3"/>
        <v>17442</v>
      </c>
      <c r="G23" s="3">
        <f t="shared" si="3"/>
        <v>19278</v>
      </c>
      <c r="H23" s="5">
        <f>H22*$B$20</f>
        <v>21114</v>
      </c>
    </row>
    <row r="24" spans="1:8" x14ac:dyDescent="0.25">
      <c r="A24" s="263" t="s">
        <v>226</v>
      </c>
      <c r="B24" s="8"/>
      <c r="C24" s="8"/>
      <c r="D24" s="272">
        <f>D23/1000</f>
        <v>13.77</v>
      </c>
      <c r="E24" s="272">
        <f t="shared" ref="E24:G24" si="4">E23/1000</f>
        <v>15.606</v>
      </c>
      <c r="F24" s="272">
        <f t="shared" si="4"/>
        <v>17.442</v>
      </c>
      <c r="G24" s="272">
        <f t="shared" si="4"/>
        <v>19.277999999999999</v>
      </c>
      <c r="H24" s="273">
        <f>H23/1000</f>
        <v>21.114000000000001</v>
      </c>
    </row>
    <row r="26" spans="1:8" ht="18.75" x14ac:dyDescent="0.3">
      <c r="A26" s="277" t="s">
        <v>240</v>
      </c>
      <c r="B26" s="12"/>
      <c r="C26" s="12"/>
      <c r="D26" s="12"/>
      <c r="E26" s="12"/>
      <c r="F26" s="13"/>
    </row>
    <row r="27" spans="1:8" x14ac:dyDescent="0.25">
      <c r="A27" s="270"/>
      <c r="B27" s="261" t="s">
        <v>229</v>
      </c>
      <c r="C27" s="261" t="s">
        <v>230</v>
      </c>
      <c r="D27" s="261" t="s">
        <v>236</v>
      </c>
      <c r="E27" s="261" t="s">
        <v>237</v>
      </c>
      <c r="F27" s="262" t="s">
        <v>238</v>
      </c>
    </row>
    <row r="28" spans="1:8" x14ac:dyDescent="0.25">
      <c r="A28" s="267"/>
      <c r="B28" s="3">
        <v>1</v>
      </c>
      <c r="C28" s="3">
        <v>2</v>
      </c>
      <c r="D28" s="3">
        <v>3</v>
      </c>
      <c r="E28" s="3">
        <v>4</v>
      </c>
      <c r="F28" s="5">
        <v>5</v>
      </c>
    </row>
    <row r="29" spans="1:8" x14ac:dyDescent="0.25">
      <c r="A29" s="268" t="s">
        <v>241</v>
      </c>
      <c r="B29" s="3">
        <f>C16</f>
        <v>5.0999999999999996</v>
      </c>
      <c r="C29" s="3">
        <f t="shared" ref="C29:F29" si="5">D16</f>
        <v>10.199999999999999</v>
      </c>
      <c r="D29" s="3">
        <f t="shared" si="5"/>
        <v>15.3</v>
      </c>
      <c r="E29" s="3">
        <f t="shared" si="5"/>
        <v>20.399999999999999</v>
      </c>
      <c r="F29" s="5">
        <f t="shared" si="5"/>
        <v>25.5</v>
      </c>
    </row>
    <row r="30" spans="1:8" x14ac:dyDescent="0.25">
      <c r="A30" s="264" t="s">
        <v>242</v>
      </c>
      <c r="B30" s="3">
        <f>D24</f>
        <v>13.77</v>
      </c>
      <c r="C30" s="3">
        <f t="shared" ref="C30:F30" si="6">E24</f>
        <v>15.606</v>
      </c>
      <c r="D30" s="3">
        <f t="shared" si="6"/>
        <v>17.442</v>
      </c>
      <c r="E30" s="3">
        <f t="shared" si="6"/>
        <v>19.277999999999999</v>
      </c>
      <c r="F30" s="5">
        <f t="shared" si="6"/>
        <v>21.114000000000001</v>
      </c>
    </row>
    <row r="31" spans="1:8" x14ac:dyDescent="0.25">
      <c r="A31" s="269" t="s">
        <v>20</v>
      </c>
      <c r="B31" s="272">
        <f>B29+B30</f>
        <v>18.869999999999997</v>
      </c>
      <c r="C31" s="272">
        <f t="shared" ref="C31:F31" si="7">C29+C30</f>
        <v>25.805999999999997</v>
      </c>
      <c r="D31" s="272">
        <f t="shared" si="7"/>
        <v>32.742000000000004</v>
      </c>
      <c r="E31" s="272">
        <f t="shared" si="7"/>
        <v>39.677999999999997</v>
      </c>
      <c r="F31" s="273">
        <f t="shared" si="7"/>
        <v>46.614000000000004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E721BD"/>
  </sheetPr>
  <dimension ref="A1:J48"/>
  <sheetViews>
    <sheetView workbookViewId="0">
      <pane ySplit="1" topLeftCell="A2" activePane="bottomLeft" state="frozen"/>
      <selection pane="bottomLeft"/>
    </sheetView>
  </sheetViews>
  <sheetFormatPr defaultColWidth="0" defaultRowHeight="15" x14ac:dyDescent="0.25"/>
  <cols>
    <col min="1" max="1" width="9.140625" customWidth="1"/>
    <col min="2" max="2" width="12.5703125" customWidth="1"/>
    <col min="3" max="3" width="11.85546875" customWidth="1"/>
    <col min="4" max="4" width="10.5703125" customWidth="1"/>
    <col min="5" max="5" width="9.85546875" customWidth="1"/>
    <col min="6" max="6" width="10.85546875" customWidth="1"/>
    <col min="7" max="7" width="9.85546875" customWidth="1"/>
    <col min="8" max="8" width="10.42578125" customWidth="1"/>
    <col min="9" max="9" width="12.42578125" customWidth="1"/>
    <col min="10" max="10" width="9.140625" customWidth="1"/>
    <col min="11" max="16384" width="9.140625" hidden="1"/>
  </cols>
  <sheetData>
    <row r="1" spans="1:9" ht="47.25" x14ac:dyDescent="0.25">
      <c r="A1" s="126" t="s">
        <v>3</v>
      </c>
      <c r="B1" s="128" t="s">
        <v>7</v>
      </c>
      <c r="C1" s="128" t="s">
        <v>4</v>
      </c>
      <c r="D1" s="128" t="s">
        <v>5</v>
      </c>
      <c r="E1" s="128" t="s">
        <v>6</v>
      </c>
      <c r="F1" s="126" t="s">
        <v>8</v>
      </c>
      <c r="G1" s="128" t="s">
        <v>11</v>
      </c>
      <c r="H1" s="128" t="s">
        <v>12</v>
      </c>
      <c r="I1" s="129" t="s">
        <v>14</v>
      </c>
    </row>
    <row r="2" spans="1:9" x14ac:dyDescent="0.25">
      <c r="A2" s="132" t="s">
        <v>104</v>
      </c>
      <c r="B2" s="130">
        <v>47</v>
      </c>
      <c r="C2" s="16">
        <v>107.87</v>
      </c>
      <c r="D2" s="16">
        <v>10.49</v>
      </c>
      <c r="E2" s="16">
        <v>962</v>
      </c>
      <c r="F2" s="27" t="s">
        <v>10</v>
      </c>
      <c r="G2" s="16">
        <v>0.14399999999999999</v>
      </c>
      <c r="H2" s="16">
        <v>0.126</v>
      </c>
      <c r="I2" s="13" t="s">
        <v>55</v>
      </c>
    </row>
    <row r="3" spans="1:9" x14ac:dyDescent="0.25">
      <c r="A3" s="127" t="s">
        <v>57</v>
      </c>
      <c r="B3" s="131">
        <v>13</v>
      </c>
      <c r="C3" s="4">
        <v>26.98</v>
      </c>
      <c r="D3" s="4">
        <v>2.71</v>
      </c>
      <c r="E3" s="4">
        <v>660.4</v>
      </c>
      <c r="F3" s="30" t="s">
        <v>10</v>
      </c>
      <c r="G3" s="4">
        <v>0.14299999999999999</v>
      </c>
      <c r="H3" s="4">
        <v>5.2999999999999999E-2</v>
      </c>
      <c r="I3" s="5" t="s">
        <v>18</v>
      </c>
    </row>
    <row r="4" spans="1:9" x14ac:dyDescent="0.25">
      <c r="A4" s="127" t="s">
        <v>60</v>
      </c>
      <c r="B4" s="131">
        <v>18</v>
      </c>
      <c r="C4" s="4">
        <v>39.950000000000003</v>
      </c>
      <c r="D4" s="4">
        <v>0</v>
      </c>
      <c r="E4" s="4">
        <v>-189.2</v>
      </c>
      <c r="F4" s="30">
        <v>0</v>
      </c>
      <c r="G4" s="4">
        <v>0</v>
      </c>
      <c r="H4" s="4">
        <v>0</v>
      </c>
      <c r="I4" s="5" t="s">
        <v>61</v>
      </c>
    </row>
    <row r="5" spans="1:9" x14ac:dyDescent="0.25">
      <c r="A5" s="127" t="s">
        <v>86</v>
      </c>
      <c r="B5" s="131">
        <v>79</v>
      </c>
      <c r="C5" s="4">
        <v>196.97</v>
      </c>
      <c r="D5" s="4">
        <v>19.32</v>
      </c>
      <c r="E5" s="4">
        <v>1064</v>
      </c>
      <c r="F5" s="30" t="s">
        <v>10</v>
      </c>
      <c r="G5" s="4">
        <v>0.14399999999999999</v>
      </c>
      <c r="H5" s="4">
        <v>0.13700000000000001</v>
      </c>
      <c r="I5" s="5" t="s">
        <v>55</v>
      </c>
    </row>
    <row r="6" spans="1:9" x14ac:dyDescent="0.25">
      <c r="A6" s="127" t="s">
        <v>72</v>
      </c>
      <c r="B6" s="131">
        <v>5</v>
      </c>
      <c r="C6" s="4">
        <v>10.81</v>
      </c>
      <c r="D6" s="4">
        <v>2.34</v>
      </c>
      <c r="E6" s="4">
        <v>2300</v>
      </c>
      <c r="F6" s="30" t="s">
        <v>73</v>
      </c>
      <c r="G6" s="4">
        <v>0</v>
      </c>
      <c r="H6" s="4">
        <v>2.3E-2</v>
      </c>
      <c r="I6" s="5" t="s">
        <v>18</v>
      </c>
    </row>
    <row r="7" spans="1:9" x14ac:dyDescent="0.25">
      <c r="A7" s="127" t="s">
        <v>70</v>
      </c>
      <c r="B7" s="131">
        <v>56</v>
      </c>
      <c r="C7" s="4">
        <v>137.33000000000001</v>
      </c>
      <c r="D7" s="4">
        <v>3.5</v>
      </c>
      <c r="E7" s="4">
        <v>725</v>
      </c>
      <c r="F7" s="30" t="s">
        <v>65</v>
      </c>
      <c r="G7" s="4">
        <v>0.217</v>
      </c>
      <c r="H7" s="4">
        <v>0.13600000000000001</v>
      </c>
      <c r="I7" s="5" t="s">
        <v>13</v>
      </c>
    </row>
    <row r="8" spans="1:9" x14ac:dyDescent="0.25">
      <c r="A8" s="127" t="s">
        <v>71</v>
      </c>
      <c r="B8" s="131">
        <v>4</v>
      </c>
      <c r="C8" s="4">
        <v>9.0120000000000005</v>
      </c>
      <c r="D8" s="4">
        <v>1.85</v>
      </c>
      <c r="E8" s="4">
        <v>1278</v>
      </c>
      <c r="F8" s="30" t="s">
        <v>9</v>
      </c>
      <c r="G8" s="4">
        <v>0.114</v>
      </c>
      <c r="H8" s="4">
        <v>3.5000000000000003E-2</v>
      </c>
      <c r="I8" s="5" t="s">
        <v>13</v>
      </c>
    </row>
    <row r="9" spans="1:9" x14ac:dyDescent="0.25">
      <c r="A9" s="127" t="s">
        <v>74</v>
      </c>
      <c r="B9" s="131">
        <v>35</v>
      </c>
      <c r="C9" s="4">
        <v>79.900000000000006</v>
      </c>
      <c r="D9" s="4">
        <v>0</v>
      </c>
      <c r="E9" s="4">
        <v>-7.2</v>
      </c>
      <c r="F9" s="30">
        <v>0</v>
      </c>
      <c r="G9" s="4">
        <v>0</v>
      </c>
      <c r="H9" s="4">
        <v>0.19600000000000001</v>
      </c>
      <c r="I9" s="5" t="s">
        <v>75</v>
      </c>
    </row>
    <row r="10" spans="1:9" x14ac:dyDescent="0.25">
      <c r="A10" s="127" t="s">
        <v>46</v>
      </c>
      <c r="B10" s="131">
        <v>6</v>
      </c>
      <c r="C10" s="4">
        <v>12.010999999999999</v>
      </c>
      <c r="D10" s="4">
        <v>2.25</v>
      </c>
      <c r="E10" s="4">
        <v>3367</v>
      </c>
      <c r="F10" s="30" t="s">
        <v>62</v>
      </c>
      <c r="G10" s="4">
        <v>7.0999999999999994E-2</v>
      </c>
      <c r="H10" s="4">
        <v>1.6E-2</v>
      </c>
      <c r="I10" s="5" t="s">
        <v>56</v>
      </c>
    </row>
    <row r="11" spans="1:9" x14ac:dyDescent="0.25">
      <c r="A11" s="127" t="s">
        <v>1</v>
      </c>
      <c r="B11" s="108">
        <v>20</v>
      </c>
      <c r="C11" s="3">
        <v>40.078000000000003</v>
      </c>
      <c r="D11" s="3">
        <v>1.55</v>
      </c>
      <c r="E11" s="3">
        <v>842</v>
      </c>
      <c r="F11" s="14" t="s">
        <v>10</v>
      </c>
      <c r="G11" s="4">
        <v>0.14899999999999999</v>
      </c>
      <c r="H11" s="3">
        <v>9.5000000000000001E-2</v>
      </c>
      <c r="I11" s="5" t="s">
        <v>13</v>
      </c>
    </row>
    <row r="12" spans="1:9" x14ac:dyDescent="0.25">
      <c r="A12" s="127" t="s">
        <v>76</v>
      </c>
      <c r="B12" s="131">
        <v>48</v>
      </c>
      <c r="C12" s="4">
        <v>112.41</v>
      </c>
      <c r="D12" s="4">
        <v>8.65</v>
      </c>
      <c r="E12" s="4">
        <v>321</v>
      </c>
      <c r="F12" s="30" t="s">
        <v>9</v>
      </c>
      <c r="G12" s="4">
        <v>0.14899999999999999</v>
      </c>
      <c r="H12" s="4">
        <v>9.5000000000000001E-2</v>
      </c>
      <c r="I12" s="5" t="s">
        <v>13</v>
      </c>
    </row>
    <row r="13" spans="1:9" x14ac:dyDescent="0.25">
      <c r="A13" s="127" t="s">
        <v>78</v>
      </c>
      <c r="B13" s="131">
        <v>17</v>
      </c>
      <c r="C13" s="4">
        <v>35.450000000000003</v>
      </c>
      <c r="D13" s="4">
        <v>0</v>
      </c>
      <c r="E13" s="4">
        <v>-101</v>
      </c>
      <c r="F13" s="30">
        <v>0</v>
      </c>
      <c r="G13" s="4">
        <v>0</v>
      </c>
      <c r="H13" s="4">
        <v>0.18099999999999999</v>
      </c>
      <c r="I13" s="5" t="s">
        <v>75</v>
      </c>
    </row>
    <row r="14" spans="1:9" x14ac:dyDescent="0.25">
      <c r="A14" s="127" t="s">
        <v>80</v>
      </c>
      <c r="B14" s="131">
        <v>27</v>
      </c>
      <c r="C14" s="4">
        <v>58.93</v>
      </c>
      <c r="D14" s="4">
        <v>8.9</v>
      </c>
      <c r="E14" s="4">
        <v>1495</v>
      </c>
      <c r="F14" s="30" t="s">
        <v>9</v>
      </c>
      <c r="G14" s="4">
        <v>0.125</v>
      </c>
      <c r="H14" s="4">
        <v>7.1999999999999995E-2</v>
      </c>
      <c r="I14" s="5" t="s">
        <v>13</v>
      </c>
    </row>
    <row r="15" spans="1:9" x14ac:dyDescent="0.25">
      <c r="A15" s="127" t="s">
        <v>79</v>
      </c>
      <c r="B15" s="131">
        <v>24</v>
      </c>
      <c r="C15" s="4">
        <v>52</v>
      </c>
      <c r="D15" s="4">
        <v>7.19</v>
      </c>
      <c r="E15" s="4">
        <v>1875</v>
      </c>
      <c r="F15" s="30" t="s">
        <v>65</v>
      </c>
      <c r="G15" s="4">
        <v>0.125</v>
      </c>
      <c r="H15" s="4">
        <v>6.3E-2</v>
      </c>
      <c r="I15" s="5" t="s">
        <v>18</v>
      </c>
    </row>
    <row r="16" spans="1:9" x14ac:dyDescent="0.25">
      <c r="A16" s="127" t="s">
        <v>77</v>
      </c>
      <c r="B16" s="131">
        <v>55</v>
      </c>
      <c r="C16" s="4">
        <v>132.91</v>
      </c>
      <c r="D16" s="4">
        <v>1.87</v>
      </c>
      <c r="E16" s="4">
        <v>28.4</v>
      </c>
      <c r="F16" s="30" t="s">
        <v>65</v>
      </c>
      <c r="G16" s="4">
        <v>0.26500000000000001</v>
      </c>
      <c r="H16" s="4">
        <v>0.17</v>
      </c>
      <c r="I16" s="5" t="s">
        <v>55</v>
      </c>
    </row>
    <row r="17" spans="1:9" x14ac:dyDescent="0.25">
      <c r="A17" s="127" t="s">
        <v>68</v>
      </c>
      <c r="B17" s="131">
        <v>29</v>
      </c>
      <c r="C17" s="4">
        <v>63.55</v>
      </c>
      <c r="D17" s="4">
        <v>8.94</v>
      </c>
      <c r="E17" s="4">
        <v>1085</v>
      </c>
      <c r="F17" s="30" t="s">
        <v>10</v>
      </c>
      <c r="G17" s="4">
        <v>0.128</v>
      </c>
      <c r="H17" s="4">
        <v>9.6000000000000002E-2</v>
      </c>
      <c r="I17" s="5" t="s">
        <v>55</v>
      </c>
    </row>
    <row r="18" spans="1:9" x14ac:dyDescent="0.25">
      <c r="A18" s="127" t="s">
        <v>81</v>
      </c>
      <c r="B18" s="131">
        <v>9</v>
      </c>
      <c r="C18" s="4">
        <v>19</v>
      </c>
      <c r="D18" s="4">
        <v>0</v>
      </c>
      <c r="E18" s="4">
        <v>-220</v>
      </c>
      <c r="F18" s="30">
        <v>0</v>
      </c>
      <c r="G18" s="4">
        <v>0</v>
      </c>
      <c r="H18" s="4">
        <v>0.13300000000000001</v>
      </c>
      <c r="I18" s="5" t="s">
        <v>75</v>
      </c>
    </row>
    <row r="19" spans="1:9" x14ac:dyDescent="0.25">
      <c r="A19" s="127" t="s">
        <v>90</v>
      </c>
      <c r="B19" s="131">
        <v>26</v>
      </c>
      <c r="C19" s="4">
        <v>55.85</v>
      </c>
      <c r="D19" s="4">
        <v>7.87</v>
      </c>
      <c r="E19" s="4">
        <v>1538</v>
      </c>
      <c r="F19" s="30" t="s">
        <v>65</v>
      </c>
      <c r="G19" s="4">
        <v>0.124</v>
      </c>
      <c r="H19" s="4">
        <v>7.6999999999999999E-2</v>
      </c>
      <c r="I19" s="5" t="s">
        <v>13</v>
      </c>
    </row>
    <row r="20" spans="1:9" x14ac:dyDescent="0.25">
      <c r="A20" s="127" t="s">
        <v>82</v>
      </c>
      <c r="B20" s="131">
        <v>31</v>
      </c>
      <c r="C20" s="4">
        <v>69.72</v>
      </c>
      <c r="D20" s="4">
        <v>5.9</v>
      </c>
      <c r="E20" s="4">
        <v>29.8</v>
      </c>
      <c r="F20" s="30" t="s">
        <v>83</v>
      </c>
      <c r="G20" s="4">
        <v>0.122</v>
      </c>
      <c r="H20" s="4">
        <v>6.2E-2</v>
      </c>
      <c r="I20" s="5" t="s">
        <v>18</v>
      </c>
    </row>
    <row r="21" spans="1:9" x14ac:dyDescent="0.25">
      <c r="A21" s="127" t="s">
        <v>84</v>
      </c>
      <c r="B21" s="131">
        <v>32</v>
      </c>
      <c r="C21" s="4">
        <v>72.64</v>
      </c>
      <c r="D21" s="4">
        <v>5.32</v>
      </c>
      <c r="E21" s="4">
        <v>937</v>
      </c>
      <c r="F21" s="30" t="s">
        <v>85</v>
      </c>
      <c r="G21" s="4">
        <v>0.122</v>
      </c>
      <c r="H21" s="4">
        <v>5.2999999999999999E-2</v>
      </c>
      <c r="I21" s="5" t="s">
        <v>56</v>
      </c>
    </row>
    <row r="22" spans="1:9" x14ac:dyDescent="0.25">
      <c r="A22" s="127" t="s">
        <v>88</v>
      </c>
      <c r="B22" s="131">
        <v>1</v>
      </c>
      <c r="C22" s="4">
        <v>1.008</v>
      </c>
      <c r="D22" s="4">
        <v>0</v>
      </c>
      <c r="E22" s="4">
        <v>-259</v>
      </c>
      <c r="F22" s="30">
        <v>0</v>
      </c>
      <c r="G22" s="4">
        <v>0</v>
      </c>
      <c r="H22" s="4">
        <v>0.154</v>
      </c>
      <c r="I22" s="5" t="s">
        <v>55</v>
      </c>
    </row>
    <row r="23" spans="1:9" x14ac:dyDescent="0.25">
      <c r="A23" s="127" t="s">
        <v>87</v>
      </c>
      <c r="B23" s="131">
        <v>2</v>
      </c>
      <c r="C23" s="4">
        <v>4.0030000000000001</v>
      </c>
      <c r="D23" s="4">
        <v>0</v>
      </c>
      <c r="E23" s="4">
        <v>-272</v>
      </c>
      <c r="F23" s="30">
        <v>0</v>
      </c>
      <c r="G23" s="4">
        <v>0</v>
      </c>
      <c r="H23" s="4">
        <v>0</v>
      </c>
      <c r="I23" s="5" t="s">
        <v>61</v>
      </c>
    </row>
    <row r="24" spans="1:9" x14ac:dyDescent="0.25">
      <c r="A24" s="127" t="s">
        <v>93</v>
      </c>
      <c r="B24" s="131">
        <v>80</v>
      </c>
      <c r="C24" s="4">
        <v>200.59</v>
      </c>
      <c r="D24" s="4">
        <v>0</v>
      </c>
      <c r="E24" s="4">
        <v>-38.799999999999997</v>
      </c>
      <c r="F24" s="30">
        <v>0</v>
      </c>
      <c r="G24" s="4">
        <v>0</v>
      </c>
      <c r="H24" s="4">
        <v>0.11</v>
      </c>
      <c r="I24" s="5" t="s">
        <v>13</v>
      </c>
    </row>
    <row r="25" spans="1:9" x14ac:dyDescent="0.25">
      <c r="A25" s="127" t="s">
        <v>89</v>
      </c>
      <c r="B25" s="131">
        <v>53</v>
      </c>
      <c r="C25" s="4">
        <v>126.91</v>
      </c>
      <c r="D25" s="4">
        <v>4.93</v>
      </c>
      <c r="E25" s="4">
        <v>114</v>
      </c>
      <c r="F25" s="30" t="s">
        <v>83</v>
      </c>
      <c r="G25" s="4">
        <v>0.13600000000000001</v>
      </c>
      <c r="H25" s="4">
        <v>0.22</v>
      </c>
      <c r="I25" s="5" t="s">
        <v>75</v>
      </c>
    </row>
    <row r="26" spans="1:9" x14ac:dyDescent="0.25">
      <c r="A26" s="127" t="s">
        <v>49</v>
      </c>
      <c r="B26" s="131">
        <v>19</v>
      </c>
      <c r="C26" s="4">
        <v>39.1</v>
      </c>
      <c r="D26" s="4">
        <v>0.86199999999999999</v>
      </c>
      <c r="E26" s="4">
        <v>63</v>
      </c>
      <c r="F26" s="30" t="s">
        <v>65</v>
      </c>
      <c r="G26" s="4">
        <v>0.23100000000000001</v>
      </c>
      <c r="H26" s="4">
        <v>0.13800000000000001</v>
      </c>
      <c r="I26" s="5" t="s">
        <v>55</v>
      </c>
    </row>
    <row r="27" spans="1:9" x14ac:dyDescent="0.25">
      <c r="A27" s="127" t="s">
        <v>92</v>
      </c>
      <c r="B27" s="131">
        <v>3</v>
      </c>
      <c r="C27" s="4">
        <v>6.94</v>
      </c>
      <c r="D27" s="4">
        <v>0.53400000000000003</v>
      </c>
      <c r="E27" s="4">
        <v>181</v>
      </c>
      <c r="F27" s="30" t="s">
        <v>65</v>
      </c>
      <c r="G27" s="4">
        <v>0.152</v>
      </c>
      <c r="H27" s="4">
        <v>6.8000000000000005E-2</v>
      </c>
      <c r="I27" s="5" t="s">
        <v>55</v>
      </c>
    </row>
    <row r="28" spans="1:9" x14ac:dyDescent="0.25">
      <c r="A28" s="127" t="s">
        <v>0</v>
      </c>
      <c r="B28" s="108">
        <v>12</v>
      </c>
      <c r="C28" s="3">
        <v>24.305</v>
      </c>
      <c r="D28" s="3">
        <v>1.738</v>
      </c>
      <c r="E28" s="3">
        <v>650</v>
      </c>
      <c r="F28" s="14" t="s">
        <v>9</v>
      </c>
      <c r="G28" s="4">
        <v>0.16</v>
      </c>
      <c r="H28" s="3">
        <v>7.1999999999999995E-2</v>
      </c>
      <c r="I28" s="5" t="s">
        <v>13</v>
      </c>
    </row>
    <row r="29" spans="1:9" x14ac:dyDescent="0.25">
      <c r="A29" s="127" t="s">
        <v>63</v>
      </c>
      <c r="B29" s="131">
        <v>25</v>
      </c>
      <c r="C29" s="4">
        <v>54.94</v>
      </c>
      <c r="D29" s="4">
        <v>7.44</v>
      </c>
      <c r="E29" s="4">
        <v>1244</v>
      </c>
      <c r="F29" s="30" t="s">
        <v>64</v>
      </c>
      <c r="G29" s="4">
        <v>0.112</v>
      </c>
      <c r="H29" s="4">
        <v>6.7000000000000004E-2</v>
      </c>
      <c r="I29" s="5" t="s">
        <v>13</v>
      </c>
    </row>
    <row r="30" spans="1:9" x14ac:dyDescent="0.25">
      <c r="A30" s="127" t="s">
        <v>94</v>
      </c>
      <c r="B30" s="131">
        <v>42</v>
      </c>
      <c r="C30" s="4">
        <v>95.94</v>
      </c>
      <c r="D30" s="4">
        <v>10.220000000000001</v>
      </c>
      <c r="E30" s="4">
        <v>2617</v>
      </c>
      <c r="F30" s="30" t="s">
        <v>65</v>
      </c>
      <c r="G30" s="4">
        <v>0.13600000000000001</v>
      </c>
      <c r="H30" s="4">
        <v>7.0000000000000007E-2</v>
      </c>
      <c r="I30" s="5" t="s">
        <v>56</v>
      </c>
    </row>
    <row r="31" spans="1:9" x14ac:dyDescent="0.25">
      <c r="A31" s="127" t="s">
        <v>98</v>
      </c>
      <c r="B31" s="131">
        <v>7</v>
      </c>
      <c r="C31" s="4">
        <v>14.007</v>
      </c>
      <c r="D31" s="4">
        <v>0</v>
      </c>
      <c r="E31" s="4">
        <v>-209.9</v>
      </c>
      <c r="F31" s="30">
        <v>0</v>
      </c>
      <c r="G31" s="4">
        <v>0</v>
      </c>
      <c r="H31" s="4">
        <v>1.4999999999999999E-2</v>
      </c>
      <c r="I31" s="5" t="s">
        <v>97</v>
      </c>
    </row>
    <row r="32" spans="1:9" x14ac:dyDescent="0.25">
      <c r="A32" s="127" t="s">
        <v>105</v>
      </c>
      <c r="B32" s="131">
        <v>11</v>
      </c>
      <c r="C32" s="4">
        <v>22.99</v>
      </c>
      <c r="D32" s="4">
        <v>0.97099999999999997</v>
      </c>
      <c r="E32" s="4">
        <v>98</v>
      </c>
      <c r="F32" s="30" t="s">
        <v>65</v>
      </c>
      <c r="G32" s="4">
        <v>0.186</v>
      </c>
      <c r="H32" s="4">
        <v>0.10199999999999999</v>
      </c>
      <c r="I32" s="5" t="s">
        <v>55</v>
      </c>
    </row>
    <row r="33" spans="1:9" x14ac:dyDescent="0.25">
      <c r="A33" s="127" t="s">
        <v>96</v>
      </c>
      <c r="B33" s="131">
        <v>41</v>
      </c>
      <c r="C33" s="4">
        <v>92.91</v>
      </c>
      <c r="D33" s="4">
        <v>8.57</v>
      </c>
      <c r="E33" s="4">
        <v>2468</v>
      </c>
      <c r="F33" s="30" t="s">
        <v>65</v>
      </c>
      <c r="G33" s="4">
        <v>0.14299999999999999</v>
      </c>
      <c r="H33" s="4">
        <v>6.9000000000000006E-2</v>
      </c>
      <c r="I33" s="5" t="s">
        <v>97</v>
      </c>
    </row>
    <row r="34" spans="1:9" x14ac:dyDescent="0.25">
      <c r="A34" s="127" t="s">
        <v>95</v>
      </c>
      <c r="B34" s="131">
        <v>10</v>
      </c>
      <c r="C34" s="4">
        <v>20.18</v>
      </c>
      <c r="D34" s="4">
        <v>0</v>
      </c>
      <c r="E34" s="4">
        <v>-248.7</v>
      </c>
      <c r="F34" s="30">
        <v>0</v>
      </c>
      <c r="G34" s="4">
        <v>0</v>
      </c>
      <c r="H34" s="4">
        <v>0</v>
      </c>
      <c r="I34" s="5" t="s">
        <v>61</v>
      </c>
    </row>
    <row r="35" spans="1:9" x14ac:dyDescent="0.25">
      <c r="A35" s="127" t="s">
        <v>69</v>
      </c>
      <c r="B35" s="131">
        <v>28</v>
      </c>
      <c r="C35" s="4">
        <v>58.69</v>
      </c>
      <c r="D35" s="4">
        <v>8.9</v>
      </c>
      <c r="E35" s="4">
        <v>1455</v>
      </c>
      <c r="F35" s="30" t="s">
        <v>10</v>
      </c>
      <c r="G35" s="4">
        <v>0.125</v>
      </c>
      <c r="H35" s="4">
        <v>6.9000000000000006E-2</v>
      </c>
      <c r="I35" s="5" t="s">
        <v>13</v>
      </c>
    </row>
    <row r="36" spans="1:9" x14ac:dyDescent="0.25">
      <c r="A36" s="127" t="s">
        <v>99</v>
      </c>
      <c r="B36" s="131">
        <v>8</v>
      </c>
      <c r="C36" s="4">
        <v>16</v>
      </c>
      <c r="D36" s="4">
        <v>0</v>
      </c>
      <c r="E36" s="4">
        <v>-218.4</v>
      </c>
      <c r="F36" s="30">
        <v>0</v>
      </c>
      <c r="G36" s="4">
        <v>0</v>
      </c>
      <c r="H36" s="4">
        <v>0.14000000000000001</v>
      </c>
      <c r="I36" s="5" t="s">
        <v>100</v>
      </c>
    </row>
    <row r="37" spans="1:9" x14ac:dyDescent="0.25">
      <c r="A37" s="127" t="s">
        <v>101</v>
      </c>
      <c r="B37" s="131">
        <v>15</v>
      </c>
      <c r="C37" s="4">
        <v>30.97</v>
      </c>
      <c r="D37" s="4">
        <v>1.82</v>
      </c>
      <c r="E37" s="4">
        <v>44.1</v>
      </c>
      <c r="F37" s="30" t="s">
        <v>83</v>
      </c>
      <c r="G37" s="4">
        <v>0.109</v>
      </c>
      <c r="H37" s="4">
        <v>3.5000000000000003E-2</v>
      </c>
      <c r="I37" s="5" t="s">
        <v>97</v>
      </c>
    </row>
    <row r="38" spans="1:9" x14ac:dyDescent="0.25">
      <c r="A38" s="127" t="s">
        <v>91</v>
      </c>
      <c r="B38" s="131">
        <v>82</v>
      </c>
      <c r="C38" s="4">
        <v>207.2</v>
      </c>
      <c r="D38" s="4">
        <v>11.35</v>
      </c>
      <c r="E38" s="4">
        <v>327</v>
      </c>
      <c r="F38" s="30" t="s">
        <v>10</v>
      </c>
      <c r="G38" s="4">
        <v>0.17499999999999999</v>
      </c>
      <c r="H38" s="4">
        <v>0.12</v>
      </c>
      <c r="I38" s="5" t="s">
        <v>13</v>
      </c>
    </row>
    <row r="39" spans="1:9" x14ac:dyDescent="0.25">
      <c r="A39" s="127" t="s">
        <v>102</v>
      </c>
      <c r="B39" s="131">
        <v>78</v>
      </c>
      <c r="C39" s="4">
        <v>195.08</v>
      </c>
      <c r="D39" s="4">
        <v>21.45</v>
      </c>
      <c r="E39" s="4">
        <v>1772</v>
      </c>
      <c r="F39" s="30" t="s">
        <v>10</v>
      </c>
      <c r="G39" s="4">
        <v>0.13900000000000001</v>
      </c>
      <c r="H39" s="4">
        <v>0.08</v>
      </c>
      <c r="I39" s="5" t="s">
        <v>13</v>
      </c>
    </row>
    <row r="40" spans="1:9" x14ac:dyDescent="0.25">
      <c r="A40" s="127" t="s">
        <v>106</v>
      </c>
      <c r="B40" s="131">
        <v>16</v>
      </c>
      <c r="C40" s="4">
        <v>32.06</v>
      </c>
      <c r="D40" s="4">
        <v>2.0699999999999998</v>
      </c>
      <c r="E40" s="4">
        <v>113</v>
      </c>
      <c r="F40" s="30" t="s">
        <v>83</v>
      </c>
      <c r="G40" s="4">
        <v>0.106</v>
      </c>
      <c r="H40" s="4">
        <v>0.184</v>
      </c>
      <c r="I40" s="5" t="s">
        <v>100</v>
      </c>
    </row>
    <row r="41" spans="1:9" x14ac:dyDescent="0.25">
      <c r="A41" s="127" t="s">
        <v>103</v>
      </c>
      <c r="B41" s="131">
        <v>14</v>
      </c>
      <c r="C41" s="4">
        <v>28.09</v>
      </c>
      <c r="D41" s="4">
        <v>2.33</v>
      </c>
      <c r="E41" s="4">
        <v>1410</v>
      </c>
      <c r="F41" s="30" t="s">
        <v>85</v>
      </c>
      <c r="G41" s="4">
        <v>0.11799999999999999</v>
      </c>
      <c r="H41" s="4">
        <v>0.04</v>
      </c>
      <c r="I41" s="5" t="s">
        <v>56</v>
      </c>
    </row>
    <row r="42" spans="1:9" x14ac:dyDescent="0.25">
      <c r="A42" s="127" t="s">
        <v>107</v>
      </c>
      <c r="B42" s="131">
        <v>50</v>
      </c>
      <c r="C42" s="4">
        <v>118.71</v>
      </c>
      <c r="D42" s="4">
        <v>7.27</v>
      </c>
      <c r="E42" s="4">
        <v>232</v>
      </c>
      <c r="F42" s="30" t="s">
        <v>108</v>
      </c>
      <c r="G42" s="4">
        <v>0.151</v>
      </c>
      <c r="H42" s="4">
        <v>7.0999999999999994E-2</v>
      </c>
      <c r="I42" s="5" t="s">
        <v>56</v>
      </c>
    </row>
    <row r="43" spans="1:9" x14ac:dyDescent="0.25">
      <c r="A43" s="127" t="s">
        <v>59</v>
      </c>
      <c r="B43" s="131">
        <v>22</v>
      </c>
      <c r="C43" s="4">
        <v>47.87</v>
      </c>
      <c r="D43" s="4">
        <v>4.51</v>
      </c>
      <c r="E43" s="4">
        <v>1668</v>
      </c>
      <c r="F43" s="30" t="s">
        <v>9</v>
      </c>
      <c r="G43" s="4">
        <v>0.14499999999999999</v>
      </c>
      <c r="H43" s="4">
        <v>6.8000000000000005E-2</v>
      </c>
      <c r="I43" s="5" t="s">
        <v>56</v>
      </c>
    </row>
    <row r="44" spans="1:9" x14ac:dyDescent="0.25">
      <c r="A44" s="127" t="s">
        <v>110</v>
      </c>
      <c r="B44" s="131">
        <v>23</v>
      </c>
      <c r="C44" s="4">
        <v>50.94</v>
      </c>
      <c r="D44" s="4">
        <v>6.1</v>
      </c>
      <c r="E44" s="4">
        <v>1890</v>
      </c>
      <c r="F44" s="30" t="s">
        <v>65</v>
      </c>
      <c r="G44" s="4">
        <v>0.13200000000000001</v>
      </c>
      <c r="H44" s="4">
        <v>5.8999999999999997E-2</v>
      </c>
      <c r="I44" s="5" t="s">
        <v>97</v>
      </c>
    </row>
    <row r="45" spans="1:9" x14ac:dyDescent="0.25">
      <c r="A45" s="127" t="s">
        <v>109</v>
      </c>
      <c r="B45" s="131">
        <v>74</v>
      </c>
      <c r="C45" s="4">
        <v>183.84</v>
      </c>
      <c r="D45" s="4">
        <v>19.3</v>
      </c>
      <c r="E45" s="4">
        <v>3410</v>
      </c>
      <c r="F45" s="30" t="s">
        <v>65</v>
      </c>
      <c r="G45" s="4">
        <v>0.13700000000000001</v>
      </c>
      <c r="H45" s="4">
        <v>7.0000000000000007E-2</v>
      </c>
      <c r="I45" s="5" t="s">
        <v>56</v>
      </c>
    </row>
    <row r="46" spans="1:9" x14ac:dyDescent="0.25">
      <c r="A46" s="127" t="s">
        <v>15</v>
      </c>
      <c r="B46" s="131">
        <v>39</v>
      </c>
      <c r="C46" s="3">
        <v>88.905839999999998</v>
      </c>
      <c r="D46" s="3">
        <v>4.4720000000000004</v>
      </c>
      <c r="E46" s="3">
        <v>1526</v>
      </c>
      <c r="F46" s="14" t="s">
        <v>9</v>
      </c>
      <c r="G46" s="4">
        <v>0.18</v>
      </c>
      <c r="H46" s="4">
        <v>0</v>
      </c>
      <c r="I46" s="5" t="s">
        <v>18</v>
      </c>
    </row>
    <row r="47" spans="1:9" x14ac:dyDescent="0.25">
      <c r="A47" s="127" t="s">
        <v>2</v>
      </c>
      <c r="B47" s="108">
        <v>30</v>
      </c>
      <c r="C47" s="3">
        <v>65.382000000000005</v>
      </c>
      <c r="D47" s="3">
        <v>7.14</v>
      </c>
      <c r="E47" s="3">
        <v>420</v>
      </c>
      <c r="F47" s="14" t="s">
        <v>9</v>
      </c>
      <c r="G47" s="4">
        <v>0.13300000000000001</v>
      </c>
      <c r="H47" s="3">
        <v>7.3999999999999996E-2</v>
      </c>
      <c r="I47" s="5" t="s">
        <v>13</v>
      </c>
    </row>
    <row r="48" spans="1:9" x14ac:dyDescent="0.25">
      <c r="A48" s="151" t="s">
        <v>58</v>
      </c>
      <c r="B48" s="152">
        <v>40</v>
      </c>
      <c r="C48" s="9">
        <v>91.22</v>
      </c>
      <c r="D48" s="9">
        <v>6.51</v>
      </c>
      <c r="E48" s="9">
        <v>1852</v>
      </c>
      <c r="F48" s="97" t="s">
        <v>9</v>
      </c>
      <c r="G48" s="9">
        <v>0.159</v>
      </c>
      <c r="H48" s="9">
        <v>7.9000000000000001E-2</v>
      </c>
      <c r="I48" s="10" t="s">
        <v>56</v>
      </c>
    </row>
  </sheetData>
  <autoFilter ref="A1:I48">
    <sortState ref="A2:I48">
      <sortCondition ref="A1:A48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21"/>
  <sheetViews>
    <sheetView workbookViewId="0">
      <selection activeCell="F12" sqref="F12"/>
    </sheetView>
  </sheetViews>
  <sheetFormatPr defaultRowHeight="15" x14ac:dyDescent="0.25"/>
  <sheetData>
    <row r="1" spans="1:7" x14ac:dyDescent="0.25">
      <c r="A1" t="s">
        <v>23</v>
      </c>
      <c r="D1" t="s">
        <v>26</v>
      </c>
      <c r="G1" t="s">
        <v>38</v>
      </c>
    </row>
    <row r="2" spans="1:7" x14ac:dyDescent="0.25">
      <c r="A2" s="83">
        <v>3.3</v>
      </c>
      <c r="B2" t="s">
        <v>24</v>
      </c>
      <c r="D2" t="s">
        <v>27</v>
      </c>
      <c r="G2" t="s">
        <v>39</v>
      </c>
    </row>
    <row r="3" spans="1:7" x14ac:dyDescent="0.25">
      <c r="A3">
        <f>A2*60</f>
        <v>198</v>
      </c>
      <c r="B3" t="s">
        <v>25</v>
      </c>
      <c r="D3" t="s">
        <v>41</v>
      </c>
      <c r="G3" t="s">
        <v>40</v>
      </c>
    </row>
    <row r="4" spans="1:7" x14ac:dyDescent="0.25">
      <c r="A4">
        <f>A3*60/1000</f>
        <v>11.88</v>
      </c>
      <c r="B4" t="s">
        <v>28</v>
      </c>
    </row>
    <row r="6" spans="1:7" x14ac:dyDescent="0.25">
      <c r="A6">
        <f>A3*5</f>
        <v>990</v>
      </c>
      <c r="B6" t="s">
        <v>37</v>
      </c>
    </row>
    <row r="8" spans="1:7" x14ac:dyDescent="0.25">
      <c r="A8" t="s">
        <v>42</v>
      </c>
    </row>
    <row r="9" spans="1:7" x14ac:dyDescent="0.25">
      <c r="A9" t="str">
        <f>'Charge 01 - Mg65Zn30Ca5'!A3</f>
        <v>Mg65Zn30Ca5</v>
      </c>
    </row>
    <row r="10" spans="1:7" x14ac:dyDescent="0.25">
      <c r="B10" s="84" t="s">
        <v>46</v>
      </c>
      <c r="C10" s="84" t="s">
        <v>49</v>
      </c>
    </row>
    <row r="11" spans="1:7" x14ac:dyDescent="0.25">
      <c r="A11" t="s">
        <v>43</v>
      </c>
      <c r="B11">
        <v>390</v>
      </c>
      <c r="C11">
        <f>B11+273.15</f>
        <v>663.15</v>
      </c>
      <c r="D11" t="s">
        <v>202</v>
      </c>
      <c r="F11" t="s">
        <v>204</v>
      </c>
    </row>
    <row r="12" spans="1:7" x14ac:dyDescent="0.25">
      <c r="A12" t="s">
        <v>45</v>
      </c>
      <c r="B12">
        <v>147</v>
      </c>
      <c r="C12">
        <f t="shared" ref="C12:C13" si="0">B12+273.15</f>
        <v>420.15</v>
      </c>
      <c r="D12" t="s">
        <v>203</v>
      </c>
    </row>
    <row r="13" spans="1:7" x14ac:dyDescent="0.25">
      <c r="A13" t="s">
        <v>44</v>
      </c>
      <c r="B13">
        <v>132</v>
      </c>
      <c r="C13">
        <f t="shared" si="0"/>
        <v>405.15</v>
      </c>
      <c r="D13" t="s">
        <v>203</v>
      </c>
    </row>
    <row r="14" spans="1:7" x14ac:dyDescent="0.25">
      <c r="A14" t="s">
        <v>47</v>
      </c>
      <c r="B14">
        <f>C14-273</f>
        <v>10.604999999999961</v>
      </c>
      <c r="C14">
        <f>C13*0.7</f>
        <v>283.60499999999996</v>
      </c>
      <c r="D14" t="s">
        <v>51</v>
      </c>
    </row>
    <row r="15" spans="1:7" x14ac:dyDescent="0.25">
      <c r="A15" t="s">
        <v>48</v>
      </c>
      <c r="B15">
        <f>C15-273</f>
        <v>51.120000000000005</v>
      </c>
      <c r="C15">
        <f>C13*0.8</f>
        <v>324.12</v>
      </c>
      <c r="D15" t="s">
        <v>50</v>
      </c>
    </row>
    <row r="17" spans="1:4" x14ac:dyDescent="0.25">
      <c r="A17" t="s">
        <v>151</v>
      </c>
    </row>
    <row r="18" spans="1:4" x14ac:dyDescent="0.25">
      <c r="B18" s="84" t="s">
        <v>46</v>
      </c>
      <c r="C18" s="84" t="s">
        <v>49</v>
      </c>
      <c r="D18" s="84" t="s">
        <v>155</v>
      </c>
    </row>
    <row r="19" spans="1:4" x14ac:dyDescent="0.25">
      <c r="A19" t="s">
        <v>152</v>
      </c>
      <c r="B19">
        <v>20</v>
      </c>
      <c r="C19">
        <f>273.15+B19</f>
        <v>293.14999999999998</v>
      </c>
      <c r="D19" s="235">
        <f>C19/C13</f>
        <v>0.7235591756139701</v>
      </c>
    </row>
    <row r="20" spans="1:4" x14ac:dyDescent="0.25">
      <c r="A20" t="s">
        <v>153</v>
      </c>
      <c r="C20">
        <v>20</v>
      </c>
      <c r="D20" s="235">
        <f>C20/C13</f>
        <v>4.9364432926076764E-2</v>
      </c>
    </row>
    <row r="21" spans="1:4" x14ac:dyDescent="0.25">
      <c r="A21" t="s">
        <v>154</v>
      </c>
      <c r="B21">
        <f>C21-273.15</f>
        <v>40</v>
      </c>
      <c r="C21">
        <f>C19+C20</f>
        <v>313.14999999999998</v>
      </c>
      <c r="D21" s="235">
        <f>C21/C13</f>
        <v>0.77292360854004694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1:AB81"/>
  <sheetViews>
    <sheetView workbookViewId="0">
      <pane ySplit="1" topLeftCell="A26" activePane="bottomLeft" state="frozen"/>
      <selection pane="bottomLeft"/>
    </sheetView>
  </sheetViews>
  <sheetFormatPr defaultColWidth="0" defaultRowHeight="15" zeroHeight="1" x14ac:dyDescent="0.25"/>
  <cols>
    <col min="1" max="3" width="9.140625" customWidth="1"/>
    <col min="4" max="4" width="10.5703125" bestFit="1" customWidth="1"/>
    <col min="5" max="5" width="9.140625" customWidth="1"/>
    <col min="6" max="6" width="9" bestFit="1" customWidth="1"/>
    <col min="7" max="7" width="11.7109375" bestFit="1" customWidth="1"/>
    <col min="8" max="8" width="9.140625" customWidth="1"/>
    <col min="9" max="10" width="9" bestFit="1" customWidth="1"/>
    <col min="11" max="16" width="9.140625" customWidth="1"/>
    <col min="17" max="17" width="12.7109375" customWidth="1"/>
    <col min="18" max="25" width="9.140625" customWidth="1"/>
    <col min="26" max="26" width="10.85546875" customWidth="1"/>
    <col min="27" max="27" width="9.7109375" bestFit="1" customWidth="1"/>
    <col min="28" max="28" width="9.140625" customWidth="1"/>
    <col min="29" max="16384" width="9.140625" hidden="1"/>
  </cols>
  <sheetData>
    <row r="1" spans="1:27" ht="31.5" x14ac:dyDescent="0.5">
      <c r="A1" s="121" t="s">
        <v>148</v>
      </c>
    </row>
    <row r="2" spans="1:27" ht="26.25" x14ac:dyDescent="0.4">
      <c r="A2" s="153" t="s">
        <v>53</v>
      </c>
      <c r="F2" s="91" t="s">
        <v>119</v>
      </c>
      <c r="J2" s="91" t="s">
        <v>115</v>
      </c>
      <c r="L2" s="91"/>
      <c r="Q2" s="91" t="s">
        <v>125</v>
      </c>
    </row>
    <row r="3" spans="1:27" ht="47.25" x14ac:dyDescent="0.25">
      <c r="A3" s="95" t="str">
        <f>R4 &amp; S4*100 &amp; R5 &amp; S5*100 &amp; R6 &amp; S6*100</f>
        <v>Mg65Zn30Ca5</v>
      </c>
      <c r="B3" s="87"/>
      <c r="C3" s="90" t="s">
        <v>19</v>
      </c>
      <c r="D3" s="88" t="s">
        <v>22</v>
      </c>
      <c r="E3" s="89" t="s">
        <v>21</v>
      </c>
      <c r="F3" s="100" t="s">
        <v>35</v>
      </c>
      <c r="G3" s="101" t="s">
        <v>36</v>
      </c>
      <c r="J3" s="53" t="str">
        <f>R4 &amp; S4*100 &amp; R5 &amp; S5*100 &amp; R6 &amp; S6*100</f>
        <v>Mg65Zn30Ca5</v>
      </c>
      <c r="K3" s="54"/>
      <c r="L3" s="102" t="s">
        <v>35</v>
      </c>
      <c r="M3" s="103" t="s">
        <v>21</v>
      </c>
      <c r="N3" s="103" t="s">
        <v>30</v>
      </c>
      <c r="O3" s="107" t="s">
        <v>29</v>
      </c>
      <c r="Q3" s="133" t="s">
        <v>66</v>
      </c>
      <c r="R3" s="134" t="s">
        <v>3</v>
      </c>
      <c r="S3" s="134" t="s">
        <v>124</v>
      </c>
      <c r="T3" s="134" t="s">
        <v>7</v>
      </c>
      <c r="U3" s="134" t="s">
        <v>4</v>
      </c>
      <c r="V3" s="134" t="s">
        <v>5</v>
      </c>
      <c r="W3" s="135" t="s">
        <v>6</v>
      </c>
      <c r="X3" s="134" t="s">
        <v>8</v>
      </c>
      <c r="Y3" s="134" t="s">
        <v>11</v>
      </c>
      <c r="Z3" s="134" t="s">
        <v>12</v>
      </c>
      <c r="AA3" s="135" t="s">
        <v>14</v>
      </c>
    </row>
    <row r="4" spans="1:27" x14ac:dyDescent="0.25">
      <c r="A4" s="85" t="str">
        <f>$R$4</f>
        <v>Mg</v>
      </c>
      <c r="B4" s="27"/>
      <c r="C4" s="173">
        <f>S4</f>
        <v>0.65</v>
      </c>
      <c r="D4" s="16">
        <f>S4*U4</f>
        <v>15.798250000000001</v>
      </c>
      <c r="E4" s="29">
        <f>D4/$D$7</f>
        <v>0.42222400395544779</v>
      </c>
      <c r="F4" s="118">
        <f>E4*$F$7</f>
        <v>45.494636426199499</v>
      </c>
      <c r="G4" s="79">
        <f>F4/V4</f>
        <v>26.176430624970944</v>
      </c>
      <c r="J4" s="39" t="str">
        <f>$R$4</f>
        <v>Mg</v>
      </c>
      <c r="K4" s="27"/>
      <c r="L4" s="122">
        <f>B33</f>
        <v>47.7</v>
      </c>
      <c r="M4" s="92">
        <f>L4/$L$7</f>
        <v>0.4100333528177974</v>
      </c>
      <c r="N4" s="104">
        <f>M4*U5*U6</f>
        <v>1074.4431134098961</v>
      </c>
      <c r="O4" s="114">
        <f>N4/$N$7</f>
        <v>0.6324674722716358</v>
      </c>
      <c r="Q4" s="136">
        <v>1</v>
      </c>
      <c r="R4" s="141" t="s">
        <v>0</v>
      </c>
      <c r="S4" s="176">
        <v>0.65</v>
      </c>
      <c r="T4" s="137">
        <f>INDEX('Elements Data'!B:B,MATCH($R4,'Elements Data'!$A:$A,0))</f>
        <v>12</v>
      </c>
      <c r="U4" s="137">
        <f>INDEX('Elements Data'!C:C,MATCH($R4,'Elements Data'!$A:$A,0))</f>
        <v>24.305</v>
      </c>
      <c r="V4" s="137">
        <f>INDEX('Elements Data'!D:D,MATCH($R4,'Elements Data'!$A:$A,0))</f>
        <v>1.738</v>
      </c>
      <c r="W4" s="179">
        <f>INDEX('Elements Data'!E:E,MATCH($R4,'Elements Data'!$A:$A,0))</f>
        <v>650</v>
      </c>
      <c r="X4" s="147" t="str">
        <f>INDEX('Elements Data'!F:F,MATCH($R4,'Elements Data'!$A:$A,0))</f>
        <v>HCP</v>
      </c>
      <c r="Y4" s="137">
        <f>INDEX('Elements Data'!G:G,MATCH($R4,'Elements Data'!$A:$A,0))</f>
        <v>0.16</v>
      </c>
      <c r="Z4" s="137">
        <f>INDEX('Elements Data'!H:H,MATCH($R4,'Elements Data'!$A:$A,0))</f>
        <v>7.1999999999999995E-2</v>
      </c>
      <c r="AA4" s="144" t="str">
        <f>INDEX('Elements Data'!I:I,MATCH($R4,'Elements Data'!$A:$A,0))</f>
        <v>2+</v>
      </c>
    </row>
    <row r="5" spans="1:27" x14ac:dyDescent="0.25">
      <c r="A5" s="85" t="str">
        <f>$R$5</f>
        <v>Zn</v>
      </c>
      <c r="B5" s="30"/>
      <c r="C5" s="174">
        <f>S5</f>
        <v>0.3</v>
      </c>
      <c r="D5" s="4">
        <f>S5*U5</f>
        <v>19.614599999999999</v>
      </c>
      <c r="E5" s="32">
        <f t="shared" ref="E5:E6" si="0">D5/$D$7</f>
        <v>0.52421976788470404</v>
      </c>
      <c r="F5" s="118">
        <f>E5*$F$7</f>
        <v>56.484679989576861</v>
      </c>
      <c r="G5" s="79">
        <f>F5/V5</f>
        <v>7.9110196063833138</v>
      </c>
      <c r="J5" s="39" t="str">
        <f>$R$5</f>
        <v>Zn</v>
      </c>
      <c r="K5" s="30"/>
      <c r="L5" s="123">
        <f>E33</f>
        <v>59.233999999999995</v>
      </c>
      <c r="M5" s="93">
        <f>L5/$L$7</f>
        <v>0.50918062098132932</v>
      </c>
      <c r="N5" s="105">
        <f>M5*U4*U6</f>
        <v>495.99069924749858</v>
      </c>
      <c r="O5" s="115">
        <f>N5/$N$7</f>
        <v>0.29196332491511995</v>
      </c>
      <c r="Q5" s="136">
        <v>2</v>
      </c>
      <c r="R5" s="142" t="s">
        <v>2</v>
      </c>
      <c r="S5" s="177">
        <v>0.3</v>
      </c>
      <c r="T5" s="138">
        <f>INDEX('Elements Data'!B:B,MATCH($R5,'Elements Data'!$A:$A,0))</f>
        <v>30</v>
      </c>
      <c r="U5" s="138">
        <f>INDEX('Elements Data'!C:C,MATCH($R5,'Elements Data'!$A:$A,0))</f>
        <v>65.382000000000005</v>
      </c>
      <c r="V5" s="138">
        <f>INDEX('Elements Data'!D:D,MATCH($R5,'Elements Data'!$A:$A,0))</f>
        <v>7.14</v>
      </c>
      <c r="W5" s="180">
        <f>INDEX('Elements Data'!E:E,MATCH($R5,'Elements Data'!$A:$A,0))</f>
        <v>420</v>
      </c>
      <c r="X5" s="148" t="str">
        <f>INDEX('Elements Data'!F:F,MATCH($R5,'Elements Data'!$A:$A,0))</f>
        <v>HCP</v>
      </c>
      <c r="Y5" s="138">
        <f>INDEX('Elements Data'!G:G,MATCH($R5,'Elements Data'!$A:$A,0))</f>
        <v>0.13300000000000001</v>
      </c>
      <c r="Z5" s="138">
        <f>INDEX('Elements Data'!H:H,MATCH($R5,'Elements Data'!$A:$A,0))</f>
        <v>7.3999999999999996E-2</v>
      </c>
      <c r="AA5" s="145" t="str">
        <f>INDEX('Elements Data'!I:I,MATCH($R5,'Elements Data'!$A:$A,0))</f>
        <v>2+</v>
      </c>
    </row>
    <row r="6" spans="1:27" x14ac:dyDescent="0.25">
      <c r="A6" s="85" t="str">
        <f>$R$6</f>
        <v>Ca</v>
      </c>
      <c r="B6" s="97"/>
      <c r="C6" s="175">
        <f>S6</f>
        <v>0.05</v>
      </c>
      <c r="D6" s="9">
        <f>S6*U6</f>
        <v>2.0039000000000002</v>
      </c>
      <c r="E6" s="96">
        <f t="shared" si="0"/>
        <v>5.3556228159848202E-2</v>
      </c>
      <c r="F6" s="118">
        <f>E6*$F$7</f>
        <v>5.7706835842236437</v>
      </c>
      <c r="G6" s="79">
        <f>F6/V6</f>
        <v>3.7230216672410603</v>
      </c>
      <c r="J6" s="39" t="str">
        <f>$R$6</f>
        <v>Ca</v>
      </c>
      <c r="K6" s="97"/>
      <c r="L6" s="124">
        <f>H33</f>
        <v>9.3979999999999997</v>
      </c>
      <c r="M6" s="99">
        <f>L6/$L$7</f>
        <v>8.078602620087337E-2</v>
      </c>
      <c r="N6" s="106">
        <f>M6*U4*U5</f>
        <v>128.37784251091705</v>
      </c>
      <c r="O6" s="116">
        <f>N6/$N$7</f>
        <v>7.5569202813244085E-2</v>
      </c>
      <c r="Q6" s="139">
        <v>3</v>
      </c>
      <c r="R6" s="143" t="s">
        <v>1</v>
      </c>
      <c r="S6" s="178">
        <v>0.05</v>
      </c>
      <c r="T6" s="140">
        <f>INDEX('Elements Data'!B:B,MATCH($R6,'Elements Data'!$A:$A,0))</f>
        <v>20</v>
      </c>
      <c r="U6" s="140">
        <f>INDEX('Elements Data'!C:C,MATCH($R6,'Elements Data'!$A:$A,0))</f>
        <v>40.078000000000003</v>
      </c>
      <c r="V6" s="140">
        <f>INDEX('Elements Data'!D:D,MATCH($R6,'Elements Data'!$A:$A,0))</f>
        <v>1.55</v>
      </c>
      <c r="W6" s="181">
        <f>INDEX('Elements Data'!E:E,MATCH($R6,'Elements Data'!$A:$A,0))</f>
        <v>842</v>
      </c>
      <c r="X6" s="149" t="str">
        <f>INDEX('Elements Data'!F:F,MATCH($R6,'Elements Data'!$A:$A,0))</f>
        <v>FCC</v>
      </c>
      <c r="Y6" s="140">
        <f>INDEX('Elements Data'!G:G,MATCH($R6,'Elements Data'!$A:$A,0))</f>
        <v>0.14899999999999999</v>
      </c>
      <c r="Z6" s="140">
        <f>INDEX('Elements Data'!H:H,MATCH($R6,'Elements Data'!$A:$A,0))</f>
        <v>9.5000000000000001E-2</v>
      </c>
      <c r="AA6" s="146" t="str">
        <f>INDEX('Elements Data'!I:I,MATCH($R6,'Elements Data'!$A:$A,0))</f>
        <v>2+</v>
      </c>
    </row>
    <row r="7" spans="1:27" x14ac:dyDescent="0.25">
      <c r="A7" s="86"/>
      <c r="B7" s="97" t="s">
        <v>20</v>
      </c>
      <c r="C7" s="98">
        <f>SUM(C4:C6)</f>
        <v>1</v>
      </c>
      <c r="D7" s="9">
        <f>SUM(D4:D6)</f>
        <v>37.41675</v>
      </c>
      <c r="E7" s="96">
        <f>SUM(E4:E6)</f>
        <v>1</v>
      </c>
      <c r="F7" s="94">
        <v>107.75</v>
      </c>
      <c r="G7" s="80">
        <f>SUM(G4:G6)</f>
        <v>37.810471898595324</v>
      </c>
      <c r="J7" s="40"/>
      <c r="K7" s="97" t="s">
        <v>20</v>
      </c>
      <c r="L7" s="125">
        <f>SUM(L4:L6)</f>
        <v>116.33199999999999</v>
      </c>
      <c r="M7" s="98">
        <f>SUM(M4:M6)</f>
        <v>1</v>
      </c>
      <c r="N7" s="9">
        <f>SUM(N4:N6)</f>
        <v>1698.811655168312</v>
      </c>
      <c r="O7" s="117">
        <f>SUM(O4:O6)</f>
        <v>0.99999999999999989</v>
      </c>
    </row>
    <row r="8" spans="1:27" x14ac:dyDescent="0.25"/>
    <row r="9" spans="1:27" ht="26.25" x14ac:dyDescent="0.4">
      <c r="A9" s="154" t="s">
        <v>114</v>
      </c>
      <c r="J9" s="91" t="s">
        <v>116</v>
      </c>
      <c r="L9" s="91"/>
      <c r="Q9" s="91" t="s">
        <v>126</v>
      </c>
    </row>
    <row r="10" spans="1:27" ht="30" customHeight="1" x14ac:dyDescent="0.25">
      <c r="A10" s="287" t="str">
        <f>$R$4</f>
        <v>Mg</v>
      </c>
      <c r="B10" s="288"/>
      <c r="C10" s="198"/>
      <c r="D10" s="289" t="str">
        <f>$R$5</f>
        <v>Zn</v>
      </c>
      <c r="E10" s="290"/>
      <c r="F10" s="198"/>
      <c r="G10" s="291" t="str">
        <f>$R$6</f>
        <v>Ca</v>
      </c>
      <c r="H10" s="292"/>
      <c r="J10" s="165" t="str">
        <f>R4 &amp; S4*100 &amp; R5 &amp; S5*100 &amp; R6 &amp; S6*100</f>
        <v>Mg65Zn30Ca5</v>
      </c>
      <c r="K10" s="168"/>
      <c r="L10" s="169" t="s">
        <v>35</v>
      </c>
      <c r="M10" s="170" t="s">
        <v>21</v>
      </c>
      <c r="N10" s="170" t="s">
        <v>30</v>
      </c>
      <c r="O10" s="171" t="s">
        <v>29</v>
      </c>
      <c r="Q10" s="182" t="s">
        <v>128</v>
      </c>
      <c r="R10" s="185" t="s">
        <v>127</v>
      </c>
      <c r="S10" s="183"/>
      <c r="T10" s="189" t="s">
        <v>134</v>
      </c>
      <c r="U10" s="186"/>
    </row>
    <row r="11" spans="1:27" x14ac:dyDescent="0.25">
      <c r="A11" s="222" t="s">
        <v>52</v>
      </c>
      <c r="B11" s="223" t="s">
        <v>35</v>
      </c>
      <c r="C11" s="224"/>
      <c r="D11" s="225" t="s">
        <v>52</v>
      </c>
      <c r="E11" s="226" t="s">
        <v>35</v>
      </c>
      <c r="F11" s="224"/>
      <c r="G11" s="227" t="s">
        <v>52</v>
      </c>
      <c r="H11" s="228" t="s">
        <v>35</v>
      </c>
      <c r="J11" s="166" t="str">
        <f>$R$4</f>
        <v>Mg</v>
      </c>
      <c r="K11" s="27"/>
      <c r="L11" s="122">
        <f>L33</f>
        <v>44.745000000000005</v>
      </c>
      <c r="M11" s="92">
        <f>L11/$L$14</f>
        <v>0.41534777079523622</v>
      </c>
      <c r="N11" s="104">
        <f>M11*U5*U6</f>
        <v>1088.368906905476</v>
      </c>
      <c r="O11" s="163">
        <f>N11/$N$14</f>
        <v>0.64299520480093519</v>
      </c>
      <c r="Q11" s="11" t="s">
        <v>131</v>
      </c>
      <c r="R11" s="184">
        <v>700</v>
      </c>
      <c r="S11" s="111" t="s">
        <v>146</v>
      </c>
      <c r="T11" s="108"/>
      <c r="U11" s="109"/>
    </row>
    <row r="12" spans="1:27" x14ac:dyDescent="0.25">
      <c r="A12" s="14">
        <v>1</v>
      </c>
      <c r="B12" s="109">
        <v>11.461</v>
      </c>
      <c r="C12" s="3"/>
      <c r="D12" s="14">
        <v>1</v>
      </c>
      <c r="E12" s="109">
        <v>29.927</v>
      </c>
      <c r="F12" s="3"/>
      <c r="G12" s="14">
        <v>1</v>
      </c>
      <c r="H12" s="109">
        <v>5.976</v>
      </c>
      <c r="J12" s="166" t="str">
        <f>$R$5</f>
        <v>Zn</v>
      </c>
      <c r="K12" s="30"/>
      <c r="L12" s="161">
        <f>Q33</f>
        <v>56.891999999999996</v>
      </c>
      <c r="M12" s="93">
        <f t="shared" ref="M12:M13" si="1">L12/$L$14</f>
        <v>0.52810292493200528</v>
      </c>
      <c r="N12" s="105">
        <f>M12*U4*U6</f>
        <v>514.42283586295241</v>
      </c>
      <c r="O12" s="164">
        <f>N12/$N$14</f>
        <v>0.30391479819140421</v>
      </c>
      <c r="Q12" s="14" t="s">
        <v>129</v>
      </c>
      <c r="R12" s="109">
        <v>385</v>
      </c>
      <c r="S12" s="111"/>
      <c r="T12" s="108"/>
      <c r="U12" s="109"/>
    </row>
    <row r="13" spans="1:27" x14ac:dyDescent="0.25">
      <c r="A13" s="14">
        <v>2</v>
      </c>
      <c r="B13" s="109">
        <v>9.7669999999999995</v>
      </c>
      <c r="C13" s="3"/>
      <c r="D13" s="14">
        <v>2</v>
      </c>
      <c r="E13" s="109">
        <v>43.075000000000003</v>
      </c>
      <c r="F13" s="3"/>
      <c r="G13" s="14">
        <v>2</v>
      </c>
      <c r="H13" s="109">
        <v>3.4220000000000002</v>
      </c>
      <c r="J13" s="166" t="str">
        <f>$R$6</f>
        <v>Ca</v>
      </c>
      <c r="K13" s="97"/>
      <c r="L13" s="124">
        <f>V33</f>
        <v>6.0919999999999996</v>
      </c>
      <c r="M13" s="99">
        <f t="shared" si="1"/>
        <v>5.6549304272758491E-2</v>
      </c>
      <c r="N13" s="106">
        <f>M13*U4*U5</f>
        <v>89.863037203724147</v>
      </c>
      <c r="O13" s="117">
        <f>N13/$N$14</f>
        <v>5.3089997007660691E-2</v>
      </c>
      <c r="Q13" s="14" t="s">
        <v>132</v>
      </c>
      <c r="R13" s="109">
        <v>650</v>
      </c>
      <c r="S13" s="111"/>
      <c r="T13" s="108"/>
      <c r="U13" s="109"/>
    </row>
    <row r="14" spans="1:27" x14ac:dyDescent="0.25">
      <c r="A14" s="14">
        <v>3</v>
      </c>
      <c r="B14" s="109">
        <v>11.393000000000001</v>
      </c>
      <c r="C14" s="3"/>
      <c r="D14" s="14">
        <v>3</v>
      </c>
      <c r="E14" s="109">
        <v>4.5129999999999999</v>
      </c>
      <c r="F14" s="3"/>
      <c r="G14" s="14">
        <v>3</v>
      </c>
      <c r="H14" s="109">
        <v>0.85599999999999998</v>
      </c>
      <c r="J14" s="167"/>
      <c r="K14" s="97" t="s">
        <v>20</v>
      </c>
      <c r="L14" s="162">
        <f>SUM(L11:L13)</f>
        <v>107.729</v>
      </c>
      <c r="M14" s="98">
        <f>SUM(M11:M13)</f>
        <v>1</v>
      </c>
      <c r="N14" s="9">
        <f>SUM(N11:N13)</f>
        <v>1692.6547799721525</v>
      </c>
      <c r="O14" s="117">
        <f>SUM(O11:O13)</f>
        <v>1</v>
      </c>
      <c r="Q14" s="14" t="s">
        <v>130</v>
      </c>
      <c r="R14" s="109">
        <v>385</v>
      </c>
      <c r="S14" s="111"/>
      <c r="T14" s="108"/>
      <c r="U14" s="109"/>
    </row>
    <row r="15" spans="1:27" x14ac:dyDescent="0.25">
      <c r="A15" s="14">
        <v>4</v>
      </c>
      <c r="B15" s="109">
        <v>10.811999999999999</v>
      </c>
      <c r="C15" s="3"/>
      <c r="D15" s="14">
        <v>4</v>
      </c>
      <c r="E15" s="109">
        <v>5.46</v>
      </c>
      <c r="F15" s="3"/>
      <c r="G15" s="14">
        <v>4</v>
      </c>
      <c r="H15" s="109">
        <v>0</v>
      </c>
      <c r="Q15" s="14" t="s">
        <v>133</v>
      </c>
      <c r="R15" s="109">
        <v>650</v>
      </c>
      <c r="S15" s="111"/>
      <c r="T15" s="108"/>
      <c r="U15" s="109"/>
    </row>
    <row r="16" spans="1:27" x14ac:dyDescent="0.25">
      <c r="A16" s="14">
        <v>5</v>
      </c>
      <c r="B16" s="109">
        <v>11.207000000000001</v>
      </c>
      <c r="C16" s="3"/>
      <c r="D16" s="14">
        <v>5</v>
      </c>
      <c r="E16" s="109">
        <v>29.306999999999999</v>
      </c>
      <c r="F16" s="3"/>
      <c r="G16" s="14">
        <v>5</v>
      </c>
      <c r="H16" s="109">
        <v>0</v>
      </c>
      <c r="Q16" s="14" t="s">
        <v>135</v>
      </c>
      <c r="R16" s="109">
        <v>500</v>
      </c>
      <c r="S16" s="111" t="s">
        <v>136</v>
      </c>
      <c r="T16" s="108"/>
      <c r="U16" s="109"/>
    </row>
    <row r="17" spans="1:23" x14ac:dyDescent="0.25">
      <c r="A17" s="14">
        <v>6</v>
      </c>
      <c r="B17" s="109">
        <v>11.106</v>
      </c>
      <c r="C17" s="3"/>
      <c r="D17" s="14">
        <v>6</v>
      </c>
      <c r="E17" s="109">
        <v>80.525000000000006</v>
      </c>
      <c r="F17" s="3"/>
      <c r="G17" s="14">
        <v>6</v>
      </c>
      <c r="H17" s="109">
        <v>0</v>
      </c>
      <c r="Q17" s="30" t="s">
        <v>137</v>
      </c>
      <c r="R17" s="109"/>
      <c r="S17" s="111"/>
      <c r="T17" s="108"/>
      <c r="U17" s="109"/>
    </row>
    <row r="18" spans="1:23" x14ac:dyDescent="0.25">
      <c r="A18" s="14">
        <v>7</v>
      </c>
      <c r="B18" s="109">
        <v>10.409000000000001</v>
      </c>
      <c r="C18" s="3"/>
      <c r="D18" s="14">
        <v>7</v>
      </c>
      <c r="E18" s="109">
        <v>150.596</v>
      </c>
      <c r="F18" s="3"/>
      <c r="G18" s="14">
        <v>7</v>
      </c>
      <c r="H18" s="109">
        <v>0</v>
      </c>
      <c r="Q18" s="30" t="s">
        <v>138</v>
      </c>
      <c r="R18" s="109"/>
      <c r="S18" s="111"/>
      <c r="T18" s="108"/>
      <c r="U18" s="109"/>
    </row>
    <row r="19" spans="1:23" x14ac:dyDescent="0.25">
      <c r="A19" s="14">
        <v>8</v>
      </c>
      <c r="B19" s="109">
        <v>15.914</v>
      </c>
      <c r="C19" s="3"/>
      <c r="D19" s="14">
        <v>8</v>
      </c>
      <c r="E19" s="109">
        <v>0</v>
      </c>
      <c r="F19" s="3"/>
      <c r="G19" s="14">
        <v>8</v>
      </c>
      <c r="H19" s="109">
        <v>0</v>
      </c>
      <c r="Q19" s="30" t="s">
        <v>139</v>
      </c>
      <c r="R19" s="109"/>
      <c r="S19" s="111"/>
      <c r="T19" s="108"/>
      <c r="U19" s="109"/>
    </row>
    <row r="20" spans="1:23" x14ac:dyDescent="0.25">
      <c r="A20" s="14">
        <v>9</v>
      </c>
      <c r="B20" s="109">
        <v>0</v>
      </c>
      <c r="C20" s="3"/>
      <c r="D20" s="14">
        <v>9</v>
      </c>
      <c r="E20" s="109">
        <v>0</v>
      </c>
      <c r="F20" s="3"/>
      <c r="G20" s="14">
        <v>9</v>
      </c>
      <c r="H20" s="109">
        <v>0</v>
      </c>
      <c r="Q20" s="97" t="s">
        <v>140</v>
      </c>
      <c r="R20" s="110"/>
      <c r="S20" s="187"/>
      <c r="T20" s="188"/>
      <c r="U20" s="110"/>
    </row>
    <row r="21" spans="1:23" x14ac:dyDescent="0.25">
      <c r="A21" s="15">
        <v>10</v>
      </c>
      <c r="B21" s="110">
        <v>0</v>
      </c>
      <c r="C21" s="8"/>
      <c r="D21" s="15">
        <v>10</v>
      </c>
      <c r="E21" s="110">
        <v>0</v>
      </c>
      <c r="F21" s="8"/>
      <c r="G21" s="15">
        <v>10</v>
      </c>
      <c r="H21" s="110">
        <v>0</v>
      </c>
    </row>
    <row r="22" spans="1:23" x14ac:dyDescent="0.25"/>
    <row r="23" spans="1:23" ht="23.25" x14ac:dyDescent="0.35">
      <c r="A23" s="154" t="s">
        <v>118</v>
      </c>
      <c r="J23" s="154" t="s">
        <v>117</v>
      </c>
    </row>
    <row r="24" spans="1:23" s="206" customFormat="1" ht="22.5" customHeight="1" x14ac:dyDescent="0.25">
      <c r="A24" s="287" t="str">
        <f>$R$4</f>
        <v>Mg</v>
      </c>
      <c r="B24" s="288"/>
      <c r="C24" s="205"/>
      <c r="D24" s="289" t="str">
        <f>$R$5</f>
        <v>Zn</v>
      </c>
      <c r="E24" s="290"/>
      <c r="F24" s="205"/>
      <c r="G24" s="291" t="str">
        <f>$R$6</f>
        <v>Ca</v>
      </c>
      <c r="H24" s="292"/>
      <c r="J24" s="207" t="str">
        <f>$R$4</f>
        <v>Mg</v>
      </c>
      <c r="K24" s="208" t="s">
        <v>111</v>
      </c>
      <c r="L24" s="208" t="s">
        <v>112</v>
      </c>
      <c r="M24" s="202" t="s">
        <v>150</v>
      </c>
      <c r="N24" s="209"/>
      <c r="O24" s="210" t="str">
        <f>$R$5</f>
        <v>Zn</v>
      </c>
      <c r="P24" s="211" t="s">
        <v>111</v>
      </c>
      <c r="Q24" s="211" t="s">
        <v>112</v>
      </c>
      <c r="R24" s="203" t="s">
        <v>150</v>
      </c>
      <c r="S24" s="205"/>
      <c r="T24" s="212" t="str">
        <f>$R$6</f>
        <v>Ca</v>
      </c>
      <c r="U24" s="213" t="s">
        <v>111</v>
      </c>
      <c r="V24" s="213" t="s">
        <v>112</v>
      </c>
      <c r="W24" s="204" t="s">
        <v>150</v>
      </c>
    </row>
    <row r="25" spans="1:23" s="218" customFormat="1" x14ac:dyDescent="0.25">
      <c r="A25" s="214" t="s">
        <v>54</v>
      </c>
      <c r="B25" s="201" t="s">
        <v>35</v>
      </c>
      <c r="C25" s="215"/>
      <c r="D25" s="216" t="s">
        <v>54</v>
      </c>
      <c r="E25" s="200" t="s">
        <v>35</v>
      </c>
      <c r="F25" s="215"/>
      <c r="G25" s="217" t="s">
        <v>54</v>
      </c>
      <c r="H25" s="199" t="s">
        <v>35</v>
      </c>
      <c r="J25" s="214" t="s">
        <v>54</v>
      </c>
      <c r="K25" s="219" t="s">
        <v>35</v>
      </c>
      <c r="L25" s="219" t="s">
        <v>35</v>
      </c>
      <c r="M25" s="201" t="s">
        <v>149</v>
      </c>
      <c r="N25" s="215"/>
      <c r="O25" s="216" t="s">
        <v>54</v>
      </c>
      <c r="P25" s="220" t="s">
        <v>35</v>
      </c>
      <c r="Q25" s="220" t="s">
        <v>35</v>
      </c>
      <c r="R25" s="200" t="s">
        <v>149</v>
      </c>
      <c r="S25" s="215"/>
      <c r="T25" s="217" t="s">
        <v>54</v>
      </c>
      <c r="U25" s="221" t="s">
        <v>35</v>
      </c>
      <c r="V25" s="221" t="s">
        <v>35</v>
      </c>
      <c r="W25" s="199" t="s">
        <v>149</v>
      </c>
    </row>
    <row r="26" spans="1:23" x14ac:dyDescent="0.25">
      <c r="A26" s="111">
        <v>2</v>
      </c>
      <c r="B26" s="5">
        <f>IF(A26=0,0,INDEX(B12:B21,MATCH(A26,A12:A21,0)))</f>
        <v>9.7669999999999995</v>
      </c>
      <c r="C26" s="3"/>
      <c r="D26" s="111">
        <v>1</v>
      </c>
      <c r="E26" s="5">
        <f>IF(D26=0,0,INDEX(E12:E21,MATCH(D26,D12:D21,0)))</f>
        <v>29.927</v>
      </c>
      <c r="F26" s="3"/>
      <c r="G26" s="111">
        <v>1</v>
      </c>
      <c r="H26" s="5">
        <f>IF(G26=0,0,INDEX(H11:H20,MATCH(G26,G11:G20,0)))</f>
        <v>5.976</v>
      </c>
      <c r="J26" s="148">
        <f t="shared" ref="J26:K32" si="2">A26</f>
        <v>2</v>
      </c>
      <c r="K26" s="155">
        <f t="shared" si="2"/>
        <v>9.7669999999999995</v>
      </c>
      <c r="L26" s="108">
        <v>9.452</v>
      </c>
      <c r="M26" s="160">
        <f>IF(L26=0,"",1-L26/K26)</f>
        <v>3.225145899457349E-2</v>
      </c>
      <c r="N26" s="3"/>
      <c r="O26" s="148">
        <f t="shared" ref="O26:P32" si="3">D26</f>
        <v>1</v>
      </c>
      <c r="P26" s="155">
        <f t="shared" si="3"/>
        <v>29.927</v>
      </c>
      <c r="Q26" s="108">
        <v>28.745999999999999</v>
      </c>
      <c r="R26" s="160">
        <f>IF(Q26=0,"",1-Q26/P26)</f>
        <v>3.9462692551876288E-2</v>
      </c>
      <c r="S26" s="3"/>
      <c r="T26" s="148">
        <f t="shared" ref="T26:U32" si="4">G26</f>
        <v>1</v>
      </c>
      <c r="U26" s="155">
        <f t="shared" si="4"/>
        <v>5.976</v>
      </c>
      <c r="V26" s="108">
        <v>4.3419999999999996</v>
      </c>
      <c r="W26" s="160">
        <f>IF(V26=0,"",1-V26/U26)</f>
        <v>0.27342704149933073</v>
      </c>
    </row>
    <row r="27" spans="1:23" x14ac:dyDescent="0.25">
      <c r="A27" s="111">
        <v>4</v>
      </c>
      <c r="B27" s="5">
        <f>IF(A27=0,0,INDEX(B12:B21,MATCH(A27,A12:A21,0)))</f>
        <v>10.811999999999999</v>
      </c>
      <c r="C27" s="3"/>
      <c r="D27" s="111">
        <v>5</v>
      </c>
      <c r="E27" s="5">
        <f>IF(D27=0,0,INDEX(E12:E21,MATCH(D27,D12:D21,0)))</f>
        <v>29.306999999999999</v>
      </c>
      <c r="F27" s="3"/>
      <c r="G27" s="111">
        <v>2</v>
      </c>
      <c r="H27" s="5">
        <f>IF(G27=0,0,INDEX(H12:H21,MATCH(G27,G12:G21,0)))</f>
        <v>3.4220000000000002</v>
      </c>
      <c r="J27" s="148">
        <f t="shared" si="2"/>
        <v>4</v>
      </c>
      <c r="K27" s="155">
        <f t="shared" si="2"/>
        <v>10.811999999999999</v>
      </c>
      <c r="L27" s="108">
        <v>10.464</v>
      </c>
      <c r="M27" s="160">
        <f t="shared" ref="M27:M32" si="5">IF(L27=0,"",1-L27/K27)</f>
        <v>3.2186459489456087E-2</v>
      </c>
      <c r="N27" s="3"/>
      <c r="O27" s="148">
        <f t="shared" si="3"/>
        <v>5</v>
      </c>
      <c r="P27" s="155">
        <f t="shared" si="3"/>
        <v>29.306999999999999</v>
      </c>
      <c r="Q27" s="108">
        <v>28.146000000000001</v>
      </c>
      <c r="R27" s="160">
        <f t="shared" ref="R27:R32" si="6">IF(Q27=0,"",1-Q27/P27)</f>
        <v>3.9615109018323214E-2</v>
      </c>
      <c r="S27" s="3"/>
      <c r="T27" s="148">
        <f t="shared" si="4"/>
        <v>2</v>
      </c>
      <c r="U27" s="155">
        <f t="shared" si="4"/>
        <v>3.4220000000000002</v>
      </c>
      <c r="V27" s="108">
        <v>1.75</v>
      </c>
      <c r="W27" s="160">
        <f t="shared" ref="W27:W32" si="7">IF(V27=0,"",1-V27/U27)</f>
        <v>0.4886031560490941</v>
      </c>
    </row>
    <row r="28" spans="1:23" x14ac:dyDescent="0.25">
      <c r="A28" s="111">
        <v>5</v>
      </c>
      <c r="B28" s="5">
        <f>IF(A28=0,0,INDEX(B12:B21,MATCH(A28,A12:A21,0)))</f>
        <v>11.207000000000001</v>
      </c>
      <c r="C28" s="3"/>
      <c r="D28" s="111">
        <v>0</v>
      </c>
      <c r="E28" s="5">
        <f>IF(D28=0,0,INDEX(E12:E21,MATCH(D28,D12:D21,0)))</f>
        <v>0</v>
      </c>
      <c r="F28" s="3"/>
      <c r="G28" s="111">
        <v>0</v>
      </c>
      <c r="H28" s="5">
        <f>IF(G28=0,0,INDEX(H12:H21,MATCH(G28,G12:G21,0)))</f>
        <v>0</v>
      </c>
      <c r="J28" s="148">
        <f t="shared" si="2"/>
        <v>5</v>
      </c>
      <c r="K28" s="155">
        <f t="shared" si="2"/>
        <v>11.207000000000001</v>
      </c>
      <c r="L28" s="108">
        <v>10.907</v>
      </c>
      <c r="M28" s="160">
        <f t="shared" si="5"/>
        <v>2.6768983670920066E-2</v>
      </c>
      <c r="N28" s="3"/>
      <c r="O28" s="148">
        <f t="shared" si="3"/>
        <v>0</v>
      </c>
      <c r="P28" s="155">
        <f t="shared" si="3"/>
        <v>0</v>
      </c>
      <c r="Q28" s="108">
        <v>0</v>
      </c>
      <c r="R28" s="160" t="str">
        <f t="shared" si="6"/>
        <v/>
      </c>
      <c r="S28" s="3"/>
      <c r="T28" s="148">
        <f t="shared" si="4"/>
        <v>0</v>
      </c>
      <c r="U28" s="155">
        <f t="shared" si="4"/>
        <v>0</v>
      </c>
      <c r="V28" s="108">
        <v>0</v>
      </c>
      <c r="W28" s="160" t="str">
        <f t="shared" si="7"/>
        <v/>
      </c>
    </row>
    <row r="29" spans="1:23" x14ac:dyDescent="0.25">
      <c r="A29" s="111">
        <v>8</v>
      </c>
      <c r="B29" s="5">
        <f>IF(A29=0,0,INDEX(B12:B21,MATCH(A29,A12:A21,0)))</f>
        <v>15.914</v>
      </c>
      <c r="C29" s="3"/>
      <c r="D29" s="111">
        <v>0</v>
      </c>
      <c r="E29" s="5">
        <f>IF(D29=0,0,INDEX(E12:E21,MATCH(D29,D12:D21,0)))</f>
        <v>0</v>
      </c>
      <c r="F29" s="3"/>
      <c r="G29" s="111">
        <v>0</v>
      </c>
      <c r="H29" s="5">
        <f>IF(G29=0,0,INDEX(H12:H21,MATCH(G29,G12:G21,0)))</f>
        <v>0</v>
      </c>
      <c r="J29" s="148">
        <f t="shared" si="2"/>
        <v>8</v>
      </c>
      <c r="K29" s="155">
        <f t="shared" si="2"/>
        <v>15.914</v>
      </c>
      <c r="L29" s="108">
        <v>13.922000000000001</v>
      </c>
      <c r="M29" s="160">
        <f t="shared" si="5"/>
        <v>0.12517280382053531</v>
      </c>
      <c r="N29" s="3"/>
      <c r="O29" s="148">
        <f t="shared" si="3"/>
        <v>0</v>
      </c>
      <c r="P29" s="155">
        <f t="shared" si="3"/>
        <v>0</v>
      </c>
      <c r="Q29" s="108">
        <v>0</v>
      </c>
      <c r="R29" s="160" t="str">
        <f t="shared" si="6"/>
        <v/>
      </c>
      <c r="S29" s="3"/>
      <c r="T29" s="148">
        <f t="shared" si="4"/>
        <v>0</v>
      </c>
      <c r="U29" s="155">
        <f t="shared" si="4"/>
        <v>0</v>
      </c>
      <c r="V29" s="108">
        <v>0</v>
      </c>
      <c r="W29" s="160" t="str">
        <f t="shared" si="7"/>
        <v/>
      </c>
    </row>
    <row r="30" spans="1:23" x14ac:dyDescent="0.25">
      <c r="A30" s="111">
        <v>0</v>
      </c>
      <c r="B30" s="5">
        <f>IF(A30=0,0,INDEX(B12:B21,MATCH(A30,A12:A21,0)))</f>
        <v>0</v>
      </c>
      <c r="C30" s="3"/>
      <c r="D30" s="111">
        <v>0</v>
      </c>
      <c r="E30" s="5">
        <f>IF(D30=0,0,INDEX(E12:E21,MATCH(D30,D12:D21,0)))</f>
        <v>0</v>
      </c>
      <c r="F30" s="3"/>
      <c r="G30" s="111">
        <v>0</v>
      </c>
      <c r="H30" s="5">
        <f>IF(G30=0,0,INDEX(H12:H21,MATCH(G30,G12:G21,0)))</f>
        <v>0</v>
      </c>
      <c r="J30" s="148">
        <f t="shared" si="2"/>
        <v>0</v>
      </c>
      <c r="K30" s="155">
        <f t="shared" si="2"/>
        <v>0</v>
      </c>
      <c r="L30" s="108">
        <v>0</v>
      </c>
      <c r="M30" s="160" t="str">
        <f t="shared" si="5"/>
        <v/>
      </c>
      <c r="N30" s="3"/>
      <c r="O30" s="148">
        <f t="shared" si="3"/>
        <v>0</v>
      </c>
      <c r="P30" s="155">
        <f t="shared" si="3"/>
        <v>0</v>
      </c>
      <c r="Q30" s="108">
        <v>0</v>
      </c>
      <c r="R30" s="160" t="str">
        <f t="shared" si="6"/>
        <v/>
      </c>
      <c r="S30" s="3"/>
      <c r="T30" s="148">
        <f t="shared" si="4"/>
        <v>0</v>
      </c>
      <c r="U30" s="155">
        <f t="shared" si="4"/>
        <v>0</v>
      </c>
      <c r="V30" s="108">
        <v>0</v>
      </c>
      <c r="W30" s="160" t="str">
        <f t="shared" si="7"/>
        <v/>
      </c>
    </row>
    <row r="31" spans="1:23" x14ac:dyDescent="0.25">
      <c r="A31" s="111">
        <v>0</v>
      </c>
      <c r="B31" s="5">
        <f>IF(A31=0,0,INDEX(B12:B21,MATCH(A31,A12:A21,0)))</f>
        <v>0</v>
      </c>
      <c r="C31" s="3"/>
      <c r="D31" s="111">
        <v>0</v>
      </c>
      <c r="E31" s="5">
        <f>IF(D31=0,0,INDEX(E12:E21,MATCH(D31,D12:D21,0)))</f>
        <v>0</v>
      </c>
      <c r="F31" s="3"/>
      <c r="G31" s="111">
        <v>0</v>
      </c>
      <c r="H31" s="5">
        <f>IF(G31=0,0,INDEX(H12:H21,MATCH(G31,G12:G21,0)))</f>
        <v>0</v>
      </c>
      <c r="J31" s="148">
        <f t="shared" si="2"/>
        <v>0</v>
      </c>
      <c r="K31" s="155">
        <f t="shared" si="2"/>
        <v>0</v>
      </c>
      <c r="L31" s="108">
        <v>0</v>
      </c>
      <c r="M31" s="160" t="str">
        <f t="shared" si="5"/>
        <v/>
      </c>
      <c r="N31" s="3"/>
      <c r="O31" s="148">
        <f t="shared" si="3"/>
        <v>0</v>
      </c>
      <c r="P31" s="155">
        <f t="shared" si="3"/>
        <v>0</v>
      </c>
      <c r="Q31" s="108">
        <v>0</v>
      </c>
      <c r="R31" s="160" t="str">
        <f t="shared" si="6"/>
        <v/>
      </c>
      <c r="S31" s="3"/>
      <c r="T31" s="148">
        <f t="shared" si="4"/>
        <v>0</v>
      </c>
      <c r="U31" s="155">
        <f t="shared" si="4"/>
        <v>0</v>
      </c>
      <c r="V31" s="108">
        <v>0</v>
      </c>
      <c r="W31" s="160" t="str">
        <f t="shared" si="7"/>
        <v/>
      </c>
    </row>
    <row r="32" spans="1:23" x14ac:dyDescent="0.25">
      <c r="A32" s="111">
        <v>0</v>
      </c>
      <c r="B32" s="5">
        <f>IF(A32=0,0,INDEX(B12:B21,MATCH(A32,A12:A21,0)))</f>
        <v>0</v>
      </c>
      <c r="C32" s="3"/>
      <c r="D32" s="111">
        <v>0</v>
      </c>
      <c r="E32" s="5">
        <f>IF(D32=0,0,INDEX(E12:E21,MATCH(D32,D12:D21,0)))</f>
        <v>0</v>
      </c>
      <c r="F32" s="3"/>
      <c r="G32" s="111">
        <v>0</v>
      </c>
      <c r="H32" s="5">
        <f>IF(G32=0,0,INDEX(H12:H21,MATCH(G32,G12:G21,0)))</f>
        <v>0</v>
      </c>
      <c r="J32" s="148">
        <f t="shared" si="2"/>
        <v>0</v>
      </c>
      <c r="K32" s="155">
        <f t="shared" si="2"/>
        <v>0</v>
      </c>
      <c r="L32" s="108">
        <v>0</v>
      </c>
      <c r="M32" s="160" t="str">
        <f t="shared" si="5"/>
        <v/>
      </c>
      <c r="N32" s="3"/>
      <c r="O32" s="148">
        <f t="shared" si="3"/>
        <v>0</v>
      </c>
      <c r="P32" s="155">
        <f t="shared" si="3"/>
        <v>0</v>
      </c>
      <c r="Q32" s="108">
        <v>0</v>
      </c>
      <c r="R32" s="160" t="str">
        <f t="shared" si="6"/>
        <v/>
      </c>
      <c r="S32" s="3"/>
      <c r="T32" s="148">
        <f t="shared" si="4"/>
        <v>0</v>
      </c>
      <c r="U32" s="155">
        <f t="shared" si="4"/>
        <v>0</v>
      </c>
      <c r="V32" s="108">
        <v>0</v>
      </c>
      <c r="W32" s="160" t="str">
        <f t="shared" si="7"/>
        <v/>
      </c>
    </row>
    <row r="33" spans="1:23" x14ac:dyDescent="0.25">
      <c r="A33" s="120" t="s">
        <v>20</v>
      </c>
      <c r="B33" s="119">
        <f>SUM(B26:B32)</f>
        <v>47.7</v>
      </c>
      <c r="C33" s="3"/>
      <c r="D33" s="120" t="s">
        <v>20</v>
      </c>
      <c r="E33" s="172">
        <f>SUM(E26:E32)</f>
        <v>59.233999999999995</v>
      </c>
      <c r="F33" s="3"/>
      <c r="G33" s="120" t="s">
        <v>20</v>
      </c>
      <c r="H33" s="119">
        <f>SUM(H26:H32)</f>
        <v>9.3979999999999997</v>
      </c>
      <c r="J33" s="156" t="s">
        <v>20</v>
      </c>
      <c r="K33" s="157">
        <f>SUM(K26:K32)</f>
        <v>47.7</v>
      </c>
      <c r="L33" s="118">
        <f>SUM(L26:L32)</f>
        <v>44.745000000000005</v>
      </c>
      <c r="M33" s="5"/>
      <c r="N33" s="3"/>
      <c r="O33" s="156" t="s">
        <v>20</v>
      </c>
      <c r="P33" s="157">
        <f>SUM(P26:P32)</f>
        <v>59.233999999999995</v>
      </c>
      <c r="Q33" s="118">
        <f>SUM(Q26:Q32)</f>
        <v>56.891999999999996</v>
      </c>
      <c r="R33" s="5"/>
      <c r="S33" s="3"/>
      <c r="T33" s="156" t="s">
        <v>20</v>
      </c>
      <c r="U33" s="157">
        <f>SUM(U26:U32)</f>
        <v>9.3979999999999997</v>
      </c>
      <c r="V33" s="118">
        <f>SUM(V26:V32)</f>
        <v>6.0919999999999996</v>
      </c>
      <c r="W33" s="5"/>
    </row>
    <row r="34" spans="1:23" x14ac:dyDescent="0.25">
      <c r="A34" s="150" t="s">
        <v>67</v>
      </c>
      <c r="B34" s="113">
        <f>B33-$F$4</f>
        <v>2.2053635738005042</v>
      </c>
      <c r="C34" s="8"/>
      <c r="D34" s="150" t="s">
        <v>67</v>
      </c>
      <c r="E34" s="113">
        <f>E33-$F$5</f>
        <v>2.7493200104231335</v>
      </c>
      <c r="F34" s="8"/>
      <c r="G34" s="150" t="s">
        <v>67</v>
      </c>
      <c r="H34" s="113">
        <f>H33-$F$6</f>
        <v>3.627316415776356</v>
      </c>
      <c r="J34" s="158" t="s">
        <v>67</v>
      </c>
      <c r="K34" s="159">
        <f>K33-$F$4</f>
        <v>2.2053635738005042</v>
      </c>
      <c r="L34" s="112">
        <f>L33-$F$4</f>
        <v>-0.74963642619949411</v>
      </c>
      <c r="M34" s="10"/>
      <c r="N34" s="8"/>
      <c r="O34" s="158" t="s">
        <v>67</v>
      </c>
      <c r="P34" s="159">
        <f>P33-$F$5</f>
        <v>2.7493200104231335</v>
      </c>
      <c r="Q34" s="159">
        <f>Q33-$F$5</f>
        <v>0.4073200104231347</v>
      </c>
      <c r="R34" s="10"/>
      <c r="S34" s="8"/>
      <c r="T34" s="158" t="s">
        <v>67</v>
      </c>
      <c r="U34" s="159">
        <f>U33-$F$6</f>
        <v>3.627316415776356</v>
      </c>
      <c r="V34" s="159">
        <f>V33-$F$6</f>
        <v>0.32131641577635595</v>
      </c>
      <c r="W34" s="10"/>
    </row>
    <row r="35" spans="1:23" x14ac:dyDescent="0.25"/>
    <row r="36" spans="1:23" x14ac:dyDescent="0.25"/>
    <row r="37" spans="1:23" x14ac:dyDescent="0.25"/>
    <row r="38" spans="1:23" ht="51" customHeight="1" x14ac:dyDescent="0.25">
      <c r="A38" s="284" t="s">
        <v>141</v>
      </c>
      <c r="B38" s="285"/>
      <c r="C38" s="285"/>
      <c r="D38" s="285"/>
      <c r="E38" s="285"/>
      <c r="F38" s="285"/>
      <c r="G38" s="285"/>
      <c r="H38" s="285"/>
      <c r="I38" s="285"/>
      <c r="J38" s="285"/>
      <c r="K38" s="285"/>
      <c r="L38" s="285"/>
      <c r="M38" s="285"/>
      <c r="N38" s="285"/>
      <c r="O38" s="285"/>
      <c r="P38" s="285"/>
      <c r="Q38" s="285"/>
      <c r="R38" s="285"/>
      <c r="S38" s="285"/>
      <c r="T38" s="285"/>
      <c r="U38" s="285"/>
      <c r="V38" s="285"/>
      <c r="W38" s="286"/>
    </row>
    <row r="39" spans="1:23" x14ac:dyDescent="0.25">
      <c r="A39" s="190"/>
      <c r="B39" s="197"/>
      <c r="C39" s="191"/>
      <c r="D39" s="191"/>
      <c r="E39" s="191"/>
      <c r="F39" s="191"/>
      <c r="G39" s="191"/>
      <c r="H39" s="191"/>
      <c r="I39" s="191"/>
      <c r="J39" s="191"/>
      <c r="K39" s="191"/>
      <c r="L39" s="191"/>
      <c r="M39" s="191"/>
      <c r="N39" s="191"/>
      <c r="O39" s="191"/>
      <c r="P39" s="191"/>
      <c r="Q39" s="191"/>
      <c r="R39" s="191"/>
      <c r="S39" s="191"/>
      <c r="T39" s="191"/>
      <c r="U39" s="191"/>
      <c r="V39" s="191"/>
      <c r="W39" s="192"/>
    </row>
    <row r="40" spans="1:23" x14ac:dyDescent="0.25">
      <c r="A40" s="190"/>
      <c r="B40" s="197" t="s">
        <v>147</v>
      </c>
      <c r="C40" s="197"/>
      <c r="D40" s="197"/>
      <c r="E40" s="197"/>
      <c r="F40" s="197"/>
      <c r="G40" s="197"/>
      <c r="H40" s="191"/>
      <c r="I40" s="191"/>
      <c r="J40" s="191"/>
      <c r="K40" s="191"/>
      <c r="L40" s="191"/>
      <c r="M40" s="191"/>
      <c r="N40" s="191" t="s">
        <v>142</v>
      </c>
      <c r="O40" s="197"/>
      <c r="P40" s="197"/>
      <c r="Q40" s="197"/>
      <c r="R40" s="191"/>
      <c r="S40" s="191"/>
      <c r="T40" s="191"/>
      <c r="U40" s="191"/>
      <c r="V40" s="191"/>
      <c r="W40" s="192"/>
    </row>
    <row r="41" spans="1:23" x14ac:dyDescent="0.25">
      <c r="A41" s="190"/>
      <c r="B41" s="197" t="s">
        <v>156</v>
      </c>
      <c r="C41" s="197"/>
      <c r="D41" s="197"/>
      <c r="E41" s="197"/>
      <c r="F41" s="197"/>
      <c r="G41" s="197"/>
      <c r="H41" s="191"/>
      <c r="I41" s="191"/>
      <c r="J41" s="191"/>
      <c r="K41" s="191"/>
      <c r="L41" s="191"/>
      <c r="M41" s="191"/>
      <c r="N41" s="191" t="s">
        <v>123</v>
      </c>
      <c r="O41" s="191" t="s">
        <v>111</v>
      </c>
      <c r="P41" s="191" t="s">
        <v>112</v>
      </c>
      <c r="Q41" s="191" t="s">
        <v>113</v>
      </c>
      <c r="R41" s="191"/>
      <c r="S41" s="191"/>
      <c r="T41" s="191"/>
      <c r="U41" s="191"/>
      <c r="V41" s="191"/>
      <c r="W41" s="192"/>
    </row>
    <row r="42" spans="1:23" x14ac:dyDescent="0.25">
      <c r="A42" s="190"/>
      <c r="B42" s="197"/>
      <c r="C42" s="197"/>
      <c r="D42" s="191"/>
      <c r="E42" s="191"/>
      <c r="F42" s="197"/>
      <c r="G42" s="197"/>
      <c r="H42" s="191"/>
      <c r="I42" s="191"/>
      <c r="J42" s="191"/>
      <c r="K42" s="191"/>
      <c r="L42" s="191"/>
      <c r="M42" s="191"/>
      <c r="N42" s="191" t="s">
        <v>120</v>
      </c>
      <c r="O42" s="191">
        <v>2.3010000000000002</v>
      </c>
      <c r="P42" s="191">
        <v>1.296</v>
      </c>
      <c r="Q42" s="193">
        <f>1-P42/O42</f>
        <v>0.4367666232073012</v>
      </c>
      <c r="R42" s="191"/>
      <c r="S42" s="191"/>
      <c r="T42" s="191"/>
      <c r="U42" s="191"/>
      <c r="V42" s="191"/>
      <c r="W42" s="192"/>
    </row>
    <row r="43" spans="1:23" x14ac:dyDescent="0.25">
      <c r="A43" s="190"/>
      <c r="B43" s="197" t="s">
        <v>143</v>
      </c>
      <c r="C43" s="197"/>
      <c r="D43" s="197"/>
      <c r="E43" s="197"/>
      <c r="F43" s="197"/>
      <c r="G43" s="197"/>
      <c r="H43" s="191"/>
      <c r="I43" s="197"/>
      <c r="J43" s="197"/>
      <c r="K43" s="197"/>
      <c r="L43" s="191"/>
      <c r="M43" s="191"/>
      <c r="N43" s="191" t="s">
        <v>121</v>
      </c>
      <c r="O43" s="191">
        <v>1.353</v>
      </c>
      <c r="P43" s="191">
        <v>0.84</v>
      </c>
      <c r="Q43" s="193">
        <f>1-P43/O43</f>
        <v>0.37915742793791574</v>
      </c>
      <c r="R43" s="191"/>
      <c r="S43" s="191"/>
      <c r="T43" s="191"/>
      <c r="U43" s="191"/>
      <c r="V43" s="191"/>
      <c r="W43" s="192"/>
    </row>
    <row r="44" spans="1:23" x14ac:dyDescent="0.25">
      <c r="A44" s="190"/>
      <c r="B44" s="191" t="s">
        <v>144</v>
      </c>
      <c r="C44" s="197"/>
      <c r="D44" s="197"/>
      <c r="E44" s="197"/>
      <c r="F44" s="197"/>
      <c r="G44" s="197"/>
      <c r="H44" s="191"/>
      <c r="I44" s="197"/>
      <c r="J44" s="197"/>
      <c r="K44" s="197"/>
      <c r="L44" s="191"/>
      <c r="M44" s="191"/>
      <c r="N44" s="191" t="s">
        <v>122</v>
      </c>
      <c r="O44" s="191">
        <v>0.85599999999999998</v>
      </c>
      <c r="P44" s="191">
        <v>0.69299999999999995</v>
      </c>
      <c r="Q44" s="193">
        <f>1-P44/O44</f>
        <v>0.19042056074766356</v>
      </c>
      <c r="R44" s="191"/>
      <c r="S44" s="191"/>
      <c r="T44" s="191"/>
      <c r="U44" s="191"/>
      <c r="V44" s="191"/>
      <c r="W44" s="192"/>
    </row>
    <row r="45" spans="1:23" x14ac:dyDescent="0.25">
      <c r="A45" s="190"/>
      <c r="B45" s="191" t="s">
        <v>145</v>
      </c>
      <c r="C45" s="197"/>
      <c r="D45" s="197"/>
      <c r="E45" s="197"/>
      <c r="F45" s="191"/>
      <c r="G45" s="191"/>
      <c r="H45" s="191"/>
      <c r="I45" s="197"/>
      <c r="J45" s="197"/>
      <c r="K45" s="197"/>
      <c r="L45" s="191"/>
      <c r="M45" s="191"/>
      <c r="N45" s="191"/>
      <c r="O45" s="191"/>
      <c r="P45" s="191"/>
      <c r="Q45" s="191"/>
      <c r="R45" s="191"/>
      <c r="S45" s="191"/>
      <c r="T45" s="191"/>
      <c r="U45" s="191"/>
      <c r="V45" s="191"/>
      <c r="W45" s="192"/>
    </row>
    <row r="46" spans="1:23" x14ac:dyDescent="0.25">
      <c r="A46" s="190"/>
      <c r="B46" s="197" t="s">
        <v>157</v>
      </c>
      <c r="C46" s="191"/>
      <c r="D46" s="197"/>
      <c r="E46" s="197"/>
      <c r="F46" s="191"/>
      <c r="G46" s="191"/>
      <c r="H46" s="191"/>
      <c r="I46" s="197"/>
      <c r="J46" s="197"/>
      <c r="K46" s="197"/>
      <c r="L46" s="191"/>
      <c r="M46" s="191"/>
      <c r="N46" s="191"/>
      <c r="O46" s="191"/>
      <c r="P46" s="191"/>
      <c r="Q46" s="191"/>
      <c r="R46" s="191"/>
      <c r="S46" s="191"/>
      <c r="T46" s="191"/>
      <c r="U46" s="191"/>
      <c r="V46" s="191"/>
      <c r="W46" s="192"/>
    </row>
    <row r="47" spans="1:23" x14ac:dyDescent="0.25">
      <c r="A47" s="190"/>
      <c r="B47" s="197"/>
      <c r="C47" s="197"/>
      <c r="D47" s="197"/>
      <c r="E47" s="197"/>
      <c r="F47" s="191"/>
      <c r="G47" s="191"/>
      <c r="H47" s="191"/>
      <c r="I47" s="197"/>
      <c r="J47" s="197"/>
      <c r="K47" s="197"/>
      <c r="L47" s="191"/>
      <c r="M47" s="191"/>
      <c r="N47" s="191"/>
      <c r="O47" s="191"/>
      <c r="P47" s="191"/>
      <c r="Q47" s="191"/>
      <c r="R47" s="191"/>
      <c r="S47" s="191"/>
      <c r="T47" s="191"/>
      <c r="U47" s="191"/>
      <c r="V47" s="191"/>
      <c r="W47" s="192"/>
    </row>
    <row r="48" spans="1:23" x14ac:dyDescent="0.25">
      <c r="A48" s="190"/>
      <c r="B48" s="197"/>
      <c r="C48" s="197"/>
      <c r="D48" s="197"/>
      <c r="E48" s="197"/>
      <c r="F48" s="191"/>
      <c r="G48" s="191"/>
      <c r="H48" s="191"/>
      <c r="I48" s="191"/>
      <c r="J48" s="191"/>
      <c r="K48" s="191"/>
      <c r="L48" s="191"/>
      <c r="M48" s="191"/>
      <c r="N48" s="191"/>
      <c r="O48" s="191"/>
      <c r="P48" s="191"/>
      <c r="Q48" s="191"/>
      <c r="R48" s="191"/>
      <c r="S48" s="191"/>
      <c r="T48" s="191"/>
      <c r="U48" s="191"/>
      <c r="V48" s="191"/>
      <c r="W48" s="192"/>
    </row>
    <row r="49" spans="1:23" x14ac:dyDescent="0.25">
      <c r="A49" s="190"/>
      <c r="B49" s="197"/>
      <c r="C49" s="197"/>
      <c r="D49" s="197"/>
      <c r="E49" s="197"/>
      <c r="F49" s="191"/>
      <c r="G49" s="191"/>
      <c r="H49" s="191"/>
      <c r="I49" s="191"/>
      <c r="J49" s="191"/>
      <c r="K49" s="191"/>
      <c r="L49" s="191"/>
      <c r="M49" s="191"/>
      <c r="N49" s="191"/>
      <c r="O49" s="191"/>
      <c r="P49" s="191"/>
      <c r="Q49" s="191"/>
      <c r="R49" s="191"/>
      <c r="S49" s="191"/>
      <c r="T49" s="191"/>
      <c r="U49" s="191"/>
      <c r="V49" s="191"/>
      <c r="W49" s="192"/>
    </row>
    <row r="50" spans="1:23" x14ac:dyDescent="0.25">
      <c r="A50" s="190"/>
      <c r="B50" s="197"/>
      <c r="C50" s="197"/>
      <c r="D50" s="197"/>
      <c r="E50" s="197"/>
      <c r="F50" s="191"/>
      <c r="G50" s="191"/>
      <c r="H50" s="191"/>
      <c r="I50" s="191"/>
      <c r="J50" s="191"/>
      <c r="K50" s="191"/>
      <c r="L50" s="191"/>
      <c r="M50" s="191"/>
      <c r="N50" s="191"/>
      <c r="O50" s="191"/>
      <c r="P50" s="191"/>
      <c r="Q50" s="191"/>
      <c r="R50" s="191"/>
      <c r="S50" s="191"/>
      <c r="T50" s="191"/>
      <c r="U50" s="191"/>
      <c r="V50" s="191"/>
      <c r="W50" s="192"/>
    </row>
    <row r="51" spans="1:23" x14ac:dyDescent="0.25">
      <c r="A51" s="190"/>
      <c r="B51" s="197"/>
      <c r="C51" s="197"/>
      <c r="D51" s="197"/>
      <c r="E51" s="197"/>
      <c r="F51" s="191"/>
      <c r="G51" s="191"/>
      <c r="H51" s="191"/>
      <c r="I51" s="191"/>
      <c r="J51" s="191"/>
      <c r="K51" s="191"/>
      <c r="L51" s="191"/>
      <c r="M51" s="191"/>
      <c r="N51" s="191"/>
      <c r="O51" s="191"/>
      <c r="P51" s="191"/>
      <c r="Q51" s="191"/>
      <c r="R51" s="191"/>
      <c r="S51" s="191"/>
      <c r="T51" s="191"/>
      <c r="U51" s="191"/>
      <c r="V51" s="191"/>
      <c r="W51" s="192"/>
    </row>
    <row r="52" spans="1:23" x14ac:dyDescent="0.25">
      <c r="A52" s="190"/>
      <c r="B52" s="197"/>
      <c r="C52" s="197"/>
      <c r="D52" s="197"/>
      <c r="E52" s="197"/>
      <c r="F52" s="191"/>
      <c r="G52" s="191"/>
      <c r="H52" s="191"/>
      <c r="I52" s="191"/>
      <c r="J52" s="191"/>
      <c r="K52" s="191"/>
      <c r="L52" s="191"/>
      <c r="M52" s="191"/>
      <c r="N52" s="191"/>
      <c r="O52" s="191"/>
      <c r="P52" s="191"/>
      <c r="Q52" s="191"/>
      <c r="R52" s="191"/>
      <c r="S52" s="191"/>
      <c r="T52" s="191"/>
      <c r="U52" s="191"/>
      <c r="V52" s="191"/>
      <c r="W52" s="192"/>
    </row>
    <row r="53" spans="1:23" x14ac:dyDescent="0.25">
      <c r="A53" s="190"/>
      <c r="B53" s="197"/>
      <c r="C53" s="191"/>
      <c r="D53" s="191"/>
      <c r="E53" s="191"/>
      <c r="F53" s="191"/>
      <c r="G53" s="191"/>
      <c r="H53" s="191"/>
      <c r="I53" s="191"/>
      <c r="J53" s="191"/>
      <c r="K53" s="191"/>
      <c r="L53" s="191"/>
      <c r="M53" s="191"/>
      <c r="N53" s="191"/>
      <c r="O53" s="191"/>
      <c r="P53" s="191"/>
      <c r="Q53" s="191"/>
      <c r="R53" s="191"/>
      <c r="S53" s="191"/>
      <c r="T53" s="191"/>
      <c r="U53" s="191"/>
      <c r="V53" s="191"/>
      <c r="W53" s="192"/>
    </row>
    <row r="54" spans="1:23" x14ac:dyDescent="0.25">
      <c r="A54" s="190"/>
      <c r="B54" s="197"/>
      <c r="C54" s="191"/>
      <c r="D54" s="191"/>
      <c r="E54" s="191"/>
      <c r="F54" s="191"/>
      <c r="G54" s="191"/>
      <c r="H54" s="191"/>
      <c r="I54" s="191"/>
      <c r="J54" s="191"/>
      <c r="K54" s="191"/>
      <c r="L54" s="191"/>
      <c r="M54" s="191"/>
      <c r="N54" s="191"/>
      <c r="O54" s="191"/>
      <c r="P54" s="191"/>
      <c r="Q54" s="191"/>
      <c r="R54" s="191"/>
      <c r="S54" s="191"/>
      <c r="T54" s="191"/>
      <c r="U54" s="191"/>
      <c r="V54" s="191"/>
      <c r="W54" s="192"/>
    </row>
    <row r="55" spans="1:23" x14ac:dyDescent="0.25">
      <c r="A55" s="190"/>
      <c r="B55" s="191"/>
      <c r="C55" s="191"/>
      <c r="D55" s="191"/>
      <c r="E55" s="191"/>
      <c r="F55" s="191"/>
      <c r="G55" s="191"/>
      <c r="H55" s="191"/>
      <c r="I55" s="191"/>
      <c r="J55" s="191"/>
      <c r="K55" s="191"/>
      <c r="L55" s="191"/>
      <c r="M55" s="191"/>
      <c r="N55" s="191"/>
      <c r="O55" s="191"/>
      <c r="P55" s="191"/>
      <c r="Q55" s="191"/>
      <c r="R55" s="191"/>
      <c r="S55" s="191"/>
      <c r="T55" s="191"/>
      <c r="U55" s="191"/>
      <c r="V55" s="191"/>
      <c r="W55" s="192"/>
    </row>
    <row r="56" spans="1:23" x14ac:dyDescent="0.25">
      <c r="A56" s="190"/>
      <c r="B56" s="191"/>
      <c r="C56" s="191"/>
      <c r="D56" s="191"/>
      <c r="E56" s="191"/>
      <c r="F56" s="191"/>
      <c r="G56" s="191"/>
      <c r="H56" s="191"/>
      <c r="I56" s="191"/>
      <c r="J56" s="191"/>
      <c r="K56" s="191"/>
      <c r="L56" s="191"/>
      <c r="M56" s="191"/>
      <c r="N56" s="191"/>
      <c r="O56" s="191"/>
      <c r="P56" s="191"/>
      <c r="Q56" s="191"/>
      <c r="R56" s="191"/>
      <c r="S56" s="191"/>
      <c r="T56" s="191"/>
      <c r="U56" s="191"/>
      <c r="V56" s="191"/>
      <c r="W56" s="192"/>
    </row>
    <row r="57" spans="1:23" x14ac:dyDescent="0.25">
      <c r="A57" s="190"/>
      <c r="B57" s="191"/>
      <c r="C57" s="191"/>
      <c r="D57" s="191"/>
      <c r="E57" s="191"/>
      <c r="F57" s="191"/>
      <c r="G57" s="191"/>
      <c r="H57" s="191"/>
      <c r="I57" s="191"/>
      <c r="J57" s="191"/>
      <c r="K57" s="191"/>
      <c r="L57" s="191"/>
      <c r="M57" s="191"/>
      <c r="N57" s="191"/>
      <c r="O57" s="191"/>
      <c r="P57" s="191"/>
      <c r="Q57" s="191"/>
      <c r="R57" s="191"/>
      <c r="S57" s="191"/>
      <c r="T57" s="191"/>
      <c r="U57" s="191"/>
      <c r="V57" s="191"/>
      <c r="W57" s="192"/>
    </row>
    <row r="58" spans="1:23" x14ac:dyDescent="0.25">
      <c r="A58" s="190"/>
      <c r="B58" s="191"/>
      <c r="C58" s="191"/>
      <c r="D58" s="191"/>
      <c r="E58" s="191"/>
      <c r="F58" s="191"/>
      <c r="G58" s="191"/>
      <c r="H58" s="191"/>
      <c r="I58" s="191"/>
      <c r="J58" s="191"/>
      <c r="K58" s="191"/>
      <c r="L58" s="191"/>
      <c r="M58" s="191"/>
      <c r="N58" s="191"/>
      <c r="O58" s="191"/>
      <c r="P58" s="191"/>
      <c r="Q58" s="191"/>
      <c r="R58" s="191"/>
      <c r="S58" s="191"/>
      <c r="T58" s="191"/>
      <c r="U58" s="191"/>
      <c r="V58" s="191"/>
      <c r="W58" s="192"/>
    </row>
    <row r="59" spans="1:23" x14ac:dyDescent="0.25">
      <c r="A59" s="190"/>
      <c r="B59" s="191"/>
      <c r="C59" s="191"/>
      <c r="D59" s="191"/>
      <c r="E59" s="191"/>
      <c r="F59" s="191"/>
      <c r="G59" s="191"/>
      <c r="H59" s="191"/>
      <c r="I59" s="191"/>
      <c r="J59" s="191"/>
      <c r="K59" s="191"/>
      <c r="L59" s="191"/>
      <c r="M59" s="191"/>
      <c r="N59" s="191"/>
      <c r="O59" s="191"/>
      <c r="P59" s="191"/>
      <c r="Q59" s="191"/>
      <c r="R59" s="191"/>
      <c r="S59" s="191"/>
      <c r="T59" s="191"/>
      <c r="U59" s="191"/>
      <c r="V59" s="191"/>
      <c r="W59" s="192"/>
    </row>
    <row r="60" spans="1:23" x14ac:dyDescent="0.25">
      <c r="A60" s="190"/>
      <c r="B60" s="191"/>
      <c r="C60" s="191"/>
      <c r="D60" s="191"/>
      <c r="E60" s="191"/>
      <c r="F60" s="191"/>
      <c r="G60" s="191"/>
      <c r="H60" s="191"/>
      <c r="I60" s="191"/>
      <c r="J60" s="191"/>
      <c r="K60" s="191"/>
      <c r="L60" s="191"/>
      <c r="M60" s="191"/>
      <c r="N60" s="191"/>
      <c r="O60" s="191"/>
      <c r="P60" s="191"/>
      <c r="Q60" s="191"/>
      <c r="R60" s="191"/>
      <c r="S60" s="191"/>
      <c r="T60" s="191"/>
      <c r="U60" s="191"/>
      <c r="V60" s="191"/>
      <c r="W60" s="192"/>
    </row>
    <row r="61" spans="1:23" x14ac:dyDescent="0.25">
      <c r="A61" s="190"/>
      <c r="B61" s="191"/>
      <c r="C61" s="191"/>
      <c r="D61" s="191"/>
      <c r="E61" s="191"/>
      <c r="F61" s="191"/>
      <c r="G61" s="191"/>
      <c r="H61" s="191"/>
      <c r="I61" s="191"/>
      <c r="J61" s="191"/>
      <c r="K61" s="191"/>
      <c r="L61" s="191"/>
      <c r="M61" s="191"/>
      <c r="N61" s="191"/>
      <c r="O61" s="191"/>
      <c r="P61" s="191"/>
      <c r="Q61" s="191"/>
      <c r="R61" s="191"/>
      <c r="S61" s="191"/>
      <c r="T61" s="191"/>
      <c r="U61" s="191"/>
      <c r="V61" s="191"/>
      <c r="W61" s="192"/>
    </row>
    <row r="62" spans="1:23" x14ac:dyDescent="0.25">
      <c r="A62" s="190"/>
      <c r="B62" s="191"/>
      <c r="C62" s="191"/>
      <c r="D62" s="191"/>
      <c r="E62" s="191"/>
      <c r="F62" s="191"/>
      <c r="G62" s="191"/>
      <c r="H62" s="191"/>
      <c r="I62" s="191"/>
      <c r="J62" s="191"/>
      <c r="K62" s="191"/>
      <c r="L62" s="191"/>
      <c r="M62" s="191"/>
      <c r="N62" s="191"/>
      <c r="O62" s="191"/>
      <c r="P62" s="191"/>
      <c r="Q62" s="191"/>
      <c r="R62" s="191"/>
      <c r="S62" s="191"/>
      <c r="T62" s="191"/>
      <c r="U62" s="191"/>
      <c r="V62" s="191"/>
      <c r="W62" s="192"/>
    </row>
    <row r="63" spans="1:23" x14ac:dyDescent="0.25">
      <c r="A63" s="190"/>
      <c r="B63" s="191"/>
      <c r="C63" s="191"/>
      <c r="D63" s="191"/>
      <c r="E63" s="191"/>
      <c r="F63" s="191"/>
      <c r="G63" s="191"/>
      <c r="H63" s="191"/>
      <c r="I63" s="191"/>
      <c r="J63" s="191"/>
      <c r="K63" s="191"/>
      <c r="L63" s="191"/>
      <c r="M63" s="191"/>
      <c r="N63" s="191"/>
      <c r="O63" s="191"/>
      <c r="P63" s="191"/>
      <c r="Q63" s="191"/>
      <c r="R63" s="191"/>
      <c r="S63" s="191"/>
      <c r="T63" s="191"/>
      <c r="U63" s="191"/>
      <c r="V63" s="191"/>
      <c r="W63" s="192"/>
    </row>
    <row r="64" spans="1:23" x14ac:dyDescent="0.25">
      <c r="A64" s="190"/>
      <c r="B64" s="191"/>
      <c r="C64" s="191"/>
      <c r="D64" s="191"/>
      <c r="E64" s="191"/>
      <c r="F64" s="191"/>
      <c r="G64" s="191"/>
      <c r="H64" s="191"/>
      <c r="I64" s="191"/>
      <c r="J64" s="191"/>
      <c r="K64" s="191"/>
      <c r="L64" s="191"/>
      <c r="M64" s="191"/>
      <c r="N64" s="191"/>
      <c r="O64" s="191"/>
      <c r="P64" s="191"/>
      <c r="Q64" s="191"/>
      <c r="R64" s="191"/>
      <c r="S64" s="191"/>
      <c r="T64" s="191"/>
      <c r="U64" s="191"/>
      <c r="V64" s="191"/>
      <c r="W64" s="192"/>
    </row>
    <row r="65" spans="1:23" x14ac:dyDescent="0.25">
      <c r="A65" s="190"/>
      <c r="B65" s="191"/>
      <c r="C65" s="191"/>
      <c r="D65" s="191"/>
      <c r="E65" s="191"/>
      <c r="F65" s="191"/>
      <c r="G65" s="191"/>
      <c r="H65" s="191"/>
      <c r="I65" s="191"/>
      <c r="J65" s="191"/>
      <c r="K65" s="191"/>
      <c r="L65" s="191"/>
      <c r="M65" s="191"/>
      <c r="N65" s="191"/>
      <c r="O65" s="191"/>
      <c r="P65" s="191"/>
      <c r="Q65" s="191"/>
      <c r="R65" s="191"/>
      <c r="S65" s="191"/>
      <c r="T65" s="191"/>
      <c r="U65" s="191"/>
      <c r="V65" s="191"/>
      <c r="W65" s="192"/>
    </row>
    <row r="66" spans="1:23" x14ac:dyDescent="0.25">
      <c r="A66" s="190"/>
      <c r="B66" s="191"/>
      <c r="C66" s="191"/>
      <c r="D66" s="191"/>
      <c r="E66" s="191"/>
      <c r="F66" s="191"/>
      <c r="G66" s="191"/>
      <c r="H66" s="191"/>
      <c r="I66" s="191"/>
      <c r="J66" s="191"/>
      <c r="K66" s="191"/>
      <c r="L66" s="191"/>
      <c r="M66" s="191"/>
      <c r="N66" s="191"/>
      <c r="O66" s="191"/>
      <c r="P66" s="191"/>
      <c r="Q66" s="191"/>
      <c r="R66" s="191"/>
      <c r="S66" s="191"/>
      <c r="T66" s="191"/>
      <c r="U66" s="191"/>
      <c r="V66" s="191"/>
      <c r="W66" s="192"/>
    </row>
    <row r="67" spans="1:23" x14ac:dyDescent="0.25">
      <c r="A67" s="190"/>
      <c r="B67" s="191"/>
      <c r="C67" s="191"/>
      <c r="D67" s="191"/>
      <c r="E67" s="191"/>
      <c r="F67" s="191"/>
      <c r="G67" s="191"/>
      <c r="H67" s="191"/>
      <c r="I67" s="191"/>
      <c r="J67" s="191"/>
      <c r="K67" s="191"/>
      <c r="L67" s="191"/>
      <c r="M67" s="191"/>
      <c r="N67" s="191"/>
      <c r="O67" s="191"/>
      <c r="P67" s="191"/>
      <c r="Q67" s="191"/>
      <c r="R67" s="191"/>
      <c r="S67" s="191"/>
      <c r="T67" s="191"/>
      <c r="U67" s="191"/>
      <c r="V67" s="191"/>
      <c r="W67" s="192"/>
    </row>
    <row r="68" spans="1:23" x14ac:dyDescent="0.25">
      <c r="A68" s="190"/>
      <c r="B68" s="191"/>
      <c r="C68" s="191"/>
      <c r="D68" s="191"/>
      <c r="E68" s="191"/>
      <c r="F68" s="191"/>
      <c r="G68" s="191"/>
      <c r="H68" s="191"/>
      <c r="I68" s="191"/>
      <c r="J68" s="191"/>
      <c r="K68" s="191"/>
      <c r="L68" s="191"/>
      <c r="M68" s="191"/>
      <c r="N68" s="191"/>
      <c r="O68" s="191"/>
      <c r="P68" s="191"/>
      <c r="Q68" s="191"/>
      <c r="R68" s="191"/>
      <c r="S68" s="191"/>
      <c r="T68" s="191"/>
      <c r="U68" s="191"/>
      <c r="V68" s="191"/>
      <c r="W68" s="192"/>
    </row>
    <row r="69" spans="1:23" x14ac:dyDescent="0.25">
      <c r="A69" s="190"/>
      <c r="B69" s="191"/>
      <c r="C69" s="191"/>
      <c r="D69" s="191"/>
      <c r="E69" s="191"/>
      <c r="F69" s="191"/>
      <c r="G69" s="191"/>
      <c r="H69" s="191"/>
      <c r="I69" s="191"/>
      <c r="J69" s="191"/>
      <c r="K69" s="191"/>
      <c r="L69" s="191"/>
      <c r="M69" s="191"/>
      <c r="N69" s="191"/>
      <c r="O69" s="191"/>
      <c r="P69" s="191"/>
      <c r="Q69" s="191"/>
      <c r="R69" s="191"/>
      <c r="S69" s="191"/>
      <c r="T69" s="191"/>
      <c r="U69" s="191"/>
      <c r="V69" s="191"/>
      <c r="W69" s="192"/>
    </row>
    <row r="70" spans="1:23" x14ac:dyDescent="0.25">
      <c r="A70" s="190"/>
      <c r="B70" s="191"/>
      <c r="C70" s="191"/>
      <c r="D70" s="191"/>
      <c r="E70" s="191"/>
      <c r="F70" s="191"/>
      <c r="G70" s="191"/>
      <c r="H70" s="191"/>
      <c r="I70" s="191"/>
      <c r="J70" s="191"/>
      <c r="K70" s="191"/>
      <c r="L70" s="191"/>
      <c r="M70" s="191"/>
      <c r="N70" s="191"/>
      <c r="O70" s="191"/>
      <c r="P70" s="191"/>
      <c r="Q70" s="191"/>
      <c r="R70" s="191"/>
      <c r="S70" s="191"/>
      <c r="T70" s="191"/>
      <c r="U70" s="191"/>
      <c r="V70" s="191"/>
      <c r="W70" s="192"/>
    </row>
    <row r="71" spans="1:23" x14ac:dyDescent="0.25">
      <c r="A71" s="190"/>
      <c r="B71" s="191"/>
      <c r="C71" s="191"/>
      <c r="D71" s="191"/>
      <c r="E71" s="191"/>
      <c r="F71" s="191"/>
      <c r="G71" s="191"/>
      <c r="H71" s="191"/>
      <c r="I71" s="191"/>
      <c r="J71" s="191"/>
      <c r="K71" s="191"/>
      <c r="L71" s="191"/>
      <c r="M71" s="191"/>
      <c r="N71" s="191"/>
      <c r="O71" s="191"/>
      <c r="P71" s="191"/>
      <c r="Q71" s="191"/>
      <c r="R71" s="191"/>
      <c r="S71" s="191"/>
      <c r="T71" s="191"/>
      <c r="U71" s="191"/>
      <c r="V71" s="191"/>
      <c r="W71" s="192"/>
    </row>
    <row r="72" spans="1:23" x14ac:dyDescent="0.25">
      <c r="A72" s="190"/>
      <c r="B72" s="191"/>
      <c r="C72" s="191"/>
      <c r="D72" s="191"/>
      <c r="E72" s="191"/>
      <c r="F72" s="191"/>
      <c r="G72" s="191"/>
      <c r="H72" s="191"/>
      <c r="I72" s="191"/>
      <c r="J72" s="191"/>
      <c r="K72" s="191"/>
      <c r="L72" s="191"/>
      <c r="M72" s="191"/>
      <c r="N72" s="191"/>
      <c r="O72" s="191"/>
      <c r="P72" s="191"/>
      <c r="Q72" s="191"/>
      <c r="R72" s="191"/>
      <c r="S72" s="191"/>
      <c r="T72" s="191"/>
      <c r="U72" s="191"/>
      <c r="V72" s="191"/>
      <c r="W72" s="192"/>
    </row>
    <row r="73" spans="1:23" x14ac:dyDescent="0.25">
      <c r="A73" s="190"/>
      <c r="B73" s="191"/>
      <c r="C73" s="191"/>
      <c r="D73" s="191"/>
      <c r="E73" s="191"/>
      <c r="F73" s="191"/>
      <c r="G73" s="191"/>
      <c r="H73" s="191"/>
      <c r="I73" s="191"/>
      <c r="J73" s="191"/>
      <c r="K73" s="191"/>
      <c r="L73" s="191"/>
      <c r="M73" s="191"/>
      <c r="N73" s="191"/>
      <c r="O73" s="191"/>
      <c r="P73" s="191"/>
      <c r="Q73" s="191"/>
      <c r="R73" s="191"/>
      <c r="S73" s="191"/>
      <c r="T73" s="191"/>
      <c r="U73" s="191"/>
      <c r="V73" s="191"/>
      <c r="W73" s="192"/>
    </row>
    <row r="74" spans="1:23" x14ac:dyDescent="0.25">
      <c r="A74" s="190"/>
      <c r="B74" s="191"/>
      <c r="C74" s="191"/>
      <c r="D74" s="191"/>
      <c r="E74" s="191"/>
      <c r="F74" s="191"/>
      <c r="G74" s="191"/>
      <c r="H74" s="191"/>
      <c r="I74" s="191"/>
      <c r="J74" s="191"/>
      <c r="K74" s="191"/>
      <c r="L74" s="191"/>
      <c r="M74" s="191"/>
      <c r="N74" s="191"/>
      <c r="O74" s="191"/>
      <c r="P74" s="191"/>
      <c r="Q74" s="191"/>
      <c r="R74" s="191"/>
      <c r="S74" s="191"/>
      <c r="T74" s="191"/>
      <c r="U74" s="191"/>
      <c r="V74" s="191"/>
      <c r="W74" s="192"/>
    </row>
    <row r="75" spans="1:23" x14ac:dyDescent="0.25">
      <c r="A75" s="190"/>
      <c r="B75" s="191"/>
      <c r="C75" s="191"/>
      <c r="D75" s="191"/>
      <c r="E75" s="191"/>
      <c r="F75" s="191"/>
      <c r="G75" s="191"/>
      <c r="H75" s="191"/>
      <c r="I75" s="191"/>
      <c r="J75" s="191"/>
      <c r="K75" s="191"/>
      <c r="L75" s="191"/>
      <c r="M75" s="191"/>
      <c r="N75" s="191"/>
      <c r="O75" s="191"/>
      <c r="P75" s="191"/>
      <c r="Q75" s="191"/>
      <c r="R75" s="191"/>
      <c r="S75" s="191"/>
      <c r="T75" s="191"/>
      <c r="U75" s="191"/>
      <c r="V75" s="191"/>
      <c r="W75" s="192"/>
    </row>
    <row r="76" spans="1:23" x14ac:dyDescent="0.25">
      <c r="A76" s="190"/>
      <c r="B76" s="191"/>
      <c r="C76" s="191"/>
      <c r="D76" s="191"/>
      <c r="E76" s="191"/>
      <c r="F76" s="191"/>
      <c r="G76" s="191"/>
      <c r="H76" s="191"/>
      <c r="I76" s="191"/>
      <c r="J76" s="191"/>
      <c r="K76" s="191"/>
      <c r="L76" s="191"/>
      <c r="M76" s="191"/>
      <c r="N76" s="191"/>
      <c r="O76" s="191"/>
      <c r="P76" s="191"/>
      <c r="Q76" s="191"/>
      <c r="R76" s="191"/>
      <c r="S76" s="191"/>
      <c r="T76" s="191"/>
      <c r="U76" s="191"/>
      <c r="V76" s="191"/>
      <c r="W76" s="192"/>
    </row>
    <row r="77" spans="1:23" x14ac:dyDescent="0.25">
      <c r="A77" s="190"/>
      <c r="B77" s="191"/>
      <c r="C77" s="191"/>
      <c r="D77" s="191"/>
      <c r="E77" s="191"/>
      <c r="F77" s="191"/>
      <c r="G77" s="191"/>
      <c r="H77" s="191"/>
      <c r="I77" s="191"/>
      <c r="J77" s="191"/>
      <c r="K77" s="191"/>
      <c r="L77" s="191"/>
      <c r="M77" s="191"/>
      <c r="N77" s="191"/>
      <c r="O77" s="191"/>
      <c r="P77" s="191"/>
      <c r="Q77" s="191"/>
      <c r="R77" s="191"/>
      <c r="S77" s="191"/>
      <c r="T77" s="191"/>
      <c r="U77" s="191"/>
      <c r="V77" s="191"/>
      <c r="W77" s="192"/>
    </row>
    <row r="78" spans="1:23" x14ac:dyDescent="0.25">
      <c r="A78" s="190"/>
      <c r="B78" s="191"/>
      <c r="C78" s="191"/>
      <c r="D78" s="191"/>
      <c r="E78" s="191"/>
      <c r="F78" s="191"/>
      <c r="G78" s="191"/>
      <c r="H78" s="191"/>
      <c r="I78" s="191"/>
      <c r="J78" s="191"/>
      <c r="K78" s="191"/>
      <c r="L78" s="191"/>
      <c r="M78" s="191"/>
      <c r="N78" s="191"/>
      <c r="O78" s="191"/>
      <c r="P78" s="191"/>
      <c r="Q78" s="191"/>
      <c r="R78" s="191"/>
      <c r="S78" s="191"/>
      <c r="T78" s="191"/>
      <c r="U78" s="191"/>
      <c r="V78" s="191"/>
      <c r="W78" s="192"/>
    </row>
    <row r="79" spans="1:23" x14ac:dyDescent="0.25">
      <c r="A79" s="190"/>
      <c r="B79" s="191"/>
      <c r="C79" s="191"/>
      <c r="D79" s="191"/>
      <c r="E79" s="191"/>
      <c r="F79" s="191"/>
      <c r="G79" s="191"/>
      <c r="H79" s="191"/>
      <c r="I79" s="191"/>
      <c r="J79" s="191"/>
      <c r="K79" s="191"/>
      <c r="L79" s="191"/>
      <c r="M79" s="191"/>
      <c r="N79" s="191"/>
      <c r="O79" s="191"/>
      <c r="P79" s="191"/>
      <c r="Q79" s="191"/>
      <c r="R79" s="191"/>
      <c r="S79" s="191"/>
      <c r="T79" s="191"/>
      <c r="U79" s="191"/>
      <c r="V79" s="191"/>
      <c r="W79" s="192"/>
    </row>
    <row r="80" spans="1:23" x14ac:dyDescent="0.25">
      <c r="A80" s="194"/>
      <c r="B80" s="195"/>
      <c r="C80" s="195"/>
      <c r="D80" s="195"/>
      <c r="E80" s="195"/>
      <c r="F80" s="195"/>
      <c r="G80" s="195"/>
      <c r="H80" s="195"/>
      <c r="I80" s="195"/>
      <c r="J80" s="195"/>
      <c r="K80" s="195"/>
      <c r="L80" s="195"/>
      <c r="M80" s="195"/>
      <c r="N80" s="195"/>
      <c r="O80" s="195"/>
      <c r="P80" s="195"/>
      <c r="Q80" s="195"/>
      <c r="R80" s="195"/>
      <c r="S80" s="195"/>
      <c r="T80" s="195"/>
      <c r="U80" s="195"/>
      <c r="V80" s="195"/>
      <c r="W80" s="196"/>
    </row>
    <row r="81" x14ac:dyDescent="0.25"/>
  </sheetData>
  <sheetProtection sheet="1" objects="1" scenarios="1"/>
  <mergeCells count="7">
    <mergeCell ref="A38:W38"/>
    <mergeCell ref="A10:B10"/>
    <mergeCell ref="D10:E10"/>
    <mergeCell ref="G10:H10"/>
    <mergeCell ref="A24:B24"/>
    <mergeCell ref="D24:E24"/>
    <mergeCell ref="G24:H24"/>
  </mergeCells>
  <pageMargins left="0.7" right="0.7" top="0.75" bottom="0.75" header="0.3" footer="0.3"/>
  <pageSetup paperSize="9" orientation="portrait" verticalDpi="599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B81"/>
  <sheetViews>
    <sheetView workbookViewId="0">
      <pane ySplit="1" topLeftCell="A38" activePane="bottomLeft" state="frozen"/>
      <selection pane="bottomLeft" activeCell="L18" sqref="L18"/>
    </sheetView>
  </sheetViews>
  <sheetFormatPr defaultColWidth="0" defaultRowHeight="15" zeroHeight="1" x14ac:dyDescent="0.25"/>
  <cols>
    <col min="1" max="3" width="9.140625" customWidth="1"/>
    <col min="4" max="4" width="10.5703125" bestFit="1" customWidth="1"/>
    <col min="5" max="5" width="9.140625" customWidth="1"/>
    <col min="6" max="6" width="9" bestFit="1" customWidth="1"/>
    <col min="7" max="7" width="11.7109375" bestFit="1" customWidth="1"/>
    <col min="8" max="8" width="9.140625" customWidth="1"/>
    <col min="9" max="10" width="9" bestFit="1" customWidth="1"/>
    <col min="11" max="16" width="9.140625" customWidth="1"/>
    <col min="17" max="17" width="12.7109375" customWidth="1"/>
    <col min="18" max="25" width="9.140625" customWidth="1"/>
    <col min="26" max="26" width="10.85546875" customWidth="1"/>
    <col min="27" max="27" width="9.7109375" bestFit="1" customWidth="1"/>
    <col min="28" max="28" width="9.140625" customWidth="1"/>
    <col min="29" max="16384" width="9.140625" hidden="1"/>
  </cols>
  <sheetData>
    <row r="1" spans="1:27" ht="31.5" x14ac:dyDescent="0.5">
      <c r="A1" s="236" t="s">
        <v>158</v>
      </c>
    </row>
    <row r="2" spans="1:27" ht="26.25" x14ac:dyDescent="0.4">
      <c r="A2" s="153" t="s">
        <v>53</v>
      </c>
      <c r="F2" s="91" t="s">
        <v>119</v>
      </c>
      <c r="J2" s="91" t="s">
        <v>115</v>
      </c>
      <c r="L2" s="91"/>
      <c r="Q2" s="91" t="s">
        <v>125</v>
      </c>
    </row>
    <row r="3" spans="1:27" ht="47.25" x14ac:dyDescent="0.25">
      <c r="A3" s="95" t="str">
        <f>R4 &amp; S4*100 &amp; R5 &amp; S5*100 &amp; R6 &amp; S6*100</f>
        <v>Mg65Zn30Ca5</v>
      </c>
      <c r="B3" s="87"/>
      <c r="C3" s="90" t="s">
        <v>19</v>
      </c>
      <c r="D3" s="88" t="s">
        <v>22</v>
      </c>
      <c r="E3" s="89" t="s">
        <v>21</v>
      </c>
      <c r="F3" s="100" t="s">
        <v>35</v>
      </c>
      <c r="G3" s="101" t="s">
        <v>36</v>
      </c>
      <c r="J3" s="53" t="str">
        <f>R4 &amp; S4*100 &amp; R5 &amp; S5*100 &amp; R6 &amp; S6*100</f>
        <v>Mg65Zn30Ca5</v>
      </c>
      <c r="K3" s="54"/>
      <c r="L3" s="102" t="s">
        <v>35</v>
      </c>
      <c r="M3" s="103" t="s">
        <v>21</v>
      </c>
      <c r="N3" s="103" t="s">
        <v>30</v>
      </c>
      <c r="O3" s="107" t="s">
        <v>29</v>
      </c>
      <c r="Q3" s="133" t="s">
        <v>66</v>
      </c>
      <c r="R3" s="134" t="s">
        <v>3</v>
      </c>
      <c r="S3" s="134" t="s">
        <v>124</v>
      </c>
      <c r="T3" s="134" t="s">
        <v>7</v>
      </c>
      <c r="U3" s="134" t="s">
        <v>4</v>
      </c>
      <c r="V3" s="134" t="s">
        <v>5</v>
      </c>
      <c r="W3" s="135" t="s">
        <v>6</v>
      </c>
      <c r="X3" s="134" t="s">
        <v>8</v>
      </c>
      <c r="Y3" s="134" t="s">
        <v>11</v>
      </c>
      <c r="Z3" s="134" t="s">
        <v>12</v>
      </c>
      <c r="AA3" s="135" t="s">
        <v>14</v>
      </c>
    </row>
    <row r="4" spans="1:27" x14ac:dyDescent="0.25">
      <c r="A4" s="85" t="str">
        <f>$R$4</f>
        <v>Mg</v>
      </c>
      <c r="B4" s="27"/>
      <c r="C4" s="173">
        <f>S4</f>
        <v>0.65</v>
      </c>
      <c r="D4" s="16">
        <f>S4*U4</f>
        <v>15.798250000000001</v>
      </c>
      <c r="E4" s="29">
        <f>D4/$D$7</f>
        <v>0.42222400395544779</v>
      </c>
      <c r="F4" s="118">
        <f>E4*$F$7</f>
        <v>41.662109142295904</v>
      </c>
      <c r="G4" s="79">
        <f>F4/V4</f>
        <v>23.971294097983833</v>
      </c>
      <c r="J4" s="39" t="str">
        <f>$R$4</f>
        <v>Mg</v>
      </c>
      <c r="K4" s="27"/>
      <c r="L4" s="122">
        <f>B33</f>
        <v>0</v>
      </c>
      <c r="M4" s="92" t="e">
        <f>L4/$L$7</f>
        <v>#DIV/0!</v>
      </c>
      <c r="N4" s="104" t="e">
        <f>M4*U5*U6</f>
        <v>#DIV/0!</v>
      </c>
      <c r="O4" s="114" t="e">
        <f>N4/$N$7</f>
        <v>#DIV/0!</v>
      </c>
      <c r="Q4" s="136">
        <v>1</v>
      </c>
      <c r="R4" s="141" t="s">
        <v>0</v>
      </c>
      <c r="S4" s="176">
        <v>0.65</v>
      </c>
      <c r="T4" s="137">
        <f>INDEX('Elements Data'!B:B,MATCH($R4,'Elements Data'!$A:$A,0))</f>
        <v>12</v>
      </c>
      <c r="U4" s="137">
        <f>INDEX('Elements Data'!C:C,MATCH($R4,'Elements Data'!$A:$A,0))</f>
        <v>24.305</v>
      </c>
      <c r="V4" s="137">
        <f>INDEX('Elements Data'!D:D,MATCH($R4,'Elements Data'!$A:$A,0))</f>
        <v>1.738</v>
      </c>
      <c r="W4" s="179">
        <f>INDEX('Elements Data'!E:E,MATCH($R4,'Elements Data'!$A:$A,0))</f>
        <v>650</v>
      </c>
      <c r="X4" s="147" t="str">
        <f>INDEX('Elements Data'!F:F,MATCH($R4,'Elements Data'!$A:$A,0))</f>
        <v>HCP</v>
      </c>
      <c r="Y4" s="137">
        <f>INDEX('Elements Data'!G:G,MATCH($R4,'Elements Data'!$A:$A,0))</f>
        <v>0.16</v>
      </c>
      <c r="Z4" s="137">
        <f>INDEX('Elements Data'!H:H,MATCH($R4,'Elements Data'!$A:$A,0))</f>
        <v>7.1999999999999995E-2</v>
      </c>
      <c r="AA4" s="144" t="str">
        <f>INDEX('Elements Data'!I:I,MATCH($R4,'Elements Data'!$A:$A,0))</f>
        <v>2+</v>
      </c>
    </row>
    <row r="5" spans="1:27" x14ac:dyDescent="0.25">
      <c r="A5" s="85" t="str">
        <f>$R$5</f>
        <v>Zn</v>
      </c>
      <c r="B5" s="30"/>
      <c r="C5" s="174">
        <f>S5</f>
        <v>0.3</v>
      </c>
      <c r="D5" s="4">
        <f>S5*U5</f>
        <v>19.614599999999999</v>
      </c>
      <c r="E5" s="32">
        <f t="shared" ref="E5:E6" si="0">D5/$D$7</f>
        <v>0.52421976788470404</v>
      </c>
      <c r="F5" s="118">
        <f>E5*$F$7</f>
        <v>51.726337156487403</v>
      </c>
      <c r="G5" s="79">
        <f>F5/V5</f>
        <v>7.2445850359226061</v>
      </c>
      <c r="J5" s="39" t="str">
        <f>$R$5</f>
        <v>Zn</v>
      </c>
      <c r="K5" s="30"/>
      <c r="L5" s="161">
        <f>E33</f>
        <v>0</v>
      </c>
      <c r="M5" s="93" t="e">
        <f>L5/$L$7</f>
        <v>#DIV/0!</v>
      </c>
      <c r="N5" s="105" t="e">
        <f>M5*U4*U6</f>
        <v>#DIV/0!</v>
      </c>
      <c r="O5" s="115" t="e">
        <f>N5/$N$7</f>
        <v>#DIV/0!</v>
      </c>
      <c r="Q5" s="136">
        <v>2</v>
      </c>
      <c r="R5" s="142" t="s">
        <v>2</v>
      </c>
      <c r="S5" s="177">
        <v>0.3</v>
      </c>
      <c r="T5" s="138">
        <f>INDEX('Elements Data'!B:B,MATCH($R5,'Elements Data'!$A:$A,0))</f>
        <v>30</v>
      </c>
      <c r="U5" s="138">
        <f>INDEX('Elements Data'!C:C,MATCH($R5,'Elements Data'!$A:$A,0))</f>
        <v>65.382000000000005</v>
      </c>
      <c r="V5" s="138">
        <f>INDEX('Elements Data'!D:D,MATCH($R5,'Elements Data'!$A:$A,0))</f>
        <v>7.14</v>
      </c>
      <c r="W5" s="180">
        <f>INDEX('Elements Data'!E:E,MATCH($R5,'Elements Data'!$A:$A,0))</f>
        <v>420</v>
      </c>
      <c r="X5" s="148" t="str">
        <f>INDEX('Elements Data'!F:F,MATCH($R5,'Elements Data'!$A:$A,0))</f>
        <v>HCP</v>
      </c>
      <c r="Y5" s="138">
        <f>INDEX('Elements Data'!G:G,MATCH($R5,'Elements Data'!$A:$A,0))</f>
        <v>0.13300000000000001</v>
      </c>
      <c r="Z5" s="138">
        <f>INDEX('Elements Data'!H:H,MATCH($R5,'Elements Data'!$A:$A,0))</f>
        <v>7.3999999999999996E-2</v>
      </c>
      <c r="AA5" s="145" t="str">
        <f>INDEX('Elements Data'!I:I,MATCH($R5,'Elements Data'!$A:$A,0))</f>
        <v>2+</v>
      </c>
    </row>
    <row r="6" spans="1:27" x14ac:dyDescent="0.25">
      <c r="A6" s="85" t="str">
        <f>$R$6</f>
        <v>Ca</v>
      </c>
      <c r="B6" s="97"/>
      <c r="C6" s="175">
        <f>S6</f>
        <v>0.05</v>
      </c>
      <c r="D6" s="9">
        <f>S6*U6</f>
        <v>2.0039000000000002</v>
      </c>
      <c r="E6" s="96">
        <f t="shared" si="0"/>
        <v>5.3556228159848202E-2</v>
      </c>
      <c r="F6" s="118">
        <f>E6*$F$7</f>
        <v>5.2845537012167014</v>
      </c>
      <c r="G6" s="79">
        <f>F6/V6</f>
        <v>3.4093894846559363</v>
      </c>
      <c r="J6" s="39" t="str">
        <f>$R$6</f>
        <v>Ca</v>
      </c>
      <c r="K6" s="97"/>
      <c r="L6" s="124">
        <f>H33</f>
        <v>0</v>
      </c>
      <c r="M6" s="99" t="e">
        <f>L6/$L$7</f>
        <v>#DIV/0!</v>
      </c>
      <c r="N6" s="106" t="e">
        <f>M6*U4*U5</f>
        <v>#DIV/0!</v>
      </c>
      <c r="O6" s="116" t="e">
        <f>N6/$N$7</f>
        <v>#DIV/0!</v>
      </c>
      <c r="Q6" s="139">
        <v>3</v>
      </c>
      <c r="R6" s="143" t="s">
        <v>1</v>
      </c>
      <c r="S6" s="178">
        <v>0.05</v>
      </c>
      <c r="T6" s="140">
        <f>INDEX('Elements Data'!B:B,MATCH($R6,'Elements Data'!$A:$A,0))</f>
        <v>20</v>
      </c>
      <c r="U6" s="140">
        <f>INDEX('Elements Data'!C:C,MATCH($R6,'Elements Data'!$A:$A,0))</f>
        <v>40.078000000000003</v>
      </c>
      <c r="V6" s="140">
        <f>INDEX('Elements Data'!D:D,MATCH($R6,'Elements Data'!$A:$A,0))</f>
        <v>1.55</v>
      </c>
      <c r="W6" s="181">
        <f>INDEX('Elements Data'!E:E,MATCH($R6,'Elements Data'!$A:$A,0))</f>
        <v>842</v>
      </c>
      <c r="X6" s="149" t="str">
        <f>INDEX('Elements Data'!F:F,MATCH($R6,'Elements Data'!$A:$A,0))</f>
        <v>FCC</v>
      </c>
      <c r="Y6" s="140">
        <f>INDEX('Elements Data'!G:G,MATCH($R6,'Elements Data'!$A:$A,0))</f>
        <v>0.14899999999999999</v>
      </c>
      <c r="Z6" s="140">
        <f>INDEX('Elements Data'!H:H,MATCH($R6,'Elements Data'!$A:$A,0))</f>
        <v>9.5000000000000001E-2</v>
      </c>
      <c r="AA6" s="146" t="str">
        <f>INDEX('Elements Data'!I:I,MATCH($R6,'Elements Data'!$A:$A,0))</f>
        <v>2+</v>
      </c>
    </row>
    <row r="7" spans="1:27" x14ac:dyDescent="0.25">
      <c r="A7" s="86"/>
      <c r="B7" s="97" t="s">
        <v>20</v>
      </c>
      <c r="C7" s="98">
        <f>SUM(C4:C6)</f>
        <v>1</v>
      </c>
      <c r="D7" s="9">
        <f>SUM(D4:D6)</f>
        <v>37.41675</v>
      </c>
      <c r="E7" s="96">
        <f>SUM(E4:E6)</f>
        <v>1</v>
      </c>
      <c r="F7" s="94">
        <v>98.673000000000002</v>
      </c>
      <c r="G7" s="80">
        <f>SUM(G4:G6)</f>
        <v>34.62526861856238</v>
      </c>
      <c r="J7" s="40"/>
      <c r="K7" s="97" t="s">
        <v>20</v>
      </c>
      <c r="L7" s="125">
        <f>SUM(L4:L6)</f>
        <v>0</v>
      </c>
      <c r="M7" s="98" t="e">
        <f>SUM(M4:M6)</f>
        <v>#DIV/0!</v>
      </c>
      <c r="N7" s="9" t="e">
        <f>SUM(N4:N6)</f>
        <v>#DIV/0!</v>
      </c>
      <c r="O7" s="117" t="e">
        <f>SUM(O4:O6)</f>
        <v>#DIV/0!</v>
      </c>
    </row>
    <row r="8" spans="1:27" x14ac:dyDescent="0.25"/>
    <row r="9" spans="1:27" ht="26.25" x14ac:dyDescent="0.4">
      <c r="A9" s="154" t="s">
        <v>114</v>
      </c>
      <c r="J9" s="91" t="s">
        <v>116</v>
      </c>
      <c r="L9" s="91"/>
      <c r="Q9" s="91" t="s">
        <v>126</v>
      </c>
    </row>
    <row r="10" spans="1:27" ht="30" customHeight="1" x14ac:dyDescent="0.25">
      <c r="A10" s="287" t="str">
        <f>$R$4</f>
        <v>Mg</v>
      </c>
      <c r="B10" s="288"/>
      <c r="C10" s="198"/>
      <c r="D10" s="289" t="str">
        <f>$R$5</f>
        <v>Zn</v>
      </c>
      <c r="E10" s="290"/>
      <c r="F10" s="198"/>
      <c r="G10" s="291" t="str">
        <f>$R$6</f>
        <v>Ca</v>
      </c>
      <c r="H10" s="292"/>
      <c r="J10" s="165" t="str">
        <f>R4 &amp; S4*100 &amp; R5 &amp; S5*100 &amp; R6 &amp; S6*100</f>
        <v>Mg65Zn30Ca5</v>
      </c>
      <c r="K10" s="168"/>
      <c r="L10" s="169" t="s">
        <v>35</v>
      </c>
      <c r="M10" s="170" t="s">
        <v>21</v>
      </c>
      <c r="N10" s="170" t="s">
        <v>30</v>
      </c>
      <c r="O10" s="171" t="s">
        <v>29</v>
      </c>
      <c r="Q10" s="182" t="s">
        <v>128</v>
      </c>
      <c r="R10" s="185" t="s">
        <v>127</v>
      </c>
      <c r="S10" s="183"/>
      <c r="T10" s="189" t="s">
        <v>134</v>
      </c>
      <c r="U10" s="186"/>
    </row>
    <row r="11" spans="1:27" x14ac:dyDescent="0.25">
      <c r="A11" s="222" t="s">
        <v>52</v>
      </c>
      <c r="B11" s="223" t="s">
        <v>35</v>
      </c>
      <c r="C11" s="224"/>
      <c r="D11" s="225" t="s">
        <v>52</v>
      </c>
      <c r="E11" s="226" t="s">
        <v>35</v>
      </c>
      <c r="F11" s="224"/>
      <c r="G11" s="227" t="s">
        <v>52</v>
      </c>
      <c r="H11" s="228" t="s">
        <v>35</v>
      </c>
      <c r="J11" s="166" t="str">
        <f>$R$4</f>
        <v>Mg</v>
      </c>
      <c r="K11" s="27"/>
      <c r="L11" s="122">
        <f>L33</f>
        <v>0</v>
      </c>
      <c r="M11" s="92" t="e">
        <f>L11/$L$14</f>
        <v>#DIV/0!</v>
      </c>
      <c r="N11" s="104" t="e">
        <f>M11*U5*U6</f>
        <v>#DIV/0!</v>
      </c>
      <c r="O11" s="163" t="e">
        <f>N11/$N$14</f>
        <v>#DIV/0!</v>
      </c>
      <c r="Q11" s="11" t="s">
        <v>131</v>
      </c>
      <c r="R11" s="184">
        <v>650</v>
      </c>
      <c r="S11" s="111"/>
      <c r="T11" s="108"/>
      <c r="U11" s="109"/>
    </row>
    <row r="12" spans="1:27" x14ac:dyDescent="0.25">
      <c r="A12" s="14">
        <v>1</v>
      </c>
      <c r="B12" s="109">
        <v>0</v>
      </c>
      <c r="C12" s="3"/>
      <c r="D12" s="14">
        <v>1</v>
      </c>
      <c r="E12" s="109">
        <v>0</v>
      </c>
      <c r="F12" s="3"/>
      <c r="G12" s="14">
        <v>1</v>
      </c>
      <c r="H12" s="109">
        <v>0</v>
      </c>
      <c r="J12" s="166" t="str">
        <f>$R$5</f>
        <v>Zn</v>
      </c>
      <c r="K12" s="30"/>
      <c r="L12" s="161">
        <f>Q33</f>
        <v>0</v>
      </c>
      <c r="M12" s="93" t="e">
        <f t="shared" ref="M12:M13" si="1">L12/$L$14</f>
        <v>#DIV/0!</v>
      </c>
      <c r="N12" s="105" t="e">
        <f>M12*U4*U6</f>
        <v>#DIV/0!</v>
      </c>
      <c r="O12" s="164" t="e">
        <f>N12/$N$14</f>
        <v>#DIV/0!</v>
      </c>
      <c r="Q12" s="14" t="s">
        <v>129</v>
      </c>
      <c r="R12" s="109">
        <v>385</v>
      </c>
      <c r="S12" s="111"/>
      <c r="T12" s="108"/>
      <c r="U12" s="109"/>
    </row>
    <row r="13" spans="1:27" x14ac:dyDescent="0.25">
      <c r="A13" s="14">
        <v>2</v>
      </c>
      <c r="B13" s="109">
        <v>0</v>
      </c>
      <c r="C13" s="3"/>
      <c r="D13" s="14">
        <v>2</v>
      </c>
      <c r="E13" s="109">
        <v>0</v>
      </c>
      <c r="F13" s="3"/>
      <c r="G13" s="14">
        <v>2</v>
      </c>
      <c r="H13" s="109">
        <v>0</v>
      </c>
      <c r="J13" s="166" t="str">
        <f>$R$6</f>
        <v>Ca</v>
      </c>
      <c r="K13" s="97"/>
      <c r="L13" s="124">
        <f>V33</f>
        <v>0</v>
      </c>
      <c r="M13" s="99" t="e">
        <f t="shared" si="1"/>
        <v>#DIV/0!</v>
      </c>
      <c r="N13" s="106" t="e">
        <f>M13*U4*U5</f>
        <v>#DIV/0!</v>
      </c>
      <c r="O13" s="117" t="e">
        <f>N13/$N$14</f>
        <v>#DIV/0!</v>
      </c>
      <c r="Q13" s="14" t="s">
        <v>132</v>
      </c>
      <c r="R13" s="109">
        <v>650</v>
      </c>
      <c r="S13" s="111"/>
      <c r="T13" s="108"/>
      <c r="U13" s="109"/>
    </row>
    <row r="14" spans="1:27" x14ac:dyDescent="0.25">
      <c r="A14" s="14">
        <v>3</v>
      </c>
      <c r="B14" s="109">
        <v>0</v>
      </c>
      <c r="C14" s="3"/>
      <c r="D14" s="14">
        <v>3</v>
      </c>
      <c r="E14" s="109">
        <v>0</v>
      </c>
      <c r="F14" s="3"/>
      <c r="G14" s="14">
        <v>3</v>
      </c>
      <c r="H14" s="109">
        <v>0</v>
      </c>
      <c r="J14" s="167"/>
      <c r="K14" s="97" t="s">
        <v>20</v>
      </c>
      <c r="L14" s="162">
        <f>SUM(L11:L13)</f>
        <v>0</v>
      </c>
      <c r="M14" s="98" t="e">
        <f>SUM(M11:M13)</f>
        <v>#DIV/0!</v>
      </c>
      <c r="N14" s="9" t="e">
        <f>SUM(N11:N13)</f>
        <v>#DIV/0!</v>
      </c>
      <c r="O14" s="117" t="e">
        <f>SUM(O11:O13)</f>
        <v>#DIV/0!</v>
      </c>
      <c r="Q14" s="14" t="s">
        <v>130</v>
      </c>
      <c r="R14" s="109">
        <v>505</v>
      </c>
      <c r="S14" s="111" t="s">
        <v>136</v>
      </c>
      <c r="T14" s="108"/>
      <c r="U14" s="109"/>
    </row>
    <row r="15" spans="1:27" x14ac:dyDescent="0.25">
      <c r="A15" s="14">
        <v>4</v>
      </c>
      <c r="B15" s="109">
        <v>0</v>
      </c>
      <c r="C15" s="3"/>
      <c r="D15" s="14">
        <v>4</v>
      </c>
      <c r="E15" s="109">
        <v>0</v>
      </c>
      <c r="F15" s="3"/>
      <c r="G15" s="14">
        <v>4</v>
      </c>
      <c r="H15" s="109">
        <v>0</v>
      </c>
      <c r="Q15" s="14" t="s">
        <v>133</v>
      </c>
      <c r="R15" s="109"/>
      <c r="S15" s="111"/>
      <c r="T15" s="108"/>
      <c r="U15" s="109"/>
    </row>
    <row r="16" spans="1:27" x14ac:dyDescent="0.25">
      <c r="A16" s="14">
        <v>5</v>
      </c>
      <c r="B16" s="109">
        <v>0</v>
      </c>
      <c r="C16" s="3"/>
      <c r="D16" s="14">
        <v>5</v>
      </c>
      <c r="E16" s="109">
        <v>0</v>
      </c>
      <c r="F16" s="3"/>
      <c r="G16" s="14">
        <v>5</v>
      </c>
      <c r="H16" s="109">
        <v>0</v>
      </c>
      <c r="Q16" s="14" t="s">
        <v>135</v>
      </c>
      <c r="R16" s="109"/>
      <c r="S16" s="111"/>
      <c r="T16" s="108"/>
      <c r="U16" s="109"/>
    </row>
    <row r="17" spans="1:23" x14ac:dyDescent="0.25">
      <c r="A17" s="14">
        <v>6</v>
      </c>
      <c r="B17" s="109">
        <v>0</v>
      </c>
      <c r="C17" s="3"/>
      <c r="D17" s="14">
        <v>6</v>
      </c>
      <c r="E17" s="109">
        <v>0</v>
      </c>
      <c r="F17" s="3"/>
      <c r="G17" s="14">
        <v>6</v>
      </c>
      <c r="H17" s="109">
        <v>0</v>
      </c>
      <c r="Q17" s="30" t="s">
        <v>137</v>
      </c>
      <c r="R17" s="109"/>
      <c r="S17" s="111"/>
      <c r="T17" s="108"/>
      <c r="U17" s="109"/>
    </row>
    <row r="18" spans="1:23" x14ac:dyDescent="0.25">
      <c r="A18" s="14">
        <v>7</v>
      </c>
      <c r="B18" s="109">
        <v>0</v>
      </c>
      <c r="C18" s="3"/>
      <c r="D18" s="14">
        <v>7</v>
      </c>
      <c r="E18" s="109">
        <v>0</v>
      </c>
      <c r="F18" s="3"/>
      <c r="G18" s="14">
        <v>7</v>
      </c>
      <c r="H18" s="109">
        <v>0</v>
      </c>
      <c r="Q18" s="30" t="s">
        <v>138</v>
      </c>
      <c r="R18" s="109"/>
      <c r="S18" s="111"/>
      <c r="T18" s="108"/>
      <c r="U18" s="109"/>
    </row>
    <row r="19" spans="1:23" x14ac:dyDescent="0.25">
      <c r="A19" s="14">
        <v>8</v>
      </c>
      <c r="B19" s="109">
        <v>0</v>
      </c>
      <c r="C19" s="3"/>
      <c r="D19" s="14">
        <v>8</v>
      </c>
      <c r="E19" s="109">
        <v>0</v>
      </c>
      <c r="F19" s="3"/>
      <c r="G19" s="14">
        <v>8</v>
      </c>
      <c r="H19" s="109">
        <v>0</v>
      </c>
      <c r="Q19" s="30" t="s">
        <v>139</v>
      </c>
      <c r="R19" s="109"/>
      <c r="S19" s="111"/>
      <c r="T19" s="108"/>
      <c r="U19" s="109"/>
    </row>
    <row r="20" spans="1:23" x14ac:dyDescent="0.25">
      <c r="A20" s="14">
        <v>9</v>
      </c>
      <c r="B20" s="109">
        <v>0</v>
      </c>
      <c r="C20" s="3"/>
      <c r="D20" s="14">
        <v>9</v>
      </c>
      <c r="E20" s="109">
        <v>0</v>
      </c>
      <c r="F20" s="3"/>
      <c r="G20" s="14">
        <v>9</v>
      </c>
      <c r="H20" s="109">
        <v>0</v>
      </c>
      <c r="Q20" s="97" t="s">
        <v>140</v>
      </c>
      <c r="R20" s="110"/>
      <c r="S20" s="187"/>
      <c r="T20" s="188"/>
      <c r="U20" s="110"/>
    </row>
    <row r="21" spans="1:23" x14ac:dyDescent="0.25">
      <c r="A21" s="15">
        <v>10</v>
      </c>
      <c r="B21" s="110">
        <v>0</v>
      </c>
      <c r="C21" s="8"/>
      <c r="D21" s="15">
        <v>10</v>
      </c>
      <c r="E21" s="110">
        <v>0</v>
      </c>
      <c r="F21" s="8"/>
      <c r="G21" s="15">
        <v>10</v>
      </c>
      <c r="H21" s="110">
        <v>0</v>
      </c>
    </row>
    <row r="22" spans="1:23" x14ac:dyDescent="0.25"/>
    <row r="23" spans="1:23" ht="23.25" x14ac:dyDescent="0.35">
      <c r="A23" s="154" t="s">
        <v>118</v>
      </c>
      <c r="J23" s="154" t="s">
        <v>117</v>
      </c>
    </row>
    <row r="24" spans="1:23" s="206" customFormat="1" ht="22.5" customHeight="1" x14ac:dyDescent="0.25">
      <c r="A24" s="287" t="str">
        <f>$R$4</f>
        <v>Mg</v>
      </c>
      <c r="B24" s="288"/>
      <c r="C24" s="205"/>
      <c r="D24" s="289" t="str">
        <f>$R$5</f>
        <v>Zn</v>
      </c>
      <c r="E24" s="290"/>
      <c r="F24" s="205"/>
      <c r="G24" s="291" t="str">
        <f>$R$6</f>
        <v>Ca</v>
      </c>
      <c r="H24" s="292"/>
      <c r="J24" s="229" t="str">
        <f>$R$4</f>
        <v>Mg</v>
      </c>
      <c r="K24" s="208" t="s">
        <v>111</v>
      </c>
      <c r="L24" s="208" t="s">
        <v>112</v>
      </c>
      <c r="M24" s="230" t="s">
        <v>150</v>
      </c>
      <c r="N24" s="209"/>
      <c r="O24" s="231" t="str">
        <f>$R$5</f>
        <v>Zn</v>
      </c>
      <c r="P24" s="211" t="s">
        <v>111</v>
      </c>
      <c r="Q24" s="211" t="s">
        <v>112</v>
      </c>
      <c r="R24" s="232" t="s">
        <v>150</v>
      </c>
      <c r="S24" s="205"/>
      <c r="T24" s="233" t="str">
        <f>$R$6</f>
        <v>Ca</v>
      </c>
      <c r="U24" s="213" t="s">
        <v>111</v>
      </c>
      <c r="V24" s="213" t="s">
        <v>112</v>
      </c>
      <c r="W24" s="234" t="s">
        <v>150</v>
      </c>
    </row>
    <row r="25" spans="1:23" s="218" customFormat="1" x14ac:dyDescent="0.25">
      <c r="A25" s="214" t="s">
        <v>54</v>
      </c>
      <c r="B25" s="201" t="s">
        <v>35</v>
      </c>
      <c r="C25" s="215"/>
      <c r="D25" s="216" t="s">
        <v>54</v>
      </c>
      <c r="E25" s="200" t="s">
        <v>35</v>
      </c>
      <c r="F25" s="215"/>
      <c r="G25" s="217" t="s">
        <v>54</v>
      </c>
      <c r="H25" s="199" t="s">
        <v>35</v>
      </c>
      <c r="J25" s="214" t="s">
        <v>54</v>
      </c>
      <c r="K25" s="219" t="s">
        <v>35</v>
      </c>
      <c r="L25" s="219" t="s">
        <v>35</v>
      </c>
      <c r="M25" s="201" t="s">
        <v>149</v>
      </c>
      <c r="N25" s="215"/>
      <c r="O25" s="216" t="s">
        <v>54</v>
      </c>
      <c r="P25" s="220" t="s">
        <v>35</v>
      </c>
      <c r="Q25" s="220" t="s">
        <v>35</v>
      </c>
      <c r="R25" s="200" t="s">
        <v>149</v>
      </c>
      <c r="S25" s="215"/>
      <c r="T25" s="217" t="s">
        <v>54</v>
      </c>
      <c r="U25" s="221" t="s">
        <v>35</v>
      </c>
      <c r="V25" s="221" t="s">
        <v>35</v>
      </c>
      <c r="W25" s="199" t="s">
        <v>149</v>
      </c>
    </row>
    <row r="26" spans="1:23" x14ac:dyDescent="0.25">
      <c r="A26" s="111">
        <v>0</v>
      </c>
      <c r="B26" s="5">
        <f>IF(A26=0,0,INDEX(B12:B21,MATCH(A26,A12:A21,0)))</f>
        <v>0</v>
      </c>
      <c r="C26" s="3"/>
      <c r="D26" s="111">
        <v>0</v>
      </c>
      <c r="E26" s="5">
        <f>IF(D26=0,0,INDEX(E12:E21,MATCH(D26,D12:D21,0)))</f>
        <v>0</v>
      </c>
      <c r="F26" s="3"/>
      <c r="G26" s="111">
        <v>0</v>
      </c>
      <c r="H26" s="5">
        <f>IF(G26=0,0,INDEX(H11:H20,MATCH(G26,G11:G20,0)))</f>
        <v>0</v>
      </c>
      <c r="J26" s="148">
        <f t="shared" ref="J26:K32" si="2">A26</f>
        <v>0</v>
      </c>
      <c r="K26" s="155">
        <f t="shared" si="2"/>
        <v>0</v>
      </c>
      <c r="L26" s="108">
        <v>0</v>
      </c>
      <c r="M26" s="160" t="str">
        <f>IF(L26=0,"",1-L26/K26)</f>
        <v/>
      </c>
      <c r="N26" s="3"/>
      <c r="O26" s="148">
        <f t="shared" ref="O26:P32" si="3">D26</f>
        <v>0</v>
      </c>
      <c r="P26" s="155">
        <f t="shared" si="3"/>
        <v>0</v>
      </c>
      <c r="Q26" s="108">
        <v>0</v>
      </c>
      <c r="R26" s="160" t="str">
        <f>IF(Q26=0,"",1-Q26/P26)</f>
        <v/>
      </c>
      <c r="S26" s="3"/>
      <c r="T26" s="148">
        <f t="shared" ref="T26:U32" si="4">G26</f>
        <v>0</v>
      </c>
      <c r="U26" s="155">
        <f t="shared" si="4"/>
        <v>0</v>
      </c>
      <c r="V26" s="108">
        <v>0</v>
      </c>
      <c r="W26" s="160" t="str">
        <f>IF(V26=0,"",1-V26/U26)</f>
        <v/>
      </c>
    </row>
    <row r="27" spans="1:23" x14ac:dyDescent="0.25">
      <c r="A27" s="111">
        <v>0</v>
      </c>
      <c r="B27" s="5">
        <f>IF(A27=0,0,INDEX(B12:B21,MATCH(A27,A12:A21,0)))</f>
        <v>0</v>
      </c>
      <c r="C27" s="3"/>
      <c r="D27" s="111">
        <v>0</v>
      </c>
      <c r="E27" s="5">
        <f>IF(D27=0,0,INDEX(E12:E21,MATCH(D27,D12:D21,0)))</f>
        <v>0</v>
      </c>
      <c r="F27" s="3"/>
      <c r="G27" s="111">
        <v>0</v>
      </c>
      <c r="H27" s="5">
        <f>IF(G27=0,0,INDEX(H12:H21,MATCH(G27,G12:G21,0)))</f>
        <v>0</v>
      </c>
      <c r="J27" s="148">
        <f t="shared" si="2"/>
        <v>0</v>
      </c>
      <c r="K27" s="155">
        <f t="shared" si="2"/>
        <v>0</v>
      </c>
      <c r="L27" s="108">
        <v>0</v>
      </c>
      <c r="M27" s="160" t="str">
        <f t="shared" ref="M27:M32" si="5">IF(L27=0,"",1-L27/K27)</f>
        <v/>
      </c>
      <c r="N27" s="3"/>
      <c r="O27" s="148">
        <f t="shared" si="3"/>
        <v>0</v>
      </c>
      <c r="P27" s="155">
        <f t="shared" si="3"/>
        <v>0</v>
      </c>
      <c r="Q27" s="108">
        <v>0</v>
      </c>
      <c r="R27" s="160" t="str">
        <f t="shared" ref="R27:R32" si="6">IF(Q27=0,"",1-Q27/P27)</f>
        <v/>
      </c>
      <c r="S27" s="3"/>
      <c r="T27" s="148">
        <f t="shared" si="4"/>
        <v>0</v>
      </c>
      <c r="U27" s="155">
        <f t="shared" si="4"/>
        <v>0</v>
      </c>
      <c r="V27" s="108">
        <v>0</v>
      </c>
      <c r="W27" s="160" t="str">
        <f t="shared" ref="W27:W32" si="7">IF(V27=0,"",1-V27/U27)</f>
        <v/>
      </c>
    </row>
    <row r="28" spans="1:23" x14ac:dyDescent="0.25">
      <c r="A28" s="111">
        <v>0</v>
      </c>
      <c r="B28" s="5">
        <f>IF(A28=0,0,INDEX(B12:B21,MATCH(A28,A12:A21,0)))</f>
        <v>0</v>
      </c>
      <c r="C28" s="3"/>
      <c r="D28" s="111">
        <v>0</v>
      </c>
      <c r="E28" s="5">
        <f>IF(D28=0,0,INDEX(E12:E21,MATCH(D28,D12:D21,0)))</f>
        <v>0</v>
      </c>
      <c r="F28" s="3"/>
      <c r="G28" s="111">
        <v>0</v>
      </c>
      <c r="H28" s="5">
        <f>IF(G28=0,0,INDEX(H12:H21,MATCH(G28,G12:G21,0)))</f>
        <v>0</v>
      </c>
      <c r="J28" s="148">
        <f t="shared" si="2"/>
        <v>0</v>
      </c>
      <c r="K28" s="155">
        <f t="shared" si="2"/>
        <v>0</v>
      </c>
      <c r="L28" s="108">
        <v>0</v>
      </c>
      <c r="M28" s="160" t="str">
        <f t="shared" si="5"/>
        <v/>
      </c>
      <c r="N28" s="3"/>
      <c r="O28" s="148">
        <f t="shared" si="3"/>
        <v>0</v>
      </c>
      <c r="P28" s="155">
        <f t="shared" si="3"/>
        <v>0</v>
      </c>
      <c r="Q28" s="108">
        <v>0</v>
      </c>
      <c r="R28" s="160" t="str">
        <f t="shared" si="6"/>
        <v/>
      </c>
      <c r="S28" s="3"/>
      <c r="T28" s="148">
        <f t="shared" si="4"/>
        <v>0</v>
      </c>
      <c r="U28" s="155">
        <f t="shared" si="4"/>
        <v>0</v>
      </c>
      <c r="V28" s="108">
        <v>0</v>
      </c>
      <c r="W28" s="160" t="str">
        <f t="shared" si="7"/>
        <v/>
      </c>
    </row>
    <row r="29" spans="1:23" x14ac:dyDescent="0.25">
      <c r="A29" s="111">
        <v>0</v>
      </c>
      <c r="B29" s="5">
        <f>IF(A29=0,0,INDEX(B12:B21,MATCH(A29,A12:A21,0)))</f>
        <v>0</v>
      </c>
      <c r="C29" s="3"/>
      <c r="D29" s="111">
        <v>0</v>
      </c>
      <c r="E29" s="5">
        <f>IF(D29=0,0,INDEX(E12:E21,MATCH(D29,D12:D21,0)))</f>
        <v>0</v>
      </c>
      <c r="F29" s="3"/>
      <c r="G29" s="111">
        <v>0</v>
      </c>
      <c r="H29" s="5">
        <f>IF(G29=0,0,INDEX(H12:H21,MATCH(G29,G12:G21,0)))</f>
        <v>0</v>
      </c>
      <c r="J29" s="148">
        <f t="shared" si="2"/>
        <v>0</v>
      </c>
      <c r="K29" s="155">
        <f t="shared" si="2"/>
        <v>0</v>
      </c>
      <c r="L29" s="108">
        <v>0</v>
      </c>
      <c r="M29" s="160" t="str">
        <f t="shared" si="5"/>
        <v/>
      </c>
      <c r="N29" s="3"/>
      <c r="O29" s="148">
        <f t="shared" si="3"/>
        <v>0</v>
      </c>
      <c r="P29" s="155">
        <f t="shared" si="3"/>
        <v>0</v>
      </c>
      <c r="Q29" s="108">
        <v>0</v>
      </c>
      <c r="R29" s="160" t="str">
        <f t="shared" si="6"/>
        <v/>
      </c>
      <c r="S29" s="3"/>
      <c r="T29" s="148">
        <f t="shared" si="4"/>
        <v>0</v>
      </c>
      <c r="U29" s="155">
        <f t="shared" si="4"/>
        <v>0</v>
      </c>
      <c r="V29" s="108">
        <v>0</v>
      </c>
      <c r="W29" s="160" t="str">
        <f t="shared" si="7"/>
        <v/>
      </c>
    </row>
    <row r="30" spans="1:23" x14ac:dyDescent="0.25">
      <c r="A30" s="111">
        <v>0</v>
      </c>
      <c r="B30" s="5">
        <f>IF(A30=0,0,INDEX(B12:B21,MATCH(A30,A12:A21,0)))</f>
        <v>0</v>
      </c>
      <c r="C30" s="3"/>
      <c r="D30" s="111">
        <v>0</v>
      </c>
      <c r="E30" s="5">
        <f>IF(D30=0,0,INDEX(E12:E21,MATCH(D30,D12:D21,0)))</f>
        <v>0</v>
      </c>
      <c r="F30" s="3"/>
      <c r="G30" s="111">
        <v>0</v>
      </c>
      <c r="H30" s="5">
        <f>IF(G30=0,0,INDEX(H12:H21,MATCH(G30,G12:G21,0)))</f>
        <v>0</v>
      </c>
      <c r="J30" s="148">
        <f t="shared" si="2"/>
        <v>0</v>
      </c>
      <c r="K30" s="155">
        <f t="shared" si="2"/>
        <v>0</v>
      </c>
      <c r="L30" s="108">
        <v>0</v>
      </c>
      <c r="M30" s="160" t="str">
        <f t="shared" si="5"/>
        <v/>
      </c>
      <c r="N30" s="3"/>
      <c r="O30" s="148">
        <f t="shared" si="3"/>
        <v>0</v>
      </c>
      <c r="P30" s="155">
        <f t="shared" si="3"/>
        <v>0</v>
      </c>
      <c r="Q30" s="108">
        <v>0</v>
      </c>
      <c r="R30" s="160" t="str">
        <f t="shared" si="6"/>
        <v/>
      </c>
      <c r="S30" s="3"/>
      <c r="T30" s="148">
        <f t="shared" si="4"/>
        <v>0</v>
      </c>
      <c r="U30" s="155">
        <f t="shared" si="4"/>
        <v>0</v>
      </c>
      <c r="V30" s="108">
        <v>0</v>
      </c>
      <c r="W30" s="160" t="str">
        <f t="shared" si="7"/>
        <v/>
      </c>
    </row>
    <row r="31" spans="1:23" x14ac:dyDescent="0.25">
      <c r="A31" s="111">
        <v>0</v>
      </c>
      <c r="B31" s="5">
        <f>IF(A31=0,0,INDEX(B12:B21,MATCH(A31,A12:A21,0)))</f>
        <v>0</v>
      </c>
      <c r="C31" s="3"/>
      <c r="D31" s="111">
        <v>0</v>
      </c>
      <c r="E31" s="5">
        <f>IF(D31=0,0,INDEX(E12:E21,MATCH(D31,D12:D21,0)))</f>
        <v>0</v>
      </c>
      <c r="F31" s="3"/>
      <c r="G31" s="111">
        <v>0</v>
      </c>
      <c r="H31" s="5">
        <f>IF(G31=0,0,INDEX(H12:H21,MATCH(G31,G12:G21,0)))</f>
        <v>0</v>
      </c>
      <c r="J31" s="148">
        <f t="shared" si="2"/>
        <v>0</v>
      </c>
      <c r="K31" s="155">
        <f t="shared" si="2"/>
        <v>0</v>
      </c>
      <c r="L31" s="108">
        <v>0</v>
      </c>
      <c r="M31" s="160" t="str">
        <f t="shared" si="5"/>
        <v/>
      </c>
      <c r="N31" s="3"/>
      <c r="O31" s="148">
        <f t="shared" si="3"/>
        <v>0</v>
      </c>
      <c r="P31" s="155">
        <f t="shared" si="3"/>
        <v>0</v>
      </c>
      <c r="Q31" s="108">
        <v>0</v>
      </c>
      <c r="R31" s="160" t="str">
        <f t="shared" si="6"/>
        <v/>
      </c>
      <c r="S31" s="3"/>
      <c r="T31" s="148">
        <f t="shared" si="4"/>
        <v>0</v>
      </c>
      <c r="U31" s="155">
        <f t="shared" si="4"/>
        <v>0</v>
      </c>
      <c r="V31" s="108">
        <v>0</v>
      </c>
      <c r="W31" s="160" t="str">
        <f t="shared" si="7"/>
        <v/>
      </c>
    </row>
    <row r="32" spans="1:23" x14ac:dyDescent="0.25">
      <c r="A32" s="111">
        <v>0</v>
      </c>
      <c r="B32" s="5">
        <f>IF(A32=0,0,INDEX(B12:B21,MATCH(A32,A12:A21,0)))</f>
        <v>0</v>
      </c>
      <c r="C32" s="3"/>
      <c r="D32" s="111">
        <v>0</v>
      </c>
      <c r="E32" s="5">
        <f>IF(D32=0,0,INDEX(E12:E21,MATCH(D32,D12:D21,0)))</f>
        <v>0</v>
      </c>
      <c r="F32" s="3"/>
      <c r="G32" s="111">
        <v>0</v>
      </c>
      <c r="H32" s="5">
        <f>IF(G32=0,0,INDEX(H12:H21,MATCH(G32,G12:G21,0)))</f>
        <v>0</v>
      </c>
      <c r="J32" s="148">
        <f t="shared" si="2"/>
        <v>0</v>
      </c>
      <c r="K32" s="155">
        <f t="shared" si="2"/>
        <v>0</v>
      </c>
      <c r="L32" s="108">
        <v>0</v>
      </c>
      <c r="M32" s="160" t="str">
        <f t="shared" si="5"/>
        <v/>
      </c>
      <c r="N32" s="3"/>
      <c r="O32" s="148">
        <f t="shared" si="3"/>
        <v>0</v>
      </c>
      <c r="P32" s="155">
        <f t="shared" si="3"/>
        <v>0</v>
      </c>
      <c r="Q32" s="108">
        <v>0</v>
      </c>
      <c r="R32" s="160" t="str">
        <f t="shared" si="6"/>
        <v/>
      </c>
      <c r="S32" s="3"/>
      <c r="T32" s="148">
        <f t="shared" si="4"/>
        <v>0</v>
      </c>
      <c r="U32" s="155">
        <f t="shared" si="4"/>
        <v>0</v>
      </c>
      <c r="V32" s="108">
        <v>0</v>
      </c>
      <c r="W32" s="160" t="str">
        <f t="shared" si="7"/>
        <v/>
      </c>
    </row>
    <row r="33" spans="1:23" x14ac:dyDescent="0.25">
      <c r="A33" s="120" t="s">
        <v>20</v>
      </c>
      <c r="B33" s="119">
        <f>SUM(B26:B32)</f>
        <v>0</v>
      </c>
      <c r="C33" s="3"/>
      <c r="D33" s="120" t="s">
        <v>20</v>
      </c>
      <c r="E33" s="172">
        <f>SUM(E26:E32)</f>
        <v>0</v>
      </c>
      <c r="F33" s="3"/>
      <c r="G33" s="120" t="s">
        <v>20</v>
      </c>
      <c r="H33" s="119">
        <f>SUM(H26:H32)</f>
        <v>0</v>
      </c>
      <c r="J33" s="156" t="s">
        <v>20</v>
      </c>
      <c r="K33" s="157">
        <f>SUM(K26:K32)</f>
        <v>0</v>
      </c>
      <c r="L33" s="118">
        <f>SUM(L26:L32)</f>
        <v>0</v>
      </c>
      <c r="M33" s="5"/>
      <c r="N33" s="3"/>
      <c r="O33" s="156" t="s">
        <v>20</v>
      </c>
      <c r="P33" s="157">
        <f>SUM(P26:P32)</f>
        <v>0</v>
      </c>
      <c r="Q33" s="118">
        <f>SUM(Q26:Q32)</f>
        <v>0</v>
      </c>
      <c r="R33" s="5"/>
      <c r="S33" s="3"/>
      <c r="T33" s="156" t="s">
        <v>20</v>
      </c>
      <c r="U33" s="157">
        <f>SUM(U26:U32)</f>
        <v>0</v>
      </c>
      <c r="V33" s="118">
        <f>SUM(V26:V32)</f>
        <v>0</v>
      </c>
      <c r="W33" s="5"/>
    </row>
    <row r="34" spans="1:23" x14ac:dyDescent="0.25">
      <c r="A34" s="150" t="s">
        <v>67</v>
      </c>
      <c r="B34" s="113">
        <f>B33-$F$4</f>
        <v>-41.662109142295904</v>
      </c>
      <c r="C34" s="8"/>
      <c r="D34" s="150" t="s">
        <v>67</v>
      </c>
      <c r="E34" s="113">
        <f>E33-$F$5</f>
        <v>-51.726337156487403</v>
      </c>
      <c r="F34" s="8"/>
      <c r="G34" s="150" t="s">
        <v>67</v>
      </c>
      <c r="H34" s="113">
        <f>H33-$F$6</f>
        <v>-5.2845537012167014</v>
      </c>
      <c r="J34" s="158" t="s">
        <v>67</v>
      </c>
      <c r="K34" s="159">
        <f>K33-$F$4</f>
        <v>-41.662109142295904</v>
      </c>
      <c r="L34" s="112">
        <f>L33-$F$4</f>
        <v>-41.662109142295904</v>
      </c>
      <c r="M34" s="10"/>
      <c r="N34" s="8"/>
      <c r="O34" s="158" t="s">
        <v>67</v>
      </c>
      <c r="P34" s="159">
        <f>P33-$F$5</f>
        <v>-51.726337156487403</v>
      </c>
      <c r="Q34" s="159">
        <f>Q33-$F$5</f>
        <v>-51.726337156487403</v>
      </c>
      <c r="R34" s="10"/>
      <c r="S34" s="8"/>
      <c r="T34" s="158" t="s">
        <v>67</v>
      </c>
      <c r="U34" s="159">
        <f>U33-$F$6</f>
        <v>-5.2845537012167014</v>
      </c>
      <c r="V34" s="159">
        <f>V33-$F$6</f>
        <v>-5.2845537012167014</v>
      </c>
      <c r="W34" s="10"/>
    </row>
    <row r="35" spans="1:23" x14ac:dyDescent="0.25"/>
    <row r="36" spans="1:23" x14ac:dyDescent="0.25"/>
    <row r="37" spans="1:23" x14ac:dyDescent="0.25"/>
    <row r="38" spans="1:23" ht="51" customHeight="1" x14ac:dyDescent="0.25">
      <c r="A38" s="284" t="s">
        <v>141</v>
      </c>
      <c r="B38" s="285"/>
      <c r="C38" s="285"/>
      <c r="D38" s="285"/>
      <c r="E38" s="285"/>
      <c r="F38" s="285"/>
      <c r="G38" s="285"/>
      <c r="H38" s="285"/>
      <c r="I38" s="285"/>
      <c r="J38" s="285"/>
      <c r="K38" s="285"/>
      <c r="L38" s="285"/>
      <c r="M38" s="285"/>
      <c r="N38" s="285"/>
      <c r="O38" s="285"/>
      <c r="P38" s="285"/>
      <c r="Q38" s="285"/>
      <c r="R38" s="285"/>
      <c r="S38" s="285"/>
      <c r="T38" s="285"/>
      <c r="U38" s="285"/>
      <c r="V38" s="285"/>
      <c r="W38" s="286"/>
    </row>
    <row r="39" spans="1:23" x14ac:dyDescent="0.25">
      <c r="A39" s="190"/>
      <c r="C39" s="191"/>
      <c r="D39" s="191"/>
      <c r="E39" s="191"/>
      <c r="F39" s="191"/>
      <c r="G39" s="191"/>
      <c r="H39" s="191"/>
      <c r="I39" s="191"/>
      <c r="J39" s="191"/>
      <c r="K39" s="191"/>
      <c r="L39" s="191"/>
      <c r="M39" s="191"/>
      <c r="N39" s="191"/>
      <c r="O39" s="191"/>
      <c r="P39" s="191"/>
      <c r="Q39" s="191"/>
      <c r="R39" s="191"/>
      <c r="S39" s="191"/>
      <c r="T39" s="191"/>
      <c r="U39" s="191"/>
      <c r="V39" s="191"/>
      <c r="W39" s="192"/>
    </row>
    <row r="40" spans="1:23" x14ac:dyDescent="0.25">
      <c r="A40" s="190"/>
      <c r="B40" t="s">
        <v>160</v>
      </c>
      <c r="C40" s="197"/>
      <c r="D40" s="197"/>
      <c r="E40" s="197"/>
      <c r="F40" s="197"/>
      <c r="G40" s="197"/>
      <c r="H40" s="191"/>
      <c r="I40" s="191"/>
      <c r="J40" s="191"/>
      <c r="K40" s="191"/>
      <c r="L40" s="191"/>
      <c r="M40" s="191"/>
      <c r="N40" s="191"/>
      <c r="O40" s="197"/>
      <c r="P40" s="197"/>
      <c r="Q40" s="197"/>
      <c r="R40" s="191"/>
      <c r="S40" s="191"/>
      <c r="T40" s="191"/>
      <c r="U40" s="191"/>
      <c r="V40" s="191"/>
      <c r="W40" s="192"/>
    </row>
    <row r="41" spans="1:23" x14ac:dyDescent="0.25">
      <c r="A41" s="190"/>
      <c r="B41" t="s">
        <v>159</v>
      </c>
      <c r="C41" s="197"/>
      <c r="D41" s="197"/>
      <c r="E41" s="197"/>
      <c r="F41" s="197"/>
      <c r="G41" s="197"/>
      <c r="H41" s="191"/>
      <c r="I41" s="191"/>
      <c r="J41" s="191"/>
      <c r="K41" s="191"/>
      <c r="L41" s="191"/>
      <c r="M41" s="191"/>
      <c r="N41" s="191"/>
      <c r="O41" s="191"/>
      <c r="P41" s="191"/>
      <c r="Q41" s="191"/>
      <c r="R41" s="191"/>
      <c r="S41" s="191"/>
      <c r="T41" s="191"/>
      <c r="U41" s="191"/>
      <c r="V41" s="191"/>
      <c r="W41" s="192"/>
    </row>
    <row r="42" spans="1:23" x14ac:dyDescent="0.25">
      <c r="A42" s="190"/>
      <c r="B42" s="191"/>
      <c r="C42" s="197"/>
      <c r="D42" s="191"/>
      <c r="E42" s="191"/>
      <c r="F42" s="197"/>
      <c r="G42" s="197"/>
      <c r="H42" s="191"/>
      <c r="I42" s="191"/>
      <c r="J42" s="191"/>
      <c r="K42" s="191"/>
      <c r="L42" s="191"/>
      <c r="M42" s="191"/>
      <c r="N42" s="191"/>
      <c r="O42" s="191"/>
      <c r="P42" s="191"/>
      <c r="Q42" s="193"/>
      <c r="R42" s="191"/>
      <c r="S42" s="191"/>
      <c r="T42" s="191"/>
      <c r="U42" s="191"/>
      <c r="V42" s="191"/>
      <c r="W42" s="192"/>
    </row>
    <row r="43" spans="1:23" x14ac:dyDescent="0.25">
      <c r="A43" s="190"/>
      <c r="B43" t="s">
        <v>161</v>
      </c>
      <c r="C43" s="197"/>
      <c r="D43" s="197">
        <v>107.7</v>
      </c>
      <c r="E43" s="197" t="s">
        <v>162</v>
      </c>
      <c r="F43" s="197"/>
      <c r="G43" s="197"/>
      <c r="H43" s="191"/>
      <c r="I43" s="197"/>
      <c r="J43" s="197"/>
      <c r="K43" s="197"/>
      <c r="L43" s="191"/>
      <c r="M43" s="191"/>
      <c r="N43" s="191"/>
      <c r="O43" s="191"/>
      <c r="P43" s="191"/>
      <c r="Q43" s="193"/>
      <c r="R43" s="191"/>
      <c r="S43" s="191"/>
      <c r="T43" s="191"/>
      <c r="U43" s="191"/>
      <c r="V43" s="191"/>
      <c r="W43" s="192"/>
    </row>
    <row r="44" spans="1:23" x14ac:dyDescent="0.25">
      <c r="A44" s="190"/>
      <c r="B44" t="s">
        <v>163</v>
      </c>
      <c r="C44" s="197"/>
      <c r="D44" s="237">
        <f>1-F7/D43</f>
        <v>8.3816155988857943E-2</v>
      </c>
      <c r="E44" s="197"/>
      <c r="F44" s="197"/>
      <c r="G44" s="197"/>
      <c r="H44" s="191"/>
      <c r="I44" s="197"/>
      <c r="J44" s="197"/>
      <c r="K44" s="197"/>
      <c r="L44" s="191"/>
      <c r="M44" s="191"/>
      <c r="N44" s="191"/>
      <c r="O44" s="191"/>
      <c r="P44" s="191"/>
      <c r="Q44" s="193"/>
      <c r="R44" s="191"/>
      <c r="S44" s="191"/>
      <c r="T44" s="191"/>
      <c r="U44" s="191"/>
      <c r="V44" s="191"/>
      <c r="W44" s="192"/>
    </row>
    <row r="45" spans="1:23" x14ac:dyDescent="0.25">
      <c r="A45" s="190"/>
      <c r="B45" s="191"/>
      <c r="C45" s="197"/>
      <c r="D45" s="197"/>
      <c r="E45" s="197"/>
      <c r="F45" s="191"/>
      <c r="G45" s="191"/>
      <c r="H45" s="191"/>
      <c r="I45" s="197"/>
      <c r="J45" s="197"/>
      <c r="K45" s="197"/>
      <c r="L45" s="191"/>
      <c r="M45" s="191"/>
      <c r="N45" s="191"/>
      <c r="O45" s="191"/>
      <c r="P45" s="191"/>
      <c r="Q45" s="191"/>
      <c r="R45" s="191"/>
      <c r="S45" s="191"/>
      <c r="T45" s="191"/>
      <c r="U45" s="191"/>
      <c r="V45" s="191"/>
      <c r="W45" s="192"/>
    </row>
    <row r="46" spans="1:23" x14ac:dyDescent="0.25">
      <c r="A46" s="190"/>
      <c r="B46" s="197" t="s">
        <v>164</v>
      </c>
      <c r="C46" s="191"/>
      <c r="D46" s="197"/>
      <c r="E46" s="197"/>
      <c r="F46" s="191"/>
      <c r="G46" s="191"/>
      <c r="H46" s="191"/>
      <c r="I46" s="197"/>
      <c r="J46" s="197"/>
      <c r="K46" s="197"/>
      <c r="L46" s="191"/>
      <c r="M46" s="191"/>
      <c r="N46" s="191"/>
      <c r="O46" s="191"/>
      <c r="P46" s="191"/>
      <c r="Q46" s="191"/>
      <c r="R46" s="191"/>
      <c r="S46" s="191"/>
      <c r="T46" s="191"/>
      <c r="U46" s="191"/>
      <c r="V46" s="191"/>
      <c r="W46" s="192"/>
    </row>
    <row r="47" spans="1:23" x14ac:dyDescent="0.25">
      <c r="A47" s="190"/>
      <c r="B47" s="197" t="s">
        <v>165</v>
      </c>
      <c r="C47" s="197"/>
      <c r="D47" s="197"/>
      <c r="E47" s="197"/>
      <c r="F47" s="191"/>
      <c r="G47" s="191"/>
      <c r="H47" s="191"/>
      <c r="I47" s="197"/>
      <c r="J47" s="197"/>
      <c r="K47" s="197"/>
      <c r="L47" s="191"/>
      <c r="M47" s="191"/>
      <c r="N47" s="191"/>
      <c r="O47" s="191"/>
      <c r="P47" s="191"/>
      <c r="Q47" s="191"/>
      <c r="R47" s="191"/>
      <c r="S47" s="191"/>
      <c r="T47" s="191"/>
      <c r="U47" s="191"/>
      <c r="V47" s="191"/>
      <c r="W47" s="192"/>
    </row>
    <row r="48" spans="1:23" x14ac:dyDescent="0.25">
      <c r="A48" s="190"/>
      <c r="B48" s="197"/>
      <c r="C48" s="197"/>
      <c r="D48" s="197"/>
      <c r="E48" s="197"/>
      <c r="F48" s="191"/>
      <c r="G48" s="191"/>
      <c r="H48" s="191"/>
      <c r="I48" s="191"/>
      <c r="J48" s="191"/>
      <c r="K48" s="191"/>
      <c r="L48" s="191"/>
      <c r="M48" s="191"/>
      <c r="N48" s="191"/>
      <c r="O48" s="191"/>
      <c r="P48" s="191"/>
      <c r="Q48" s="191"/>
      <c r="R48" s="191"/>
      <c r="S48" s="191"/>
      <c r="T48" s="191"/>
      <c r="U48" s="191"/>
      <c r="V48" s="191"/>
      <c r="W48" s="192"/>
    </row>
    <row r="49" spans="1:23" x14ac:dyDescent="0.25">
      <c r="A49" s="190"/>
      <c r="B49" s="197"/>
      <c r="C49" s="197"/>
      <c r="D49" s="197"/>
      <c r="E49" s="197"/>
      <c r="F49" s="191"/>
      <c r="G49" s="191"/>
      <c r="H49" s="191"/>
      <c r="I49" s="191"/>
      <c r="J49" s="191"/>
      <c r="K49" s="191"/>
      <c r="L49" s="191"/>
      <c r="M49" s="191"/>
      <c r="N49" s="191"/>
      <c r="O49" s="191"/>
      <c r="P49" s="191"/>
      <c r="Q49" s="191"/>
      <c r="R49" s="191"/>
      <c r="S49" s="191"/>
      <c r="T49" s="191"/>
      <c r="U49" s="191"/>
      <c r="V49" s="191"/>
      <c r="W49" s="192"/>
    </row>
    <row r="50" spans="1:23" x14ac:dyDescent="0.25">
      <c r="A50" s="190"/>
      <c r="B50" s="197" t="s">
        <v>166</v>
      </c>
      <c r="C50" s="197"/>
      <c r="D50" s="197"/>
      <c r="E50" s="197"/>
      <c r="F50" s="191"/>
      <c r="G50" s="191"/>
      <c r="H50" s="191"/>
      <c r="I50" s="191"/>
      <c r="J50" s="191"/>
      <c r="K50" s="191"/>
      <c r="L50" s="191"/>
      <c r="M50" s="191"/>
      <c r="N50" s="191"/>
      <c r="O50" s="191"/>
      <c r="P50" s="191"/>
      <c r="Q50" s="191"/>
      <c r="R50" s="191"/>
      <c r="S50" s="191"/>
      <c r="T50" s="191"/>
      <c r="U50" s="191"/>
      <c r="V50" s="191"/>
      <c r="W50" s="192"/>
    </row>
    <row r="51" spans="1:23" x14ac:dyDescent="0.25">
      <c r="A51" s="190"/>
      <c r="B51" s="197" t="s">
        <v>168</v>
      </c>
      <c r="C51" s="197"/>
      <c r="D51" s="197"/>
      <c r="E51" s="197"/>
      <c r="F51" s="191"/>
      <c r="G51" s="191"/>
      <c r="H51" s="191"/>
      <c r="I51" s="191"/>
      <c r="J51" s="191"/>
      <c r="K51" s="191"/>
      <c r="L51" s="191"/>
      <c r="M51" s="191"/>
      <c r="N51" s="191"/>
      <c r="O51" s="191"/>
      <c r="P51" s="191"/>
      <c r="Q51" s="191"/>
      <c r="R51" s="191"/>
      <c r="S51" s="191"/>
      <c r="T51" s="191"/>
      <c r="U51" s="191"/>
      <c r="V51" s="191"/>
      <c r="W51" s="192"/>
    </row>
    <row r="52" spans="1:23" x14ac:dyDescent="0.25">
      <c r="A52" s="190"/>
      <c r="B52" s="197" t="s">
        <v>169</v>
      </c>
      <c r="C52" s="197"/>
      <c r="D52" s="197"/>
      <c r="E52" s="197"/>
      <c r="F52" s="191"/>
      <c r="G52" s="191"/>
      <c r="H52" s="191"/>
      <c r="I52" s="191"/>
      <c r="J52" s="191"/>
      <c r="K52" s="191"/>
      <c r="L52" s="191"/>
      <c r="M52" s="191"/>
      <c r="N52" s="191"/>
      <c r="O52" s="191"/>
      <c r="P52" s="191"/>
      <c r="Q52" s="191"/>
      <c r="R52" s="191"/>
      <c r="S52" s="191"/>
      <c r="T52" s="191"/>
      <c r="U52" s="191"/>
      <c r="V52" s="191"/>
      <c r="W52" s="192"/>
    </row>
    <row r="53" spans="1:23" x14ac:dyDescent="0.25">
      <c r="A53" s="190"/>
      <c r="B53" s="197" t="s">
        <v>170</v>
      </c>
      <c r="C53" s="191"/>
      <c r="D53" s="191"/>
      <c r="E53" s="191"/>
      <c r="F53" s="191"/>
      <c r="G53" s="191"/>
      <c r="H53" s="191"/>
      <c r="I53" s="191"/>
      <c r="J53" s="191"/>
      <c r="K53" s="191"/>
      <c r="L53" s="191"/>
      <c r="M53" s="191"/>
      <c r="N53" s="191"/>
      <c r="O53" s="191"/>
      <c r="P53" s="191"/>
      <c r="Q53" s="191"/>
      <c r="R53" s="191"/>
      <c r="S53" s="191"/>
      <c r="T53" s="191"/>
      <c r="U53" s="191"/>
      <c r="V53" s="191"/>
      <c r="W53" s="192"/>
    </row>
    <row r="54" spans="1:23" x14ac:dyDescent="0.25">
      <c r="A54" s="190"/>
      <c r="B54" s="197"/>
      <c r="C54" s="191"/>
      <c r="D54" s="191"/>
      <c r="E54" s="191"/>
      <c r="F54" s="191"/>
      <c r="G54" s="191"/>
      <c r="H54" s="191"/>
      <c r="I54" s="191"/>
      <c r="J54" s="191"/>
      <c r="K54" s="191"/>
      <c r="L54" s="191"/>
      <c r="M54" s="191"/>
      <c r="N54" s="191"/>
      <c r="O54" s="191"/>
      <c r="P54" s="191"/>
      <c r="Q54" s="191"/>
      <c r="R54" s="191"/>
      <c r="S54" s="191"/>
      <c r="T54" s="191"/>
      <c r="U54" s="191"/>
      <c r="V54" s="191"/>
      <c r="W54" s="192"/>
    </row>
    <row r="55" spans="1:23" x14ac:dyDescent="0.25">
      <c r="A55" s="190"/>
      <c r="B55" s="191" t="s">
        <v>167</v>
      </c>
      <c r="C55" s="191"/>
      <c r="D55" s="191"/>
      <c r="E55" s="191"/>
      <c r="F55" s="191"/>
      <c r="G55" s="191"/>
      <c r="H55" s="191"/>
      <c r="I55" s="191"/>
      <c r="J55" s="191"/>
      <c r="K55" s="191"/>
      <c r="L55" s="191"/>
      <c r="M55" s="191"/>
      <c r="N55" s="191"/>
      <c r="O55" s="191"/>
      <c r="P55" s="191"/>
      <c r="Q55" s="191"/>
      <c r="R55" s="191"/>
      <c r="S55" s="191"/>
      <c r="T55" s="191"/>
      <c r="U55" s="191"/>
      <c r="V55" s="191"/>
      <c r="W55" s="192"/>
    </row>
    <row r="56" spans="1:23" x14ac:dyDescent="0.25">
      <c r="A56" s="190"/>
      <c r="B56" s="191" t="s">
        <v>171</v>
      </c>
      <c r="C56" s="191"/>
      <c r="D56" s="191"/>
      <c r="E56" s="191"/>
      <c r="F56" s="191"/>
      <c r="G56" s="191"/>
      <c r="H56" s="191"/>
      <c r="I56" s="191"/>
      <c r="J56" s="191"/>
      <c r="K56" s="191"/>
      <c r="L56" s="191"/>
      <c r="M56" s="191"/>
      <c r="N56" s="191"/>
      <c r="O56" s="191"/>
      <c r="P56" s="191"/>
      <c r="Q56" s="191"/>
      <c r="R56" s="191"/>
      <c r="S56" s="191"/>
      <c r="T56" s="191"/>
      <c r="U56" s="191"/>
      <c r="V56" s="191"/>
      <c r="W56" s="192"/>
    </row>
    <row r="57" spans="1:23" x14ac:dyDescent="0.25">
      <c r="A57" s="190"/>
      <c r="B57" s="191"/>
      <c r="C57" s="191"/>
      <c r="D57" s="191"/>
      <c r="E57" s="191"/>
      <c r="F57" s="191"/>
      <c r="G57" s="191"/>
      <c r="H57" s="191"/>
      <c r="I57" s="191"/>
      <c r="J57" s="191"/>
      <c r="K57" s="191"/>
      <c r="L57" s="191"/>
      <c r="M57" s="191"/>
      <c r="N57" s="191"/>
      <c r="O57" s="191"/>
      <c r="P57" s="191"/>
      <c r="Q57" s="191"/>
      <c r="R57" s="191"/>
      <c r="S57" s="191"/>
      <c r="T57" s="191"/>
      <c r="U57" s="191"/>
      <c r="V57" s="191"/>
      <c r="W57" s="192"/>
    </row>
    <row r="58" spans="1:23" x14ac:dyDescent="0.25">
      <c r="A58" s="190"/>
      <c r="B58" s="191" t="s">
        <v>172</v>
      </c>
      <c r="C58" s="191"/>
      <c r="D58" s="191"/>
      <c r="E58" s="191"/>
      <c r="F58" s="191"/>
      <c r="G58" s="191"/>
      <c r="H58" s="191"/>
      <c r="I58" s="191"/>
      <c r="J58" s="191"/>
      <c r="K58" s="191"/>
      <c r="L58" s="191"/>
      <c r="M58" s="191"/>
      <c r="N58" s="191"/>
      <c r="O58" s="191"/>
      <c r="P58" s="191"/>
      <c r="Q58" s="191"/>
      <c r="R58" s="191"/>
      <c r="S58" s="191"/>
      <c r="T58" s="191"/>
      <c r="U58" s="191"/>
      <c r="V58" s="191"/>
      <c r="W58" s="192"/>
    </row>
    <row r="59" spans="1:23" x14ac:dyDescent="0.25">
      <c r="A59" s="190"/>
      <c r="B59" s="191" t="s">
        <v>173</v>
      </c>
      <c r="C59" s="191"/>
      <c r="D59" s="191"/>
      <c r="E59" s="191"/>
      <c r="F59" s="191"/>
      <c r="G59" s="191"/>
      <c r="H59" s="191"/>
      <c r="I59" s="191"/>
      <c r="J59" s="191"/>
      <c r="K59" s="191"/>
      <c r="L59" s="191"/>
      <c r="M59" s="191"/>
      <c r="N59" s="191"/>
      <c r="O59" s="191"/>
      <c r="P59" s="191"/>
      <c r="Q59" s="191"/>
      <c r="R59" s="191"/>
      <c r="S59" s="191"/>
      <c r="T59" s="191"/>
      <c r="U59" s="191"/>
      <c r="V59" s="191"/>
      <c r="W59" s="192"/>
    </row>
    <row r="60" spans="1:23" x14ac:dyDescent="0.25">
      <c r="A60" s="190"/>
      <c r="B60" s="191"/>
      <c r="C60" s="191"/>
      <c r="D60" s="191"/>
      <c r="E60" s="191"/>
      <c r="F60" s="191"/>
      <c r="G60" s="191"/>
      <c r="H60" s="191"/>
      <c r="I60" s="191"/>
      <c r="J60" s="191"/>
      <c r="K60" s="191"/>
      <c r="L60" s="191"/>
      <c r="M60" s="191"/>
      <c r="N60" s="191"/>
      <c r="O60" s="191"/>
      <c r="P60" s="191"/>
      <c r="Q60" s="191"/>
      <c r="R60" s="191"/>
      <c r="S60" s="191"/>
      <c r="T60" s="191"/>
      <c r="U60" s="191"/>
      <c r="V60" s="191"/>
      <c r="W60" s="192"/>
    </row>
    <row r="61" spans="1:23" x14ac:dyDescent="0.25">
      <c r="A61" s="190"/>
      <c r="B61" s="191" t="s">
        <v>174</v>
      </c>
      <c r="C61" s="191"/>
      <c r="D61" s="191"/>
      <c r="E61" s="191"/>
      <c r="F61" s="191"/>
      <c r="G61" s="191"/>
      <c r="H61" s="191"/>
      <c r="I61" s="191"/>
      <c r="J61" s="191"/>
      <c r="K61" s="191"/>
      <c r="L61" s="191"/>
      <c r="M61" s="191"/>
      <c r="N61" s="191"/>
      <c r="O61" s="191"/>
      <c r="P61" s="191"/>
      <c r="Q61" s="191"/>
      <c r="R61" s="191"/>
      <c r="S61" s="191"/>
      <c r="T61" s="191"/>
      <c r="U61" s="191"/>
      <c r="V61" s="191"/>
      <c r="W61" s="192"/>
    </row>
    <row r="62" spans="1:23" x14ac:dyDescent="0.25">
      <c r="A62" s="190"/>
      <c r="B62" s="191"/>
      <c r="C62" s="191"/>
      <c r="D62" s="191"/>
      <c r="E62" s="191"/>
      <c r="F62" s="191"/>
      <c r="G62" s="191"/>
      <c r="H62" s="191"/>
      <c r="I62" s="191"/>
      <c r="J62" s="191"/>
      <c r="K62" s="191"/>
      <c r="L62" s="191"/>
      <c r="M62" s="191"/>
      <c r="N62" s="191"/>
      <c r="O62" s="191"/>
      <c r="P62" s="191"/>
      <c r="Q62" s="191"/>
      <c r="R62" s="191"/>
      <c r="S62" s="191"/>
      <c r="T62" s="191"/>
      <c r="U62" s="191"/>
      <c r="V62" s="191"/>
      <c r="W62" s="192"/>
    </row>
    <row r="63" spans="1:23" x14ac:dyDescent="0.25">
      <c r="A63" s="190"/>
      <c r="B63" s="191"/>
      <c r="C63" s="191"/>
      <c r="D63" s="191"/>
      <c r="E63" s="191"/>
      <c r="F63" s="191"/>
      <c r="G63" s="191"/>
      <c r="H63" s="191"/>
      <c r="I63" s="191"/>
      <c r="J63" s="191"/>
      <c r="K63" s="191"/>
      <c r="L63" s="191"/>
      <c r="M63" s="191"/>
      <c r="N63" s="191"/>
      <c r="O63" s="191"/>
      <c r="P63" s="191"/>
      <c r="Q63" s="191"/>
      <c r="R63" s="191"/>
      <c r="S63" s="191"/>
      <c r="T63" s="191"/>
      <c r="U63" s="191"/>
      <c r="V63" s="191"/>
      <c r="W63" s="192"/>
    </row>
    <row r="64" spans="1:23" x14ac:dyDescent="0.25">
      <c r="A64" s="190"/>
      <c r="B64" s="191"/>
      <c r="C64" s="191"/>
      <c r="D64" s="191"/>
      <c r="E64" s="191"/>
      <c r="F64" s="191"/>
      <c r="G64" s="191"/>
      <c r="H64" s="191"/>
      <c r="I64" s="191"/>
      <c r="J64" s="191"/>
      <c r="K64" s="191"/>
      <c r="L64" s="191"/>
      <c r="M64" s="191"/>
      <c r="N64" s="191"/>
      <c r="O64" s="191"/>
      <c r="P64" s="191"/>
      <c r="Q64" s="191"/>
      <c r="R64" s="191"/>
      <c r="S64" s="191"/>
      <c r="T64" s="191"/>
      <c r="U64" s="191"/>
      <c r="V64" s="191"/>
      <c r="W64" s="192"/>
    </row>
    <row r="65" spans="1:23" x14ac:dyDescent="0.25">
      <c r="A65" s="190"/>
      <c r="B65" s="191"/>
      <c r="C65" s="191"/>
      <c r="D65" s="191"/>
      <c r="E65" s="191"/>
      <c r="F65" s="191"/>
      <c r="G65" s="191"/>
      <c r="H65" s="191"/>
      <c r="I65" s="191"/>
      <c r="J65" s="191"/>
      <c r="K65" s="191"/>
      <c r="L65" s="191"/>
      <c r="M65" s="191"/>
      <c r="N65" s="191"/>
      <c r="O65" s="191"/>
      <c r="P65" s="191"/>
      <c r="Q65" s="191"/>
      <c r="R65" s="191"/>
      <c r="S65" s="191"/>
      <c r="T65" s="191"/>
      <c r="U65" s="191"/>
      <c r="V65" s="191"/>
      <c r="W65" s="192"/>
    </row>
    <row r="66" spans="1:23" x14ac:dyDescent="0.25">
      <c r="A66" s="190"/>
      <c r="B66" s="191"/>
      <c r="C66" s="191"/>
      <c r="D66" s="191"/>
      <c r="E66" s="191"/>
      <c r="F66" s="191"/>
      <c r="G66" s="191"/>
      <c r="H66" s="191"/>
      <c r="I66" s="191"/>
      <c r="J66" s="191"/>
      <c r="K66" s="191"/>
      <c r="L66" s="191"/>
      <c r="M66" s="191"/>
      <c r="N66" s="191"/>
      <c r="O66" s="191"/>
      <c r="P66" s="191"/>
      <c r="Q66" s="191"/>
      <c r="R66" s="191"/>
      <c r="S66" s="191"/>
      <c r="T66" s="191"/>
      <c r="U66" s="191"/>
      <c r="V66" s="191"/>
      <c r="W66" s="192"/>
    </row>
    <row r="67" spans="1:23" x14ac:dyDescent="0.25">
      <c r="A67" s="190"/>
      <c r="B67" s="191"/>
      <c r="C67" s="191"/>
      <c r="D67" s="191"/>
      <c r="E67" s="191"/>
      <c r="F67" s="191"/>
      <c r="G67" s="191"/>
      <c r="H67" s="191"/>
      <c r="I67" s="191"/>
      <c r="J67" s="191"/>
      <c r="K67" s="191"/>
      <c r="L67" s="191"/>
      <c r="M67" s="191"/>
      <c r="N67" s="191"/>
      <c r="O67" s="191"/>
      <c r="P67" s="191"/>
      <c r="Q67" s="191"/>
      <c r="R67" s="191"/>
      <c r="S67" s="191"/>
      <c r="T67" s="191"/>
      <c r="U67" s="191"/>
      <c r="V67" s="191"/>
      <c r="W67" s="192"/>
    </row>
    <row r="68" spans="1:23" x14ac:dyDescent="0.25">
      <c r="A68" s="190"/>
      <c r="B68" s="191"/>
      <c r="C68" s="191"/>
      <c r="D68" s="191"/>
      <c r="E68" s="191"/>
      <c r="F68" s="191"/>
      <c r="G68" s="191"/>
      <c r="H68" s="191"/>
      <c r="I68" s="191"/>
      <c r="J68" s="191"/>
      <c r="K68" s="191"/>
      <c r="L68" s="191"/>
      <c r="M68" s="191"/>
      <c r="N68" s="191"/>
      <c r="O68" s="191"/>
      <c r="P68" s="191"/>
      <c r="Q68" s="191"/>
      <c r="R68" s="191"/>
      <c r="S68" s="191"/>
      <c r="T68" s="191"/>
      <c r="U68" s="191"/>
      <c r="V68" s="191"/>
      <c r="W68" s="192"/>
    </row>
    <row r="69" spans="1:23" x14ac:dyDescent="0.25">
      <c r="A69" s="190"/>
      <c r="B69" s="191"/>
      <c r="C69" s="191"/>
      <c r="D69" s="191"/>
      <c r="E69" s="191"/>
      <c r="F69" s="191"/>
      <c r="G69" s="191"/>
      <c r="H69" s="191"/>
      <c r="I69" s="191"/>
      <c r="J69" s="191"/>
      <c r="K69" s="191"/>
      <c r="L69" s="191"/>
      <c r="M69" s="191"/>
      <c r="N69" s="191"/>
      <c r="O69" s="191"/>
      <c r="P69" s="191"/>
      <c r="Q69" s="191"/>
      <c r="R69" s="191"/>
      <c r="S69" s="191"/>
      <c r="T69" s="191"/>
      <c r="U69" s="191"/>
      <c r="V69" s="191"/>
      <c r="W69" s="192"/>
    </row>
    <row r="70" spans="1:23" x14ac:dyDescent="0.25">
      <c r="A70" s="190"/>
      <c r="B70" s="191"/>
      <c r="C70" s="191"/>
      <c r="D70" s="191"/>
      <c r="E70" s="191"/>
      <c r="F70" s="191"/>
      <c r="G70" s="191"/>
      <c r="H70" s="191"/>
      <c r="I70" s="191"/>
      <c r="J70" s="191"/>
      <c r="K70" s="191"/>
      <c r="L70" s="191"/>
      <c r="M70" s="191"/>
      <c r="N70" s="191"/>
      <c r="O70" s="191"/>
      <c r="P70" s="191"/>
      <c r="Q70" s="191"/>
      <c r="R70" s="191"/>
      <c r="S70" s="191"/>
      <c r="T70" s="191"/>
      <c r="U70" s="191"/>
      <c r="V70" s="191"/>
      <c r="W70" s="192"/>
    </row>
    <row r="71" spans="1:23" x14ac:dyDescent="0.25">
      <c r="A71" s="190"/>
      <c r="B71" s="191"/>
      <c r="C71" s="191"/>
      <c r="D71" s="191"/>
      <c r="E71" s="191"/>
      <c r="F71" s="191"/>
      <c r="G71" s="191"/>
      <c r="H71" s="191"/>
      <c r="I71" s="191"/>
      <c r="J71" s="191"/>
      <c r="K71" s="191"/>
      <c r="L71" s="191"/>
      <c r="M71" s="191"/>
      <c r="N71" s="191"/>
      <c r="O71" s="191"/>
      <c r="P71" s="191"/>
      <c r="Q71" s="191"/>
      <c r="R71" s="191"/>
      <c r="S71" s="191"/>
      <c r="T71" s="191"/>
      <c r="U71" s="191"/>
      <c r="V71" s="191"/>
      <c r="W71" s="192"/>
    </row>
    <row r="72" spans="1:23" x14ac:dyDescent="0.25">
      <c r="A72" s="190"/>
      <c r="B72" s="191"/>
      <c r="C72" s="191"/>
      <c r="D72" s="191"/>
      <c r="E72" s="191"/>
      <c r="F72" s="191"/>
      <c r="G72" s="191"/>
      <c r="H72" s="191"/>
      <c r="I72" s="191"/>
      <c r="J72" s="191"/>
      <c r="K72" s="191"/>
      <c r="L72" s="191"/>
      <c r="M72" s="191"/>
      <c r="N72" s="191"/>
      <c r="O72" s="191"/>
      <c r="P72" s="191"/>
      <c r="Q72" s="191"/>
      <c r="R72" s="191"/>
      <c r="S72" s="191"/>
      <c r="T72" s="191"/>
      <c r="U72" s="191"/>
      <c r="V72" s="191"/>
      <c r="W72" s="192"/>
    </row>
    <row r="73" spans="1:23" x14ac:dyDescent="0.25">
      <c r="A73" s="190"/>
      <c r="B73" s="191"/>
      <c r="C73" s="191"/>
      <c r="D73" s="191"/>
      <c r="E73" s="191"/>
      <c r="F73" s="191"/>
      <c r="G73" s="191"/>
      <c r="H73" s="191"/>
      <c r="I73" s="191"/>
      <c r="J73" s="191"/>
      <c r="K73" s="191"/>
      <c r="L73" s="191"/>
      <c r="M73" s="191"/>
      <c r="N73" s="191"/>
      <c r="O73" s="191"/>
      <c r="P73" s="191"/>
      <c r="Q73" s="191"/>
      <c r="R73" s="191"/>
      <c r="S73" s="191"/>
      <c r="T73" s="191"/>
      <c r="U73" s="191"/>
      <c r="V73" s="191"/>
      <c r="W73" s="192"/>
    </row>
    <row r="74" spans="1:23" x14ac:dyDescent="0.25">
      <c r="A74" s="190"/>
      <c r="B74" s="191"/>
      <c r="C74" s="191"/>
      <c r="D74" s="191"/>
      <c r="E74" s="191"/>
      <c r="F74" s="191"/>
      <c r="G74" s="191"/>
      <c r="H74" s="191"/>
      <c r="I74" s="191"/>
      <c r="J74" s="191"/>
      <c r="K74" s="191"/>
      <c r="L74" s="191"/>
      <c r="M74" s="191"/>
      <c r="N74" s="191"/>
      <c r="O74" s="191"/>
      <c r="P74" s="191"/>
      <c r="Q74" s="191"/>
      <c r="R74" s="191"/>
      <c r="S74" s="191"/>
      <c r="T74" s="191"/>
      <c r="U74" s="191"/>
      <c r="V74" s="191"/>
      <c r="W74" s="192"/>
    </row>
    <row r="75" spans="1:23" x14ac:dyDescent="0.25">
      <c r="A75" s="190"/>
      <c r="B75" s="191"/>
      <c r="C75" s="191"/>
      <c r="D75" s="191"/>
      <c r="E75" s="191"/>
      <c r="F75" s="191"/>
      <c r="G75" s="191"/>
      <c r="H75" s="191"/>
      <c r="I75" s="191"/>
      <c r="J75" s="191"/>
      <c r="K75" s="191"/>
      <c r="L75" s="191"/>
      <c r="M75" s="191"/>
      <c r="N75" s="191"/>
      <c r="O75" s="191"/>
      <c r="P75" s="191"/>
      <c r="Q75" s="191"/>
      <c r="R75" s="191"/>
      <c r="S75" s="191"/>
      <c r="T75" s="191"/>
      <c r="U75" s="191"/>
      <c r="V75" s="191"/>
      <c r="W75" s="192"/>
    </row>
    <row r="76" spans="1:23" x14ac:dyDescent="0.25">
      <c r="A76" s="190"/>
      <c r="B76" s="191"/>
      <c r="C76" s="191"/>
      <c r="D76" s="191"/>
      <c r="E76" s="191"/>
      <c r="F76" s="191"/>
      <c r="G76" s="191"/>
      <c r="H76" s="191"/>
      <c r="I76" s="191"/>
      <c r="J76" s="191"/>
      <c r="K76" s="191"/>
      <c r="L76" s="191"/>
      <c r="M76" s="191"/>
      <c r="N76" s="191"/>
      <c r="O76" s="191"/>
      <c r="P76" s="191"/>
      <c r="Q76" s="191"/>
      <c r="R76" s="191"/>
      <c r="S76" s="191"/>
      <c r="T76" s="191"/>
      <c r="U76" s="191"/>
      <c r="V76" s="191"/>
      <c r="W76" s="192"/>
    </row>
    <row r="77" spans="1:23" x14ac:dyDescent="0.25">
      <c r="A77" s="190"/>
      <c r="B77" s="191"/>
      <c r="C77" s="191"/>
      <c r="D77" s="191"/>
      <c r="E77" s="191"/>
      <c r="F77" s="191"/>
      <c r="G77" s="191"/>
      <c r="H77" s="191"/>
      <c r="I77" s="191"/>
      <c r="J77" s="191"/>
      <c r="K77" s="191"/>
      <c r="L77" s="191"/>
      <c r="M77" s="191"/>
      <c r="N77" s="191"/>
      <c r="O77" s="191"/>
      <c r="P77" s="191"/>
      <c r="Q77" s="191"/>
      <c r="R77" s="191"/>
      <c r="S77" s="191"/>
      <c r="T77" s="191"/>
      <c r="U77" s="191"/>
      <c r="V77" s="191"/>
      <c r="W77" s="192"/>
    </row>
    <row r="78" spans="1:23" x14ac:dyDescent="0.25">
      <c r="A78" s="190"/>
      <c r="B78" s="191"/>
      <c r="C78" s="191"/>
      <c r="D78" s="191"/>
      <c r="E78" s="191"/>
      <c r="F78" s="191"/>
      <c r="G78" s="191"/>
      <c r="H78" s="191"/>
      <c r="I78" s="191"/>
      <c r="J78" s="191"/>
      <c r="K78" s="191"/>
      <c r="L78" s="191"/>
      <c r="M78" s="191"/>
      <c r="N78" s="191"/>
      <c r="O78" s="191"/>
      <c r="P78" s="191"/>
      <c r="Q78" s="191"/>
      <c r="R78" s="191"/>
      <c r="S78" s="191"/>
      <c r="T78" s="191"/>
      <c r="U78" s="191"/>
      <c r="V78" s="191"/>
      <c r="W78" s="192"/>
    </row>
    <row r="79" spans="1:23" x14ac:dyDescent="0.25">
      <c r="A79" s="190"/>
      <c r="B79" s="191"/>
      <c r="C79" s="191"/>
      <c r="D79" s="191"/>
      <c r="E79" s="191"/>
      <c r="F79" s="191"/>
      <c r="G79" s="191"/>
      <c r="H79" s="191"/>
      <c r="I79" s="191"/>
      <c r="J79" s="191"/>
      <c r="K79" s="191"/>
      <c r="L79" s="191"/>
      <c r="M79" s="191"/>
      <c r="N79" s="191"/>
      <c r="O79" s="191"/>
      <c r="P79" s="191"/>
      <c r="Q79" s="191"/>
      <c r="R79" s="191"/>
      <c r="S79" s="191"/>
      <c r="T79" s="191"/>
      <c r="U79" s="191"/>
      <c r="V79" s="191"/>
      <c r="W79" s="192"/>
    </row>
    <row r="80" spans="1:23" x14ac:dyDescent="0.25">
      <c r="A80" s="194"/>
      <c r="B80" s="195"/>
      <c r="C80" s="195"/>
      <c r="D80" s="195"/>
      <c r="E80" s="195"/>
      <c r="F80" s="195"/>
      <c r="G80" s="195"/>
      <c r="H80" s="195"/>
      <c r="I80" s="195"/>
      <c r="J80" s="195"/>
      <c r="K80" s="195"/>
      <c r="L80" s="195"/>
      <c r="M80" s="195"/>
      <c r="N80" s="195"/>
      <c r="O80" s="195"/>
      <c r="P80" s="195"/>
      <c r="Q80" s="195"/>
      <c r="R80" s="195"/>
      <c r="S80" s="195"/>
      <c r="T80" s="195"/>
      <c r="U80" s="195"/>
      <c r="V80" s="195"/>
      <c r="W80" s="196"/>
    </row>
    <row r="81" x14ac:dyDescent="0.25"/>
  </sheetData>
  <sheetProtection sheet="1" objects="1" scenarios="1"/>
  <mergeCells count="7">
    <mergeCell ref="A38:W38"/>
    <mergeCell ref="A10:B10"/>
    <mergeCell ref="D10:E10"/>
    <mergeCell ref="G10:H10"/>
    <mergeCell ref="A24:B24"/>
    <mergeCell ref="D24:E24"/>
    <mergeCell ref="G24:H24"/>
  </mergeCells>
  <pageMargins left="0.7" right="0.7" top="0.75" bottom="0.75" header="0.3" footer="0.3"/>
  <pageSetup paperSize="9" orientation="portrait" verticalDpi="599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AB81"/>
  <sheetViews>
    <sheetView workbookViewId="0">
      <pane ySplit="1" topLeftCell="A50" activePane="bottomLeft" state="frozen"/>
      <selection pane="bottomLeft"/>
    </sheetView>
  </sheetViews>
  <sheetFormatPr defaultColWidth="0" defaultRowHeight="15" zeroHeight="1" x14ac:dyDescent="0.25"/>
  <cols>
    <col min="1" max="3" width="9.140625" customWidth="1"/>
    <col min="4" max="4" width="10.5703125" bestFit="1" customWidth="1"/>
    <col min="5" max="5" width="9.140625" customWidth="1"/>
    <col min="6" max="6" width="9" bestFit="1" customWidth="1"/>
    <col min="7" max="7" width="11.7109375" bestFit="1" customWidth="1"/>
    <col min="8" max="8" width="9.140625" customWidth="1"/>
    <col min="9" max="10" width="9" bestFit="1" customWidth="1"/>
    <col min="11" max="16" width="9.140625" customWidth="1"/>
    <col min="17" max="17" width="12.7109375" customWidth="1"/>
    <col min="18" max="25" width="9.140625" customWidth="1"/>
    <col min="26" max="26" width="10.85546875" customWidth="1"/>
    <col min="27" max="27" width="9.7109375" bestFit="1" customWidth="1"/>
    <col min="28" max="28" width="9.140625" customWidth="1"/>
    <col min="29" max="16384" width="9.140625" hidden="1"/>
  </cols>
  <sheetData>
    <row r="1" spans="1:27" ht="31.5" x14ac:dyDescent="0.5">
      <c r="A1" s="121" t="s">
        <v>196</v>
      </c>
    </row>
    <row r="2" spans="1:27" ht="26.25" x14ac:dyDescent="0.4">
      <c r="A2" s="153" t="s">
        <v>53</v>
      </c>
      <c r="F2" s="91" t="s">
        <v>119</v>
      </c>
      <c r="J2" s="91" t="s">
        <v>115</v>
      </c>
      <c r="L2" s="91"/>
      <c r="Q2" s="91" t="s">
        <v>125</v>
      </c>
    </row>
    <row r="3" spans="1:27" ht="47.25" x14ac:dyDescent="0.25">
      <c r="A3" s="95" t="str">
        <f>R4 &amp; S4*100 &amp; R5 &amp; S5*100 &amp; R6 &amp; S6*100</f>
        <v>Mg65Zn30Ca5</v>
      </c>
      <c r="B3" s="87"/>
      <c r="C3" s="90" t="s">
        <v>19</v>
      </c>
      <c r="D3" s="88" t="s">
        <v>22</v>
      </c>
      <c r="E3" s="89" t="s">
        <v>21</v>
      </c>
      <c r="F3" s="100" t="s">
        <v>35</v>
      </c>
      <c r="G3" s="101" t="s">
        <v>36</v>
      </c>
      <c r="J3" s="53" t="str">
        <f>R4 &amp; S4*100 &amp; R5 &amp; S5*100 &amp; R6 &amp; S6*100</f>
        <v>Mg65Zn30Ca5</v>
      </c>
      <c r="K3" s="54"/>
      <c r="L3" s="102" t="s">
        <v>35</v>
      </c>
      <c r="M3" s="103" t="s">
        <v>21</v>
      </c>
      <c r="N3" s="103" t="s">
        <v>30</v>
      </c>
      <c r="O3" s="107" t="s">
        <v>29</v>
      </c>
      <c r="Q3" s="133" t="s">
        <v>66</v>
      </c>
      <c r="R3" s="134" t="s">
        <v>3</v>
      </c>
      <c r="S3" s="134" t="s">
        <v>124</v>
      </c>
      <c r="T3" s="134" t="s">
        <v>7</v>
      </c>
      <c r="U3" s="134" t="s">
        <v>4</v>
      </c>
      <c r="V3" s="134" t="s">
        <v>5</v>
      </c>
      <c r="W3" s="135" t="s">
        <v>6</v>
      </c>
      <c r="X3" s="134" t="s">
        <v>8</v>
      </c>
      <c r="Y3" s="134" t="s">
        <v>11</v>
      </c>
      <c r="Z3" s="134" t="s">
        <v>12</v>
      </c>
      <c r="AA3" s="135" t="s">
        <v>14</v>
      </c>
    </row>
    <row r="4" spans="1:27" x14ac:dyDescent="0.25">
      <c r="A4" s="85" t="str">
        <f>$R$4</f>
        <v>Mg</v>
      </c>
      <c r="B4" s="27"/>
      <c r="C4" s="173">
        <f>S4</f>
        <v>0.65</v>
      </c>
      <c r="D4" s="16">
        <f>S4*U4</f>
        <v>15.798250000000001</v>
      </c>
      <c r="E4" s="29">
        <f>D4/$D$7</f>
        <v>0.42222400395544779</v>
      </c>
      <c r="F4" s="118">
        <f>E4*$F$7</f>
        <v>47.685979006728274</v>
      </c>
      <c r="G4" s="79">
        <f>F4/V4</f>
        <v>27.437272155770007</v>
      </c>
      <c r="J4" s="39" t="str">
        <f>$R$4</f>
        <v>Mg</v>
      </c>
      <c r="K4" s="27"/>
      <c r="L4" s="122">
        <f>B33</f>
        <v>48.034999999999997</v>
      </c>
      <c r="M4" s="92">
        <f>L4/$L$7</f>
        <v>0.42366004886180225</v>
      </c>
      <c r="N4" s="104">
        <f>M4*U5*U6</f>
        <v>1110.1502324098396</v>
      </c>
      <c r="O4" s="114">
        <f>N4/$N$7</f>
        <v>0.6512900834127654</v>
      </c>
      <c r="Q4" s="136">
        <v>1</v>
      </c>
      <c r="R4" s="141" t="s">
        <v>0</v>
      </c>
      <c r="S4" s="176">
        <v>0.65</v>
      </c>
      <c r="T4" s="137">
        <f>INDEX('Elements Data'!B:B,MATCH($R4,'Elements Data'!$A:$A,0))</f>
        <v>12</v>
      </c>
      <c r="U4" s="137">
        <f>INDEX('Elements Data'!C:C,MATCH($R4,'Elements Data'!$A:$A,0))</f>
        <v>24.305</v>
      </c>
      <c r="V4" s="137">
        <f>INDEX('Elements Data'!D:D,MATCH($R4,'Elements Data'!$A:$A,0))</f>
        <v>1.738</v>
      </c>
      <c r="W4" s="179">
        <f>INDEX('Elements Data'!E:E,MATCH($R4,'Elements Data'!$A:$A,0))</f>
        <v>650</v>
      </c>
      <c r="X4" s="147" t="str">
        <f>INDEX('Elements Data'!F:F,MATCH($R4,'Elements Data'!$A:$A,0))</f>
        <v>HCP</v>
      </c>
      <c r="Y4" s="137">
        <f>INDEX('Elements Data'!G:G,MATCH($R4,'Elements Data'!$A:$A,0))</f>
        <v>0.16</v>
      </c>
      <c r="Z4" s="137">
        <f>INDEX('Elements Data'!H:H,MATCH($R4,'Elements Data'!$A:$A,0))</f>
        <v>7.1999999999999995E-2</v>
      </c>
      <c r="AA4" s="144" t="str">
        <f>INDEX('Elements Data'!I:I,MATCH($R4,'Elements Data'!$A:$A,0))</f>
        <v>2+</v>
      </c>
    </row>
    <row r="5" spans="1:27" x14ac:dyDescent="0.25">
      <c r="A5" s="85" t="str">
        <f>$R$5</f>
        <v>Zn</v>
      </c>
      <c r="B5" s="30"/>
      <c r="C5" s="174">
        <f>S5</f>
        <v>0.3</v>
      </c>
      <c r="D5" s="4">
        <f>S5*U5</f>
        <v>19.614599999999999</v>
      </c>
      <c r="E5" s="32">
        <f t="shared" ref="E5:E6" si="0">D5/$D$7</f>
        <v>0.52421976788470404</v>
      </c>
      <c r="F5" s="118">
        <f>E5*$F$7</f>
        <v>59.205380584898471</v>
      </c>
      <c r="G5" s="79">
        <f>F5/V5</f>
        <v>8.2920701099297585</v>
      </c>
      <c r="J5" s="39" t="str">
        <f>$R$5</f>
        <v>Zn</v>
      </c>
      <c r="K5" s="30"/>
      <c r="L5" s="123">
        <f>E33</f>
        <v>59.265999999999998</v>
      </c>
      <c r="M5" s="93">
        <f>L5/$L$7</f>
        <v>0.52271544615058962</v>
      </c>
      <c r="N5" s="105">
        <f>M5*U4*U6</f>
        <v>509.17491546326113</v>
      </c>
      <c r="O5" s="115">
        <f>N5/$N$7</f>
        <v>0.29871684343469029</v>
      </c>
      <c r="Q5" s="136">
        <v>2</v>
      </c>
      <c r="R5" s="142" t="s">
        <v>2</v>
      </c>
      <c r="S5" s="177">
        <v>0.3</v>
      </c>
      <c r="T5" s="138">
        <f>INDEX('Elements Data'!B:B,MATCH($R5,'Elements Data'!$A:$A,0))</f>
        <v>30</v>
      </c>
      <c r="U5" s="138">
        <f>INDEX('Elements Data'!C:C,MATCH($R5,'Elements Data'!$A:$A,0))</f>
        <v>65.382000000000005</v>
      </c>
      <c r="V5" s="138">
        <f>INDEX('Elements Data'!D:D,MATCH($R5,'Elements Data'!$A:$A,0))</f>
        <v>7.14</v>
      </c>
      <c r="W5" s="180">
        <f>INDEX('Elements Data'!E:E,MATCH($R5,'Elements Data'!$A:$A,0))</f>
        <v>420</v>
      </c>
      <c r="X5" s="148" t="str">
        <f>INDEX('Elements Data'!F:F,MATCH($R5,'Elements Data'!$A:$A,0))</f>
        <v>HCP</v>
      </c>
      <c r="Y5" s="138">
        <f>INDEX('Elements Data'!G:G,MATCH($R5,'Elements Data'!$A:$A,0))</f>
        <v>0.13300000000000001</v>
      </c>
      <c r="Z5" s="138">
        <f>INDEX('Elements Data'!H:H,MATCH($R5,'Elements Data'!$A:$A,0))</f>
        <v>7.3999999999999996E-2</v>
      </c>
      <c r="AA5" s="145" t="str">
        <f>INDEX('Elements Data'!I:I,MATCH($R5,'Elements Data'!$A:$A,0))</f>
        <v>2+</v>
      </c>
    </row>
    <row r="6" spans="1:27" x14ac:dyDescent="0.25">
      <c r="A6" s="85" t="str">
        <f>$R$6</f>
        <v>Ca</v>
      </c>
      <c r="B6" s="97"/>
      <c r="C6" s="175">
        <f>S6</f>
        <v>0.05</v>
      </c>
      <c r="D6" s="9">
        <f>S6*U6</f>
        <v>2.0039000000000002</v>
      </c>
      <c r="E6" s="96">
        <f t="shared" si="0"/>
        <v>5.3556228159848202E-2</v>
      </c>
      <c r="F6" s="118">
        <f>E6*$F$7</f>
        <v>6.0486404083732559</v>
      </c>
      <c r="G6" s="79">
        <f>F6/V6</f>
        <v>3.9023486505633906</v>
      </c>
      <c r="J6" s="39" t="str">
        <f>$R$6</f>
        <v>Ca</v>
      </c>
      <c r="K6" s="97"/>
      <c r="L6" s="124">
        <f>H33</f>
        <v>6.08</v>
      </c>
      <c r="M6" s="99">
        <f>L6/$L$7</f>
        <v>5.3624504987608158E-2</v>
      </c>
      <c r="N6" s="106">
        <f>M6*U4*U5</f>
        <v>85.21521084485056</v>
      </c>
      <c r="O6" s="116">
        <f>N6/$N$7</f>
        <v>4.9993073152544247E-2</v>
      </c>
      <c r="Q6" s="139">
        <v>3</v>
      </c>
      <c r="R6" s="143" t="s">
        <v>1</v>
      </c>
      <c r="S6" s="178">
        <v>0.05</v>
      </c>
      <c r="T6" s="140">
        <f>INDEX('Elements Data'!B:B,MATCH($R6,'Elements Data'!$A:$A,0))</f>
        <v>20</v>
      </c>
      <c r="U6" s="140">
        <f>INDEX('Elements Data'!C:C,MATCH($R6,'Elements Data'!$A:$A,0))</f>
        <v>40.078000000000003</v>
      </c>
      <c r="V6" s="140">
        <f>INDEX('Elements Data'!D:D,MATCH($R6,'Elements Data'!$A:$A,0))</f>
        <v>1.55</v>
      </c>
      <c r="W6" s="181">
        <f>INDEX('Elements Data'!E:E,MATCH($R6,'Elements Data'!$A:$A,0))</f>
        <v>842</v>
      </c>
      <c r="X6" s="149" t="str">
        <f>INDEX('Elements Data'!F:F,MATCH($R6,'Elements Data'!$A:$A,0))</f>
        <v>FCC</v>
      </c>
      <c r="Y6" s="140">
        <f>INDEX('Elements Data'!G:G,MATCH($R6,'Elements Data'!$A:$A,0))</f>
        <v>0.14899999999999999</v>
      </c>
      <c r="Z6" s="140">
        <f>INDEX('Elements Data'!H:H,MATCH($R6,'Elements Data'!$A:$A,0))</f>
        <v>9.5000000000000001E-2</v>
      </c>
      <c r="AA6" s="146" t="str">
        <f>INDEX('Elements Data'!I:I,MATCH($R6,'Elements Data'!$A:$A,0))</f>
        <v>2+</v>
      </c>
    </row>
    <row r="7" spans="1:27" x14ac:dyDescent="0.25">
      <c r="A7" s="86"/>
      <c r="B7" s="97" t="s">
        <v>20</v>
      </c>
      <c r="C7" s="98">
        <f>SUM(C4:C6)</f>
        <v>1</v>
      </c>
      <c r="D7" s="9">
        <f>SUM(D4:D6)</f>
        <v>37.41675</v>
      </c>
      <c r="E7" s="96">
        <f>SUM(E4:E6)</f>
        <v>1</v>
      </c>
      <c r="F7" s="94">
        <v>112.94</v>
      </c>
      <c r="G7" s="80">
        <f>SUM(G4:G6)</f>
        <v>39.631690916263153</v>
      </c>
      <c r="J7" s="40"/>
      <c r="K7" s="97" t="s">
        <v>20</v>
      </c>
      <c r="L7" s="125">
        <f>SUM(L4:L6)</f>
        <v>113.38099999999999</v>
      </c>
      <c r="M7" s="98">
        <f>SUM(M4:M6)</f>
        <v>1</v>
      </c>
      <c r="N7" s="9">
        <f>SUM(N4:N6)</f>
        <v>1704.5403587179514</v>
      </c>
      <c r="O7" s="117">
        <f>SUM(O4:O6)</f>
        <v>0.99999999999999989</v>
      </c>
    </row>
    <row r="8" spans="1:27" x14ac:dyDescent="0.25"/>
    <row r="9" spans="1:27" ht="26.25" x14ac:dyDescent="0.4">
      <c r="A9" s="154" t="s">
        <v>114</v>
      </c>
      <c r="J9" s="91" t="s">
        <v>116</v>
      </c>
      <c r="L9" s="91"/>
      <c r="Q9" s="91" t="s">
        <v>126</v>
      </c>
    </row>
    <row r="10" spans="1:27" ht="30" customHeight="1" x14ac:dyDescent="0.25">
      <c r="A10" s="287" t="str">
        <f>$R$4</f>
        <v>Mg</v>
      </c>
      <c r="B10" s="288"/>
      <c r="C10" s="198"/>
      <c r="D10" s="289" t="str">
        <f>$R$5</f>
        <v>Zn</v>
      </c>
      <c r="E10" s="290"/>
      <c r="F10" s="198"/>
      <c r="G10" s="291" t="str">
        <f>$R$6</f>
        <v>Ca</v>
      </c>
      <c r="H10" s="292"/>
      <c r="J10" s="165" t="str">
        <f>R4 &amp; S4*100 &amp; R5 &amp; S5*100 &amp; R6 &amp; S6*100</f>
        <v>Mg65Zn30Ca5</v>
      </c>
      <c r="K10" s="168"/>
      <c r="L10" s="169" t="s">
        <v>35</v>
      </c>
      <c r="M10" s="170" t="s">
        <v>21</v>
      </c>
      <c r="N10" s="170" t="s">
        <v>30</v>
      </c>
      <c r="O10" s="171" t="s">
        <v>29</v>
      </c>
      <c r="Q10" s="182" t="s">
        <v>128</v>
      </c>
      <c r="R10" s="185" t="s">
        <v>127</v>
      </c>
      <c r="S10" s="183"/>
      <c r="T10" s="189" t="s">
        <v>134</v>
      </c>
      <c r="U10" s="186"/>
    </row>
    <row r="11" spans="1:27" x14ac:dyDescent="0.25">
      <c r="A11" s="222" t="s">
        <v>52</v>
      </c>
      <c r="B11" s="223" t="s">
        <v>35</v>
      </c>
      <c r="C11" s="224"/>
      <c r="D11" s="225" t="s">
        <v>52</v>
      </c>
      <c r="E11" s="226" t="s">
        <v>35</v>
      </c>
      <c r="F11" s="224"/>
      <c r="G11" s="227" t="s">
        <v>52</v>
      </c>
      <c r="H11" s="228" t="s">
        <v>35</v>
      </c>
      <c r="J11" s="166" t="str">
        <f>$R$4</f>
        <v>Mg</v>
      </c>
      <c r="K11" s="27"/>
      <c r="L11" s="122">
        <f>L33</f>
        <v>47.686999999999998</v>
      </c>
      <c r="M11" s="92">
        <f>L11/$L$14</f>
        <v>0.42219192393161636</v>
      </c>
      <c r="N11" s="104">
        <f>M11*U5*U6</f>
        <v>1106.3031875047766</v>
      </c>
      <c r="O11" s="163">
        <f>N11/$N$14</f>
        <v>0.64990680733845874</v>
      </c>
      <c r="Q11" s="11" t="s">
        <v>131</v>
      </c>
      <c r="R11" s="184">
        <v>700</v>
      </c>
      <c r="S11" s="111" t="s">
        <v>197</v>
      </c>
      <c r="T11" s="108"/>
      <c r="U11" s="109"/>
    </row>
    <row r="12" spans="1:27" x14ac:dyDescent="0.25">
      <c r="A12" s="14">
        <v>1</v>
      </c>
      <c r="B12" s="109">
        <v>5.2939999999999996</v>
      </c>
      <c r="C12" s="3"/>
      <c r="D12" s="14">
        <v>1</v>
      </c>
      <c r="E12" s="109">
        <v>45.801000000000002</v>
      </c>
      <c r="F12" s="3"/>
      <c r="G12" s="14">
        <v>1</v>
      </c>
      <c r="H12" s="109">
        <v>6.08</v>
      </c>
      <c r="J12" s="166" t="str">
        <f>$R$5</f>
        <v>Zn</v>
      </c>
      <c r="K12" s="30"/>
      <c r="L12" s="161">
        <f>Q33</f>
        <v>59.183999999999997</v>
      </c>
      <c r="M12" s="93">
        <f t="shared" ref="M12:M13" si="1">L12/$L$14</f>
        <v>0.52397942470628855</v>
      </c>
      <c r="N12" s="105">
        <f>M12*U4*U6</f>
        <v>510.40615165301773</v>
      </c>
      <c r="O12" s="164">
        <f>N12/$N$14</f>
        <v>0.29984224597137366</v>
      </c>
      <c r="Q12" s="14" t="s">
        <v>129</v>
      </c>
      <c r="R12" s="109">
        <v>385</v>
      </c>
      <c r="S12" s="111"/>
      <c r="T12" s="108"/>
      <c r="U12" s="109"/>
    </row>
    <row r="13" spans="1:27" x14ac:dyDescent="0.25">
      <c r="A13" s="14">
        <v>2</v>
      </c>
      <c r="B13" s="109">
        <v>6.6109999999999998</v>
      </c>
      <c r="C13" s="3"/>
      <c r="D13" s="14">
        <v>2</v>
      </c>
      <c r="E13" s="109">
        <v>25.852</v>
      </c>
      <c r="F13" s="3"/>
      <c r="G13" s="14">
        <v>2</v>
      </c>
      <c r="H13" s="109">
        <v>0</v>
      </c>
      <c r="J13" s="166" t="str">
        <f>$R$6</f>
        <v>Ca</v>
      </c>
      <c r="K13" s="97"/>
      <c r="L13" s="124">
        <f>V33</f>
        <v>6.08</v>
      </c>
      <c r="M13" s="99">
        <f t="shared" si="1"/>
        <v>5.3828651362095074E-2</v>
      </c>
      <c r="N13" s="106">
        <f>M13*U4*U5</f>
        <v>85.539621789979734</v>
      </c>
      <c r="O13" s="117">
        <f>N13/$N$14</f>
        <v>5.0250946690167567E-2</v>
      </c>
      <c r="Q13" s="14" t="s">
        <v>132</v>
      </c>
      <c r="R13" s="109">
        <v>650</v>
      </c>
      <c r="S13" s="111"/>
      <c r="T13" s="108"/>
      <c r="U13" s="109"/>
    </row>
    <row r="14" spans="1:27" x14ac:dyDescent="0.25">
      <c r="A14" s="14">
        <v>3</v>
      </c>
      <c r="B14" s="109">
        <v>8.218</v>
      </c>
      <c r="C14" s="3"/>
      <c r="D14" s="14">
        <v>3</v>
      </c>
      <c r="E14" s="109">
        <v>30.481999999999999</v>
      </c>
      <c r="F14" s="3"/>
      <c r="G14" s="14">
        <v>3</v>
      </c>
      <c r="H14" s="109">
        <v>0</v>
      </c>
      <c r="J14" s="167"/>
      <c r="K14" s="97" t="s">
        <v>20</v>
      </c>
      <c r="L14" s="162">
        <f>SUM(L11:L13)</f>
        <v>112.95099999999999</v>
      </c>
      <c r="M14" s="98">
        <f>SUM(M11:M13)</f>
        <v>0.99999999999999989</v>
      </c>
      <c r="N14" s="9">
        <f>SUM(N11:N13)</f>
        <v>1702.2489609477741</v>
      </c>
      <c r="O14" s="117">
        <f>SUM(O11:O13)</f>
        <v>1</v>
      </c>
      <c r="Q14" s="14" t="s">
        <v>130</v>
      </c>
      <c r="R14" s="109">
        <v>385</v>
      </c>
      <c r="S14" s="111"/>
      <c r="T14" s="108"/>
      <c r="U14" s="109"/>
    </row>
    <row r="15" spans="1:27" x14ac:dyDescent="0.25">
      <c r="A15" s="14">
        <v>4</v>
      </c>
      <c r="B15" s="109">
        <v>8.4220000000000006</v>
      </c>
      <c r="C15" s="3"/>
      <c r="D15" s="14">
        <v>4</v>
      </c>
      <c r="E15" s="109">
        <v>28.783999999999999</v>
      </c>
      <c r="F15" s="3"/>
      <c r="G15" s="14">
        <v>4</v>
      </c>
      <c r="H15" s="109">
        <v>0</v>
      </c>
      <c r="Q15" s="14" t="s">
        <v>133</v>
      </c>
      <c r="R15" s="109">
        <v>650</v>
      </c>
      <c r="S15" s="111"/>
      <c r="T15" s="108"/>
      <c r="U15" s="109"/>
    </row>
    <row r="16" spans="1:27" x14ac:dyDescent="0.25">
      <c r="A16" s="14">
        <v>5</v>
      </c>
      <c r="B16" s="109">
        <v>8.5009999999999994</v>
      </c>
      <c r="C16" s="3"/>
      <c r="D16" s="14">
        <v>5</v>
      </c>
      <c r="E16" s="109">
        <v>0</v>
      </c>
      <c r="F16" s="3"/>
      <c r="G16" s="14">
        <v>5</v>
      </c>
      <c r="H16" s="109">
        <v>0</v>
      </c>
      <c r="Q16" s="14" t="s">
        <v>135</v>
      </c>
      <c r="R16" s="109">
        <v>510</v>
      </c>
      <c r="S16" s="111" t="s">
        <v>136</v>
      </c>
      <c r="T16" s="108"/>
      <c r="U16" s="109"/>
    </row>
    <row r="17" spans="1:23" x14ac:dyDescent="0.25">
      <c r="A17" s="14">
        <v>6</v>
      </c>
      <c r="B17" s="109">
        <v>8.7739999999999991</v>
      </c>
      <c r="C17" s="3"/>
      <c r="D17" s="14">
        <v>6</v>
      </c>
      <c r="E17" s="109">
        <v>0</v>
      </c>
      <c r="F17" s="3"/>
      <c r="G17" s="14">
        <v>6</v>
      </c>
      <c r="H17" s="109">
        <v>0</v>
      </c>
      <c r="Q17" s="30" t="s">
        <v>137</v>
      </c>
      <c r="R17" s="109"/>
      <c r="S17" s="111"/>
      <c r="T17" s="108"/>
      <c r="U17" s="109"/>
    </row>
    <row r="18" spans="1:23" x14ac:dyDescent="0.25">
      <c r="A18" s="14">
        <v>7</v>
      </c>
      <c r="B18" s="109">
        <v>9.1300000000000008</v>
      </c>
      <c r="C18" s="3"/>
      <c r="D18" s="14">
        <v>7</v>
      </c>
      <c r="E18" s="109">
        <v>0</v>
      </c>
      <c r="F18" s="3"/>
      <c r="G18" s="14">
        <v>7</v>
      </c>
      <c r="H18" s="109">
        <v>0</v>
      </c>
      <c r="Q18" s="30" t="s">
        <v>138</v>
      </c>
      <c r="R18" s="109"/>
      <c r="S18" s="111"/>
      <c r="T18" s="108"/>
      <c r="U18" s="109"/>
    </row>
    <row r="19" spans="1:23" x14ac:dyDescent="0.25">
      <c r="A19" s="14">
        <v>8</v>
      </c>
      <c r="B19" s="109">
        <v>9.3170000000000002</v>
      </c>
      <c r="C19" s="3"/>
      <c r="D19" s="14">
        <v>8</v>
      </c>
      <c r="E19" s="109">
        <v>0</v>
      </c>
      <c r="F19" s="3"/>
      <c r="G19" s="14">
        <v>8</v>
      </c>
      <c r="H19" s="109">
        <v>0</v>
      </c>
      <c r="Q19" s="30" t="s">
        <v>139</v>
      </c>
      <c r="R19" s="109"/>
      <c r="S19" s="111"/>
      <c r="T19" s="108"/>
      <c r="U19" s="109"/>
    </row>
    <row r="20" spans="1:23" x14ac:dyDescent="0.25">
      <c r="A20" s="14">
        <v>9</v>
      </c>
      <c r="B20" s="109">
        <v>10.989000000000001</v>
      </c>
      <c r="C20" s="3"/>
      <c r="D20" s="14">
        <v>9</v>
      </c>
      <c r="E20" s="109">
        <v>0</v>
      </c>
      <c r="F20" s="3"/>
      <c r="G20" s="14">
        <v>9</v>
      </c>
      <c r="H20" s="109">
        <v>0</v>
      </c>
      <c r="Q20" s="97" t="s">
        <v>140</v>
      </c>
      <c r="R20" s="110"/>
      <c r="S20" s="187"/>
      <c r="T20" s="188"/>
      <c r="U20" s="110"/>
    </row>
    <row r="21" spans="1:23" x14ac:dyDescent="0.25">
      <c r="A21" s="15">
        <v>10</v>
      </c>
      <c r="B21" s="110">
        <v>0</v>
      </c>
      <c r="C21" s="8"/>
      <c r="D21" s="15">
        <v>10</v>
      </c>
      <c r="E21" s="110">
        <v>0</v>
      </c>
      <c r="F21" s="8"/>
      <c r="G21" s="15">
        <v>10</v>
      </c>
      <c r="H21" s="110">
        <v>0</v>
      </c>
    </row>
    <row r="22" spans="1:23" x14ac:dyDescent="0.25"/>
    <row r="23" spans="1:23" ht="23.25" x14ac:dyDescent="0.35">
      <c r="A23" s="154" t="s">
        <v>118</v>
      </c>
      <c r="J23" s="154" t="s">
        <v>117</v>
      </c>
    </row>
    <row r="24" spans="1:23" s="206" customFormat="1" ht="22.5" customHeight="1" x14ac:dyDescent="0.25">
      <c r="A24" s="287" t="str">
        <f>$R$4</f>
        <v>Mg</v>
      </c>
      <c r="B24" s="288"/>
      <c r="C24" s="205"/>
      <c r="D24" s="289" t="str">
        <f>$R$5</f>
        <v>Zn</v>
      </c>
      <c r="E24" s="290"/>
      <c r="F24" s="205"/>
      <c r="G24" s="291" t="str">
        <f>$R$6</f>
        <v>Ca</v>
      </c>
      <c r="H24" s="292"/>
      <c r="J24" s="238" t="str">
        <f>$R$4</f>
        <v>Mg</v>
      </c>
      <c r="K24" s="208" t="s">
        <v>111</v>
      </c>
      <c r="L24" s="208" t="s">
        <v>112</v>
      </c>
      <c r="M24" s="239" t="s">
        <v>150</v>
      </c>
      <c r="N24" s="209"/>
      <c r="O24" s="240" t="str">
        <f>$R$5</f>
        <v>Zn</v>
      </c>
      <c r="P24" s="211" t="s">
        <v>111</v>
      </c>
      <c r="Q24" s="211" t="s">
        <v>112</v>
      </c>
      <c r="R24" s="241" t="s">
        <v>150</v>
      </c>
      <c r="S24" s="205"/>
      <c r="T24" s="242" t="str">
        <f>$R$6</f>
        <v>Ca</v>
      </c>
      <c r="U24" s="213" t="s">
        <v>111</v>
      </c>
      <c r="V24" s="213" t="s">
        <v>112</v>
      </c>
      <c r="W24" s="243" t="s">
        <v>150</v>
      </c>
    </row>
    <row r="25" spans="1:23" s="218" customFormat="1" x14ac:dyDescent="0.25">
      <c r="A25" s="214" t="s">
        <v>54</v>
      </c>
      <c r="B25" s="201" t="s">
        <v>35</v>
      </c>
      <c r="C25" s="215"/>
      <c r="D25" s="216" t="s">
        <v>54</v>
      </c>
      <c r="E25" s="200" t="s">
        <v>35</v>
      </c>
      <c r="F25" s="215"/>
      <c r="G25" s="217" t="s">
        <v>54</v>
      </c>
      <c r="H25" s="199" t="s">
        <v>35</v>
      </c>
      <c r="J25" s="214" t="s">
        <v>54</v>
      </c>
      <c r="K25" s="219" t="s">
        <v>35</v>
      </c>
      <c r="L25" s="219" t="s">
        <v>35</v>
      </c>
      <c r="M25" s="201" t="s">
        <v>149</v>
      </c>
      <c r="N25" s="215"/>
      <c r="O25" s="216" t="s">
        <v>54</v>
      </c>
      <c r="P25" s="220" t="s">
        <v>35</v>
      </c>
      <c r="Q25" s="220" t="s">
        <v>35</v>
      </c>
      <c r="R25" s="200" t="s">
        <v>149</v>
      </c>
      <c r="S25" s="215"/>
      <c r="T25" s="217" t="s">
        <v>54</v>
      </c>
      <c r="U25" s="221" t="s">
        <v>35</v>
      </c>
      <c r="V25" s="221" t="s">
        <v>35</v>
      </c>
      <c r="W25" s="199" t="s">
        <v>149</v>
      </c>
    </row>
    <row r="26" spans="1:23" x14ac:dyDescent="0.25">
      <c r="A26" s="111">
        <v>1</v>
      </c>
      <c r="B26" s="5">
        <f>IF(A26=0,0,INDEX(B12:B21,MATCH(A26,A12:A21,0)))</f>
        <v>5.2939999999999996</v>
      </c>
      <c r="C26" s="3"/>
      <c r="D26" s="111">
        <v>3</v>
      </c>
      <c r="E26" s="5">
        <f>IF(D26=0,0,INDEX(E12:E21,MATCH(D26,D12:D21,0)))</f>
        <v>30.481999999999999</v>
      </c>
      <c r="F26" s="3"/>
      <c r="G26" s="111">
        <v>1</v>
      </c>
      <c r="H26" s="5">
        <f>IF(G26=0,0,INDEX(H11:H20,MATCH(G26,G11:G20,0)))</f>
        <v>6.08</v>
      </c>
      <c r="J26" s="148">
        <f t="shared" ref="J26:K32" si="2">A26</f>
        <v>1</v>
      </c>
      <c r="K26" s="155">
        <f t="shared" si="2"/>
        <v>5.2939999999999996</v>
      </c>
      <c r="L26" s="108">
        <v>5.282</v>
      </c>
      <c r="M26" s="160">
        <f>IF(L26=0,"",1-L26/K26)</f>
        <v>2.2667170381562851E-3</v>
      </c>
      <c r="N26" s="3"/>
      <c r="O26" s="148">
        <f t="shared" ref="O26:P32" si="3">D26</f>
        <v>3</v>
      </c>
      <c r="P26" s="155">
        <f t="shared" si="3"/>
        <v>30.481999999999999</v>
      </c>
      <c r="Q26" s="108">
        <v>30.481999999999999</v>
      </c>
      <c r="R26" s="160">
        <f>IF(Q26=0,"",1-Q26/P26)</f>
        <v>0</v>
      </c>
      <c r="S26" s="3"/>
      <c r="T26" s="148">
        <f t="shared" ref="T26:U32" si="4">G26</f>
        <v>1</v>
      </c>
      <c r="U26" s="155">
        <f t="shared" si="4"/>
        <v>6.08</v>
      </c>
      <c r="V26" s="108">
        <f>U26</f>
        <v>6.08</v>
      </c>
      <c r="W26" s="160">
        <f>IF(V26=0,"",1-V26/U26)</f>
        <v>0</v>
      </c>
    </row>
    <row r="27" spans="1:23" x14ac:dyDescent="0.25">
      <c r="A27" s="111">
        <v>2</v>
      </c>
      <c r="B27" s="5">
        <f>IF(A27=0,0,INDEX(B12:B21,MATCH(A27,A12:A21,0)))</f>
        <v>6.6109999999999998</v>
      </c>
      <c r="C27" s="3"/>
      <c r="D27" s="111">
        <v>4</v>
      </c>
      <c r="E27" s="5">
        <f>IF(D27=0,0,INDEX(E12:E21,MATCH(D27,D12:D21,0)))</f>
        <v>28.783999999999999</v>
      </c>
      <c r="F27" s="3"/>
      <c r="G27" s="111">
        <v>0</v>
      </c>
      <c r="H27" s="5">
        <f>IF(G27=0,0,INDEX(H12:H21,MATCH(G27,G12:G21,0)))</f>
        <v>0</v>
      </c>
      <c r="J27" s="148">
        <f t="shared" si="2"/>
        <v>2</v>
      </c>
      <c r="K27" s="155">
        <f t="shared" si="2"/>
        <v>6.6109999999999998</v>
      </c>
      <c r="L27" s="108">
        <v>6.59</v>
      </c>
      <c r="M27" s="160">
        <f t="shared" ref="M27:M32" si="5">IF(L27=0,"",1-L27/K27)</f>
        <v>3.1765239751928576E-3</v>
      </c>
      <c r="N27" s="3"/>
      <c r="O27" s="148">
        <f t="shared" si="3"/>
        <v>4</v>
      </c>
      <c r="P27" s="155">
        <f t="shared" si="3"/>
        <v>28.783999999999999</v>
      </c>
      <c r="Q27" s="108">
        <v>28.702000000000002</v>
      </c>
      <c r="R27" s="160">
        <f t="shared" ref="R27:R32" si="6">IF(Q27=0,"",1-Q27/P27)</f>
        <v>2.8488048916063269E-3</v>
      </c>
      <c r="S27" s="3"/>
      <c r="T27" s="148">
        <f t="shared" si="4"/>
        <v>0</v>
      </c>
      <c r="U27" s="155">
        <f t="shared" si="4"/>
        <v>0</v>
      </c>
      <c r="V27" s="108">
        <v>0</v>
      </c>
      <c r="W27" s="160" t="str">
        <f t="shared" ref="W27:W32" si="7">IF(V27=0,"",1-V27/U27)</f>
        <v/>
      </c>
    </row>
    <row r="28" spans="1:23" x14ac:dyDescent="0.25">
      <c r="A28" s="111">
        <v>3</v>
      </c>
      <c r="B28" s="5">
        <f>IF(A28=0,0,INDEX(B12:B21,MATCH(A28,A12:A21,0)))</f>
        <v>8.218</v>
      </c>
      <c r="C28" s="3"/>
      <c r="D28" s="111">
        <v>0</v>
      </c>
      <c r="E28" s="5">
        <f>IF(D28=0,0,INDEX(E12:E21,MATCH(D28,D12:D21,0)))</f>
        <v>0</v>
      </c>
      <c r="F28" s="3"/>
      <c r="G28" s="111">
        <v>0</v>
      </c>
      <c r="H28" s="5">
        <f>IF(G28=0,0,INDEX(H12:H21,MATCH(G28,G12:G21,0)))</f>
        <v>0</v>
      </c>
      <c r="J28" s="148">
        <f t="shared" si="2"/>
        <v>3</v>
      </c>
      <c r="K28" s="155">
        <f t="shared" si="2"/>
        <v>8.218</v>
      </c>
      <c r="L28" s="108">
        <v>8.1790000000000003</v>
      </c>
      <c r="M28" s="160">
        <f t="shared" si="5"/>
        <v>4.7456802141639942E-3</v>
      </c>
      <c r="N28" s="3"/>
      <c r="O28" s="148">
        <f t="shared" si="3"/>
        <v>0</v>
      </c>
      <c r="P28" s="155">
        <f t="shared" si="3"/>
        <v>0</v>
      </c>
      <c r="Q28" s="108">
        <v>0</v>
      </c>
      <c r="R28" s="160" t="str">
        <f t="shared" si="6"/>
        <v/>
      </c>
      <c r="S28" s="3"/>
      <c r="T28" s="148">
        <f t="shared" si="4"/>
        <v>0</v>
      </c>
      <c r="U28" s="155">
        <f t="shared" si="4"/>
        <v>0</v>
      </c>
      <c r="V28" s="108">
        <v>0</v>
      </c>
      <c r="W28" s="160" t="str">
        <f t="shared" si="7"/>
        <v/>
      </c>
    </row>
    <row r="29" spans="1:23" x14ac:dyDescent="0.25">
      <c r="A29" s="111">
        <v>4</v>
      </c>
      <c r="B29" s="5">
        <f>IF(A29=0,0,INDEX(B12:B21,MATCH(A29,A12:A21,0)))</f>
        <v>8.4220000000000006</v>
      </c>
      <c r="C29" s="3"/>
      <c r="D29" s="111">
        <v>0</v>
      </c>
      <c r="E29" s="5">
        <f>IF(D29=0,0,INDEX(E12:E21,MATCH(D29,D12:D21,0)))</f>
        <v>0</v>
      </c>
      <c r="F29" s="3"/>
      <c r="G29" s="111">
        <v>0</v>
      </c>
      <c r="H29" s="5">
        <f>IF(G29=0,0,INDEX(H12:H21,MATCH(G29,G12:G21,0)))</f>
        <v>0</v>
      </c>
      <c r="J29" s="148">
        <f t="shared" si="2"/>
        <v>4</v>
      </c>
      <c r="K29" s="155">
        <f t="shared" si="2"/>
        <v>8.4220000000000006</v>
      </c>
      <c r="L29" s="108">
        <v>8.3849999999999998</v>
      </c>
      <c r="M29" s="160">
        <f t="shared" si="5"/>
        <v>4.393255758727288E-3</v>
      </c>
      <c r="N29" s="3"/>
      <c r="O29" s="148">
        <f t="shared" si="3"/>
        <v>0</v>
      </c>
      <c r="P29" s="155">
        <f t="shared" si="3"/>
        <v>0</v>
      </c>
      <c r="Q29" s="108">
        <v>0</v>
      </c>
      <c r="R29" s="160" t="str">
        <f t="shared" si="6"/>
        <v/>
      </c>
      <c r="S29" s="3"/>
      <c r="T29" s="148">
        <f t="shared" si="4"/>
        <v>0</v>
      </c>
      <c r="U29" s="155">
        <f t="shared" si="4"/>
        <v>0</v>
      </c>
      <c r="V29" s="108">
        <v>0</v>
      </c>
      <c r="W29" s="160" t="str">
        <f t="shared" si="7"/>
        <v/>
      </c>
    </row>
    <row r="30" spans="1:23" x14ac:dyDescent="0.25">
      <c r="A30" s="111">
        <v>5</v>
      </c>
      <c r="B30" s="5">
        <f>IF(A30=0,0,INDEX(B12:B21,MATCH(A30,A12:A21,0)))</f>
        <v>8.5009999999999994</v>
      </c>
      <c r="C30" s="3"/>
      <c r="D30" s="111">
        <v>0</v>
      </c>
      <c r="E30" s="5">
        <f>IF(D30=0,0,INDEX(E12:E21,MATCH(D30,D12:D21,0)))</f>
        <v>0</v>
      </c>
      <c r="F30" s="3"/>
      <c r="G30" s="111">
        <v>0</v>
      </c>
      <c r="H30" s="5">
        <f>IF(G30=0,0,INDEX(H12:H21,MATCH(G30,G12:G21,0)))</f>
        <v>0</v>
      </c>
      <c r="J30" s="148">
        <f t="shared" si="2"/>
        <v>5</v>
      </c>
      <c r="K30" s="155">
        <f t="shared" si="2"/>
        <v>8.5009999999999994</v>
      </c>
      <c r="L30" s="108">
        <v>8.4849999999999994</v>
      </c>
      <c r="M30" s="160">
        <f t="shared" si="5"/>
        <v>1.8821315139395667E-3</v>
      </c>
      <c r="N30" s="3"/>
      <c r="O30" s="148">
        <f t="shared" si="3"/>
        <v>0</v>
      </c>
      <c r="P30" s="155">
        <f t="shared" si="3"/>
        <v>0</v>
      </c>
      <c r="Q30" s="108">
        <v>0</v>
      </c>
      <c r="R30" s="160" t="str">
        <f t="shared" si="6"/>
        <v/>
      </c>
      <c r="S30" s="3"/>
      <c r="T30" s="148">
        <f t="shared" si="4"/>
        <v>0</v>
      </c>
      <c r="U30" s="155">
        <f t="shared" si="4"/>
        <v>0</v>
      </c>
      <c r="V30" s="108">
        <v>0</v>
      </c>
      <c r="W30" s="160" t="str">
        <f t="shared" si="7"/>
        <v/>
      </c>
    </row>
    <row r="31" spans="1:23" x14ac:dyDescent="0.25">
      <c r="A31" s="111">
        <v>9</v>
      </c>
      <c r="B31" s="5">
        <f>IF(A31=0,0,INDEX(B12:B21,MATCH(A31,A12:A21,0)))</f>
        <v>10.989000000000001</v>
      </c>
      <c r="C31" s="3"/>
      <c r="D31" s="111">
        <v>0</v>
      </c>
      <c r="E31" s="5">
        <f>IF(D31=0,0,INDEX(E12:E21,MATCH(D31,D12:D21,0)))</f>
        <v>0</v>
      </c>
      <c r="F31" s="3"/>
      <c r="G31" s="111">
        <v>0</v>
      </c>
      <c r="H31" s="5">
        <f>IF(G31=0,0,INDEX(H12:H21,MATCH(G31,G12:G21,0)))</f>
        <v>0</v>
      </c>
      <c r="J31" s="148">
        <f t="shared" si="2"/>
        <v>9</v>
      </c>
      <c r="K31" s="155">
        <f t="shared" si="2"/>
        <v>10.989000000000001</v>
      </c>
      <c r="L31" s="108">
        <v>10.766</v>
      </c>
      <c r="M31" s="160">
        <f t="shared" si="5"/>
        <v>2.0293020293020381E-2</v>
      </c>
      <c r="N31" s="3"/>
      <c r="O31" s="148">
        <f t="shared" si="3"/>
        <v>0</v>
      </c>
      <c r="P31" s="155">
        <f t="shared" si="3"/>
        <v>0</v>
      </c>
      <c r="Q31" s="108">
        <v>0</v>
      </c>
      <c r="R31" s="160" t="str">
        <f t="shared" si="6"/>
        <v/>
      </c>
      <c r="S31" s="3"/>
      <c r="T31" s="148">
        <f t="shared" si="4"/>
        <v>0</v>
      </c>
      <c r="U31" s="155">
        <f t="shared" si="4"/>
        <v>0</v>
      </c>
      <c r="V31" s="108">
        <v>0</v>
      </c>
      <c r="W31" s="160" t="str">
        <f t="shared" si="7"/>
        <v/>
      </c>
    </row>
    <row r="32" spans="1:23" x14ac:dyDescent="0.25">
      <c r="A32" s="111">
        <v>0</v>
      </c>
      <c r="B32" s="5">
        <f>IF(A32=0,0,INDEX(B12:B21,MATCH(A32,A12:A21,0)))</f>
        <v>0</v>
      </c>
      <c r="C32" s="3"/>
      <c r="D32" s="111">
        <v>0</v>
      </c>
      <c r="E32" s="5">
        <f>IF(D32=0,0,INDEX(E12:E21,MATCH(D32,D12:D21,0)))</f>
        <v>0</v>
      </c>
      <c r="F32" s="3"/>
      <c r="G32" s="111">
        <v>0</v>
      </c>
      <c r="H32" s="5">
        <f>IF(G32=0,0,INDEX(H12:H21,MATCH(G32,G12:G21,0)))</f>
        <v>0</v>
      </c>
      <c r="J32" s="148">
        <f t="shared" si="2"/>
        <v>0</v>
      </c>
      <c r="K32" s="155">
        <f t="shared" si="2"/>
        <v>0</v>
      </c>
      <c r="L32" s="108">
        <v>0</v>
      </c>
      <c r="M32" s="160" t="str">
        <f t="shared" si="5"/>
        <v/>
      </c>
      <c r="N32" s="3"/>
      <c r="O32" s="148">
        <f t="shared" si="3"/>
        <v>0</v>
      </c>
      <c r="P32" s="155">
        <f t="shared" si="3"/>
        <v>0</v>
      </c>
      <c r="Q32" s="108">
        <v>0</v>
      </c>
      <c r="R32" s="160" t="str">
        <f t="shared" si="6"/>
        <v/>
      </c>
      <c r="S32" s="3"/>
      <c r="T32" s="148">
        <f t="shared" si="4"/>
        <v>0</v>
      </c>
      <c r="U32" s="155">
        <f t="shared" si="4"/>
        <v>0</v>
      </c>
      <c r="V32" s="108">
        <v>0</v>
      </c>
      <c r="W32" s="160" t="str">
        <f t="shared" si="7"/>
        <v/>
      </c>
    </row>
    <row r="33" spans="1:23" x14ac:dyDescent="0.25">
      <c r="A33" s="120" t="s">
        <v>20</v>
      </c>
      <c r="B33" s="119">
        <f>SUM(B26:B32)</f>
        <v>48.034999999999997</v>
      </c>
      <c r="C33" s="3"/>
      <c r="D33" s="120" t="s">
        <v>20</v>
      </c>
      <c r="E33" s="172">
        <f>SUM(E26:E32)</f>
        <v>59.265999999999998</v>
      </c>
      <c r="F33" s="3"/>
      <c r="G33" s="120" t="s">
        <v>20</v>
      </c>
      <c r="H33" s="119">
        <f>SUM(H26:H32)</f>
        <v>6.08</v>
      </c>
      <c r="J33" s="156" t="s">
        <v>20</v>
      </c>
      <c r="K33" s="157">
        <f>SUM(K26:K32)</f>
        <v>48.034999999999997</v>
      </c>
      <c r="L33" s="118">
        <f>SUM(L26:L32)</f>
        <v>47.686999999999998</v>
      </c>
      <c r="M33" s="5"/>
      <c r="N33" s="3"/>
      <c r="O33" s="156" t="s">
        <v>20</v>
      </c>
      <c r="P33" s="157">
        <f>SUM(P26:P32)</f>
        <v>59.265999999999998</v>
      </c>
      <c r="Q33" s="118">
        <f>SUM(Q26:Q32)</f>
        <v>59.183999999999997</v>
      </c>
      <c r="R33" s="5"/>
      <c r="S33" s="3"/>
      <c r="T33" s="156" t="s">
        <v>20</v>
      </c>
      <c r="U33" s="157">
        <f>SUM(U26:U32)</f>
        <v>6.08</v>
      </c>
      <c r="V33" s="118">
        <f>SUM(V26:V32)</f>
        <v>6.08</v>
      </c>
      <c r="W33" s="5"/>
    </row>
    <row r="34" spans="1:23" x14ac:dyDescent="0.25">
      <c r="A34" s="150" t="s">
        <v>67</v>
      </c>
      <c r="B34" s="113">
        <f>B33-$F$4</f>
        <v>0.34902099327172209</v>
      </c>
      <c r="C34" s="8"/>
      <c r="D34" s="150" t="s">
        <v>67</v>
      </c>
      <c r="E34" s="113">
        <f>E33-$F$5</f>
        <v>6.0619415101527352E-2</v>
      </c>
      <c r="F34" s="8"/>
      <c r="G34" s="150" t="s">
        <v>67</v>
      </c>
      <c r="H34" s="113">
        <f>H33-$F$6</f>
        <v>3.1359591626744177E-2</v>
      </c>
      <c r="J34" s="158" t="s">
        <v>67</v>
      </c>
      <c r="K34" s="159">
        <f>K33-$F$4</f>
        <v>0.34902099327172209</v>
      </c>
      <c r="L34" s="112">
        <f>L33-$F$4</f>
        <v>1.020993271723114E-3</v>
      </c>
      <c r="M34" s="10"/>
      <c r="N34" s="8"/>
      <c r="O34" s="158" t="s">
        <v>67</v>
      </c>
      <c r="P34" s="159">
        <f>P33-$F$5</f>
        <v>6.0619415101527352E-2</v>
      </c>
      <c r="Q34" s="159">
        <f>Q33-$F$5</f>
        <v>-2.1380584898473387E-2</v>
      </c>
      <c r="R34" s="10"/>
      <c r="S34" s="8"/>
      <c r="T34" s="158" t="s">
        <v>67</v>
      </c>
      <c r="U34" s="159">
        <f>U33-$F$6</f>
        <v>3.1359591626744177E-2</v>
      </c>
      <c r="V34" s="159">
        <f>V33-$F$6</f>
        <v>3.1359591626744177E-2</v>
      </c>
      <c r="W34" s="10"/>
    </row>
    <row r="35" spans="1:23" x14ac:dyDescent="0.25"/>
    <row r="36" spans="1:23" x14ac:dyDescent="0.25"/>
    <row r="37" spans="1:23" x14ac:dyDescent="0.25"/>
    <row r="38" spans="1:23" ht="51" customHeight="1" x14ac:dyDescent="0.25">
      <c r="A38" s="284" t="s">
        <v>141</v>
      </c>
      <c r="B38" s="285"/>
      <c r="C38" s="285"/>
      <c r="D38" s="285"/>
      <c r="E38" s="285"/>
      <c r="F38" s="285"/>
      <c r="G38" s="285"/>
      <c r="H38" s="285"/>
      <c r="I38" s="285"/>
      <c r="J38" s="285"/>
      <c r="K38" s="285"/>
      <c r="L38" s="285"/>
      <c r="M38" s="285"/>
      <c r="N38" s="285"/>
      <c r="O38" s="285"/>
      <c r="P38" s="285"/>
      <c r="Q38" s="285"/>
      <c r="R38" s="285"/>
      <c r="S38" s="285"/>
      <c r="T38" s="285"/>
      <c r="U38" s="285"/>
      <c r="V38" s="285"/>
      <c r="W38" s="286"/>
    </row>
    <row r="39" spans="1:23" x14ac:dyDescent="0.25">
      <c r="A39" s="190"/>
      <c r="B39" s="197"/>
      <c r="C39" s="191"/>
      <c r="D39" s="191"/>
      <c r="E39" s="191"/>
      <c r="F39" s="191"/>
      <c r="G39" s="191"/>
      <c r="H39" s="191"/>
      <c r="I39" s="191"/>
      <c r="J39" s="191"/>
      <c r="K39" s="191"/>
      <c r="L39" s="197"/>
      <c r="M39" s="191"/>
      <c r="N39" s="191"/>
      <c r="O39" s="191"/>
      <c r="P39" s="191"/>
      <c r="Q39" s="191"/>
      <c r="R39" s="191"/>
      <c r="S39" s="191"/>
      <c r="T39" s="191"/>
      <c r="U39" s="191"/>
      <c r="V39" s="191"/>
      <c r="W39" s="192"/>
    </row>
    <row r="40" spans="1:23" x14ac:dyDescent="0.25">
      <c r="A40" s="190"/>
      <c r="B40" s="197" t="s">
        <v>156</v>
      </c>
      <c r="C40" s="197"/>
      <c r="D40" s="197"/>
      <c r="E40" s="197"/>
      <c r="F40" s="197"/>
      <c r="G40" s="197"/>
      <c r="H40" s="191"/>
      <c r="I40" s="191"/>
      <c r="J40" s="191"/>
      <c r="K40" s="191"/>
      <c r="L40" s="197"/>
      <c r="M40" s="197"/>
      <c r="N40" s="197" t="s">
        <v>188</v>
      </c>
      <c r="O40" s="197"/>
      <c r="P40" s="197"/>
      <c r="Q40" s="197"/>
      <c r="R40" s="191"/>
      <c r="S40" s="191"/>
      <c r="T40" s="191"/>
      <c r="U40" s="191"/>
      <c r="V40" s="191"/>
      <c r="W40" s="192"/>
    </row>
    <row r="41" spans="1:23" x14ac:dyDescent="0.25">
      <c r="A41" s="190"/>
      <c r="B41" s="197" t="s">
        <v>143</v>
      </c>
      <c r="C41" s="197"/>
      <c r="D41" s="197"/>
      <c r="E41" s="197"/>
      <c r="F41" s="197"/>
      <c r="G41" s="197"/>
      <c r="H41" s="191"/>
      <c r="I41" s="191"/>
      <c r="J41" s="191"/>
      <c r="K41" s="191"/>
      <c r="L41" s="197"/>
      <c r="M41" s="197"/>
      <c r="N41" s="197" t="s">
        <v>195</v>
      </c>
      <c r="O41" s="197"/>
      <c r="P41" s="197"/>
      <c r="Q41" s="191"/>
      <c r="R41" s="191"/>
      <c r="S41" s="191"/>
      <c r="T41" s="191"/>
      <c r="U41" s="191"/>
      <c r="V41" s="191"/>
      <c r="W41" s="192"/>
    </row>
    <row r="42" spans="1:23" x14ac:dyDescent="0.25">
      <c r="A42" s="190"/>
      <c r="B42" s="197"/>
      <c r="C42" s="197"/>
      <c r="D42" s="191"/>
      <c r="E42" s="191"/>
      <c r="F42" s="197"/>
      <c r="G42" s="197"/>
      <c r="H42" s="191"/>
      <c r="I42" s="191"/>
      <c r="J42" s="191"/>
      <c r="K42" s="191"/>
      <c r="L42" s="197"/>
      <c r="M42" s="197"/>
      <c r="N42" s="197" t="s">
        <v>190</v>
      </c>
      <c r="O42" s="197"/>
      <c r="P42" s="197"/>
      <c r="Q42" s="193"/>
      <c r="R42" s="191"/>
      <c r="S42" s="191"/>
      <c r="T42" s="191"/>
      <c r="U42" s="191"/>
      <c r="V42" s="191"/>
      <c r="W42" s="192"/>
    </row>
    <row r="43" spans="1:23" x14ac:dyDescent="0.25">
      <c r="A43" s="190"/>
      <c r="B43" s="191" t="s">
        <v>144</v>
      </c>
      <c r="C43" s="197"/>
      <c r="D43" s="197"/>
      <c r="E43" s="197"/>
      <c r="F43" s="197"/>
      <c r="G43" s="197"/>
      <c r="H43" s="191"/>
      <c r="I43" s="197"/>
      <c r="J43" s="197"/>
      <c r="K43" s="197"/>
      <c r="L43" s="197"/>
      <c r="M43" s="197"/>
      <c r="N43" s="197" t="s">
        <v>189</v>
      </c>
      <c r="O43" s="197"/>
      <c r="P43" s="197"/>
      <c r="Q43" s="193"/>
      <c r="R43" s="191"/>
      <c r="S43" s="191"/>
      <c r="T43" s="191"/>
      <c r="U43" s="191"/>
      <c r="V43" s="191"/>
      <c r="W43" s="192"/>
    </row>
    <row r="44" spans="1:23" x14ac:dyDescent="0.25">
      <c r="A44" s="190"/>
      <c r="B44" s="191" t="s">
        <v>145</v>
      </c>
      <c r="C44" s="197"/>
      <c r="D44" s="197"/>
      <c r="E44" s="197"/>
      <c r="F44" s="197"/>
      <c r="G44" s="197"/>
      <c r="H44" s="191"/>
      <c r="I44" s="197"/>
      <c r="J44" s="197"/>
      <c r="K44" s="197"/>
      <c r="L44" s="197"/>
      <c r="M44" s="197"/>
      <c r="N44" s="197" t="s">
        <v>191</v>
      </c>
      <c r="O44" s="197"/>
      <c r="P44" s="197"/>
      <c r="Q44" s="193"/>
      <c r="R44" s="191"/>
      <c r="S44" s="191"/>
      <c r="T44" s="191"/>
      <c r="U44" s="191"/>
      <c r="V44" s="191"/>
      <c r="W44" s="192"/>
    </row>
    <row r="45" spans="1:23" x14ac:dyDescent="0.25">
      <c r="A45" s="190"/>
      <c r="B45" s="197" t="s">
        <v>157</v>
      </c>
      <c r="C45" s="197"/>
      <c r="D45" s="197"/>
      <c r="E45" s="197"/>
      <c r="F45" s="191"/>
      <c r="G45" s="191"/>
      <c r="H45" s="191"/>
      <c r="I45" s="197"/>
      <c r="J45" s="197"/>
      <c r="K45" s="197"/>
      <c r="L45" s="197"/>
      <c r="M45" s="197"/>
      <c r="N45" s="197"/>
      <c r="O45" s="197"/>
      <c r="P45" s="197"/>
      <c r="Q45" s="191"/>
      <c r="R45" s="191"/>
      <c r="S45" s="191"/>
      <c r="T45" s="191"/>
      <c r="U45" s="191"/>
      <c r="V45" s="191"/>
      <c r="W45" s="192"/>
    </row>
    <row r="46" spans="1:23" x14ac:dyDescent="0.25">
      <c r="A46" s="190"/>
      <c r="B46" s="191" t="s">
        <v>185</v>
      </c>
      <c r="C46" s="191"/>
      <c r="D46" s="197"/>
      <c r="E46" s="197"/>
      <c r="F46" s="191"/>
      <c r="G46" s="191"/>
      <c r="H46" s="191"/>
      <c r="I46" s="197"/>
      <c r="J46" s="197"/>
      <c r="K46" s="197"/>
      <c r="L46" s="197"/>
      <c r="M46" s="197"/>
      <c r="N46" s="197" t="s">
        <v>199</v>
      </c>
      <c r="O46" s="197"/>
      <c r="P46" s="197"/>
      <c r="Q46" s="191"/>
      <c r="R46" s="191"/>
      <c r="S46" s="191"/>
      <c r="T46" s="191"/>
      <c r="U46" s="191"/>
      <c r="V46" s="191"/>
      <c r="W46" s="192"/>
    </row>
    <row r="47" spans="1:23" x14ac:dyDescent="0.25">
      <c r="A47" s="190"/>
      <c r="B47" s="191" t="s">
        <v>173</v>
      </c>
      <c r="C47" s="197"/>
      <c r="D47" s="197"/>
      <c r="E47" s="197"/>
      <c r="F47" s="191"/>
      <c r="G47" s="191"/>
      <c r="H47" s="191"/>
      <c r="I47" s="197"/>
      <c r="J47" s="197"/>
      <c r="K47" s="197"/>
      <c r="L47" s="197"/>
      <c r="M47" s="197"/>
      <c r="N47" s="197">
        <v>97.65</v>
      </c>
      <c r="O47" s="197" t="s">
        <v>198</v>
      </c>
      <c r="P47" s="197"/>
      <c r="Q47" s="191"/>
      <c r="R47" s="191"/>
      <c r="S47" s="191"/>
      <c r="T47" s="191"/>
      <c r="U47" s="191"/>
      <c r="V47" s="191"/>
      <c r="W47" s="192"/>
    </row>
    <row r="48" spans="1:23" x14ac:dyDescent="0.25">
      <c r="A48" s="190"/>
      <c r="B48" s="197"/>
      <c r="C48" s="197"/>
      <c r="D48" s="197"/>
      <c r="E48" s="197"/>
      <c r="F48" s="191"/>
      <c r="G48" s="191"/>
      <c r="H48" s="191"/>
      <c r="I48" s="191"/>
      <c r="J48" s="191"/>
      <c r="K48" s="191"/>
      <c r="L48" s="197"/>
      <c r="M48" s="197"/>
      <c r="N48" s="197"/>
      <c r="O48" s="197"/>
      <c r="P48" s="197"/>
      <c r="Q48" s="191"/>
      <c r="R48" s="191"/>
      <c r="S48" s="191"/>
      <c r="T48" s="191"/>
      <c r="U48" s="191"/>
      <c r="V48" s="191"/>
      <c r="W48" s="192"/>
    </row>
    <row r="49" spans="1:23" x14ac:dyDescent="0.25">
      <c r="A49" s="190"/>
      <c r="B49" s="197"/>
      <c r="C49" s="197"/>
      <c r="D49" s="197"/>
      <c r="E49" s="197"/>
      <c r="F49" s="191"/>
      <c r="G49" s="191"/>
      <c r="H49" s="191"/>
      <c r="I49" s="191"/>
      <c r="J49" s="191"/>
      <c r="K49" s="191"/>
      <c r="L49" s="191"/>
      <c r="M49" s="191"/>
      <c r="N49" s="191"/>
      <c r="O49" s="191"/>
      <c r="P49" s="191"/>
      <c r="Q49" s="191"/>
      <c r="R49" s="191"/>
      <c r="S49" s="191"/>
      <c r="T49" s="191"/>
      <c r="U49" s="191"/>
      <c r="V49" s="191"/>
      <c r="W49" s="192"/>
    </row>
    <row r="50" spans="1:23" x14ac:dyDescent="0.25">
      <c r="A50" s="190"/>
      <c r="B50" s="197"/>
      <c r="C50" s="197"/>
      <c r="D50" s="197"/>
      <c r="E50" s="197"/>
      <c r="F50" s="191"/>
      <c r="G50" s="191"/>
      <c r="H50" s="191"/>
      <c r="I50" s="191"/>
      <c r="J50" s="191"/>
      <c r="K50" s="191"/>
      <c r="L50" s="191"/>
      <c r="M50" s="191"/>
      <c r="N50" s="191"/>
      <c r="O50" s="191"/>
      <c r="P50" s="191"/>
      <c r="Q50" s="191"/>
      <c r="R50" s="191"/>
      <c r="S50" s="191"/>
      <c r="T50" s="191"/>
      <c r="U50" s="191"/>
      <c r="V50" s="191"/>
      <c r="W50" s="192"/>
    </row>
    <row r="51" spans="1:23" x14ac:dyDescent="0.25">
      <c r="A51" s="190"/>
      <c r="B51" s="197" t="s">
        <v>176</v>
      </c>
      <c r="C51" s="197"/>
      <c r="D51" s="197"/>
      <c r="E51" s="197"/>
      <c r="F51" s="191"/>
      <c r="G51" s="191"/>
      <c r="H51" s="191"/>
      <c r="I51" s="191"/>
      <c r="J51" s="191"/>
      <c r="K51" s="191"/>
      <c r="L51" s="191"/>
      <c r="M51" s="191"/>
      <c r="N51" s="191"/>
      <c r="O51" s="191"/>
      <c r="P51" s="191"/>
      <c r="Q51" s="191"/>
      <c r="R51" s="191"/>
      <c r="S51" s="191"/>
      <c r="T51" s="191"/>
      <c r="U51" s="191"/>
      <c r="V51" s="191"/>
      <c r="W51" s="192"/>
    </row>
    <row r="52" spans="1:23" x14ac:dyDescent="0.25">
      <c r="A52" s="190"/>
      <c r="B52" s="197" t="s">
        <v>178</v>
      </c>
      <c r="C52" s="197"/>
      <c r="D52" s="197"/>
      <c r="E52" s="197"/>
      <c r="F52" s="191"/>
      <c r="G52" s="191"/>
      <c r="H52" s="191"/>
      <c r="I52" s="191"/>
      <c r="J52" s="191"/>
      <c r="K52" s="191"/>
      <c r="L52" s="191"/>
      <c r="M52" s="191"/>
      <c r="N52" s="191"/>
      <c r="O52" s="191"/>
      <c r="P52" s="191"/>
      <c r="Q52" s="191"/>
      <c r="R52" s="191"/>
      <c r="S52" s="191"/>
      <c r="T52" s="191"/>
      <c r="U52" s="191"/>
      <c r="V52" s="191"/>
      <c r="W52" s="192"/>
    </row>
    <row r="53" spans="1:23" x14ac:dyDescent="0.25">
      <c r="A53" s="190"/>
      <c r="B53" s="197" t="s">
        <v>175</v>
      </c>
      <c r="C53" s="191"/>
      <c r="D53" s="191"/>
      <c r="E53" s="191"/>
      <c r="F53" s="191"/>
      <c r="G53" s="191"/>
      <c r="H53" s="191"/>
      <c r="I53" s="191"/>
      <c r="J53" s="191"/>
      <c r="K53" s="191"/>
      <c r="L53" s="191"/>
      <c r="M53" s="191"/>
      <c r="N53" s="191"/>
      <c r="O53" s="191"/>
      <c r="P53" s="191"/>
      <c r="Q53" s="191"/>
      <c r="R53" s="191"/>
      <c r="S53" s="191"/>
      <c r="T53" s="191"/>
      <c r="U53" s="191"/>
      <c r="V53" s="191"/>
      <c r="W53" s="192"/>
    </row>
    <row r="54" spans="1:23" x14ac:dyDescent="0.25">
      <c r="A54" s="190"/>
      <c r="B54" s="197" t="s">
        <v>177</v>
      </c>
      <c r="C54" s="191"/>
      <c r="D54" s="191"/>
      <c r="E54" s="191"/>
      <c r="F54" s="191"/>
      <c r="G54" s="191"/>
      <c r="H54" s="191"/>
      <c r="I54" s="191"/>
      <c r="J54" s="191"/>
      <c r="K54" s="191"/>
      <c r="L54" s="191"/>
      <c r="M54" s="191"/>
      <c r="N54" s="191"/>
      <c r="O54" s="191"/>
      <c r="P54" s="191"/>
      <c r="Q54" s="191"/>
      <c r="R54" s="191"/>
      <c r="S54" s="191"/>
      <c r="T54" s="191"/>
      <c r="U54" s="191"/>
      <c r="V54" s="191"/>
      <c r="W54" s="192"/>
    </row>
    <row r="55" spans="1:23" x14ac:dyDescent="0.25">
      <c r="A55" s="190"/>
      <c r="B55" s="191" t="s">
        <v>179</v>
      </c>
      <c r="C55" s="191"/>
      <c r="D55" s="191"/>
      <c r="E55" s="191"/>
      <c r="F55" s="191"/>
      <c r="G55" s="191"/>
      <c r="H55" s="191"/>
      <c r="I55" s="191"/>
      <c r="J55" s="191"/>
      <c r="K55" s="191"/>
      <c r="L55" s="191"/>
      <c r="M55" s="191"/>
      <c r="N55" s="191"/>
      <c r="O55" s="191"/>
      <c r="P55" s="191"/>
      <c r="Q55" s="191"/>
      <c r="R55" s="191"/>
      <c r="S55" s="191"/>
      <c r="T55" s="191"/>
      <c r="U55" s="191"/>
      <c r="V55" s="191"/>
      <c r="W55" s="192"/>
    </row>
    <row r="56" spans="1:23" x14ac:dyDescent="0.25">
      <c r="A56" s="190"/>
      <c r="B56" s="191"/>
      <c r="C56" s="191"/>
      <c r="D56" s="191"/>
      <c r="E56" s="191"/>
      <c r="F56" s="191"/>
      <c r="G56" s="191"/>
      <c r="H56" s="191"/>
      <c r="I56" s="191"/>
      <c r="J56" s="191"/>
      <c r="K56" s="191"/>
      <c r="L56" s="191"/>
      <c r="M56" s="191"/>
      <c r="N56" s="191"/>
      <c r="O56" s="191"/>
      <c r="P56" s="191"/>
      <c r="Q56" s="191"/>
      <c r="R56" s="191"/>
      <c r="S56" s="191"/>
      <c r="T56" s="191"/>
      <c r="U56" s="191"/>
      <c r="V56" s="191"/>
      <c r="W56" s="192"/>
    </row>
    <row r="57" spans="1:23" x14ac:dyDescent="0.25">
      <c r="A57" s="190"/>
      <c r="B57" s="191" t="s">
        <v>180</v>
      </c>
      <c r="C57" s="191"/>
      <c r="D57" s="191"/>
      <c r="E57" s="191"/>
      <c r="F57" s="191"/>
      <c r="G57" s="191"/>
      <c r="H57" s="191"/>
      <c r="I57" s="191"/>
      <c r="J57" s="191"/>
      <c r="K57" s="191"/>
      <c r="L57" s="191"/>
      <c r="M57" s="191"/>
      <c r="N57" s="191"/>
      <c r="O57" s="191"/>
      <c r="P57" s="191"/>
      <c r="Q57" s="191"/>
      <c r="R57" s="191"/>
      <c r="S57" s="191"/>
      <c r="T57" s="191"/>
      <c r="U57" s="191"/>
      <c r="V57" s="191"/>
      <c r="W57" s="192"/>
    </row>
    <row r="58" spans="1:23" x14ac:dyDescent="0.25">
      <c r="A58" s="190"/>
      <c r="B58" s="191" t="s">
        <v>181</v>
      </c>
      <c r="C58" s="191"/>
      <c r="D58" s="191"/>
      <c r="E58" s="191"/>
      <c r="F58" s="191"/>
      <c r="G58" s="191"/>
      <c r="H58" s="191"/>
      <c r="I58" s="191"/>
      <c r="J58" s="191"/>
      <c r="K58" s="191"/>
      <c r="L58" s="191"/>
      <c r="M58" s="191"/>
      <c r="N58" s="191"/>
      <c r="O58" s="191"/>
      <c r="P58" s="191"/>
      <c r="Q58" s="191"/>
      <c r="R58" s="191"/>
      <c r="S58" s="191"/>
      <c r="T58" s="191"/>
      <c r="U58" s="191"/>
      <c r="V58" s="191"/>
      <c r="W58" s="192"/>
    </row>
    <row r="59" spans="1:23" x14ac:dyDescent="0.25">
      <c r="A59" s="190"/>
      <c r="B59" s="191" t="s">
        <v>182</v>
      </c>
      <c r="C59" s="191"/>
      <c r="D59" s="191"/>
      <c r="E59" s="191"/>
      <c r="F59" s="191"/>
      <c r="G59" s="191"/>
      <c r="H59" s="191"/>
      <c r="I59" s="191"/>
      <c r="J59" s="191"/>
      <c r="K59" s="191"/>
      <c r="L59" s="191"/>
      <c r="M59" s="191"/>
      <c r="N59" s="191"/>
      <c r="O59" s="191"/>
      <c r="P59" s="191"/>
      <c r="Q59" s="191"/>
      <c r="R59" s="191"/>
      <c r="S59" s="191"/>
      <c r="T59" s="191"/>
      <c r="U59" s="191"/>
      <c r="V59" s="191"/>
      <c r="W59" s="192"/>
    </row>
    <row r="60" spans="1:23" x14ac:dyDescent="0.25">
      <c r="A60" s="190"/>
      <c r="B60" s="197"/>
      <c r="C60" s="191" t="s">
        <v>183</v>
      </c>
      <c r="D60" s="191"/>
      <c r="E60" s="191"/>
      <c r="F60" s="191"/>
      <c r="G60" s="191"/>
      <c r="H60" s="191"/>
      <c r="I60" s="191"/>
      <c r="J60" s="191"/>
      <c r="K60" s="191"/>
      <c r="L60" s="191"/>
      <c r="M60" s="191"/>
      <c r="N60" s="191"/>
      <c r="O60" s="191"/>
      <c r="P60" s="191"/>
      <c r="Q60" s="191"/>
      <c r="R60" s="191"/>
      <c r="S60" s="191"/>
      <c r="T60" s="191"/>
      <c r="U60" s="191"/>
      <c r="V60" s="191"/>
      <c r="W60" s="192"/>
    </row>
    <row r="61" spans="1:23" x14ac:dyDescent="0.25">
      <c r="A61" s="190"/>
      <c r="B61" s="191"/>
      <c r="C61" s="191" t="s">
        <v>184</v>
      </c>
      <c r="D61" s="191"/>
      <c r="E61" s="191"/>
      <c r="F61" s="191"/>
      <c r="G61" s="191"/>
      <c r="H61" s="191"/>
      <c r="I61" s="191"/>
      <c r="J61" s="191"/>
      <c r="K61" s="191"/>
      <c r="L61" s="191"/>
      <c r="M61" s="191"/>
      <c r="N61" s="191"/>
      <c r="O61" s="191"/>
      <c r="P61" s="191"/>
      <c r="Q61" s="191"/>
      <c r="R61" s="191"/>
      <c r="S61" s="191"/>
      <c r="T61" s="191"/>
      <c r="U61" s="191"/>
      <c r="V61" s="191"/>
      <c r="W61" s="192"/>
    </row>
    <row r="62" spans="1:23" x14ac:dyDescent="0.25">
      <c r="A62" s="190"/>
      <c r="B62" s="191"/>
      <c r="C62" s="191" t="s">
        <v>192</v>
      </c>
      <c r="D62" s="191"/>
      <c r="E62" s="191"/>
      <c r="F62" s="191"/>
      <c r="G62" s="191"/>
      <c r="H62" s="191"/>
      <c r="I62" s="191"/>
      <c r="J62" s="191"/>
      <c r="K62" s="191"/>
      <c r="L62" s="191"/>
      <c r="M62" s="191"/>
      <c r="N62" s="191"/>
      <c r="O62" s="191"/>
      <c r="P62" s="191"/>
      <c r="Q62" s="191"/>
      <c r="R62" s="191"/>
      <c r="S62" s="191"/>
      <c r="T62" s="191"/>
      <c r="U62" s="191"/>
      <c r="V62" s="191"/>
      <c r="W62" s="192"/>
    </row>
    <row r="63" spans="1:23" x14ac:dyDescent="0.25">
      <c r="A63" s="190"/>
      <c r="B63" s="191"/>
      <c r="C63" s="191"/>
      <c r="D63" s="191"/>
      <c r="E63" s="191"/>
      <c r="F63" s="191"/>
      <c r="G63" s="191"/>
      <c r="H63" s="191"/>
      <c r="I63" s="191"/>
      <c r="J63" s="191"/>
      <c r="K63" s="191"/>
      <c r="L63" s="191"/>
      <c r="M63" s="191"/>
      <c r="N63" s="191"/>
      <c r="O63" s="191"/>
      <c r="P63" s="191"/>
      <c r="Q63" s="191"/>
      <c r="R63" s="191"/>
      <c r="S63" s="191"/>
      <c r="T63" s="191"/>
      <c r="U63" s="191"/>
      <c r="V63" s="191"/>
      <c r="W63" s="192"/>
    </row>
    <row r="64" spans="1:23" x14ac:dyDescent="0.25">
      <c r="A64" s="190"/>
      <c r="B64" s="191"/>
      <c r="C64" s="191" t="s">
        <v>186</v>
      </c>
      <c r="D64" s="191"/>
      <c r="E64" s="191"/>
      <c r="F64" s="191"/>
      <c r="G64" s="191"/>
      <c r="H64" s="191"/>
      <c r="I64" s="191"/>
      <c r="J64" s="191"/>
      <c r="K64" s="191"/>
      <c r="L64" s="191"/>
      <c r="M64" s="191"/>
      <c r="N64" s="191"/>
      <c r="O64" s="191"/>
      <c r="P64" s="191"/>
      <c r="Q64" s="191"/>
      <c r="R64" s="191"/>
      <c r="S64" s="191"/>
      <c r="T64" s="191"/>
      <c r="U64" s="191"/>
      <c r="V64" s="191"/>
      <c r="W64" s="192"/>
    </row>
    <row r="65" spans="1:23" x14ac:dyDescent="0.25">
      <c r="A65" s="190"/>
      <c r="B65" s="191"/>
      <c r="C65" s="191" t="s">
        <v>193</v>
      </c>
      <c r="D65" s="191"/>
      <c r="E65" s="191"/>
      <c r="F65" s="191"/>
      <c r="G65" s="191"/>
      <c r="H65" s="191"/>
      <c r="I65" s="191"/>
      <c r="J65" s="191"/>
      <c r="K65" s="191"/>
      <c r="L65" s="191"/>
      <c r="M65" s="191"/>
      <c r="N65" s="191"/>
      <c r="O65" s="191"/>
      <c r="P65" s="191"/>
      <c r="Q65" s="191"/>
      <c r="R65" s="191"/>
      <c r="S65" s="191"/>
      <c r="T65" s="191"/>
      <c r="U65" s="191"/>
      <c r="V65" s="191"/>
      <c r="W65" s="192"/>
    </row>
    <row r="66" spans="1:23" x14ac:dyDescent="0.25">
      <c r="A66" s="190"/>
      <c r="B66" s="191"/>
      <c r="C66" s="191" t="s">
        <v>187</v>
      </c>
      <c r="D66" s="191"/>
      <c r="E66" s="191"/>
      <c r="F66" s="191"/>
      <c r="G66" s="191"/>
      <c r="H66" s="191"/>
      <c r="I66" s="191"/>
      <c r="J66" s="191"/>
      <c r="K66" s="191"/>
      <c r="L66" s="191"/>
      <c r="M66" s="191"/>
      <c r="N66" s="191"/>
      <c r="O66" s="191"/>
      <c r="P66" s="191"/>
      <c r="Q66" s="191"/>
      <c r="R66" s="191"/>
      <c r="S66" s="191"/>
      <c r="T66" s="191"/>
      <c r="U66" s="191"/>
      <c r="V66" s="191"/>
      <c r="W66" s="192"/>
    </row>
    <row r="67" spans="1:23" x14ac:dyDescent="0.25">
      <c r="A67" s="190"/>
      <c r="B67" s="191"/>
      <c r="C67" s="191" t="s">
        <v>194</v>
      </c>
      <c r="D67" s="191"/>
      <c r="E67" s="191"/>
      <c r="F67" s="191"/>
      <c r="G67" s="191"/>
      <c r="H67" s="191"/>
      <c r="I67" s="191"/>
      <c r="J67" s="191"/>
      <c r="K67" s="191"/>
      <c r="L67" s="191"/>
      <c r="M67" s="191"/>
      <c r="N67" s="191"/>
      <c r="O67" s="191"/>
      <c r="P67" s="191"/>
      <c r="Q67" s="191"/>
      <c r="R67" s="191"/>
      <c r="S67" s="191"/>
      <c r="T67" s="191"/>
      <c r="U67" s="191"/>
      <c r="V67" s="191"/>
      <c r="W67" s="192"/>
    </row>
    <row r="68" spans="1:23" x14ac:dyDescent="0.25">
      <c r="A68" s="190"/>
      <c r="B68" s="191"/>
      <c r="C68" s="191"/>
      <c r="D68" s="191"/>
      <c r="E68" s="191"/>
      <c r="F68" s="191"/>
      <c r="G68" s="191"/>
      <c r="H68" s="191"/>
      <c r="I68" s="191"/>
      <c r="J68" s="191"/>
      <c r="K68" s="191"/>
      <c r="L68" s="191"/>
      <c r="M68" s="191"/>
      <c r="N68" s="191"/>
      <c r="O68" s="191"/>
      <c r="P68" s="191"/>
      <c r="Q68" s="191"/>
      <c r="R68" s="191"/>
      <c r="S68" s="191"/>
      <c r="T68" s="191"/>
      <c r="U68" s="191"/>
      <c r="V68" s="191"/>
      <c r="W68" s="192"/>
    </row>
    <row r="69" spans="1:23" x14ac:dyDescent="0.25">
      <c r="A69" s="190"/>
      <c r="B69" s="191"/>
      <c r="C69" s="191"/>
      <c r="D69" s="191"/>
      <c r="E69" s="191"/>
      <c r="F69" s="191"/>
      <c r="G69" s="191"/>
      <c r="H69" s="191"/>
      <c r="I69" s="191"/>
      <c r="J69" s="191"/>
      <c r="K69" s="191"/>
      <c r="L69" s="191"/>
      <c r="M69" s="191"/>
      <c r="N69" s="191"/>
      <c r="O69" s="191"/>
      <c r="P69" s="191"/>
      <c r="Q69" s="191"/>
      <c r="R69" s="191"/>
      <c r="S69" s="191"/>
      <c r="T69" s="191"/>
      <c r="U69" s="191"/>
      <c r="V69" s="191"/>
      <c r="W69" s="192"/>
    </row>
    <row r="70" spans="1:23" x14ac:dyDescent="0.25">
      <c r="A70" s="190"/>
      <c r="B70" s="191" t="s">
        <v>200</v>
      </c>
      <c r="C70" s="191"/>
      <c r="D70" s="191"/>
      <c r="E70" s="191"/>
      <c r="F70" s="191"/>
      <c r="G70" s="191"/>
      <c r="H70" s="191"/>
      <c r="I70" s="191"/>
      <c r="J70" s="191"/>
      <c r="K70" s="191"/>
      <c r="L70" s="191"/>
      <c r="M70" s="191"/>
      <c r="N70" s="191"/>
      <c r="O70" s="191"/>
      <c r="P70" s="191"/>
      <c r="Q70" s="191"/>
      <c r="R70" s="191"/>
      <c r="S70" s="191"/>
      <c r="T70" s="191"/>
      <c r="U70" s="191"/>
      <c r="V70" s="191"/>
      <c r="W70" s="192"/>
    </row>
    <row r="71" spans="1:23" x14ac:dyDescent="0.25">
      <c r="A71" s="190"/>
      <c r="B71" s="191" t="s">
        <v>201</v>
      </c>
      <c r="C71" s="191"/>
      <c r="D71" s="191"/>
      <c r="E71" s="191"/>
      <c r="F71" s="191"/>
      <c r="G71" s="191"/>
      <c r="H71" s="191"/>
      <c r="I71" s="191"/>
      <c r="J71" s="191"/>
      <c r="K71" s="191"/>
      <c r="L71" s="191"/>
      <c r="M71" s="191"/>
      <c r="N71" s="191"/>
      <c r="O71" s="191"/>
      <c r="P71" s="191"/>
      <c r="Q71" s="191"/>
      <c r="R71" s="191"/>
      <c r="S71" s="191"/>
      <c r="T71" s="191"/>
      <c r="U71" s="191"/>
      <c r="V71" s="191"/>
      <c r="W71" s="192"/>
    </row>
    <row r="72" spans="1:23" x14ac:dyDescent="0.25">
      <c r="A72" s="190"/>
      <c r="B72" s="191"/>
      <c r="C72" s="191"/>
      <c r="D72" s="191"/>
      <c r="E72" s="191"/>
      <c r="F72" s="191"/>
      <c r="G72" s="191"/>
      <c r="H72" s="191"/>
      <c r="I72" s="191"/>
      <c r="J72" s="191"/>
      <c r="K72" s="191"/>
      <c r="L72" s="191"/>
      <c r="M72" s="191"/>
      <c r="N72" s="191"/>
      <c r="O72" s="191"/>
      <c r="P72" s="191"/>
      <c r="Q72" s="191"/>
      <c r="R72" s="191"/>
      <c r="S72" s="191"/>
      <c r="T72" s="191"/>
      <c r="U72" s="191"/>
      <c r="V72" s="191"/>
      <c r="W72" s="192"/>
    </row>
    <row r="73" spans="1:23" x14ac:dyDescent="0.25">
      <c r="A73" s="190"/>
      <c r="B73" s="191"/>
      <c r="C73" s="191"/>
      <c r="D73" s="191"/>
      <c r="E73" s="191"/>
      <c r="F73" s="191"/>
      <c r="G73" s="191"/>
      <c r="H73" s="191"/>
      <c r="I73" s="191"/>
      <c r="J73" s="191"/>
      <c r="K73" s="191"/>
      <c r="L73" s="191"/>
      <c r="M73" s="191"/>
      <c r="N73" s="191"/>
      <c r="O73" s="191"/>
      <c r="P73" s="191"/>
      <c r="Q73" s="191"/>
      <c r="R73" s="191"/>
      <c r="S73" s="191"/>
      <c r="T73" s="191"/>
      <c r="U73" s="191"/>
      <c r="V73" s="191"/>
      <c r="W73" s="192"/>
    </row>
    <row r="74" spans="1:23" x14ac:dyDescent="0.25">
      <c r="A74" s="190"/>
      <c r="B74" s="191"/>
      <c r="C74" s="191"/>
      <c r="D74" s="191"/>
      <c r="E74" s="191"/>
      <c r="F74" s="191"/>
      <c r="G74" s="191"/>
      <c r="H74" s="191"/>
      <c r="I74" s="191"/>
      <c r="J74" s="191"/>
      <c r="K74" s="191"/>
      <c r="L74" s="191"/>
      <c r="M74" s="191"/>
      <c r="N74" s="191"/>
      <c r="O74" s="191"/>
      <c r="P74" s="191"/>
      <c r="Q74" s="191"/>
      <c r="R74" s="191"/>
      <c r="S74" s="191"/>
      <c r="T74" s="191"/>
      <c r="U74" s="191"/>
      <c r="V74" s="191"/>
      <c r="W74" s="192"/>
    </row>
    <row r="75" spans="1:23" x14ac:dyDescent="0.25">
      <c r="A75" s="190"/>
      <c r="B75" s="191"/>
      <c r="C75" s="191"/>
      <c r="D75" s="191"/>
      <c r="E75" s="191"/>
      <c r="F75" s="191"/>
      <c r="G75" s="191"/>
      <c r="H75" s="191"/>
      <c r="I75" s="191"/>
      <c r="J75" s="191"/>
      <c r="K75" s="191"/>
      <c r="L75" s="191"/>
      <c r="M75" s="191"/>
      <c r="N75" s="191"/>
      <c r="O75" s="191"/>
      <c r="P75" s="191"/>
      <c r="Q75" s="191"/>
      <c r="R75" s="191"/>
      <c r="S75" s="191"/>
      <c r="T75" s="191"/>
      <c r="U75" s="191"/>
      <c r="V75" s="191"/>
      <c r="W75" s="192"/>
    </row>
    <row r="76" spans="1:23" x14ac:dyDescent="0.25">
      <c r="A76" s="190"/>
      <c r="B76" s="191"/>
      <c r="C76" s="191"/>
      <c r="D76" s="191"/>
      <c r="E76" s="191"/>
      <c r="F76" s="191"/>
      <c r="G76" s="191"/>
      <c r="H76" s="191"/>
      <c r="I76" s="191"/>
      <c r="J76" s="191"/>
      <c r="K76" s="191"/>
      <c r="L76" s="191"/>
      <c r="M76" s="191"/>
      <c r="N76" s="191"/>
      <c r="O76" s="191"/>
      <c r="P76" s="191"/>
      <c r="Q76" s="191"/>
      <c r="R76" s="191"/>
      <c r="S76" s="191"/>
      <c r="T76" s="191"/>
      <c r="U76" s="191"/>
      <c r="V76" s="191"/>
      <c r="W76" s="192"/>
    </row>
    <row r="77" spans="1:23" x14ac:dyDescent="0.25">
      <c r="A77" s="190"/>
      <c r="B77" s="191"/>
      <c r="C77" s="191"/>
      <c r="D77" s="191"/>
      <c r="E77" s="191"/>
      <c r="F77" s="191"/>
      <c r="G77" s="191"/>
      <c r="H77" s="191"/>
      <c r="I77" s="191"/>
      <c r="J77" s="191"/>
      <c r="K77" s="191"/>
      <c r="L77" s="191"/>
      <c r="M77" s="191"/>
      <c r="N77" s="191"/>
      <c r="O77" s="191"/>
      <c r="P77" s="191"/>
      <c r="Q77" s="191"/>
      <c r="R77" s="191"/>
      <c r="S77" s="191"/>
      <c r="T77" s="191"/>
      <c r="U77" s="191"/>
      <c r="V77" s="191"/>
      <c r="W77" s="192"/>
    </row>
    <row r="78" spans="1:23" x14ac:dyDescent="0.25">
      <c r="A78" s="190"/>
      <c r="B78" s="191"/>
      <c r="C78" s="191"/>
      <c r="D78" s="191"/>
      <c r="E78" s="191"/>
      <c r="F78" s="191"/>
      <c r="G78" s="191"/>
      <c r="H78" s="191"/>
      <c r="I78" s="191"/>
      <c r="J78" s="191"/>
      <c r="K78" s="191"/>
      <c r="L78" s="191"/>
      <c r="M78" s="191"/>
      <c r="N78" s="191"/>
      <c r="O78" s="191"/>
      <c r="P78" s="191"/>
      <c r="Q78" s="191"/>
      <c r="R78" s="191"/>
      <c r="S78" s="191"/>
      <c r="T78" s="191"/>
      <c r="U78" s="191"/>
      <c r="V78" s="191"/>
      <c r="W78" s="192"/>
    </row>
    <row r="79" spans="1:23" x14ac:dyDescent="0.25">
      <c r="A79" s="190"/>
      <c r="B79" s="191"/>
      <c r="C79" s="191"/>
      <c r="D79" s="191"/>
      <c r="E79" s="191"/>
      <c r="F79" s="191"/>
      <c r="G79" s="191"/>
      <c r="H79" s="191"/>
      <c r="I79" s="191"/>
      <c r="J79" s="191"/>
      <c r="K79" s="191"/>
      <c r="L79" s="191"/>
      <c r="M79" s="191"/>
      <c r="N79" s="191"/>
      <c r="O79" s="191"/>
      <c r="P79" s="191"/>
      <c r="Q79" s="191"/>
      <c r="R79" s="191"/>
      <c r="S79" s="191"/>
      <c r="T79" s="191"/>
      <c r="U79" s="191"/>
      <c r="V79" s="191"/>
      <c r="W79" s="192"/>
    </row>
    <row r="80" spans="1:23" x14ac:dyDescent="0.25">
      <c r="A80" s="194"/>
      <c r="B80" s="195"/>
      <c r="C80" s="195"/>
      <c r="D80" s="195"/>
      <c r="E80" s="195"/>
      <c r="F80" s="195"/>
      <c r="G80" s="195"/>
      <c r="H80" s="195"/>
      <c r="I80" s="195"/>
      <c r="J80" s="195"/>
      <c r="K80" s="195"/>
      <c r="L80" s="195"/>
      <c r="M80" s="195"/>
      <c r="N80" s="195"/>
      <c r="O80" s="195"/>
      <c r="P80" s="195"/>
      <c r="Q80" s="195"/>
      <c r="R80" s="195"/>
      <c r="S80" s="195"/>
      <c r="T80" s="195"/>
      <c r="U80" s="195"/>
      <c r="V80" s="195"/>
      <c r="W80" s="196"/>
    </row>
    <row r="81" x14ac:dyDescent="0.25"/>
  </sheetData>
  <sheetProtection sheet="1" objects="1" scenarios="1"/>
  <sortState ref="B12:B20">
    <sortCondition ref="B12"/>
  </sortState>
  <mergeCells count="7">
    <mergeCell ref="A38:W38"/>
    <mergeCell ref="A10:B10"/>
    <mergeCell ref="D10:E10"/>
    <mergeCell ref="G10:H10"/>
    <mergeCell ref="A24:B24"/>
    <mergeCell ref="D24:E24"/>
    <mergeCell ref="G24:H24"/>
  </mergeCells>
  <pageMargins left="0.7" right="0.7" top="0.75" bottom="0.75" header="0.3" footer="0.3"/>
  <pageSetup paperSize="9" orientation="portrait" verticalDpi="599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A1:AB85"/>
  <sheetViews>
    <sheetView workbookViewId="0">
      <pane ySplit="1" topLeftCell="A8" activePane="bottomLeft" state="frozen"/>
      <selection pane="bottomLeft" activeCell="O65" sqref="O65"/>
    </sheetView>
  </sheetViews>
  <sheetFormatPr defaultColWidth="0" defaultRowHeight="15" zeroHeight="1" x14ac:dyDescent="0.25"/>
  <cols>
    <col min="1" max="3" width="9.140625" customWidth="1"/>
    <col min="4" max="4" width="10.5703125" bestFit="1" customWidth="1"/>
    <col min="5" max="5" width="9.140625" customWidth="1"/>
    <col min="6" max="6" width="9" bestFit="1" customWidth="1"/>
    <col min="7" max="7" width="11.7109375" bestFit="1" customWidth="1"/>
    <col min="8" max="8" width="9.140625" customWidth="1"/>
    <col min="9" max="10" width="9" bestFit="1" customWidth="1"/>
    <col min="11" max="16" width="9.140625" customWidth="1"/>
    <col min="17" max="17" width="12.7109375" customWidth="1"/>
    <col min="18" max="25" width="9.140625" customWidth="1"/>
    <col min="26" max="26" width="10.85546875" customWidth="1"/>
    <col min="27" max="27" width="9.7109375" bestFit="1" customWidth="1"/>
    <col min="28" max="28" width="9.140625" customWidth="1"/>
    <col min="29" max="16384" width="9.140625" hidden="1"/>
  </cols>
  <sheetData>
    <row r="1" spans="1:27" ht="31.5" x14ac:dyDescent="0.5">
      <c r="A1" s="121" t="s">
        <v>211</v>
      </c>
    </row>
    <row r="2" spans="1:27" ht="26.25" x14ac:dyDescent="0.4">
      <c r="A2" s="153" t="s">
        <v>53</v>
      </c>
      <c r="F2" s="91" t="s">
        <v>119</v>
      </c>
      <c r="J2" s="91" t="s">
        <v>115</v>
      </c>
      <c r="L2" s="91"/>
      <c r="Q2" s="91" t="s">
        <v>125</v>
      </c>
    </row>
    <row r="3" spans="1:27" ht="47.25" x14ac:dyDescent="0.25">
      <c r="A3" s="95" t="str">
        <f>R4 &amp; S4*100 &amp; R5 &amp; S5*100 &amp; R6 &amp; S6*100</f>
        <v>Mg65Zn30Ca5</v>
      </c>
      <c r="B3" s="87"/>
      <c r="C3" s="90" t="s">
        <v>19</v>
      </c>
      <c r="D3" s="88" t="s">
        <v>22</v>
      </c>
      <c r="E3" s="89" t="s">
        <v>21</v>
      </c>
      <c r="F3" s="100" t="s">
        <v>35</v>
      </c>
      <c r="G3" s="101" t="s">
        <v>36</v>
      </c>
      <c r="J3" s="53" t="str">
        <f>R4 &amp; S4*100 &amp; R5 &amp; S5*100 &amp; R6 &amp; S6*100</f>
        <v>Mg65Zn30Ca5</v>
      </c>
      <c r="K3" s="54"/>
      <c r="L3" s="102" t="s">
        <v>35</v>
      </c>
      <c r="M3" s="103" t="s">
        <v>21</v>
      </c>
      <c r="N3" s="103" t="s">
        <v>30</v>
      </c>
      <c r="O3" s="107" t="s">
        <v>29</v>
      </c>
      <c r="Q3" s="133" t="s">
        <v>66</v>
      </c>
      <c r="R3" s="134" t="s">
        <v>3</v>
      </c>
      <c r="S3" s="134" t="s">
        <v>124</v>
      </c>
      <c r="T3" s="134" t="s">
        <v>7</v>
      </c>
      <c r="U3" s="134" t="s">
        <v>4</v>
      </c>
      <c r="V3" s="134" t="s">
        <v>5</v>
      </c>
      <c r="W3" s="135" t="s">
        <v>6</v>
      </c>
      <c r="X3" s="134" t="s">
        <v>8</v>
      </c>
      <c r="Y3" s="134" t="s">
        <v>11</v>
      </c>
      <c r="Z3" s="134" t="s">
        <v>12</v>
      </c>
      <c r="AA3" s="135" t="s">
        <v>14</v>
      </c>
    </row>
    <row r="4" spans="1:27" x14ac:dyDescent="0.25">
      <c r="A4" s="85" t="str">
        <f>$R$4</f>
        <v>Mg</v>
      </c>
      <c r="B4" s="27"/>
      <c r="C4" s="173">
        <f>S4</f>
        <v>0.65</v>
      </c>
      <c r="D4" s="16">
        <f>S4*U4</f>
        <v>15.798250000000001</v>
      </c>
      <c r="E4" s="29">
        <f>D4/$D$7</f>
        <v>0.42222400395544779</v>
      </c>
      <c r="F4" s="118">
        <f>E4*$F$7</f>
        <v>48.555760454876498</v>
      </c>
      <c r="G4" s="79">
        <f>F4/V4</f>
        <v>27.937721780711449</v>
      </c>
      <c r="J4" s="39" t="str">
        <f>$R$4</f>
        <v>Mg</v>
      </c>
      <c r="K4" s="27"/>
      <c r="L4" s="122">
        <f>B37</f>
        <v>50.22</v>
      </c>
      <c r="M4" s="92">
        <f>L4/$L$7</f>
        <v>0.42974499400992644</v>
      </c>
      <c r="N4" s="104">
        <f>M4*U5*U6</f>
        <v>1126.0950997357525</v>
      </c>
      <c r="O4" s="114">
        <f>N4/$N$7</f>
        <v>0.65699941881789614</v>
      </c>
      <c r="Q4" s="136">
        <v>1</v>
      </c>
      <c r="R4" s="141" t="s">
        <v>0</v>
      </c>
      <c r="S4" s="176">
        <v>0.65</v>
      </c>
      <c r="T4" s="137">
        <f>INDEX('Elements Data'!B:B,MATCH($R4,'Elements Data'!$A:$A,0))</f>
        <v>12</v>
      </c>
      <c r="U4" s="137">
        <f>INDEX('Elements Data'!C:C,MATCH($R4,'Elements Data'!$A:$A,0))</f>
        <v>24.305</v>
      </c>
      <c r="V4" s="137">
        <f>INDEX('Elements Data'!D:D,MATCH($R4,'Elements Data'!$A:$A,0))</f>
        <v>1.738</v>
      </c>
      <c r="W4" s="179">
        <f>INDEX('Elements Data'!E:E,MATCH($R4,'Elements Data'!$A:$A,0))</f>
        <v>650</v>
      </c>
      <c r="X4" s="147" t="str">
        <f>INDEX('Elements Data'!F:F,MATCH($R4,'Elements Data'!$A:$A,0))</f>
        <v>HCP</v>
      </c>
      <c r="Y4" s="137">
        <f>INDEX('Elements Data'!G:G,MATCH($R4,'Elements Data'!$A:$A,0))</f>
        <v>0.16</v>
      </c>
      <c r="Z4" s="137">
        <f>INDEX('Elements Data'!H:H,MATCH($R4,'Elements Data'!$A:$A,0))</f>
        <v>7.1999999999999995E-2</v>
      </c>
      <c r="AA4" s="144" t="str">
        <f>INDEX('Elements Data'!I:I,MATCH($R4,'Elements Data'!$A:$A,0))</f>
        <v>2+</v>
      </c>
    </row>
    <row r="5" spans="1:27" x14ac:dyDescent="0.25">
      <c r="A5" s="85" t="str">
        <f>$R$5</f>
        <v>Zn</v>
      </c>
      <c r="B5" s="30"/>
      <c r="C5" s="174">
        <f>S5</f>
        <v>0.3</v>
      </c>
      <c r="D5" s="4">
        <f>S5*U5</f>
        <v>19.614599999999999</v>
      </c>
      <c r="E5" s="32">
        <f t="shared" ref="E5:E6" si="0">D5/$D$7</f>
        <v>0.52421976788470404</v>
      </c>
      <c r="F5" s="118">
        <f>E5*$F$7</f>
        <v>60.285273306740962</v>
      </c>
      <c r="G5" s="79">
        <f>F5/V5</f>
        <v>8.4433155891794076</v>
      </c>
      <c r="J5" s="39" t="str">
        <f>$R$5</f>
        <v>Zn</v>
      </c>
      <c r="K5" s="30"/>
      <c r="L5" s="123">
        <f>E37</f>
        <v>60.48</v>
      </c>
      <c r="M5" s="93">
        <f>L5/$L$7</f>
        <v>0.51754235837754581</v>
      </c>
      <c r="N5" s="105">
        <f>M5*U4*U6</f>
        <v>504.13583244223867</v>
      </c>
      <c r="O5" s="115">
        <f>N5/$N$7</f>
        <v>0.29412875430996005</v>
      </c>
      <c r="Q5" s="136">
        <v>2</v>
      </c>
      <c r="R5" s="142" t="s">
        <v>2</v>
      </c>
      <c r="S5" s="177">
        <v>0.3</v>
      </c>
      <c r="T5" s="138">
        <f>INDEX('Elements Data'!B:B,MATCH($R5,'Elements Data'!$A:$A,0))</f>
        <v>30</v>
      </c>
      <c r="U5" s="138">
        <f>INDEX('Elements Data'!C:C,MATCH($R5,'Elements Data'!$A:$A,0))</f>
        <v>65.382000000000005</v>
      </c>
      <c r="V5" s="138">
        <f>INDEX('Elements Data'!D:D,MATCH($R5,'Elements Data'!$A:$A,0))</f>
        <v>7.14</v>
      </c>
      <c r="W5" s="180">
        <f>INDEX('Elements Data'!E:E,MATCH($R5,'Elements Data'!$A:$A,0))</f>
        <v>420</v>
      </c>
      <c r="X5" s="148" t="str">
        <f>INDEX('Elements Data'!F:F,MATCH($R5,'Elements Data'!$A:$A,0))</f>
        <v>HCP</v>
      </c>
      <c r="Y5" s="138">
        <f>INDEX('Elements Data'!G:G,MATCH($R5,'Elements Data'!$A:$A,0))</f>
        <v>0.13300000000000001</v>
      </c>
      <c r="Z5" s="138">
        <f>INDEX('Elements Data'!H:H,MATCH($R5,'Elements Data'!$A:$A,0))</f>
        <v>7.3999999999999996E-2</v>
      </c>
      <c r="AA5" s="145" t="str">
        <f>INDEX('Elements Data'!I:I,MATCH($R5,'Elements Data'!$A:$A,0))</f>
        <v>2+</v>
      </c>
    </row>
    <row r="6" spans="1:27" x14ac:dyDescent="0.25">
      <c r="A6" s="85" t="str">
        <f>$R$6</f>
        <v>Ca</v>
      </c>
      <c r="B6" s="97"/>
      <c r="C6" s="175">
        <f>S6</f>
        <v>0.05</v>
      </c>
      <c r="D6" s="9">
        <f>S6*U6</f>
        <v>2.0039000000000002</v>
      </c>
      <c r="E6" s="96">
        <f t="shared" si="0"/>
        <v>5.3556228159848202E-2</v>
      </c>
      <c r="F6" s="118">
        <f>E6*$F$7</f>
        <v>6.1589662383825434</v>
      </c>
      <c r="G6" s="79">
        <f>F6/V6</f>
        <v>3.9735266054080922</v>
      </c>
      <c r="J6" s="39" t="str">
        <f>$R$6</f>
        <v>Ca</v>
      </c>
      <c r="K6" s="97"/>
      <c r="L6" s="124">
        <f>H37</f>
        <v>6.16</v>
      </c>
      <c r="M6" s="99">
        <f>L6/$L$7</f>
        <v>5.2712647612527821E-2</v>
      </c>
      <c r="N6" s="106">
        <f>M6*U4*U5</f>
        <v>83.766169618346765</v>
      </c>
      <c r="O6" s="116">
        <f>N6/$N$7</f>
        <v>4.8871826872143739E-2</v>
      </c>
      <c r="Q6" s="139">
        <v>3</v>
      </c>
      <c r="R6" s="143" t="s">
        <v>1</v>
      </c>
      <c r="S6" s="178">
        <v>0.05</v>
      </c>
      <c r="T6" s="140">
        <f>INDEX('Elements Data'!B:B,MATCH($R6,'Elements Data'!$A:$A,0))</f>
        <v>20</v>
      </c>
      <c r="U6" s="140">
        <f>INDEX('Elements Data'!C:C,MATCH($R6,'Elements Data'!$A:$A,0))</f>
        <v>40.078000000000003</v>
      </c>
      <c r="V6" s="140">
        <f>INDEX('Elements Data'!D:D,MATCH($R6,'Elements Data'!$A:$A,0))</f>
        <v>1.55</v>
      </c>
      <c r="W6" s="181">
        <f>INDEX('Elements Data'!E:E,MATCH($R6,'Elements Data'!$A:$A,0))</f>
        <v>842</v>
      </c>
      <c r="X6" s="149" t="str">
        <f>INDEX('Elements Data'!F:F,MATCH($R6,'Elements Data'!$A:$A,0))</f>
        <v>FCC</v>
      </c>
      <c r="Y6" s="140">
        <f>INDEX('Elements Data'!G:G,MATCH($R6,'Elements Data'!$A:$A,0))</f>
        <v>0.14899999999999999</v>
      </c>
      <c r="Z6" s="140">
        <f>INDEX('Elements Data'!H:H,MATCH($R6,'Elements Data'!$A:$A,0))</f>
        <v>9.5000000000000001E-2</v>
      </c>
      <c r="AA6" s="146" t="str">
        <f>INDEX('Elements Data'!I:I,MATCH($R6,'Elements Data'!$A:$A,0))</f>
        <v>2+</v>
      </c>
    </row>
    <row r="7" spans="1:27" x14ac:dyDescent="0.25">
      <c r="A7" s="86"/>
      <c r="B7" s="97" t="s">
        <v>20</v>
      </c>
      <c r="C7" s="98">
        <f>SUM(C4:C6)</f>
        <v>1</v>
      </c>
      <c r="D7" s="9">
        <f>SUM(D4:D6)</f>
        <v>37.41675</v>
      </c>
      <c r="E7" s="96">
        <f>SUM(E4:E6)</f>
        <v>1</v>
      </c>
      <c r="F7" s="94">
        <v>115</v>
      </c>
      <c r="G7" s="80">
        <f>SUM(G4:G6)</f>
        <v>40.354563975298944</v>
      </c>
      <c r="J7" s="40"/>
      <c r="K7" s="97" t="s">
        <v>20</v>
      </c>
      <c r="L7" s="125">
        <f>SUM(L4:L6)</f>
        <v>116.85999999999999</v>
      </c>
      <c r="M7" s="98">
        <f>SUM(M4:M6)</f>
        <v>1.0000000000000002</v>
      </c>
      <c r="N7" s="9">
        <f>SUM(N4:N6)</f>
        <v>1713.997101796338</v>
      </c>
      <c r="O7" s="117">
        <f>SUM(O4:O6)</f>
        <v>1</v>
      </c>
    </row>
    <row r="8" spans="1:27" x14ac:dyDescent="0.25"/>
    <row r="9" spans="1:27" ht="26.25" x14ac:dyDescent="0.4">
      <c r="A9" s="154" t="s">
        <v>114</v>
      </c>
      <c r="J9" s="91" t="s">
        <v>116</v>
      </c>
      <c r="L9" s="91"/>
      <c r="Q9" s="91" t="s">
        <v>126</v>
      </c>
    </row>
    <row r="10" spans="1:27" ht="30" customHeight="1" x14ac:dyDescent="0.25">
      <c r="A10" s="287" t="str">
        <f>$R$4</f>
        <v>Mg</v>
      </c>
      <c r="B10" s="288"/>
      <c r="C10" s="198"/>
      <c r="D10" s="289" t="str">
        <f>$R$5</f>
        <v>Zn</v>
      </c>
      <c r="E10" s="290"/>
      <c r="F10" s="198"/>
      <c r="G10" s="291" t="str">
        <f>$R$6</f>
        <v>Ca</v>
      </c>
      <c r="H10" s="292"/>
      <c r="J10" s="165" t="str">
        <f>R4 &amp; S4*100 &amp; R5 &amp; S5*100 &amp; R6 &amp; S6*100</f>
        <v>Mg65Zn30Ca5</v>
      </c>
      <c r="K10" s="168"/>
      <c r="L10" s="169" t="s">
        <v>35</v>
      </c>
      <c r="M10" s="170" t="s">
        <v>21</v>
      </c>
      <c r="N10" s="170" t="s">
        <v>30</v>
      </c>
      <c r="O10" s="171" t="s">
        <v>29</v>
      </c>
      <c r="Q10" s="182" t="s">
        <v>128</v>
      </c>
      <c r="R10" s="185" t="s">
        <v>127</v>
      </c>
      <c r="S10" s="183"/>
      <c r="T10" s="189" t="s">
        <v>134</v>
      </c>
      <c r="U10" s="186"/>
    </row>
    <row r="11" spans="1:27" x14ac:dyDescent="0.25">
      <c r="A11" s="222" t="s">
        <v>52</v>
      </c>
      <c r="B11" s="223" t="s">
        <v>35</v>
      </c>
      <c r="C11" s="224"/>
      <c r="D11" s="225" t="s">
        <v>52</v>
      </c>
      <c r="E11" s="226" t="s">
        <v>35</v>
      </c>
      <c r="F11" s="224"/>
      <c r="G11" s="227" t="s">
        <v>52</v>
      </c>
      <c r="H11" s="228" t="s">
        <v>35</v>
      </c>
      <c r="J11" s="166" t="str">
        <f>$R$4</f>
        <v>Mg</v>
      </c>
      <c r="K11" s="27"/>
      <c r="L11" s="122">
        <f>L37</f>
        <v>48.550000000000011</v>
      </c>
      <c r="M11" s="92">
        <f>L11/$L$14</f>
        <v>0.42204546442387098</v>
      </c>
      <c r="N11" s="104">
        <f>M11*U5*U6</f>
        <v>1105.9194079697486</v>
      </c>
      <c r="O11" s="163">
        <f>N11/$N$14</f>
        <v>0.64977375482161459</v>
      </c>
      <c r="Q11" s="11" t="s">
        <v>131</v>
      </c>
      <c r="R11" s="184">
        <v>700</v>
      </c>
      <c r="S11" s="111" t="s">
        <v>197</v>
      </c>
      <c r="T11" s="108"/>
      <c r="U11" s="109"/>
    </row>
    <row r="12" spans="1:27" x14ac:dyDescent="0.25">
      <c r="A12" s="14">
        <v>2</v>
      </c>
      <c r="B12" s="109">
        <v>11.93</v>
      </c>
      <c r="C12" s="3"/>
      <c r="D12" s="14">
        <v>1</v>
      </c>
      <c r="E12" s="109">
        <v>78.459999999999994</v>
      </c>
      <c r="F12" s="3"/>
      <c r="G12" s="14">
        <v>1</v>
      </c>
      <c r="H12" s="109">
        <v>6.16</v>
      </c>
      <c r="J12" s="166" t="str">
        <f>$R$5</f>
        <v>Zn</v>
      </c>
      <c r="K12" s="30"/>
      <c r="L12" s="161">
        <f>Q37</f>
        <v>60.293000000000006</v>
      </c>
      <c r="M12" s="93">
        <f t="shared" ref="M12:M13" si="1">L12/$L$14</f>
        <v>0.52412743947494234</v>
      </c>
      <c r="N12" s="105">
        <f>M12*U4*U6</f>
        <v>510.55033221602116</v>
      </c>
      <c r="O12" s="164">
        <f>N12/$N$14</f>
        <v>0.29996960357033658</v>
      </c>
      <c r="Q12" s="14" t="s">
        <v>129</v>
      </c>
      <c r="R12" s="109">
        <v>385</v>
      </c>
      <c r="S12" s="111"/>
      <c r="T12" s="108"/>
      <c r="U12" s="109"/>
    </row>
    <row r="13" spans="1:27" x14ac:dyDescent="0.25">
      <c r="A13" s="14">
        <v>1</v>
      </c>
      <c r="B13" s="109">
        <v>9.83</v>
      </c>
      <c r="C13" s="3"/>
      <c r="D13" s="14">
        <v>2</v>
      </c>
      <c r="E13" s="109">
        <v>45.8</v>
      </c>
      <c r="F13" s="3"/>
      <c r="G13" s="14">
        <v>2</v>
      </c>
      <c r="H13" s="109">
        <v>0</v>
      </c>
      <c r="J13" s="166" t="str">
        <f>$R$6</f>
        <v>Ca</v>
      </c>
      <c r="K13" s="97"/>
      <c r="L13" s="124">
        <f>V37</f>
        <v>6.1920000000000002</v>
      </c>
      <c r="M13" s="99">
        <f t="shared" si="1"/>
        <v>5.3827096101186585E-2</v>
      </c>
      <c r="N13" s="106">
        <f>M13*U4*U5</f>
        <v>85.537150310079525</v>
      </c>
      <c r="O13" s="117">
        <f>N13/$N$14</f>
        <v>5.0256641608048838E-2</v>
      </c>
      <c r="Q13" s="14" t="s">
        <v>132</v>
      </c>
      <c r="R13" s="109">
        <v>650</v>
      </c>
      <c r="S13" s="111"/>
      <c r="T13" s="108"/>
      <c r="U13" s="109"/>
    </row>
    <row r="14" spans="1:27" x14ac:dyDescent="0.25">
      <c r="A14" s="14">
        <v>10</v>
      </c>
      <c r="B14" s="109">
        <v>9.36</v>
      </c>
      <c r="C14" s="3"/>
      <c r="D14" s="14">
        <v>3</v>
      </c>
      <c r="E14" s="109">
        <v>14.34</v>
      </c>
      <c r="F14" s="3"/>
      <c r="G14" s="14">
        <v>3</v>
      </c>
      <c r="H14" s="109">
        <v>0</v>
      </c>
      <c r="J14" s="167"/>
      <c r="K14" s="97" t="s">
        <v>20</v>
      </c>
      <c r="L14" s="162">
        <f>SUM(L11:L13)</f>
        <v>115.03500000000003</v>
      </c>
      <c r="M14" s="98">
        <f>SUM(M11:M13)</f>
        <v>1</v>
      </c>
      <c r="N14" s="9">
        <f>SUM(N11:N13)</f>
        <v>1702.0068904958493</v>
      </c>
      <c r="O14" s="117">
        <f>SUM(O11:O13)</f>
        <v>1</v>
      </c>
      <c r="Q14" s="14" t="s">
        <v>130</v>
      </c>
      <c r="R14" s="109">
        <v>385</v>
      </c>
      <c r="S14" s="111"/>
      <c r="T14" s="108"/>
      <c r="U14" s="109"/>
    </row>
    <row r="15" spans="1:27" x14ac:dyDescent="0.25">
      <c r="A15" s="14">
        <v>3</v>
      </c>
      <c r="B15" s="109">
        <v>8.16</v>
      </c>
      <c r="C15" s="3"/>
      <c r="D15" s="14">
        <v>4</v>
      </c>
      <c r="E15" s="109">
        <v>7.36</v>
      </c>
      <c r="F15" s="3"/>
      <c r="G15" s="14">
        <v>4</v>
      </c>
      <c r="H15" s="109">
        <v>0</v>
      </c>
      <c r="Q15" s="14" t="s">
        <v>133</v>
      </c>
      <c r="R15" s="109">
        <v>650</v>
      </c>
      <c r="S15" s="111"/>
      <c r="T15" s="108"/>
      <c r="U15" s="109"/>
    </row>
    <row r="16" spans="1:27" x14ac:dyDescent="0.25">
      <c r="A16" s="14">
        <v>4</v>
      </c>
      <c r="B16" s="109">
        <v>7.9</v>
      </c>
      <c r="C16" s="3"/>
      <c r="D16" s="14">
        <v>5</v>
      </c>
      <c r="E16" s="109">
        <v>12.92</v>
      </c>
      <c r="F16" s="3"/>
      <c r="G16" s="14">
        <v>5</v>
      </c>
      <c r="H16" s="109">
        <v>0</v>
      </c>
      <c r="Q16" s="14" t="s">
        <v>135</v>
      </c>
      <c r="R16" s="109">
        <v>510</v>
      </c>
      <c r="S16" s="111" t="s">
        <v>136</v>
      </c>
      <c r="T16" s="108"/>
      <c r="U16" s="109"/>
    </row>
    <row r="17" spans="1:23" x14ac:dyDescent="0.25">
      <c r="A17" s="14">
        <v>12</v>
      </c>
      <c r="B17" s="109">
        <v>7.8</v>
      </c>
      <c r="C17" s="3"/>
      <c r="D17" s="14">
        <v>6</v>
      </c>
      <c r="E17" s="109">
        <v>25.86</v>
      </c>
      <c r="F17" s="3"/>
      <c r="G17" s="14">
        <v>6</v>
      </c>
      <c r="H17" s="109">
        <v>0</v>
      </c>
      <c r="Q17" s="30" t="s">
        <v>137</v>
      </c>
      <c r="R17" s="109"/>
      <c r="S17" s="111"/>
      <c r="T17" s="108"/>
      <c r="U17" s="109"/>
    </row>
    <row r="18" spans="1:23" x14ac:dyDescent="0.25">
      <c r="A18" s="14">
        <v>11</v>
      </c>
      <c r="B18" s="109">
        <v>7.51</v>
      </c>
      <c r="C18" s="3"/>
      <c r="D18" s="14">
        <v>7</v>
      </c>
      <c r="E18" s="109">
        <v>0</v>
      </c>
      <c r="F18" s="3"/>
      <c r="G18" s="14">
        <v>7</v>
      </c>
      <c r="H18" s="109">
        <v>0</v>
      </c>
      <c r="Q18" s="30" t="s">
        <v>138</v>
      </c>
      <c r="R18" s="109"/>
      <c r="S18" s="111"/>
      <c r="T18" s="108"/>
      <c r="U18" s="109"/>
    </row>
    <row r="19" spans="1:23" x14ac:dyDescent="0.25">
      <c r="A19" s="14">
        <v>6</v>
      </c>
      <c r="B19" s="109">
        <v>7.25</v>
      </c>
      <c r="C19" s="3"/>
      <c r="D19" s="14">
        <v>8</v>
      </c>
      <c r="E19" s="109">
        <v>0</v>
      </c>
      <c r="F19" s="3"/>
      <c r="G19" s="14">
        <v>8</v>
      </c>
      <c r="H19" s="109">
        <v>0</v>
      </c>
      <c r="Q19" s="30" t="s">
        <v>139</v>
      </c>
      <c r="R19" s="109"/>
      <c r="S19" s="111"/>
      <c r="T19" s="108"/>
      <c r="U19" s="109"/>
    </row>
    <row r="20" spans="1:23" x14ac:dyDescent="0.25">
      <c r="A20" s="14">
        <v>7</v>
      </c>
      <c r="B20" s="109">
        <v>6.56</v>
      </c>
      <c r="C20" s="3"/>
      <c r="D20" s="14">
        <v>9</v>
      </c>
      <c r="E20" s="109">
        <v>0</v>
      </c>
      <c r="F20" s="3"/>
      <c r="G20" s="14">
        <v>9</v>
      </c>
      <c r="H20" s="109">
        <v>0</v>
      </c>
      <c r="Q20" s="97" t="s">
        <v>140</v>
      </c>
      <c r="R20" s="110"/>
      <c r="S20" s="187"/>
      <c r="T20" s="188"/>
      <c r="U20" s="110"/>
    </row>
    <row r="21" spans="1:23" x14ac:dyDescent="0.25">
      <c r="A21" s="14">
        <v>5</v>
      </c>
      <c r="B21" s="109">
        <v>6.49</v>
      </c>
      <c r="C21" s="3"/>
      <c r="D21" s="14">
        <v>10</v>
      </c>
      <c r="E21" s="109">
        <v>0</v>
      </c>
      <c r="F21" s="3"/>
      <c r="G21" s="14">
        <v>10</v>
      </c>
      <c r="H21" s="109">
        <v>0</v>
      </c>
    </row>
    <row r="22" spans="1:23" x14ac:dyDescent="0.25">
      <c r="A22" s="14">
        <v>8</v>
      </c>
      <c r="B22" s="109">
        <v>5.79</v>
      </c>
      <c r="C22" s="3"/>
      <c r="D22" s="14">
        <v>11</v>
      </c>
      <c r="E22" s="109">
        <v>0</v>
      </c>
      <c r="F22" s="3"/>
      <c r="G22" s="14">
        <v>11</v>
      </c>
      <c r="H22" s="109">
        <v>0</v>
      </c>
    </row>
    <row r="23" spans="1:23" x14ac:dyDescent="0.25">
      <c r="A23" s="15">
        <v>9</v>
      </c>
      <c r="B23" s="110">
        <v>5.45</v>
      </c>
      <c r="C23" s="8"/>
      <c r="D23" s="15">
        <v>12</v>
      </c>
      <c r="E23" s="110">
        <v>0</v>
      </c>
      <c r="F23" s="8"/>
      <c r="G23" s="15">
        <v>12</v>
      </c>
      <c r="H23" s="110">
        <v>0</v>
      </c>
    </row>
    <row r="24" spans="1:23" x14ac:dyDescent="0.25"/>
    <row r="25" spans="1:23" ht="23.25" x14ac:dyDescent="0.35">
      <c r="A25" s="154" t="s">
        <v>118</v>
      </c>
      <c r="J25" s="154" t="s">
        <v>117</v>
      </c>
    </row>
    <row r="26" spans="1:23" s="206" customFormat="1" ht="22.5" customHeight="1" x14ac:dyDescent="0.25">
      <c r="A26" s="287" t="str">
        <f>$R$4</f>
        <v>Mg</v>
      </c>
      <c r="B26" s="288"/>
      <c r="C26" s="205"/>
      <c r="D26" s="289" t="str">
        <f>$R$5</f>
        <v>Zn</v>
      </c>
      <c r="E26" s="290"/>
      <c r="F26" s="205"/>
      <c r="G26" s="291" t="str">
        <f>$R$6</f>
        <v>Ca</v>
      </c>
      <c r="H26" s="292"/>
      <c r="J26" s="244" t="str">
        <f>$R$4</f>
        <v>Mg</v>
      </c>
      <c r="K26" s="208" t="s">
        <v>111</v>
      </c>
      <c r="L26" s="208" t="s">
        <v>112</v>
      </c>
      <c r="M26" s="245" t="s">
        <v>150</v>
      </c>
      <c r="N26" s="209"/>
      <c r="O26" s="246" t="str">
        <f>$R$5</f>
        <v>Zn</v>
      </c>
      <c r="P26" s="211" t="s">
        <v>111</v>
      </c>
      <c r="Q26" s="211" t="s">
        <v>112</v>
      </c>
      <c r="R26" s="247" t="s">
        <v>150</v>
      </c>
      <c r="S26" s="205"/>
      <c r="T26" s="248" t="str">
        <f>$R$6</f>
        <v>Ca</v>
      </c>
      <c r="U26" s="213" t="s">
        <v>111</v>
      </c>
      <c r="V26" s="213" t="s">
        <v>112</v>
      </c>
      <c r="W26" s="249" t="s">
        <v>150</v>
      </c>
    </row>
    <row r="27" spans="1:23" s="218" customFormat="1" x14ac:dyDescent="0.25">
      <c r="A27" s="214" t="s">
        <v>54</v>
      </c>
      <c r="B27" s="201" t="s">
        <v>35</v>
      </c>
      <c r="C27" s="215"/>
      <c r="D27" s="216" t="s">
        <v>54</v>
      </c>
      <c r="E27" s="200" t="s">
        <v>35</v>
      </c>
      <c r="F27" s="215"/>
      <c r="G27" s="217" t="s">
        <v>54</v>
      </c>
      <c r="H27" s="199" t="s">
        <v>35</v>
      </c>
      <c r="J27" s="214" t="s">
        <v>54</v>
      </c>
      <c r="K27" s="219" t="s">
        <v>35</v>
      </c>
      <c r="L27" s="219" t="s">
        <v>35</v>
      </c>
      <c r="M27" s="201" t="s">
        <v>149</v>
      </c>
      <c r="N27" s="215"/>
      <c r="O27" s="216" t="s">
        <v>54</v>
      </c>
      <c r="P27" s="220" t="s">
        <v>35</v>
      </c>
      <c r="Q27" s="220" t="s">
        <v>35</v>
      </c>
      <c r="R27" s="200" t="s">
        <v>149</v>
      </c>
      <c r="S27" s="215"/>
      <c r="T27" s="217" t="s">
        <v>54</v>
      </c>
      <c r="U27" s="221" t="s">
        <v>35</v>
      </c>
      <c r="V27" s="221" t="s">
        <v>35</v>
      </c>
      <c r="W27" s="199" t="s">
        <v>149</v>
      </c>
    </row>
    <row r="28" spans="1:23" x14ac:dyDescent="0.25">
      <c r="A28" s="111">
        <v>2</v>
      </c>
      <c r="B28" s="5">
        <f>IF(A28=0,0,INDEX(B12:B23,MATCH(A28,A12:A23,0)))</f>
        <v>11.93</v>
      </c>
      <c r="C28" s="3"/>
      <c r="D28" s="111">
        <v>3</v>
      </c>
      <c r="E28" s="5">
        <f>IF(D28=0,0,INDEX(E12:E23,MATCH(D28,D12:D23,0)))</f>
        <v>14.34</v>
      </c>
      <c r="F28" s="3"/>
      <c r="G28" s="111">
        <v>1</v>
      </c>
      <c r="H28" s="5">
        <f>IF(G28=0,0,INDEX(H12:H23,MATCH(G28,G12:G23,0)))</f>
        <v>6.16</v>
      </c>
      <c r="J28" s="148">
        <f t="shared" ref="J28:K36" si="2">A28</f>
        <v>2</v>
      </c>
      <c r="K28" s="155">
        <f t="shared" si="2"/>
        <v>11.93</v>
      </c>
      <c r="L28" s="108">
        <v>10.72</v>
      </c>
      <c r="M28" s="160">
        <f>IF(L28=0,"",1-L28/K28)</f>
        <v>0.10142497904442571</v>
      </c>
      <c r="N28" s="3"/>
      <c r="O28" s="148">
        <f t="shared" ref="O28:P36" si="3">D28</f>
        <v>3</v>
      </c>
      <c r="P28" s="155">
        <f t="shared" si="3"/>
        <v>14.34</v>
      </c>
      <c r="Q28" s="108">
        <v>14.295</v>
      </c>
      <c r="R28" s="160">
        <f>IF(Q28=0,"",1-Q28/P28)</f>
        <v>3.1380753138074979E-3</v>
      </c>
      <c r="S28" s="3"/>
      <c r="T28" s="148">
        <f t="shared" ref="T28:U36" si="4">G28</f>
        <v>1</v>
      </c>
      <c r="U28" s="155">
        <f t="shared" si="4"/>
        <v>6.16</v>
      </c>
      <c r="V28" s="108">
        <v>6.1920000000000002</v>
      </c>
      <c r="W28" s="160">
        <f>IF(V28=0,"",1-V28/U28)</f>
        <v>-5.1948051948051965E-3</v>
      </c>
    </row>
    <row r="29" spans="1:23" x14ac:dyDescent="0.25">
      <c r="A29" s="111">
        <v>1</v>
      </c>
      <c r="B29" s="5">
        <f>IF(A29=0,0,INDEX(B12:B23,MATCH(A29,A12:A23,0)))</f>
        <v>9.83</v>
      </c>
      <c r="C29" s="3"/>
      <c r="D29" s="111">
        <v>4</v>
      </c>
      <c r="E29" s="5">
        <f>IF(D29=0,0,INDEX(E12:E23,MATCH(D29,D12:D23,0)))</f>
        <v>7.36</v>
      </c>
      <c r="F29" s="3"/>
      <c r="G29" s="111">
        <v>0</v>
      </c>
      <c r="H29" s="5">
        <f>IF(G29=0,0,INDEX(H12:H23,MATCH(G29,G12:G23,0)))</f>
        <v>0</v>
      </c>
      <c r="J29" s="148">
        <f t="shared" si="2"/>
        <v>1</v>
      </c>
      <c r="K29" s="155">
        <f t="shared" si="2"/>
        <v>9.83</v>
      </c>
      <c r="L29" s="108">
        <v>9.73</v>
      </c>
      <c r="M29" s="160">
        <f t="shared" ref="M29:M35" si="5">IF(L29=0,"",1-L29/K29)</f>
        <v>1.0172939979654072E-2</v>
      </c>
      <c r="N29" s="3"/>
      <c r="O29" s="148">
        <f t="shared" si="3"/>
        <v>4</v>
      </c>
      <c r="P29" s="155">
        <f t="shared" si="3"/>
        <v>7.36</v>
      </c>
      <c r="Q29" s="108">
        <v>7.36</v>
      </c>
      <c r="R29" s="160">
        <f t="shared" ref="R29" si="6">IF(Q29=0,"",1-Q29/P29)</f>
        <v>0</v>
      </c>
      <c r="S29" s="3"/>
      <c r="T29" s="148">
        <f t="shared" si="4"/>
        <v>0</v>
      </c>
      <c r="U29" s="155">
        <f t="shared" si="4"/>
        <v>0</v>
      </c>
      <c r="V29" s="108"/>
      <c r="W29" s="160" t="str">
        <f t="shared" ref="W29:W36" si="7">IF(V29=0,"",1-V29/U29)</f>
        <v/>
      </c>
    </row>
    <row r="30" spans="1:23" x14ac:dyDescent="0.25">
      <c r="A30" s="111">
        <v>3</v>
      </c>
      <c r="B30" s="5">
        <f>IF(A30=0,0,INDEX(B12:B23,MATCH(A30,A12:A23,0)))</f>
        <v>8.16</v>
      </c>
      <c r="C30" s="3"/>
      <c r="D30" s="111">
        <v>5</v>
      </c>
      <c r="E30" s="5">
        <f>IF(D30=0,0,INDEX(E12:E23,MATCH(D30,D12:D23,0)))</f>
        <v>12.92</v>
      </c>
      <c r="F30" s="3"/>
      <c r="G30" s="111">
        <v>0</v>
      </c>
      <c r="H30" s="5">
        <f>IF(G30=0,0,INDEX(H12:H23,MATCH(G30,G12:G23,0)))</f>
        <v>0</v>
      </c>
      <c r="J30" s="148">
        <f t="shared" si="2"/>
        <v>3</v>
      </c>
      <c r="K30" s="155">
        <f t="shared" si="2"/>
        <v>8.16</v>
      </c>
      <c r="L30" s="108">
        <v>8.06</v>
      </c>
      <c r="M30" s="160">
        <f t="shared" si="5"/>
        <v>1.225490196078427E-2</v>
      </c>
      <c r="N30" s="3"/>
      <c r="O30" s="148">
        <f t="shared" si="3"/>
        <v>5</v>
      </c>
      <c r="P30" s="155">
        <f t="shared" ref="P30:P35" si="8">E30</f>
        <v>12.92</v>
      </c>
      <c r="Q30" s="108">
        <v>12.92</v>
      </c>
      <c r="R30" s="160">
        <f t="shared" ref="R30:R34" si="9">IF(Q30=0,"",1-Q30/P30)</f>
        <v>0</v>
      </c>
      <c r="S30" s="3"/>
      <c r="T30" s="148">
        <f t="shared" si="4"/>
        <v>0</v>
      </c>
      <c r="U30" s="155">
        <f t="shared" si="4"/>
        <v>0</v>
      </c>
      <c r="V30" s="108"/>
      <c r="W30" s="160" t="str">
        <f t="shared" si="7"/>
        <v/>
      </c>
    </row>
    <row r="31" spans="1:23" x14ac:dyDescent="0.25">
      <c r="A31" s="111">
        <v>5</v>
      </c>
      <c r="B31" s="5">
        <f>IF(A31=0,0,INDEX(B12:B23,MATCH(A31,A12:A23,0)))</f>
        <v>6.49</v>
      </c>
      <c r="C31" s="3"/>
      <c r="D31" s="111">
        <v>6</v>
      </c>
      <c r="E31" s="5">
        <f>IF(D31=0,0,INDEX(E12:E23,MATCH(D31,D12:D23,0)))</f>
        <v>25.86</v>
      </c>
      <c r="F31" s="3"/>
      <c r="G31" s="111">
        <v>0</v>
      </c>
      <c r="H31" s="5">
        <f>IF(G31=0,0,INDEX(H12:H23,MATCH(G31,G12:G23,0)))</f>
        <v>0</v>
      </c>
      <c r="J31" s="148">
        <f t="shared" si="2"/>
        <v>5</v>
      </c>
      <c r="K31" s="155">
        <f t="shared" si="2"/>
        <v>6.49</v>
      </c>
      <c r="L31" s="108">
        <v>6.39</v>
      </c>
      <c r="M31" s="160">
        <f t="shared" si="5"/>
        <v>1.5408320493066285E-2</v>
      </c>
      <c r="N31" s="3"/>
      <c r="O31" s="148">
        <f t="shared" si="3"/>
        <v>6</v>
      </c>
      <c r="P31" s="155">
        <f t="shared" si="8"/>
        <v>25.86</v>
      </c>
      <c r="Q31" s="108">
        <v>25.718</v>
      </c>
      <c r="R31" s="160">
        <f t="shared" si="9"/>
        <v>5.4911059551430164E-3</v>
      </c>
      <c r="S31" s="3"/>
      <c r="T31" s="148">
        <f t="shared" si="4"/>
        <v>0</v>
      </c>
      <c r="U31" s="155">
        <f t="shared" si="4"/>
        <v>0</v>
      </c>
      <c r="V31" s="108"/>
      <c r="W31" s="160" t="str">
        <f t="shared" si="7"/>
        <v/>
      </c>
    </row>
    <row r="32" spans="1:23" x14ac:dyDescent="0.25">
      <c r="A32" s="111">
        <v>6</v>
      </c>
      <c r="B32" s="5">
        <f>IF(A32=0,0,INDEX(B12:B23,MATCH(A32,A12:A23,0)))</f>
        <v>7.25</v>
      </c>
      <c r="C32" s="3"/>
      <c r="D32" s="111">
        <v>0</v>
      </c>
      <c r="E32" s="5">
        <f>IF(D32=0,0,INDEX(E12:E23,MATCH(D32,D12:D23,0)))</f>
        <v>0</v>
      </c>
      <c r="F32" s="3"/>
      <c r="G32" s="111">
        <v>0</v>
      </c>
      <c r="H32" s="5">
        <f>IF(G32=0,0,INDEX(H12:H23,MATCH(G32,G12:G23,0)))</f>
        <v>0</v>
      </c>
      <c r="J32" s="148">
        <f t="shared" si="2"/>
        <v>6</v>
      </c>
      <c r="K32" s="155">
        <f t="shared" si="2"/>
        <v>7.25</v>
      </c>
      <c r="L32" s="108">
        <v>7.2</v>
      </c>
      <c r="M32" s="160">
        <f t="shared" si="5"/>
        <v>6.8965517241379448E-3</v>
      </c>
      <c r="N32" s="3"/>
      <c r="O32" s="148">
        <f t="shared" si="3"/>
        <v>0</v>
      </c>
      <c r="P32" s="155">
        <f t="shared" si="8"/>
        <v>0</v>
      </c>
      <c r="Q32" s="108"/>
      <c r="R32" s="160" t="str">
        <f t="shared" si="9"/>
        <v/>
      </c>
      <c r="S32" s="3"/>
      <c r="T32" s="148">
        <f t="shared" si="4"/>
        <v>0</v>
      </c>
      <c r="U32" s="155">
        <f t="shared" si="4"/>
        <v>0</v>
      </c>
      <c r="V32" s="108"/>
      <c r="W32" s="160" t="str">
        <f t="shared" si="7"/>
        <v/>
      </c>
    </row>
    <row r="33" spans="1:23" x14ac:dyDescent="0.25">
      <c r="A33" s="111">
        <v>7</v>
      </c>
      <c r="B33" s="5">
        <f>IF(A33=0,0,INDEX(B12:B23,MATCH(A33,A12:A23,0)))</f>
        <v>6.56</v>
      </c>
      <c r="C33" s="3"/>
      <c r="D33" s="111">
        <v>0</v>
      </c>
      <c r="E33" s="5">
        <f>IF(D33=0,0,INDEX(E12:E23,MATCH(D33,D12:D23,0)))</f>
        <v>0</v>
      </c>
      <c r="F33" s="3"/>
      <c r="G33" s="111">
        <v>0</v>
      </c>
      <c r="H33" s="5">
        <f>IF(G33=0,0,INDEX(H12:H23,MATCH(G33,G12:G23,0)))</f>
        <v>0</v>
      </c>
      <c r="J33" s="148">
        <f t="shared" si="2"/>
        <v>7</v>
      </c>
      <c r="K33" s="155">
        <f>B33</f>
        <v>6.56</v>
      </c>
      <c r="L33" s="108">
        <v>6.45</v>
      </c>
      <c r="M33" s="160">
        <f t="shared" si="5"/>
        <v>1.6768292682926789E-2</v>
      </c>
      <c r="N33" s="3"/>
      <c r="O33" s="148">
        <f t="shared" si="3"/>
        <v>0</v>
      </c>
      <c r="P33" s="155">
        <f t="shared" si="8"/>
        <v>0</v>
      </c>
      <c r="Q33" s="108"/>
      <c r="R33" s="160" t="str">
        <f t="shared" si="9"/>
        <v/>
      </c>
      <c r="S33" s="3"/>
      <c r="T33" s="148">
        <f t="shared" si="4"/>
        <v>0</v>
      </c>
      <c r="U33" s="155">
        <f t="shared" si="4"/>
        <v>0</v>
      </c>
      <c r="V33" s="108"/>
      <c r="W33" s="160" t="str">
        <f t="shared" si="7"/>
        <v/>
      </c>
    </row>
    <row r="34" spans="1:23" x14ac:dyDescent="0.25">
      <c r="A34" s="111">
        <v>0</v>
      </c>
      <c r="B34" s="5">
        <f>IF(A34=0,0,INDEX(B12:B23,MATCH(A34,A12:A23,0)))</f>
        <v>0</v>
      </c>
      <c r="C34" s="3"/>
      <c r="D34" s="111">
        <v>0</v>
      </c>
      <c r="E34" s="5">
        <f>IF(D34=0,0,INDEX(E12:E23,MATCH(D34,D12:D23,0)))</f>
        <v>0</v>
      </c>
      <c r="F34" s="3"/>
      <c r="G34" s="111">
        <v>0</v>
      </c>
      <c r="H34" s="5">
        <f>IF(G34=0,0,INDEX(H12:H23,MATCH(G34,G12:G23,0)))</f>
        <v>0</v>
      </c>
      <c r="J34" s="148">
        <f t="shared" si="2"/>
        <v>0</v>
      </c>
      <c r="K34" s="155">
        <f t="shared" ref="K34" si="10">B34</f>
        <v>0</v>
      </c>
      <c r="L34" s="108"/>
      <c r="M34" s="160" t="str">
        <f t="shared" si="5"/>
        <v/>
      </c>
      <c r="N34" s="3"/>
      <c r="O34" s="148">
        <v>0</v>
      </c>
      <c r="P34" s="155">
        <f t="shared" si="8"/>
        <v>0</v>
      </c>
      <c r="Q34" s="108"/>
      <c r="R34" s="160" t="str">
        <f t="shared" si="9"/>
        <v/>
      </c>
      <c r="S34" s="3"/>
      <c r="T34" s="148">
        <f t="shared" si="4"/>
        <v>0</v>
      </c>
      <c r="U34" s="155">
        <f t="shared" si="4"/>
        <v>0</v>
      </c>
      <c r="V34" s="108"/>
      <c r="W34" s="160" t="str">
        <f t="shared" si="7"/>
        <v/>
      </c>
    </row>
    <row r="35" spans="1:23" x14ac:dyDescent="0.25">
      <c r="A35" s="111">
        <v>0</v>
      </c>
      <c r="B35" s="5">
        <f>IF(A35=0,0,INDEX(B12:B23,MATCH(A35,A12:A23,0)))</f>
        <v>0</v>
      </c>
      <c r="C35" s="3"/>
      <c r="D35" s="111">
        <v>0</v>
      </c>
      <c r="E35" s="5">
        <f>IF(D35=0,0,INDEX(E12:E23,MATCH(D35,D12:D23,0)))</f>
        <v>0</v>
      </c>
      <c r="F35" s="3"/>
      <c r="G35" s="111">
        <v>0</v>
      </c>
      <c r="H35" s="5">
        <f>IF(G35=0,0,INDEX(H12:H23,MATCH(G35,G12:G23,0)))</f>
        <v>0</v>
      </c>
      <c r="J35" s="148">
        <f t="shared" si="2"/>
        <v>0</v>
      </c>
      <c r="K35" s="155">
        <f>B35</f>
        <v>0</v>
      </c>
      <c r="L35" s="108"/>
      <c r="M35" s="160" t="str">
        <f t="shared" si="5"/>
        <v/>
      </c>
      <c r="N35" s="3"/>
      <c r="O35" s="148">
        <v>0</v>
      </c>
      <c r="P35" s="155">
        <f t="shared" si="8"/>
        <v>0</v>
      </c>
      <c r="Q35" s="108"/>
      <c r="R35" s="160" t="str">
        <f>IF(Q35=0,"",1-Q35/P35)</f>
        <v/>
      </c>
      <c r="S35" s="3"/>
      <c r="T35" s="148">
        <f t="shared" si="4"/>
        <v>0</v>
      </c>
      <c r="U35" s="155">
        <f>H35</f>
        <v>0</v>
      </c>
      <c r="V35" s="108"/>
      <c r="W35" s="160" t="str">
        <f t="shared" si="7"/>
        <v/>
      </c>
    </row>
    <row r="36" spans="1:23" x14ac:dyDescent="0.25">
      <c r="A36" s="111">
        <v>0</v>
      </c>
      <c r="B36" s="5">
        <f>IF(A36=0,0,INDEX(B12:B23,MATCH(A36,A12:A23,0)))</f>
        <v>0</v>
      </c>
      <c r="C36" s="3"/>
      <c r="D36" s="111">
        <v>0</v>
      </c>
      <c r="E36" s="5">
        <f>IF(D36=0,0,INDEX(E12:E23,MATCH(D36,D12:D23,0)))</f>
        <v>0</v>
      </c>
      <c r="F36" s="3"/>
      <c r="G36" s="111">
        <v>0</v>
      </c>
      <c r="H36" s="5">
        <f>IF(G36=0,0,INDEX(H12:H23,MATCH(G36,G12:G23,0)))</f>
        <v>0</v>
      </c>
      <c r="J36" s="148">
        <f t="shared" si="2"/>
        <v>0</v>
      </c>
      <c r="K36" s="155">
        <f>B36</f>
        <v>0</v>
      </c>
      <c r="L36" s="108"/>
      <c r="M36" s="160" t="str">
        <f>IF(L36=0,"",1-L36/K36)</f>
        <v/>
      </c>
      <c r="N36" s="3"/>
      <c r="O36" s="148">
        <f t="shared" si="3"/>
        <v>0</v>
      </c>
      <c r="P36" s="155">
        <f t="shared" si="3"/>
        <v>0</v>
      </c>
      <c r="Q36" s="108"/>
      <c r="R36" s="160" t="str">
        <f>IF(Q36=0,"",1-Q36/P36)</f>
        <v/>
      </c>
      <c r="S36" s="3"/>
      <c r="T36" s="148">
        <f t="shared" si="4"/>
        <v>0</v>
      </c>
      <c r="U36" s="155">
        <f>H36</f>
        <v>0</v>
      </c>
      <c r="V36" s="108"/>
      <c r="W36" s="160" t="str">
        <f t="shared" si="7"/>
        <v/>
      </c>
    </row>
    <row r="37" spans="1:23" x14ac:dyDescent="0.25">
      <c r="A37" s="120" t="s">
        <v>20</v>
      </c>
      <c r="B37" s="119">
        <f>SUM(B28:B36)</f>
        <v>50.22</v>
      </c>
      <c r="C37" s="3"/>
      <c r="D37" s="120" t="s">
        <v>20</v>
      </c>
      <c r="E37" s="172">
        <f>SUM(E28:E36)</f>
        <v>60.48</v>
      </c>
      <c r="F37" s="3"/>
      <c r="G37" s="120" t="s">
        <v>20</v>
      </c>
      <c r="H37" s="119">
        <f>SUM(H28:H36)</f>
        <v>6.16</v>
      </c>
      <c r="J37" s="156" t="s">
        <v>20</v>
      </c>
      <c r="K37" s="157">
        <f>SUM(K28:K36)</f>
        <v>50.22</v>
      </c>
      <c r="L37" s="118">
        <f>SUM(L28:L36)</f>
        <v>48.550000000000011</v>
      </c>
      <c r="M37" s="5"/>
      <c r="N37" s="3"/>
      <c r="O37" s="156" t="s">
        <v>20</v>
      </c>
      <c r="P37" s="157">
        <f>SUM(P28:P36)</f>
        <v>60.48</v>
      </c>
      <c r="Q37" s="118">
        <f>SUM(Q28:Q36)</f>
        <v>60.293000000000006</v>
      </c>
      <c r="R37" s="5"/>
      <c r="S37" s="3"/>
      <c r="T37" s="156" t="s">
        <v>20</v>
      </c>
      <c r="U37" s="157">
        <f>SUM(U28:U36)</f>
        <v>6.16</v>
      </c>
      <c r="V37" s="118">
        <f>SUM(V28:V36)</f>
        <v>6.1920000000000002</v>
      </c>
      <c r="W37" s="5"/>
    </row>
    <row r="38" spans="1:23" x14ac:dyDescent="0.25">
      <c r="A38" s="150" t="s">
        <v>67</v>
      </c>
      <c r="B38" s="113">
        <f>B37-$F$4</f>
        <v>1.6642395451235004</v>
      </c>
      <c r="C38" s="8"/>
      <c r="D38" s="150" t="s">
        <v>67</v>
      </c>
      <c r="E38" s="113">
        <f>E37-$F$5</f>
        <v>0.19472669325903524</v>
      </c>
      <c r="F38" s="8"/>
      <c r="G38" s="150" t="s">
        <v>67</v>
      </c>
      <c r="H38" s="113">
        <f>H37-$F$6</f>
        <v>1.0337616174567188E-3</v>
      </c>
      <c r="J38" s="158" t="s">
        <v>67</v>
      </c>
      <c r="K38" s="159">
        <f>K37-$F$4</f>
        <v>1.6642395451235004</v>
      </c>
      <c r="L38" s="112">
        <f>L37-$F$4</f>
        <v>-5.7604548764871311E-3</v>
      </c>
      <c r="M38" s="10"/>
      <c r="N38" s="8"/>
      <c r="O38" s="158" t="s">
        <v>67</v>
      </c>
      <c r="P38" s="159">
        <f>P37-$F$5</f>
        <v>0.19472669325903524</v>
      </c>
      <c r="Q38" s="159">
        <f>Q37-$F$5</f>
        <v>7.7266932590447368E-3</v>
      </c>
      <c r="R38" s="10"/>
      <c r="S38" s="8"/>
      <c r="T38" s="158" t="s">
        <v>67</v>
      </c>
      <c r="U38" s="159">
        <f>U37-$F$6</f>
        <v>1.0337616174567188E-3</v>
      </c>
      <c r="V38" s="159">
        <f>V37-$F$6</f>
        <v>3.3033761617456747E-2</v>
      </c>
      <c r="W38" s="10"/>
    </row>
    <row r="39" spans="1:23" x14ac:dyDescent="0.25"/>
    <row r="40" spans="1:23" x14ac:dyDescent="0.25"/>
    <row r="41" spans="1:23" x14ac:dyDescent="0.25"/>
    <row r="42" spans="1:23" ht="51" customHeight="1" x14ac:dyDescent="0.25">
      <c r="A42" s="284" t="s">
        <v>141</v>
      </c>
      <c r="B42" s="285"/>
      <c r="C42" s="285"/>
      <c r="D42" s="285"/>
      <c r="E42" s="285"/>
      <c r="F42" s="285"/>
      <c r="G42" s="285"/>
      <c r="H42" s="285"/>
      <c r="I42" s="285"/>
      <c r="J42" s="285"/>
      <c r="K42" s="285"/>
      <c r="L42" s="285"/>
      <c r="M42" s="285"/>
      <c r="N42" s="285"/>
      <c r="O42" s="285"/>
      <c r="P42" s="285"/>
      <c r="Q42" s="285"/>
      <c r="R42" s="285"/>
      <c r="S42" s="285"/>
      <c r="T42" s="285"/>
      <c r="U42" s="285"/>
      <c r="V42" s="285"/>
      <c r="W42" s="286"/>
    </row>
    <row r="43" spans="1:23" x14ac:dyDescent="0.25">
      <c r="A43" s="190"/>
      <c r="B43" s="197"/>
      <c r="C43" s="191"/>
      <c r="D43" s="191"/>
      <c r="E43" s="191"/>
      <c r="F43" s="191"/>
      <c r="G43" s="191"/>
      <c r="H43" s="191"/>
      <c r="I43" s="191"/>
      <c r="J43" s="191"/>
      <c r="K43" s="191"/>
      <c r="L43" s="197"/>
      <c r="M43" s="191"/>
      <c r="N43" s="191"/>
      <c r="O43" s="191"/>
      <c r="P43" s="191"/>
      <c r="Q43" s="191"/>
      <c r="R43" s="191"/>
      <c r="S43" s="191"/>
      <c r="T43" s="191"/>
      <c r="U43" s="191"/>
      <c r="V43" s="191"/>
      <c r="W43" s="192"/>
    </row>
    <row r="44" spans="1:23" x14ac:dyDescent="0.25">
      <c r="A44" s="190"/>
      <c r="B44" s="197" t="s">
        <v>156</v>
      </c>
      <c r="C44" s="197"/>
      <c r="D44" s="197"/>
      <c r="E44" s="197"/>
      <c r="F44" s="197"/>
      <c r="G44" s="197"/>
      <c r="H44" s="191"/>
      <c r="I44" s="191"/>
      <c r="J44" s="191"/>
      <c r="K44" s="191"/>
      <c r="L44" s="197"/>
      <c r="M44" s="197"/>
      <c r="N44" s="197" t="s">
        <v>188</v>
      </c>
      <c r="O44" s="197"/>
      <c r="P44" s="197"/>
      <c r="Q44" s="197"/>
      <c r="R44" s="191"/>
      <c r="S44" s="191"/>
      <c r="T44" s="191"/>
      <c r="U44" s="191"/>
      <c r="V44" s="191"/>
      <c r="W44" s="192"/>
    </row>
    <row r="45" spans="1:23" x14ac:dyDescent="0.25">
      <c r="A45" s="190"/>
      <c r="B45" s="197" t="s">
        <v>143</v>
      </c>
      <c r="C45" s="197"/>
      <c r="D45" s="197"/>
      <c r="E45" s="197"/>
      <c r="F45" s="197"/>
      <c r="G45" s="197"/>
      <c r="H45" s="191"/>
      <c r="I45" s="191"/>
      <c r="J45" s="191"/>
      <c r="K45" s="250"/>
      <c r="L45" s="197"/>
      <c r="M45" s="197"/>
      <c r="N45" s="197" t="s">
        <v>195</v>
      </c>
      <c r="O45" s="197"/>
      <c r="P45" s="197"/>
      <c r="Q45" s="191"/>
      <c r="R45" s="191"/>
      <c r="S45" s="191"/>
      <c r="T45" s="191"/>
      <c r="U45" s="191"/>
      <c r="V45" s="191"/>
      <c r="W45" s="192"/>
    </row>
    <row r="46" spans="1:23" x14ac:dyDescent="0.25">
      <c r="A46" s="190"/>
      <c r="B46" s="197"/>
      <c r="C46" s="197"/>
      <c r="D46" s="191"/>
      <c r="E46" s="191"/>
      <c r="F46" s="197"/>
      <c r="G46" s="197"/>
      <c r="H46" s="191"/>
      <c r="I46" s="191"/>
      <c r="J46" s="191"/>
      <c r="K46" s="191"/>
      <c r="L46" s="197"/>
      <c r="M46" s="197"/>
      <c r="N46" s="197" t="s">
        <v>190</v>
      </c>
      <c r="O46" s="197"/>
      <c r="P46" s="197"/>
      <c r="Q46" s="193"/>
      <c r="R46" s="191"/>
      <c r="S46" s="191"/>
      <c r="T46" s="191"/>
      <c r="U46" s="191"/>
      <c r="V46" s="191"/>
      <c r="W46" s="192"/>
    </row>
    <row r="47" spans="1:23" x14ac:dyDescent="0.25">
      <c r="A47" s="190"/>
      <c r="B47" s="191" t="s">
        <v>144</v>
      </c>
      <c r="C47" s="197"/>
      <c r="D47" s="197"/>
      <c r="E47" s="197"/>
      <c r="F47" s="197"/>
      <c r="G47" s="197"/>
      <c r="H47" s="191"/>
      <c r="I47" s="197"/>
      <c r="J47" s="197"/>
      <c r="K47" s="197"/>
      <c r="L47" s="197"/>
      <c r="M47" s="197"/>
      <c r="N47" s="197" t="s">
        <v>189</v>
      </c>
      <c r="O47" s="197"/>
      <c r="P47" s="197"/>
      <c r="Q47" s="193"/>
      <c r="R47" s="191"/>
      <c r="S47" s="191"/>
      <c r="T47" s="191"/>
      <c r="U47" s="191"/>
      <c r="V47" s="191"/>
      <c r="W47" s="192"/>
    </row>
    <row r="48" spans="1:23" x14ac:dyDescent="0.25">
      <c r="A48" s="190"/>
      <c r="B48" s="191" t="s">
        <v>145</v>
      </c>
      <c r="C48" s="197"/>
      <c r="D48" s="197"/>
      <c r="E48" s="197"/>
      <c r="F48" s="197"/>
      <c r="G48" s="197"/>
      <c r="H48" s="191"/>
      <c r="I48" s="197"/>
      <c r="J48" s="197"/>
      <c r="K48" s="197"/>
      <c r="L48" s="197"/>
      <c r="M48" s="197"/>
      <c r="N48" s="197" t="s">
        <v>191</v>
      </c>
      <c r="O48" s="197"/>
      <c r="P48" s="197"/>
      <c r="Q48" s="193"/>
      <c r="R48" s="191"/>
      <c r="S48" s="191"/>
      <c r="T48" s="191"/>
      <c r="U48" s="191"/>
      <c r="V48" s="191"/>
      <c r="W48" s="192"/>
    </row>
    <row r="49" spans="1:23" x14ac:dyDescent="0.25">
      <c r="A49" s="190"/>
      <c r="B49" s="197" t="s">
        <v>157</v>
      </c>
      <c r="C49" s="197"/>
      <c r="D49" s="197"/>
      <c r="E49" s="197"/>
      <c r="F49" s="191"/>
      <c r="G49" s="191"/>
      <c r="H49" s="191"/>
      <c r="I49" s="197"/>
      <c r="J49" s="197"/>
      <c r="K49" s="197"/>
      <c r="L49" s="197"/>
      <c r="M49" s="197"/>
      <c r="N49" s="197"/>
      <c r="O49" s="197"/>
      <c r="P49" s="197"/>
      <c r="Q49" s="191"/>
      <c r="R49" s="191"/>
      <c r="S49" s="191"/>
      <c r="T49" s="191"/>
      <c r="U49" s="191"/>
      <c r="V49" s="191"/>
      <c r="W49" s="192"/>
    </row>
    <row r="50" spans="1:23" x14ac:dyDescent="0.25">
      <c r="A50" s="190"/>
      <c r="B50" s="191" t="s">
        <v>185</v>
      </c>
      <c r="C50" s="191"/>
      <c r="D50" s="197"/>
      <c r="E50" s="197"/>
      <c r="F50" s="191"/>
      <c r="G50" s="191"/>
      <c r="H50" s="191"/>
      <c r="I50" s="197"/>
      <c r="J50" s="197"/>
      <c r="K50" s="197"/>
      <c r="L50" s="197"/>
      <c r="M50" s="197"/>
      <c r="N50" s="197" t="s">
        <v>199</v>
      </c>
      <c r="O50" s="197"/>
      <c r="P50" s="197"/>
      <c r="Q50" s="191"/>
      <c r="R50" s="191"/>
      <c r="S50" s="191"/>
      <c r="T50" s="191"/>
      <c r="U50" s="191"/>
      <c r="V50" s="191"/>
      <c r="W50" s="192"/>
    </row>
    <row r="51" spans="1:23" x14ac:dyDescent="0.25">
      <c r="A51" s="190"/>
      <c r="B51" s="191" t="s">
        <v>173</v>
      </c>
      <c r="C51" s="197"/>
      <c r="D51" s="197"/>
      <c r="E51" s="197"/>
      <c r="F51" s="191"/>
      <c r="G51" s="191"/>
      <c r="H51" s="191"/>
      <c r="I51" s="197"/>
      <c r="J51" s="197"/>
      <c r="K51" s="197"/>
      <c r="L51" s="197"/>
      <c r="M51" s="197"/>
      <c r="N51" s="197" t="s">
        <v>205</v>
      </c>
      <c r="O51" s="197" t="s">
        <v>198</v>
      </c>
      <c r="P51" s="197"/>
      <c r="Q51" s="191"/>
      <c r="R51" s="191"/>
      <c r="S51" s="191"/>
      <c r="T51" s="191"/>
      <c r="U51" s="191"/>
      <c r="V51" s="191"/>
      <c r="W51" s="192"/>
    </row>
    <row r="52" spans="1:23" x14ac:dyDescent="0.25">
      <c r="A52" s="190"/>
      <c r="B52" s="197"/>
      <c r="C52" s="197"/>
      <c r="D52" s="197"/>
      <c r="E52" s="197"/>
      <c r="F52" s="191"/>
      <c r="G52" s="191"/>
      <c r="H52" s="191"/>
      <c r="I52" s="191"/>
      <c r="J52" s="191"/>
      <c r="K52" s="191"/>
      <c r="L52" s="197"/>
      <c r="M52" s="197"/>
      <c r="N52" s="197"/>
      <c r="O52" s="197"/>
      <c r="P52" s="197"/>
      <c r="Q52" s="191"/>
      <c r="R52" s="191"/>
      <c r="S52" s="191"/>
      <c r="T52" s="191"/>
      <c r="U52" s="191"/>
      <c r="V52" s="191"/>
      <c r="W52" s="192"/>
    </row>
    <row r="53" spans="1:23" x14ac:dyDescent="0.25">
      <c r="A53" s="190"/>
      <c r="B53" s="197"/>
      <c r="C53" s="197"/>
      <c r="D53" s="197"/>
      <c r="E53" s="197"/>
      <c r="F53" s="191"/>
      <c r="G53" s="191"/>
      <c r="H53" s="191"/>
      <c r="I53" s="191"/>
      <c r="J53" s="191"/>
      <c r="K53" s="191"/>
      <c r="L53" s="191"/>
      <c r="M53" s="191"/>
      <c r="N53" s="191" t="s">
        <v>206</v>
      </c>
      <c r="O53" s="191"/>
      <c r="P53" s="191"/>
      <c r="Q53" s="191"/>
      <c r="R53" s="191"/>
      <c r="S53" s="191"/>
      <c r="T53" s="191"/>
      <c r="U53" s="191"/>
      <c r="V53" s="191"/>
      <c r="W53" s="192"/>
    </row>
    <row r="54" spans="1:23" x14ac:dyDescent="0.25">
      <c r="A54" s="190"/>
      <c r="B54" s="197"/>
      <c r="C54" s="197"/>
      <c r="D54" s="197"/>
      <c r="E54" s="197"/>
      <c r="F54" s="191"/>
      <c r="G54" s="191"/>
      <c r="H54" s="191"/>
      <c r="I54" s="191"/>
      <c r="J54" s="191"/>
      <c r="K54" s="191"/>
      <c r="L54" s="191"/>
      <c r="M54" s="191"/>
      <c r="N54" s="191" t="s">
        <v>207</v>
      </c>
      <c r="O54" s="191"/>
      <c r="P54" s="191"/>
      <c r="Q54" s="191"/>
      <c r="R54" s="191"/>
      <c r="S54" s="191"/>
      <c r="T54" s="191"/>
      <c r="U54" s="191"/>
      <c r="V54" s="191"/>
      <c r="W54" s="192"/>
    </row>
    <row r="55" spans="1:23" x14ac:dyDescent="0.25">
      <c r="A55" s="190"/>
      <c r="B55" s="197" t="s">
        <v>176</v>
      </c>
      <c r="C55" s="197"/>
      <c r="D55" s="197"/>
      <c r="E55" s="197"/>
      <c r="F55" s="191"/>
      <c r="G55" s="191"/>
      <c r="H55" s="191"/>
      <c r="I55" s="191"/>
      <c r="J55" s="191"/>
      <c r="K55" s="191"/>
      <c r="L55" s="191"/>
      <c r="M55" s="191"/>
      <c r="N55" s="191"/>
      <c r="O55" s="191"/>
      <c r="P55" s="191"/>
      <c r="Q55" s="191"/>
      <c r="R55" s="191"/>
      <c r="S55" s="191"/>
      <c r="T55" s="191"/>
      <c r="U55" s="191"/>
      <c r="V55" s="191"/>
      <c r="W55" s="192"/>
    </row>
    <row r="56" spans="1:23" x14ac:dyDescent="0.25">
      <c r="A56" s="190"/>
      <c r="B56" s="197" t="s">
        <v>178</v>
      </c>
      <c r="C56" s="197"/>
      <c r="D56" s="197"/>
      <c r="E56" s="197"/>
      <c r="F56" s="191"/>
      <c r="G56" s="191"/>
      <c r="H56" s="191"/>
      <c r="I56" s="191"/>
      <c r="J56" s="191"/>
      <c r="K56" s="191"/>
      <c r="L56" s="191"/>
      <c r="M56" s="191"/>
      <c r="N56" s="191" t="s">
        <v>208</v>
      </c>
      <c r="O56" s="191"/>
      <c r="P56" s="191"/>
      <c r="Q56" s="191"/>
      <c r="R56" s="191"/>
      <c r="S56" s="191"/>
      <c r="T56" s="191"/>
      <c r="U56" s="191"/>
      <c r="V56" s="191"/>
      <c r="W56" s="192"/>
    </row>
    <row r="57" spans="1:23" x14ac:dyDescent="0.25">
      <c r="A57" s="190"/>
      <c r="B57" s="197" t="s">
        <v>175</v>
      </c>
      <c r="C57" s="191"/>
      <c r="D57" s="191"/>
      <c r="E57" s="191"/>
      <c r="F57" s="191"/>
      <c r="G57" s="191"/>
      <c r="H57" s="191"/>
      <c r="I57" s="191"/>
      <c r="J57" s="191"/>
      <c r="K57" s="191"/>
      <c r="L57" s="191"/>
      <c r="M57" s="191"/>
      <c r="N57" s="191"/>
      <c r="O57" s="191" t="s">
        <v>209</v>
      </c>
      <c r="P57" s="191"/>
      <c r="Q57" s="191"/>
      <c r="R57" s="191"/>
      <c r="S57" s="191"/>
      <c r="T57" s="191"/>
      <c r="U57" s="191"/>
      <c r="V57" s="191"/>
      <c r="W57" s="192"/>
    </row>
    <row r="58" spans="1:23" x14ac:dyDescent="0.25">
      <c r="A58" s="190"/>
      <c r="B58" s="197" t="s">
        <v>177</v>
      </c>
      <c r="C58" s="191"/>
      <c r="D58" s="191"/>
      <c r="E58" s="191"/>
      <c r="F58" s="191"/>
      <c r="G58" s="191"/>
      <c r="H58" s="191"/>
      <c r="I58" s="191"/>
      <c r="J58" s="191"/>
      <c r="K58" s="191"/>
      <c r="L58" s="191"/>
      <c r="M58" s="191"/>
      <c r="N58" s="191"/>
      <c r="O58" s="191" t="s">
        <v>210</v>
      </c>
      <c r="P58" s="191"/>
      <c r="Q58" s="191"/>
      <c r="R58" s="191"/>
      <c r="S58" s="191"/>
      <c r="T58" s="191"/>
      <c r="U58" s="191"/>
      <c r="V58" s="191"/>
      <c r="W58" s="192"/>
    </row>
    <row r="59" spans="1:23" x14ac:dyDescent="0.25">
      <c r="A59" s="190"/>
      <c r="B59" s="191" t="s">
        <v>179</v>
      </c>
      <c r="C59" s="191"/>
      <c r="D59" s="191"/>
      <c r="E59" s="191"/>
      <c r="F59" s="191"/>
      <c r="G59" s="191"/>
      <c r="H59" s="191"/>
      <c r="I59" s="191"/>
      <c r="J59" s="191"/>
      <c r="K59" s="191"/>
      <c r="L59" s="191"/>
      <c r="M59" s="191"/>
      <c r="N59" s="191"/>
      <c r="O59" s="191"/>
      <c r="P59" s="191"/>
      <c r="Q59" s="191"/>
      <c r="R59" s="191"/>
      <c r="S59" s="191"/>
      <c r="T59" s="191"/>
      <c r="U59" s="191"/>
      <c r="V59" s="191"/>
      <c r="W59" s="192"/>
    </row>
    <row r="60" spans="1:23" x14ac:dyDescent="0.25">
      <c r="A60" s="190"/>
      <c r="B60" s="191"/>
      <c r="C60" s="191"/>
      <c r="D60" s="191"/>
      <c r="E60" s="191"/>
      <c r="F60" s="191"/>
      <c r="G60" s="191"/>
      <c r="H60" s="191"/>
      <c r="I60" s="191"/>
      <c r="J60" s="191"/>
      <c r="K60" s="191"/>
      <c r="L60" s="191"/>
      <c r="M60" s="191"/>
      <c r="N60" s="191"/>
      <c r="O60" s="191"/>
      <c r="P60" s="191"/>
      <c r="Q60" s="191"/>
      <c r="R60" s="191"/>
      <c r="S60" s="191"/>
      <c r="T60" s="191"/>
      <c r="U60" s="191"/>
      <c r="V60" s="191"/>
      <c r="W60" s="192"/>
    </row>
    <row r="61" spans="1:23" x14ac:dyDescent="0.25">
      <c r="A61" s="190"/>
      <c r="B61" s="191" t="s">
        <v>180</v>
      </c>
      <c r="C61" s="191"/>
      <c r="D61" s="191"/>
      <c r="E61" s="191"/>
      <c r="F61" s="191"/>
      <c r="G61" s="191"/>
      <c r="H61" s="191"/>
      <c r="I61" s="191"/>
      <c r="J61" s="191"/>
      <c r="K61" s="191"/>
      <c r="L61" s="191"/>
      <c r="M61" s="191"/>
      <c r="N61" s="191" t="s">
        <v>212</v>
      </c>
      <c r="O61" s="191"/>
      <c r="P61" s="191"/>
      <c r="Q61" s="191"/>
      <c r="R61" s="191"/>
      <c r="S61" s="191"/>
      <c r="T61" s="191"/>
      <c r="U61" s="191"/>
      <c r="V61" s="191"/>
      <c r="W61" s="192"/>
    </row>
    <row r="62" spans="1:23" x14ac:dyDescent="0.25">
      <c r="A62" s="190"/>
      <c r="B62" s="191" t="s">
        <v>181</v>
      </c>
      <c r="C62" s="191"/>
      <c r="D62" s="191"/>
      <c r="E62" s="191"/>
      <c r="F62" s="191"/>
      <c r="G62" s="191"/>
      <c r="H62" s="191"/>
      <c r="I62" s="191"/>
      <c r="J62" s="191"/>
      <c r="K62" s="191"/>
      <c r="L62" s="191"/>
      <c r="M62" s="191"/>
      <c r="N62" s="191"/>
      <c r="O62" s="191" t="s">
        <v>213</v>
      </c>
      <c r="P62" s="191"/>
      <c r="Q62" s="191"/>
      <c r="R62" s="191"/>
      <c r="S62" s="191"/>
      <c r="T62" s="191"/>
      <c r="U62" s="191"/>
      <c r="V62" s="191"/>
      <c r="W62" s="192"/>
    </row>
    <row r="63" spans="1:23" x14ac:dyDescent="0.25">
      <c r="A63" s="190"/>
      <c r="B63" s="191" t="s">
        <v>182</v>
      </c>
      <c r="C63" s="191"/>
      <c r="D63" s="191"/>
      <c r="E63" s="191"/>
      <c r="F63" s="191"/>
      <c r="G63" s="191"/>
      <c r="H63" s="191"/>
      <c r="I63" s="191"/>
      <c r="J63" s="191"/>
      <c r="K63" s="191"/>
      <c r="L63" s="191"/>
      <c r="M63" s="191"/>
      <c r="N63" s="191"/>
      <c r="O63" s="191" t="s">
        <v>214</v>
      </c>
      <c r="P63" s="191"/>
      <c r="Q63" s="191"/>
      <c r="R63" s="191"/>
      <c r="S63" s="191"/>
      <c r="T63" s="191"/>
      <c r="U63" s="191"/>
      <c r="V63" s="191"/>
      <c r="W63" s="192"/>
    </row>
    <row r="64" spans="1:23" x14ac:dyDescent="0.25">
      <c r="A64" s="190"/>
      <c r="B64" s="197"/>
      <c r="C64" s="191" t="s">
        <v>192</v>
      </c>
      <c r="D64" s="191"/>
      <c r="E64" s="191"/>
      <c r="F64" s="191"/>
      <c r="G64" s="191"/>
      <c r="H64" s="191"/>
      <c r="I64" s="191"/>
      <c r="J64" s="191"/>
      <c r="K64" s="191"/>
      <c r="L64" s="191"/>
      <c r="M64" s="191"/>
      <c r="N64" s="191"/>
      <c r="O64" s="191" t="s">
        <v>215</v>
      </c>
      <c r="P64" s="191"/>
      <c r="Q64" s="191"/>
      <c r="R64" s="191"/>
      <c r="S64" s="191"/>
      <c r="T64" s="191"/>
      <c r="U64" s="191"/>
      <c r="V64" s="191"/>
      <c r="W64" s="192"/>
    </row>
    <row r="65" spans="1:23" x14ac:dyDescent="0.25">
      <c r="A65" s="190"/>
      <c r="B65" s="191"/>
      <c r="C65" s="197"/>
      <c r="D65" s="191"/>
      <c r="E65" s="191"/>
      <c r="F65" s="191"/>
      <c r="G65" s="191"/>
      <c r="H65" s="191"/>
      <c r="I65" s="191"/>
      <c r="J65" s="191"/>
      <c r="K65" s="191"/>
      <c r="L65" s="191"/>
      <c r="M65" s="191"/>
      <c r="N65" s="191"/>
      <c r="O65" s="191" t="s">
        <v>216</v>
      </c>
      <c r="P65" s="191"/>
      <c r="Q65" s="191"/>
      <c r="R65" s="191"/>
      <c r="S65" s="191"/>
      <c r="T65" s="191"/>
      <c r="U65" s="191"/>
      <c r="V65" s="191"/>
      <c r="W65" s="192"/>
    </row>
    <row r="66" spans="1:23" x14ac:dyDescent="0.25">
      <c r="A66" s="190"/>
      <c r="B66" s="191"/>
      <c r="C66" s="191" t="s">
        <v>186</v>
      </c>
      <c r="D66" s="191"/>
      <c r="E66" s="191"/>
      <c r="F66" s="191"/>
      <c r="G66" s="191"/>
      <c r="H66" s="191"/>
      <c r="I66" s="191"/>
      <c r="J66" s="191"/>
      <c r="K66" s="191"/>
      <c r="L66" s="191"/>
      <c r="M66" s="191"/>
      <c r="N66" s="191"/>
      <c r="O66" s="191"/>
      <c r="P66" s="191"/>
      <c r="Q66" s="191"/>
      <c r="R66" s="191"/>
      <c r="S66" s="191"/>
      <c r="T66" s="191"/>
      <c r="U66" s="191"/>
      <c r="V66" s="191"/>
      <c r="W66" s="192"/>
    </row>
    <row r="67" spans="1:23" x14ac:dyDescent="0.25">
      <c r="A67" s="190"/>
      <c r="B67" s="191"/>
      <c r="C67" s="191" t="s">
        <v>193</v>
      </c>
      <c r="D67" s="191"/>
      <c r="E67" s="191"/>
      <c r="F67" s="191"/>
      <c r="G67" s="191"/>
      <c r="H67" s="191"/>
      <c r="I67" s="191"/>
      <c r="J67" s="191"/>
      <c r="K67" s="191"/>
      <c r="L67" s="191"/>
      <c r="M67" s="191"/>
      <c r="N67" s="191"/>
      <c r="O67" s="191"/>
      <c r="P67" s="191"/>
      <c r="Q67" s="191"/>
      <c r="R67" s="191"/>
      <c r="S67" s="191"/>
      <c r="T67" s="191"/>
      <c r="U67" s="191"/>
      <c r="V67" s="191"/>
      <c r="W67" s="192"/>
    </row>
    <row r="68" spans="1:23" x14ac:dyDescent="0.25">
      <c r="A68" s="190"/>
      <c r="B68" s="191"/>
      <c r="C68" s="191" t="s">
        <v>187</v>
      </c>
      <c r="D68" s="191"/>
      <c r="E68" s="191"/>
      <c r="F68" s="191"/>
      <c r="G68" s="191"/>
      <c r="H68" s="191"/>
      <c r="I68" s="191"/>
      <c r="J68" s="191"/>
      <c r="K68" s="191"/>
      <c r="L68" s="191"/>
      <c r="M68" s="191"/>
      <c r="N68" s="191"/>
      <c r="O68" s="191"/>
      <c r="P68" s="191"/>
      <c r="Q68" s="191"/>
      <c r="R68" s="191"/>
      <c r="S68" s="191"/>
      <c r="T68" s="191"/>
      <c r="U68" s="191"/>
      <c r="V68" s="191"/>
      <c r="W68" s="192"/>
    </row>
    <row r="69" spans="1:23" x14ac:dyDescent="0.25">
      <c r="A69" s="190"/>
      <c r="B69" s="191"/>
      <c r="C69" s="191" t="s">
        <v>194</v>
      </c>
      <c r="D69" s="191"/>
      <c r="E69" s="191"/>
      <c r="F69" s="191"/>
      <c r="G69" s="191"/>
      <c r="H69" s="191"/>
      <c r="I69" s="191"/>
      <c r="J69" s="191"/>
      <c r="K69" s="191"/>
      <c r="L69" s="191"/>
      <c r="M69" s="191"/>
      <c r="N69" s="191"/>
      <c r="O69" s="191"/>
      <c r="P69" s="191"/>
      <c r="Q69" s="191"/>
      <c r="R69" s="191"/>
      <c r="S69" s="191"/>
      <c r="T69" s="191"/>
      <c r="U69" s="191"/>
      <c r="V69" s="191"/>
      <c r="W69" s="192"/>
    </row>
    <row r="70" spans="1:23" x14ac:dyDescent="0.25">
      <c r="A70" s="190"/>
      <c r="B70" s="191"/>
      <c r="C70" s="197"/>
      <c r="D70" s="191"/>
      <c r="E70" s="191"/>
      <c r="F70" s="191"/>
      <c r="G70" s="191"/>
      <c r="H70" s="191"/>
      <c r="I70" s="191"/>
      <c r="J70" s="191"/>
      <c r="K70" s="191"/>
      <c r="L70" s="191"/>
      <c r="M70" s="191"/>
      <c r="N70" s="191"/>
      <c r="O70" s="191"/>
      <c r="P70" s="191"/>
      <c r="Q70" s="191"/>
      <c r="R70" s="191"/>
      <c r="S70" s="191"/>
      <c r="T70" s="191"/>
      <c r="U70" s="191"/>
      <c r="V70" s="191"/>
      <c r="W70" s="192"/>
    </row>
    <row r="71" spans="1:23" x14ac:dyDescent="0.25">
      <c r="A71" s="190"/>
      <c r="B71" s="191"/>
      <c r="C71" s="197"/>
      <c r="D71" s="191"/>
      <c r="E71" s="191"/>
      <c r="F71" s="191"/>
      <c r="G71" s="191"/>
      <c r="H71" s="191"/>
      <c r="I71" s="191"/>
      <c r="J71" s="191"/>
      <c r="K71" s="191"/>
      <c r="L71" s="191"/>
      <c r="M71" s="191"/>
      <c r="N71" s="191"/>
      <c r="O71" s="191"/>
      <c r="P71" s="191"/>
      <c r="Q71" s="191"/>
      <c r="R71" s="191"/>
      <c r="S71" s="191"/>
      <c r="T71" s="191"/>
      <c r="U71" s="191"/>
      <c r="V71" s="191"/>
      <c r="W71" s="192"/>
    </row>
    <row r="72" spans="1:23" x14ac:dyDescent="0.25">
      <c r="A72" s="190"/>
      <c r="B72" s="191"/>
      <c r="C72" s="197"/>
      <c r="D72" s="191"/>
      <c r="E72" s="191"/>
      <c r="F72" s="191"/>
      <c r="G72" s="191"/>
      <c r="H72" s="191"/>
      <c r="I72" s="191"/>
      <c r="J72" s="191"/>
      <c r="K72" s="191"/>
      <c r="L72" s="191"/>
      <c r="M72" s="191"/>
      <c r="N72" s="191"/>
      <c r="O72" s="191"/>
      <c r="P72" s="191"/>
      <c r="Q72" s="191"/>
      <c r="R72" s="191"/>
      <c r="S72" s="191"/>
      <c r="T72" s="191"/>
      <c r="U72" s="191"/>
      <c r="V72" s="191"/>
      <c r="W72" s="192"/>
    </row>
    <row r="73" spans="1:23" x14ac:dyDescent="0.25">
      <c r="A73" s="190"/>
      <c r="B73" s="191"/>
      <c r="C73" s="191"/>
      <c r="D73" s="191"/>
      <c r="E73" s="191"/>
      <c r="F73" s="191"/>
      <c r="G73" s="191"/>
      <c r="H73" s="191"/>
      <c r="I73" s="191"/>
      <c r="J73" s="191"/>
      <c r="K73" s="191"/>
      <c r="L73" s="191"/>
      <c r="M73" s="191"/>
      <c r="N73" s="191"/>
      <c r="O73" s="191"/>
      <c r="P73" s="191"/>
      <c r="Q73" s="191"/>
      <c r="R73" s="191"/>
      <c r="S73" s="191"/>
      <c r="T73" s="191"/>
      <c r="U73" s="191"/>
      <c r="V73" s="191"/>
      <c r="W73" s="192"/>
    </row>
    <row r="74" spans="1:23" x14ac:dyDescent="0.25">
      <c r="A74" s="190"/>
      <c r="B74" s="191"/>
      <c r="C74" s="191"/>
      <c r="D74" s="191"/>
      <c r="E74" s="191"/>
      <c r="F74" s="191"/>
      <c r="G74" s="191"/>
      <c r="H74" s="191"/>
      <c r="I74" s="191"/>
      <c r="J74" s="191"/>
      <c r="K74" s="191"/>
      <c r="L74" s="191"/>
      <c r="M74" s="191"/>
      <c r="N74" s="191"/>
      <c r="O74" s="191"/>
      <c r="P74" s="191"/>
      <c r="Q74" s="191"/>
      <c r="R74" s="191"/>
      <c r="S74" s="191"/>
      <c r="T74" s="191"/>
      <c r="U74" s="191"/>
      <c r="V74" s="191"/>
      <c r="W74" s="192"/>
    </row>
    <row r="75" spans="1:23" x14ac:dyDescent="0.25">
      <c r="A75" s="190"/>
      <c r="B75" s="191"/>
      <c r="C75" s="191"/>
      <c r="D75" s="191"/>
      <c r="E75" s="191"/>
      <c r="F75" s="191"/>
      <c r="G75" s="191"/>
      <c r="H75" s="191"/>
      <c r="I75" s="191"/>
      <c r="J75" s="191"/>
      <c r="K75" s="191"/>
      <c r="L75" s="191"/>
      <c r="M75" s="191"/>
      <c r="N75" s="191"/>
      <c r="O75" s="191"/>
      <c r="P75" s="191"/>
      <c r="Q75" s="191"/>
      <c r="R75" s="191"/>
      <c r="S75" s="191"/>
      <c r="T75" s="191"/>
      <c r="U75" s="191"/>
      <c r="V75" s="191"/>
      <c r="W75" s="192"/>
    </row>
    <row r="76" spans="1:23" x14ac:dyDescent="0.25">
      <c r="A76" s="190"/>
      <c r="B76" s="191"/>
      <c r="C76" s="191"/>
      <c r="D76" s="191"/>
      <c r="E76" s="191"/>
      <c r="F76" s="191"/>
      <c r="G76" s="191"/>
      <c r="H76" s="191"/>
      <c r="I76" s="191"/>
      <c r="J76" s="191"/>
      <c r="K76" s="191"/>
      <c r="L76" s="191"/>
      <c r="M76" s="191"/>
      <c r="N76" s="191"/>
      <c r="O76" s="191"/>
      <c r="P76" s="191"/>
      <c r="Q76" s="191"/>
      <c r="R76" s="191"/>
      <c r="S76" s="191"/>
      <c r="T76" s="191"/>
      <c r="U76" s="191"/>
      <c r="V76" s="191"/>
      <c r="W76" s="192"/>
    </row>
    <row r="77" spans="1:23" x14ac:dyDescent="0.25">
      <c r="A77" s="190"/>
      <c r="B77" s="191"/>
      <c r="C77" s="191"/>
      <c r="D77" s="191"/>
      <c r="E77" s="191"/>
      <c r="F77" s="191"/>
      <c r="G77" s="191"/>
      <c r="H77" s="191"/>
      <c r="I77" s="191"/>
      <c r="J77" s="191"/>
      <c r="K77" s="191"/>
      <c r="L77" s="191"/>
      <c r="M77" s="191"/>
      <c r="N77" s="191"/>
      <c r="O77" s="191"/>
      <c r="P77" s="191"/>
      <c r="Q77" s="191"/>
      <c r="R77" s="191"/>
      <c r="S77" s="191"/>
      <c r="T77" s="191"/>
      <c r="U77" s="191"/>
      <c r="V77" s="191"/>
      <c r="W77" s="192"/>
    </row>
    <row r="78" spans="1:23" x14ac:dyDescent="0.25">
      <c r="A78" s="190"/>
      <c r="B78" s="191"/>
      <c r="C78" s="191"/>
      <c r="D78" s="191"/>
      <c r="E78" s="191"/>
      <c r="F78" s="191"/>
      <c r="G78" s="191"/>
      <c r="H78" s="191"/>
      <c r="I78" s="191"/>
      <c r="J78" s="191"/>
      <c r="K78" s="191"/>
      <c r="L78" s="191"/>
      <c r="M78" s="191"/>
      <c r="N78" s="191"/>
      <c r="O78" s="191"/>
      <c r="P78" s="191"/>
      <c r="Q78" s="191"/>
      <c r="R78" s="191"/>
      <c r="S78" s="191"/>
      <c r="T78" s="191"/>
      <c r="U78" s="191"/>
      <c r="V78" s="191"/>
      <c r="W78" s="192"/>
    </row>
    <row r="79" spans="1:23" x14ac:dyDescent="0.25">
      <c r="A79" s="190"/>
      <c r="B79" s="191"/>
      <c r="C79" s="191"/>
      <c r="D79" s="191"/>
      <c r="E79" s="191"/>
      <c r="F79" s="191"/>
      <c r="G79" s="191"/>
      <c r="H79" s="191"/>
      <c r="I79" s="191"/>
      <c r="J79" s="191"/>
      <c r="K79" s="191"/>
      <c r="L79" s="191"/>
      <c r="M79" s="191"/>
      <c r="N79" s="191"/>
      <c r="O79" s="191"/>
      <c r="P79" s="191"/>
      <c r="Q79" s="191"/>
      <c r="R79" s="191"/>
      <c r="S79" s="191"/>
      <c r="T79" s="191"/>
      <c r="U79" s="191"/>
      <c r="V79" s="191"/>
      <c r="W79" s="192"/>
    </row>
    <row r="80" spans="1:23" x14ac:dyDescent="0.25">
      <c r="A80" s="190"/>
      <c r="B80" s="191"/>
      <c r="C80" s="191"/>
      <c r="D80" s="191"/>
      <c r="E80" s="191"/>
      <c r="F80" s="191"/>
      <c r="G80" s="191"/>
      <c r="H80" s="191"/>
      <c r="I80" s="191"/>
      <c r="J80" s="191"/>
      <c r="K80" s="191"/>
      <c r="L80" s="191"/>
      <c r="M80" s="191"/>
      <c r="N80" s="191"/>
      <c r="O80" s="191"/>
      <c r="P80" s="191"/>
      <c r="Q80" s="191"/>
      <c r="R80" s="191"/>
      <c r="S80" s="191"/>
      <c r="T80" s="191"/>
      <c r="U80" s="191"/>
      <c r="V80" s="191"/>
      <c r="W80" s="192"/>
    </row>
    <row r="81" spans="1:23" x14ac:dyDescent="0.25">
      <c r="A81" s="190"/>
      <c r="B81" s="191"/>
      <c r="C81" s="191"/>
      <c r="D81" s="191"/>
      <c r="E81" s="191"/>
      <c r="F81" s="191"/>
      <c r="G81" s="191"/>
      <c r="H81" s="191"/>
      <c r="I81" s="191"/>
      <c r="J81" s="191"/>
      <c r="K81" s="191"/>
      <c r="L81" s="191"/>
      <c r="M81" s="191"/>
      <c r="N81" s="191"/>
      <c r="O81" s="191"/>
      <c r="P81" s="191"/>
      <c r="Q81" s="191"/>
      <c r="R81" s="191"/>
      <c r="S81" s="191"/>
      <c r="T81" s="191"/>
      <c r="U81" s="191"/>
      <c r="V81" s="191"/>
      <c r="W81" s="192"/>
    </row>
    <row r="82" spans="1:23" x14ac:dyDescent="0.25">
      <c r="A82" s="190"/>
      <c r="B82" s="191"/>
      <c r="C82" s="191"/>
      <c r="D82" s="191"/>
      <c r="E82" s="191"/>
      <c r="F82" s="191"/>
      <c r="G82" s="191"/>
      <c r="H82" s="191"/>
      <c r="I82" s="191"/>
      <c r="J82" s="191"/>
      <c r="K82" s="191"/>
      <c r="L82" s="191"/>
      <c r="M82" s="191"/>
      <c r="N82" s="191"/>
      <c r="O82" s="191"/>
      <c r="P82" s="191"/>
      <c r="Q82" s="191"/>
      <c r="R82" s="191"/>
      <c r="S82" s="191"/>
      <c r="T82" s="191"/>
      <c r="U82" s="191"/>
      <c r="V82" s="191"/>
      <c r="W82" s="192"/>
    </row>
    <row r="83" spans="1:23" x14ac:dyDescent="0.25">
      <c r="A83" s="190"/>
      <c r="B83" s="191"/>
      <c r="C83" s="191"/>
      <c r="D83" s="191"/>
      <c r="E83" s="191"/>
      <c r="F83" s="191"/>
      <c r="G83" s="191"/>
      <c r="H83" s="191"/>
      <c r="I83" s="191"/>
      <c r="J83" s="191"/>
      <c r="K83" s="191"/>
      <c r="L83" s="191"/>
      <c r="M83" s="191"/>
      <c r="N83" s="191"/>
      <c r="O83" s="191"/>
      <c r="P83" s="191"/>
      <c r="Q83" s="191"/>
      <c r="R83" s="191"/>
      <c r="S83" s="191"/>
      <c r="T83" s="191"/>
      <c r="U83" s="191"/>
      <c r="V83" s="191"/>
      <c r="W83" s="192"/>
    </row>
    <row r="84" spans="1:23" x14ac:dyDescent="0.25">
      <c r="A84" s="194"/>
      <c r="B84" s="195"/>
      <c r="C84" s="195"/>
      <c r="D84" s="195"/>
      <c r="E84" s="195"/>
      <c r="F84" s="195"/>
      <c r="G84" s="195"/>
      <c r="H84" s="195"/>
      <c r="I84" s="195"/>
      <c r="J84" s="195"/>
      <c r="K84" s="195"/>
      <c r="L84" s="195"/>
      <c r="M84" s="195"/>
      <c r="N84" s="195"/>
      <c r="O84" s="195"/>
      <c r="P84" s="195"/>
      <c r="Q84" s="195"/>
      <c r="R84" s="195"/>
      <c r="S84" s="195"/>
      <c r="T84" s="195"/>
      <c r="U84" s="195"/>
      <c r="V84" s="195"/>
      <c r="W84" s="196"/>
    </row>
    <row r="85" spans="1:23" x14ac:dyDescent="0.25"/>
  </sheetData>
  <sheetProtection sheet="1" objects="1" scenarios="1"/>
  <mergeCells count="7">
    <mergeCell ref="A42:W42"/>
    <mergeCell ref="A10:B10"/>
    <mergeCell ref="D10:E10"/>
    <mergeCell ref="G10:H10"/>
    <mergeCell ref="A26:B26"/>
    <mergeCell ref="D26:E26"/>
    <mergeCell ref="G26:H26"/>
  </mergeCells>
  <pageMargins left="0.7" right="0.7" top="0.75" bottom="0.75" header="0.3" footer="0.3"/>
  <pageSetup paperSize="9" orientation="portrait" verticalDpi="599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At% to Wt%</vt:lpstr>
      <vt:lpstr>Wt% to At%</vt:lpstr>
      <vt:lpstr>Volumes</vt:lpstr>
      <vt:lpstr>Elements Data</vt:lpstr>
      <vt:lpstr>Sputter 01</vt:lpstr>
      <vt:lpstr>Charge 01 - Mg65Zn30Ca5</vt:lpstr>
      <vt:lpstr>Charge 02 - Remelt 01</vt:lpstr>
      <vt:lpstr>Charge 03 - Mg65Zn30Ca5</vt:lpstr>
      <vt:lpstr>Charge 04 - Mg65Zn30Ca5</vt:lpstr>
      <vt:lpstr>Charge 05 - Mg65Zn30Ca5</vt:lpstr>
      <vt:lpstr>Charge 06 - Mg65Zn30Ca5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z3492622</dc:creator>
  <cp:lastModifiedBy>z3492622</cp:lastModifiedBy>
  <cp:lastPrinted>2014-09-15T00:46:16Z</cp:lastPrinted>
  <dcterms:created xsi:type="dcterms:W3CDTF">2014-08-07T05:06:48Z</dcterms:created>
  <dcterms:modified xsi:type="dcterms:W3CDTF">2015-02-12T11:16:49Z</dcterms:modified>
</cp:coreProperties>
</file>