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esktop\PhD Files\Lab Work\"/>
    </mc:Choice>
  </mc:AlternateContent>
  <bookViews>
    <workbookView xWindow="0" yWindow="0" windowWidth="21570" windowHeight="10410"/>
  </bookViews>
  <sheets>
    <sheet name="At% to Wt%" sheetId="1" r:id="rId1"/>
    <sheet name="Wt% to At%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C36" i="1" l="1"/>
  <c r="C35" i="1"/>
  <c r="C33" i="1"/>
  <c r="C34" i="1"/>
  <c r="C32" i="1"/>
  <c r="A30" i="1" l="1"/>
  <c r="A14" i="1" l="1"/>
  <c r="A8" i="1"/>
  <c r="H17" i="1"/>
  <c r="H16" i="1"/>
  <c r="H15" i="1"/>
  <c r="G17" i="1"/>
  <c r="G16" i="1"/>
  <c r="G15" i="1"/>
  <c r="H18" i="1" l="1"/>
  <c r="D17" i="2"/>
  <c r="D16" i="2"/>
  <c r="D15" i="2"/>
  <c r="D10" i="2"/>
  <c r="D11" i="2"/>
  <c r="D9" i="2"/>
  <c r="A23" i="2"/>
  <c r="A24" i="2" s="1"/>
  <c r="C18" i="2"/>
  <c r="C12" i="2"/>
  <c r="D18" i="2" l="1"/>
  <c r="E15" i="2" s="1"/>
  <c r="D12" i="2"/>
  <c r="E9" i="2" s="1"/>
  <c r="A22" i="1"/>
  <c r="A23" i="1" l="1"/>
  <c r="A25" i="1"/>
  <c r="E16" i="2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G9" i="1" s="1"/>
  <c r="H9" i="1" s="1"/>
  <c r="E16" i="1"/>
  <c r="E17" i="1"/>
  <c r="D18" i="1"/>
  <c r="E15" i="1" s="1"/>
  <c r="E10" i="1"/>
  <c r="G10" i="1" s="1"/>
  <c r="H10" i="1" s="1"/>
  <c r="E11" i="1" l="1"/>
  <c r="E18" i="1"/>
  <c r="E12" i="1" l="1"/>
  <c r="G11" i="1"/>
  <c r="H11" i="1" l="1"/>
  <c r="H12" i="1" s="1"/>
</calcChain>
</file>

<file path=xl/sharedStrings.xml><?xml version="1.0" encoding="utf-8"?>
<sst xmlns="http://schemas.openxmlformats.org/spreadsheetml/2006/main" count="106" uniqueCount="52">
  <si>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</si>
  <si>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</si>
  <si>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</si>
  <si>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</si>
  <si>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</si>
  <si>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</si>
  <si>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</si>
  <si>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</si>
  <si>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</si>
  <si>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</si>
  <si>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</si>
  <si>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</si>
  <si>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</si>
  <si>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</si>
  <si>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</si>
  <si>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</si>
  <si>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</si>
  <si>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</si>
  <si>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</si>
  <si>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</si>
  <si>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</si>
  <si>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</si>
  <si>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</si>
  <si>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</si>
  <si>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</si>
  <si>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</si>
  <si>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</si>
  <si>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</si>
  <si>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</si>
  <si>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</si>
  <si>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</si>
  <si>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</si>
  <si>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</si>
  <si>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</si>
  <si>
    <t>Charge should be 40 or 60cc max</t>
  </si>
  <si>
    <t>Mass [g]</t>
  </si>
  <si>
    <t>Charge [cc]</t>
  </si>
  <si>
    <t>nm/5 min</t>
  </si>
  <si>
    <t>Rate</t>
  </si>
  <si>
    <t>1.4 nm/s</t>
  </si>
  <si>
    <t>3.3 nm/s</t>
  </si>
  <si>
    <t>Jake Coa 2013 Thesis</t>
  </si>
  <si>
    <t>SMG Alloy Substraite Temp</t>
  </si>
  <si>
    <t>Tm</t>
  </si>
  <si>
    <t>Tg</t>
  </si>
  <si>
    <t>Tx</t>
  </si>
  <si>
    <t>C</t>
  </si>
  <si>
    <t>0.7 Tg</t>
  </si>
  <si>
    <t>0.8 Tg</t>
  </si>
  <si>
    <t>K</t>
  </si>
  <si>
    <t xml:space="preserve">If it is calculated in C, expect substraite Temp should be 100C to form SMG </t>
  </si>
  <si>
    <t>If 0.7 is calculated in K, that means you get SMG at room temp!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</si>
</sst>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  <xf numFmtId="0" fontId="3" fillId="5" borderId="1" xfId="0" quotePrefix="1" applyFont="1" applyFill="1" applyBorder="1"/>
    <xf numFmtId="10" fontId="0" fillId="8" borderId="2" xfId="1" applyNumberFormat="1" applyFont="1" applyFill="1" applyBorder="1"/>
    <xf numFmtId="10" fontId="0" fillId="8" borderId="0" xfId="1" applyNumberFormat="1" applyFont="1" applyFill="1" applyBorder="1"/>
    <xf numFmtId="0" fontId="0" fillId="8" borderId="9" xfId="0" applyFill="1" applyBorder="1"/>
    <xf numFmtId="9" fontId="0" fillId="8" borderId="2" xfId="1" applyFont="1" applyFill="1" applyBorder="1"/>
    <xf numFmtId="9" fontId="0" fillId="8" borderId="0" xfId="1" applyFont="1" applyFill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1" xfId="0" applyNumberFormat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abSelected="1" zoomScale="110" zoomScaleNormal="110" workbookViewId="0">
      <selection activeCell="E34" sqref="E34"/>
    </sheetView>
  </sheetViews>
  <sheetFormatPr defaultColWidth="0" defaultRowHeight="15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6" width="9.140625" customWidth="1"/>
    <col min="7" max="7" width="12.28515625" customWidth="1"/>
    <col min="8" max="8" width="11.28515625" customWidth="1"/>
    <col min="9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7" customFormat="1" ht="46.5" x14ac:dyDescent="0.7">
      <c r="A1" s="57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6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0" s="23" customFormat="1" ht="15.75" x14ac:dyDescent="0.25">
      <c r="A8" s="72" t="str">
        <f>A9 &amp; C9*100 &amp; A10 &amp; C10*100 &amp; A11 &amp; C11*100</f>
        <v>Mg65Zn30Ca5</v>
      </c>
      <c r="B8" s="24"/>
      <c r="C8" s="47" t="s">
        <v>19</v>
      </c>
      <c r="D8" s="47" t="s">
        <v>22</v>
      </c>
      <c r="E8" s="48" t="s">
        <v>21</v>
      </c>
      <c r="G8" s="81" t="s">
        <v>35</v>
      </c>
      <c r="H8" s="48" t="s">
        <v>36</v>
      </c>
    </row>
    <row r="9" spans="1:10" x14ac:dyDescent="0.25">
      <c r="A9" s="25" t="s">
        <v>0</v>
      </c>
      <c r="B9" s="27"/>
      <c r="C9" s="73">
        <v>0.65</v>
      </c>
      <c r="D9" s="16">
        <f>C9*C3</f>
        <v>15.798250000000001</v>
      </c>
      <c r="E9" s="29">
        <f>D9/$D$12</f>
        <v>0.42222400395544779</v>
      </c>
      <c r="G9" s="78">
        <f>E9*$G$12</f>
        <v>48.133536450921049</v>
      </c>
      <c r="H9" s="79">
        <f>G9/D3</f>
        <v>27.694785069574827</v>
      </c>
    </row>
    <row r="10" spans="1:10" x14ac:dyDescent="0.25">
      <c r="A10" s="25" t="s">
        <v>2</v>
      </c>
      <c r="B10" s="30"/>
      <c r="C10" s="74">
        <v>0.3</v>
      </c>
      <c r="D10" s="4">
        <f>C10*C4</f>
        <v>19.614599999999999</v>
      </c>
      <c r="E10" s="32">
        <f>D10/$D$12</f>
        <v>0.52421976788470404</v>
      </c>
      <c r="G10" s="78">
        <f>E10*$G$12</f>
        <v>59.76105353885626</v>
      </c>
      <c r="H10" s="79">
        <f t="shared" ref="H10" si="0">G10/D4</f>
        <v>8.369895453621325</v>
      </c>
    </row>
    <row r="11" spans="1:10" x14ac:dyDescent="0.25">
      <c r="A11" s="25" t="s">
        <v>1</v>
      </c>
      <c r="B11" s="30"/>
      <c r="C11" s="74">
        <v>0.05</v>
      </c>
      <c r="D11" s="4">
        <f>C11*C5</f>
        <v>2.0039000000000002</v>
      </c>
      <c r="E11" s="32">
        <f>D11/$D$12</f>
        <v>5.3556228159848202E-2</v>
      </c>
      <c r="G11" s="78">
        <f>E11*$G$12</f>
        <v>6.1054100102226947</v>
      </c>
      <c r="H11" s="79">
        <f>G11/D5</f>
        <v>3.9389742001436741</v>
      </c>
    </row>
    <row r="12" spans="1:10" x14ac:dyDescent="0.25">
      <c r="A12" s="26"/>
      <c r="B12" s="33" t="s">
        <v>20</v>
      </c>
      <c r="C12" s="34">
        <f>SUM(C9:C11)</f>
        <v>1</v>
      </c>
      <c r="D12" s="35">
        <f>SUM(D9:D11)</f>
        <v>37.41675</v>
      </c>
      <c r="E12" s="36">
        <f>SUM(E9:E11)</f>
        <v>1</v>
      </c>
      <c r="G12" s="75">
        <v>114</v>
      </c>
      <c r="H12" s="80">
        <f>SUM(H9:H11)</f>
        <v>40.003654723339828</v>
      </c>
      <c r="J12" t="s">
        <v>34</v>
      </c>
    </row>
    <row r="14" spans="1:10" s="23" customFormat="1" ht="15.75" x14ac:dyDescent="0.25">
      <c r="A14" s="37" t="str">
        <f>A15 &amp; C15*100 &amp; A16 &amp; C16*100 &amp; A17 &amp; C17*100</f>
        <v>Mg65Ca25Y10</v>
      </c>
      <c r="B14" s="38"/>
      <c r="C14" s="49" t="s">
        <v>19</v>
      </c>
      <c r="D14" s="49" t="s">
        <v>22</v>
      </c>
      <c r="E14" s="50" t="s">
        <v>21</v>
      </c>
      <c r="G14" s="82" t="s">
        <v>35</v>
      </c>
      <c r="H14" s="50" t="s">
        <v>36</v>
      </c>
    </row>
    <row r="15" spans="1:10" x14ac:dyDescent="0.25">
      <c r="A15" s="39" t="s">
        <v>0</v>
      </c>
      <c r="B15" s="27"/>
      <c r="C15" s="76">
        <v>0.65</v>
      </c>
      <c r="D15" s="16">
        <f>C15*C3</f>
        <v>15.798250000000001</v>
      </c>
      <c r="E15" s="29">
        <f>D15/$D$18</f>
        <v>0.45517165992467395</v>
      </c>
      <c r="G15" s="78">
        <f>E15*$G$18</f>
        <v>36.413732793973914</v>
      </c>
      <c r="H15" s="79">
        <f>G15/D3</f>
        <v>20.951514841181769</v>
      </c>
    </row>
    <row r="16" spans="1:10" x14ac:dyDescent="0.25">
      <c r="A16" s="39" t="s">
        <v>1</v>
      </c>
      <c r="B16" s="30"/>
      <c r="C16" s="77">
        <v>0.25</v>
      </c>
      <c r="D16" s="4">
        <f>C16*C5</f>
        <v>10.019500000000001</v>
      </c>
      <c r="E16" s="32">
        <f>D16/$D$18</f>
        <v>0.28867706528351372</v>
      </c>
      <c r="G16" s="78">
        <f>E16*$G$18</f>
        <v>23.094165222681099</v>
      </c>
      <c r="H16" s="79">
        <f>G16/D5</f>
        <v>14.899461433987804</v>
      </c>
    </row>
    <row r="17" spans="1:8" x14ac:dyDescent="0.25">
      <c r="A17" s="39" t="s">
        <v>15</v>
      </c>
      <c r="B17" s="30"/>
      <c r="C17" s="77">
        <v>0.1</v>
      </c>
      <c r="D17" s="4">
        <f>C17*C6</f>
        <v>8.8905840000000005</v>
      </c>
      <c r="E17" s="32">
        <f>D17/$D$18</f>
        <v>0.25615127479181221</v>
      </c>
      <c r="G17" s="78">
        <f>E17*$G$18</f>
        <v>20.492101983344977</v>
      </c>
      <c r="H17" s="79">
        <f>G17/D6</f>
        <v>4.5823126080825078</v>
      </c>
    </row>
    <row r="18" spans="1:8" x14ac:dyDescent="0.25">
      <c r="A18" s="40"/>
      <c r="B18" s="33" t="s">
        <v>20</v>
      </c>
      <c r="C18" s="43">
        <f>SUM(C15:C17)</f>
        <v>1</v>
      </c>
      <c r="D18" s="44">
        <f t="shared" ref="D18:E18" si="1">SUM(D15:D17)</f>
        <v>34.708334000000008</v>
      </c>
      <c r="E18" s="45">
        <f t="shared" si="1"/>
        <v>0.99999999999999989</v>
      </c>
      <c r="G18" s="75">
        <v>80</v>
      </c>
      <c r="H18" s="80">
        <f>SUM(H15:H17)</f>
        <v>40.433288883252082</v>
      </c>
    </row>
    <row r="20" spans="1:8" x14ac:dyDescent="0.25">
      <c r="A20" t="s">
        <v>23</v>
      </c>
      <c r="D20" t="s">
        <v>26</v>
      </c>
      <c r="G20" t="s">
        <v>38</v>
      </c>
    </row>
    <row r="21" spans="1:8" x14ac:dyDescent="0.25">
      <c r="A21" s="83">
        <v>3.3</v>
      </c>
      <c r="B21" t="s">
        <v>24</v>
      </c>
      <c r="D21" t="s">
        <v>27</v>
      </c>
      <c r="G21" t="s">
        <v>39</v>
      </c>
    </row>
    <row r="22" spans="1:8" x14ac:dyDescent="0.25">
      <c r="A22">
        <f>A21*60</f>
        <v>198</v>
      </c>
      <c r="B22" t="s">
        <v>25</v>
      </c>
      <c r="D22" t="s">
        <v>41</v>
      </c>
      <c r="G22" t="s">
        <v>40</v>
      </c>
    </row>
    <row r="23" spans="1:8" x14ac:dyDescent="0.25">
      <c r="A23">
        <f>A22*60/1000</f>
        <v>11.88</v>
      </c>
      <c r="B23" t="s">
        <v>28</v>
      </c>
    </row>
    <row r="25" spans="1:8" x14ac:dyDescent="0.25">
      <c r="A25">
        <f>A22*5</f>
        <v>990</v>
      </c>
      <c r="B25" t="s">
        <v>37</v>
      </c>
    </row>
    <row r="29" spans="1:8" x14ac:dyDescent="0.25">
      <c r="A29" t="s">
        <v>42</v>
      </c>
    </row>
    <row r="30" spans="1:8" x14ac:dyDescent="0.25">
      <c r="A30" t="str">
        <f>A8</f>
        <v>Mg65Zn30Ca5</v>
      </c>
    </row>
    <row r="31" spans="1:8" x14ac:dyDescent="0.25">
      <c r="B31" s="84" t="s">
        <v>46</v>
      </c>
      <c r="C31" s="84" t="s">
        <v>49</v>
      </c>
      <c r="D31" s="84"/>
    </row>
    <row r="32" spans="1:8" x14ac:dyDescent="0.25">
      <c r="A32" t="s">
        <v>43</v>
      </c>
      <c r="B32">
        <v>650</v>
      </c>
      <c r="C32">
        <f>B32+273</f>
        <v>923</v>
      </c>
    </row>
    <row r="33" spans="1:4" x14ac:dyDescent="0.25">
      <c r="A33" t="s">
        <v>45</v>
      </c>
      <c r="B33">
        <v>147</v>
      </c>
      <c r="C33">
        <f t="shared" ref="C33:C34" si="2">B33+273</f>
        <v>420</v>
      </c>
    </row>
    <row r="34" spans="1:4" x14ac:dyDescent="0.25">
      <c r="A34" t="s">
        <v>44</v>
      </c>
      <c r="B34">
        <v>132</v>
      </c>
      <c r="C34">
        <f t="shared" si="2"/>
        <v>405</v>
      </c>
    </row>
    <row r="35" spans="1:4" x14ac:dyDescent="0.25">
      <c r="A35" t="s">
        <v>47</v>
      </c>
      <c r="B35">
        <f>C35-273</f>
        <v>10.5</v>
      </c>
      <c r="C35">
        <f>C34*0.7</f>
        <v>283.5</v>
      </c>
      <c r="D35" t="s">
        <v>51</v>
      </c>
    </row>
    <row r="36" spans="1:4" x14ac:dyDescent="0.25">
      <c r="A36" t="s">
        <v>48</v>
      </c>
      <c r="B36">
        <f>C36-273</f>
        <v>51</v>
      </c>
      <c r="C36">
        <f>C34*0.8</f>
        <v>324</v>
      </c>
      <c r="D36" t="s">
        <v>50</v>
      </c>
    </row>
  </sheetData>
  <pageMargins left="0.7" right="0.7" top="0.75" bottom="0.75" header="0.3" footer="0.3"/>
  <pageSetup paperSize="9" orientation="landscape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/>
  </sheetViews>
  <sheetFormatPr defaultRowHeight="15" x14ac:dyDescent="0.25"/>
  <sheetData>
    <row r="1" spans="1:12" s="56" customFormat="1" ht="46.5" customHeight="1" x14ac:dyDescent="0.9">
      <c r="A1" s="55" t="s">
        <v>32</v>
      </c>
    </row>
    <row r="2" spans="1:12" ht="63" x14ac:dyDescent="0.25">
      <c r="A2" s="58" t="s">
        <v>3</v>
      </c>
      <c r="B2" s="59" t="s">
        <v>7</v>
      </c>
      <c r="C2" s="59" t="s">
        <v>4</v>
      </c>
      <c r="D2" s="59" t="s">
        <v>5</v>
      </c>
      <c r="E2" s="60" t="s">
        <v>6</v>
      </c>
      <c r="F2" s="46"/>
      <c r="G2" s="63" t="s">
        <v>8</v>
      </c>
      <c r="H2" s="64" t="s">
        <v>11</v>
      </c>
      <c r="I2" s="64" t="s">
        <v>12</v>
      </c>
      <c r="J2" s="65" t="s">
        <v>14</v>
      </c>
      <c r="K2" s="1"/>
      <c r="L2" s="1"/>
    </row>
    <row r="3" spans="1:12" x14ac:dyDescent="0.25">
      <c r="A3" s="61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1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1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2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3" t="s">
        <v>16</v>
      </c>
      <c r="B8" s="54"/>
      <c r="C8" s="51" t="s">
        <v>21</v>
      </c>
      <c r="D8" s="51" t="s">
        <v>30</v>
      </c>
      <c r="E8" s="52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39" t="s">
        <v>0</v>
      </c>
      <c r="B9" s="27"/>
      <c r="C9" s="28">
        <v>0.42199999999999999</v>
      </c>
      <c r="D9" s="16">
        <f>C9*C4*C5</f>
        <v>1105.8002739120002</v>
      </c>
      <c r="E9" s="29">
        <f>D9/$D$12</f>
        <v>0.64969173785295919</v>
      </c>
    </row>
    <row r="10" spans="1:12" x14ac:dyDescent="0.25">
      <c r="A10" s="39" t="s">
        <v>2</v>
      </c>
      <c r="B10" s="30"/>
      <c r="C10" s="31">
        <v>0.52400000000000002</v>
      </c>
      <c r="D10" s="4">
        <f>C10*C3*C5</f>
        <v>510.42619396000003</v>
      </c>
      <c r="E10" s="32">
        <f>D10/$D$12</f>
        <v>0.29989111851670097</v>
      </c>
    </row>
    <row r="11" spans="1:12" x14ac:dyDescent="0.25">
      <c r="A11" s="39" t="s">
        <v>1</v>
      </c>
      <c r="B11" s="30"/>
      <c r="C11" s="31">
        <v>5.3999999999999999E-2</v>
      </c>
      <c r="D11" s="4">
        <f>C11*C3*C4</f>
        <v>85.811913540000006</v>
      </c>
      <c r="E11" s="32">
        <f>D11/$D$12</f>
        <v>5.0417143630339868E-2</v>
      </c>
    </row>
    <row r="12" spans="1:12" x14ac:dyDescent="0.25">
      <c r="A12" s="40"/>
      <c r="B12" s="33" t="s">
        <v>20</v>
      </c>
      <c r="C12" s="34">
        <f>SUM(C9:C11)</f>
        <v>1</v>
      </c>
      <c r="D12" s="35">
        <f>SUM(D9:D11)</f>
        <v>1702.0383814120003</v>
      </c>
      <c r="E12" s="36">
        <f>SUM(E9:E11)</f>
        <v>1</v>
      </c>
    </row>
    <row r="14" spans="1:12" ht="47.25" x14ac:dyDescent="0.25">
      <c r="A14" s="66" t="s">
        <v>17</v>
      </c>
      <c r="B14" s="67"/>
      <c r="C14" s="68" t="s">
        <v>31</v>
      </c>
      <c r="D14" s="68" t="s">
        <v>30</v>
      </c>
      <c r="E14" s="69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0" t="s">
        <v>0</v>
      </c>
      <c r="B15" s="27"/>
      <c r="C15" s="41">
        <v>0.45500000000000002</v>
      </c>
      <c r="D15" s="16">
        <f>C15*C5*C6</f>
        <v>1621.2415562616002</v>
      </c>
      <c r="E15" s="29">
        <f>D15/$D$18</f>
        <v>0.64875768956180246</v>
      </c>
    </row>
    <row r="16" spans="1:12" x14ac:dyDescent="0.25">
      <c r="A16" s="70" t="s">
        <v>1</v>
      </c>
      <c r="B16" s="30"/>
      <c r="C16" s="42">
        <v>0.28899999999999998</v>
      </c>
      <c r="D16" s="4">
        <f>C16*C3*C6</f>
        <v>624.48751150679993</v>
      </c>
      <c r="E16" s="32">
        <f>D16/$D$18</f>
        <v>0.24989556526021983</v>
      </c>
    </row>
    <row r="17" spans="1:5" x14ac:dyDescent="0.25">
      <c r="A17" s="70" t="s">
        <v>15</v>
      </c>
      <c r="B17" s="30"/>
      <c r="C17" s="42">
        <v>0.26</v>
      </c>
      <c r="D17" s="4">
        <f>C17*C3*C5</f>
        <v>253.26490540000003</v>
      </c>
      <c r="E17" s="32">
        <f>D17/$D$18</f>
        <v>0.10134674517797777</v>
      </c>
    </row>
    <row r="18" spans="1:5" x14ac:dyDescent="0.25">
      <c r="A18" s="71"/>
      <c r="B18" s="33" t="s">
        <v>20</v>
      </c>
      <c r="C18" s="43">
        <f>SUM(C15:C17)</f>
        <v>1.004</v>
      </c>
      <c r="D18" s="44">
        <f t="shared" ref="D18:E18" si="0">SUM(D15:D17)</f>
        <v>2498.9939731683999</v>
      </c>
      <c r="E18" s="45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At% to Wt%</vt:lpstr>
      <vt:lpstr>Wt% to At%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2014-09-15T00:48:30Z</dcterms:modified>
</cp:coreProperties>
</file>