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7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17'!#REF!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12" i="15"/>
  <c r="C7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1" i="15"/>
  <c r="C9" i="15"/>
  <c r="C32" i="15"/>
  <c r="C21" i="15"/>
  <c r="C19" i="15"/>
  <c r="C8" i="15"/>
  <c r="C26" i="15"/>
  <c r="C16" i="15"/>
  <c r="C17" i="15"/>
  <c r="C3" i="15"/>
  <c r="C2" i="15"/>
  <c r="C5" i="15"/>
  <c r="C24" i="15"/>
  <c r="C29" i="15"/>
  <c r="C18" i="15"/>
  <c r="C31" i="15"/>
  <c r="C13" i="15"/>
  <c r="C15" i="15"/>
  <c r="C10" i="15"/>
  <c r="C28" i="15"/>
  <c r="C25" i="15"/>
  <c r="C14" i="15"/>
  <c r="C23" i="15"/>
  <c r="C4" i="15"/>
  <c r="C22" i="15"/>
  <c r="C27" i="15"/>
  <c r="C6" i="15"/>
  <c r="C2" i="14"/>
  <c r="C24" i="14"/>
  <c r="C11" i="14"/>
  <c r="C7" i="14"/>
  <c r="C12" i="14"/>
  <c r="C8" i="14"/>
  <c r="C16" i="14"/>
  <c r="C15" i="14"/>
  <c r="C13" i="14"/>
  <c r="C19" i="14"/>
  <c r="C20" i="14"/>
  <c r="C25" i="14"/>
  <c r="C27" i="14"/>
  <c r="C23" i="14"/>
  <c r="C22" i="14"/>
  <c r="C9" i="14"/>
  <c r="C17" i="14"/>
  <c r="C6" i="14"/>
  <c r="C10" i="14"/>
  <c r="C14" i="14"/>
  <c r="C5" i="14"/>
  <c r="C18" i="14"/>
  <c r="C3" i="14"/>
  <c r="C21" i="14"/>
  <c r="C39" i="14"/>
  <c r="C40" i="14"/>
  <c r="C26" i="14"/>
  <c r="C41" i="14"/>
  <c r="C42" i="14"/>
  <c r="C30" i="14"/>
  <c r="C31" i="14"/>
  <c r="C43" i="14"/>
  <c r="C34" i="14"/>
  <c r="C44" i="14"/>
  <c r="C45" i="14"/>
  <c r="C4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<sst xmlns="http://schemas.openxmlformats.org/spreadsheetml/2006/main" count="340" uniqueCount="201">
  <si>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</si>
  <si>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</si>
  <si>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</si>
  <si>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</si>
  <si>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</si>
  <si>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</si>
  <si>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</si>
  <si>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</si>
  <si>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</si>
  <si>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</si>
  <si>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</si>
  <si>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</si>
  <si>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</si>
  <si>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</si>
  <si>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</si>
  <si>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</si>
  <si>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</si>
  <si>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</si>
  <si>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</si>
  <si>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</si>
  <si>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</si>
  <si>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</si>
  <si>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</si>
  <si>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</si>
  <si>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</si>
  <si>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</si>
  <si>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</si>
  <si>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</si>
  <si>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</si>
  <si>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</si>
  <si>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</si>
  <si>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</si>
  <si>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</si>
  <si>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</si>
  <si>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</si>
  <si>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</si>
  <si>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</si>
  <si>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</si>
  <si>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</si>
  <si>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</si>
  <si>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</si>
  <si>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</si>
  <si>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</si>
  <si>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</si>
  <si>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</si>
  <si>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</si>
  <si>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</si>
  <si>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</si>
  <si>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</si>
  <si>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</si>
  <si>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</si>
  <si>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</si>
  <si>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</si>
  <si>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</si>
  <si>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</si>
  <si>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</si>
  <si>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</si>
  <si>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</si>
  <si>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</si>
  <si>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</si>
  <si>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</si>
  <si>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</si>
  <si>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</si>
  <si>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</si>
  <si>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</si>
  <si>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</si>
  <si>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</si>
  <si>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</si>
  <si>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</si>
  <si>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</si>
  <si>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</si>
  <si>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</si>
  <si>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</si>
  <si>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</si>
  <si>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</si>
  <si>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</si>
  <si>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</si>
  <si>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</si>
  <si>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</si>
  <si>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</si>
  <si>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</si>
  <si>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</si>
  <si>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</si>
  <si>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</si>
  <si>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</si>
  <si>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</si>
  <si>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</si>
  <si>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</si>
  <si>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</si>
  <si>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</si>
  <si>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</si>
  <si>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</si>
  <si>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</si>
  <si>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</si>
  <si>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</si>
  <si>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</si>
  <si>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</si>
  <si>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</si>
  <si>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</si>
  <si>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</si>
  <si>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</si>
  <si>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</si>
  <si>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</si>
  <si>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</si>
  <si>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</si>
  <si>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</si>
  <si>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</si>
  <si>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</si>
  <si>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</si>
  <si>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</si>
  <si>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</si>
  <si>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</si>
  <si>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</si>
  <si>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</si>
  <si>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</si>
  <si>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</si>
  <si>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</si>
  <si>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</si>
  <si>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</si>
  <si>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</si>
  <si>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</si>
  <si>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</si>
  <si>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</si>
  <si>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</si>
  <si>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</si>
  <si>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</si>
  <si>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</si>
  <si>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</si>
  <si>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</si>
  <si>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</si>
  <si>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</si>
  <si>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</si>
  <si>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</si>
  <si>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</si>
  <si>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</si>
  <si>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</si>
  <si>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</si>
  <si>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</si>
  <si>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</si>
  <si>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</si>
  <si>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</si>
  <si>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</si>
  <si>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</si>
  <si>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</si>
  <si>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</si>
  <si>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</si>
  <si>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</si>
  <si>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</si>
  <si>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</si>
  <si>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</si>
  <si>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</si>
  <si>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</si>
  <si>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</si>
  <si>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</si>
  <si>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</si>
  <si>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</si>
  <si>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</si>
  <si>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</si>
  <si>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</si>
  <si>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</si>
  <si>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</si>
  <si>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</si>
  <si>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</si>
  <si>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</si>
  <si>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</si>
  <si>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</si>
  <si>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</si>
  <si>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</si>
  <si>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</si>
  <si>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</si>
  <si>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</si>
  <si>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</si>
  <si>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</si>
  <si>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</si>
  <si>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</si>
  <si>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</si>
  <si>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</si>
  <si>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</si>
  <si>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</si>
  <si>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</si>
  <si>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</si>
  <si>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</si>
  <si>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</si>
  <si>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</si>
  <si>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</si>
  <si>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</si>
  <si>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</si>
  <si>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</si>
  <si>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</si>
  <si>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</si>
  <si>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</si>
  <si>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</si>
  <si>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</si>
  <si>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</si>
  <si>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</si>
  <si>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</si>
  <si>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</si>
  <si>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</si>
  <si>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</si>
  <si>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</si>
  <si>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17 - 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</si>
</sst>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17'!A1:G1</f>
        <v>Charge 17 - C07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17'!A3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17'!I3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17'!Q4</f>
        <v>Mg</v>
      </c>
      <c r="C4" s="132" t="str">
        <f>'Charge 17'!Q5</f>
        <v>Zn</v>
      </c>
      <c r="D4" s="133" t="str">
        <f>'Charge 17'!Q6</f>
        <v>Ca</v>
      </c>
      <c r="E4" s="154" t="str">
        <f>'Charge 17'!Q7</f>
        <v>D</v>
      </c>
      <c r="F4" s="152" t="str">
        <f>'Charge 17'!Q8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17'!B14=0, "-", 'Charge 17'!B14)</f>
        <v>7.7039999999999997</v>
      </c>
      <c r="C6" s="137">
        <f>IF('Charge 17'!E14=0,"-",'Charge 17'!E14)</f>
        <v>17.132999999999999</v>
      </c>
      <c r="D6" s="137">
        <f>IF('Charge 17'!H14=0, "-", 'Charge 17'!H14)</f>
        <v>3.5110000000000001</v>
      </c>
      <c r="E6" s="137" t="str">
        <f>IF('Charge 17'!K14=0, "-", 'Charge 17'!K14)</f>
        <v>-</v>
      </c>
      <c r="F6" s="138" t="str">
        <f>IF('Charge 17'!N14=0, "-", 'Charge 17'!N14)</f>
        <v>-</v>
      </c>
      <c r="G6" s="138">
        <f>COUNTIF(B6:B20, "&lt;&gt;-")</f>
        <v>3</v>
      </c>
      <c r="H6" s="131" t="str">
        <f>B4</f>
        <v>Mg</v>
      </c>
    </row>
    <row r="7" spans="1:8" ht="18.75" x14ac:dyDescent="0.25">
      <c r="A7" s="27">
        <v>2</v>
      </c>
      <c r="B7" s="108">
        <f>IF('Charge 17'!B15=0, "-", 'Charge 17'!B15)</f>
        <v>8.8970000000000002</v>
      </c>
      <c r="C7" s="107">
        <f>IF('Charge 17'!E15=0,"-",'Charge 17'!E15)</f>
        <v>17.224</v>
      </c>
      <c r="D7" s="107" t="str">
        <f>IF('Charge 17'!H15=0, "-", 'Charge 17'!H15)</f>
        <v>-</v>
      </c>
      <c r="E7" s="107" t="str">
        <f>IF('Charge 17'!K15=0, "-", 'Charge 17'!K15)</f>
        <v>-</v>
      </c>
      <c r="F7" s="106" t="str">
        <f>IF('Charge 17'!N15=0, "-", 'Charge 17'!N15)</f>
        <v>-</v>
      </c>
      <c r="G7" s="106">
        <f>COUNTIF(C6:C20, "&lt;&gt;-")</f>
        <v>2</v>
      </c>
      <c r="H7" s="151" t="str">
        <f>C4</f>
        <v>Zn</v>
      </c>
    </row>
    <row r="8" spans="1:8" ht="18.75" x14ac:dyDescent="0.25">
      <c r="A8" s="27">
        <v>3</v>
      </c>
      <c r="B8" s="108">
        <f>IF('Charge 17'!B16=0, "-", 'Charge 17'!B16)</f>
        <v>11.073</v>
      </c>
      <c r="C8" s="107" t="str">
        <f>IF('Charge 17'!E16=0,"-",'Charge 17'!E16)</f>
        <v>-</v>
      </c>
      <c r="D8" s="107" t="str">
        <f>IF('Charge 17'!H16=0, "-", 'Charge 17'!H16)</f>
        <v>-</v>
      </c>
      <c r="E8" s="107" t="str">
        <f>IF('Charge 17'!K16=0, "-", 'Charge 17'!K16)</f>
        <v>-</v>
      </c>
      <c r="F8" s="106" t="str">
        <f>IF('Charge 17'!N16=0, "-", 'Charge 17'!N16)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17'!B17=0, "-", 'Charge 17'!B17)</f>
        <v>-</v>
      </c>
      <c r="C9" s="107" t="str">
        <f>IF('Charge 17'!E17=0,"-",'Charge 17'!E17)</f>
        <v>-</v>
      </c>
      <c r="D9" s="107" t="str">
        <f>IF('Charge 17'!H17=0, "-", 'Charge 17'!H17)</f>
        <v>-</v>
      </c>
      <c r="E9" s="107" t="str">
        <f>IF('Charge 17'!K17=0, "-", 'Charge 17'!K17)</f>
        <v>-</v>
      </c>
      <c r="F9" s="106" t="str">
        <f>IF('Charge 17'!N17=0, "-", 'Charge 17'!N17)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17'!B18=0, "-", 'Charge 17'!B18)</f>
        <v>-</v>
      </c>
      <c r="C10" s="107" t="str">
        <f>IF('Charge 17'!E18=0,"-",'Charge 17'!E18)</f>
        <v>-</v>
      </c>
      <c r="D10" s="107" t="str">
        <f>IF('Charge 17'!H18=0, "-", 'Charge 17'!H18)</f>
        <v>-</v>
      </c>
      <c r="E10" s="107" t="str">
        <f>IF('Charge 17'!K18=0, "-", 'Charge 17'!K18)</f>
        <v>-</v>
      </c>
      <c r="F10" s="106" t="str">
        <f>IF('Charge 17'!N18=0, "-", 'Charge 17'!N18)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17'!B19=0, "-", 'Charge 17'!B19)</f>
        <v>-</v>
      </c>
      <c r="C11" s="107" t="str">
        <f>IF('Charge 17'!E19=0,"-",'Charge 17'!E19)</f>
        <v>-</v>
      </c>
      <c r="D11" s="107" t="str">
        <f>IF('Charge 17'!H19=0, "-", 'Charge 17'!H19)</f>
        <v>-</v>
      </c>
      <c r="E11" s="107" t="str">
        <f>IF('Charge 17'!K19=0, "-", 'Charge 17'!K19)</f>
        <v>-</v>
      </c>
      <c r="F11" s="106" t="str">
        <f>IF('Charge 17'!N19=0, "-", 'Charge 17'!N19)</f>
        <v>-</v>
      </c>
      <c r="G11" s="160">
        <f>COUNTIF(B6:F20, "&lt;&gt;-")</f>
        <v>6</v>
      </c>
      <c r="H11" s="153" t="str">
        <f>G4</f>
        <v>Alloy</v>
      </c>
    </row>
    <row r="12" spans="1:8" x14ac:dyDescent="0.25">
      <c r="A12" s="27">
        <v>7</v>
      </c>
      <c r="B12" s="108" t="str">
        <f>IF('Charge 17'!B20=0, "-", 'Charge 17'!B20)</f>
        <v>-</v>
      </c>
      <c r="C12" s="107" t="str">
        <f>IF('Charge 17'!E20=0,"-",'Charge 17'!E20)</f>
        <v>-</v>
      </c>
      <c r="D12" s="107" t="str">
        <f>IF('Charge 17'!H20=0, "-", 'Charge 17'!H20)</f>
        <v>-</v>
      </c>
      <c r="E12" s="107" t="str">
        <f>IF('Charge 17'!K20=0, "-", 'Charge 17'!K20)</f>
        <v>-</v>
      </c>
      <c r="F12" s="106" t="str">
        <f>IF('Charge 17'!N20=0, "-", 'Charge 17'!N20)</f>
        <v>-</v>
      </c>
      <c r="G12" s="106"/>
    </row>
    <row r="13" spans="1:8" x14ac:dyDescent="0.25">
      <c r="A13" s="27">
        <v>8</v>
      </c>
      <c r="B13" s="108" t="str">
        <f>IF('Charge 17'!B21=0, "-", 'Charge 17'!B21)</f>
        <v>-</v>
      </c>
      <c r="C13" s="107" t="str">
        <f>IF('Charge 17'!E21=0,"-",'Charge 17'!E21)</f>
        <v>-</v>
      </c>
      <c r="D13" s="107" t="str">
        <f>IF('Charge 17'!H21=0, "-", 'Charge 17'!H21)</f>
        <v>-</v>
      </c>
      <c r="E13" s="107" t="str">
        <f>IF('Charge 17'!K21=0, "-", 'Charge 17'!K21)</f>
        <v>-</v>
      </c>
      <c r="F13" s="106" t="str">
        <f>IF('Charge 17'!N21=0, "-", 'Charge 17'!N21)</f>
        <v>-</v>
      </c>
      <c r="G13" s="106"/>
    </row>
    <row r="14" spans="1:8" x14ac:dyDescent="0.25">
      <c r="A14" s="27">
        <v>9</v>
      </c>
      <c r="B14" s="108" t="str">
        <f>IF('Charge 17'!B22=0, "-", 'Charge 17'!B22)</f>
        <v>-</v>
      </c>
      <c r="C14" s="107" t="str">
        <f>IF('Charge 17'!E22=0,"-",'Charge 17'!E22)</f>
        <v>-</v>
      </c>
      <c r="D14" s="107" t="str">
        <f>IF('Charge 17'!H22=0, "-", 'Charge 17'!H22)</f>
        <v>-</v>
      </c>
      <c r="E14" s="107" t="str">
        <f>IF('Charge 17'!K22=0, "-", 'Charge 17'!K22)</f>
        <v>-</v>
      </c>
      <c r="F14" s="106" t="str">
        <f>IF('Charge 17'!N22=0, "-", 'Charge 17'!N22)</f>
        <v>-</v>
      </c>
      <c r="G14" s="106"/>
    </row>
    <row r="15" spans="1:8" x14ac:dyDescent="0.25">
      <c r="A15" s="27">
        <v>10</v>
      </c>
      <c r="B15" s="108" t="str">
        <f>IF('Charge 17'!B23=0, "-", 'Charge 17'!B23)</f>
        <v>-</v>
      </c>
      <c r="C15" s="107" t="str">
        <f>IF('Charge 17'!E23=0,"-",'Charge 17'!E23)</f>
        <v>-</v>
      </c>
      <c r="D15" s="107" t="str">
        <f>IF('Charge 17'!H23=0, "-", 'Charge 17'!H23)</f>
        <v>-</v>
      </c>
      <c r="E15" s="107" t="str">
        <f>IF('Charge 17'!K23=0, "-", 'Charge 17'!K23)</f>
        <v>-</v>
      </c>
      <c r="F15" s="106" t="str">
        <f>IF('Charge 17'!N23=0, "-", 'Charge 17'!N23)</f>
        <v>-</v>
      </c>
      <c r="G15" s="106"/>
    </row>
    <row r="16" spans="1:8" x14ac:dyDescent="0.25">
      <c r="A16" s="27">
        <v>11</v>
      </c>
      <c r="B16" s="108" t="str">
        <f>IF('Charge 17'!B24=0, "-", 'Charge 17'!B24)</f>
        <v>-</v>
      </c>
      <c r="C16" s="107" t="str">
        <f>IF('Charge 17'!E24=0,"-",'Charge 17'!E24)</f>
        <v>-</v>
      </c>
      <c r="D16" s="107" t="str">
        <f>IF('Charge 17'!H24=0, "-", 'Charge 17'!H24)</f>
        <v>-</v>
      </c>
      <c r="E16" s="107" t="str">
        <f>IF('Charge 17'!K24=0, "-", 'Charge 17'!K24)</f>
        <v>-</v>
      </c>
      <c r="F16" s="106" t="str">
        <f>IF('Charge 17'!N24=0, "-", 'Charge 17'!N24)</f>
        <v>-</v>
      </c>
      <c r="G16" s="106"/>
    </row>
    <row r="17" spans="1:7" x14ac:dyDescent="0.25">
      <c r="A17" s="27">
        <v>12</v>
      </c>
      <c r="B17" s="108" t="str">
        <f>IF('Charge 17'!B25=0, "-", 'Charge 17'!B25)</f>
        <v>-</v>
      </c>
      <c r="C17" s="107" t="str">
        <f>IF('Charge 17'!E25=0,"-",'Charge 17'!E25)</f>
        <v>-</v>
      </c>
      <c r="D17" s="107" t="str">
        <f>IF('Charge 17'!H25=0, "-", 'Charge 17'!H25)</f>
        <v>-</v>
      </c>
      <c r="E17" s="107" t="str">
        <f>IF('Charge 17'!K25=0, "-", 'Charge 17'!K25)</f>
        <v>-</v>
      </c>
      <c r="F17" s="106" t="str">
        <f>IF('Charge 17'!N25=0, "-", 'Charge 17'!N25)</f>
        <v>-</v>
      </c>
      <c r="G17" s="106"/>
    </row>
    <row r="18" spans="1:7" x14ac:dyDescent="0.25">
      <c r="A18" s="27">
        <v>13</v>
      </c>
      <c r="B18" s="108" t="str">
        <f>IF('Charge 17'!B26=0, "-", 'Charge 17'!B26)</f>
        <v>-</v>
      </c>
      <c r="C18" s="107" t="str">
        <f>IF('Charge 17'!E26=0,"-",'Charge 17'!E26)</f>
        <v>-</v>
      </c>
      <c r="D18" s="107" t="str">
        <f>IF('Charge 17'!H26=0, "-", 'Charge 17'!H26)</f>
        <v>-</v>
      </c>
      <c r="E18" s="107" t="str">
        <f>IF('Charge 17'!K26=0, "-", 'Charge 17'!K26)</f>
        <v>-</v>
      </c>
      <c r="F18" s="106" t="str">
        <f>IF('Charge 17'!N26=0, "-", 'Charge 17'!N26)</f>
        <v>-</v>
      </c>
      <c r="G18" s="106"/>
    </row>
    <row r="19" spans="1:7" x14ac:dyDescent="0.25">
      <c r="A19" s="27">
        <v>14</v>
      </c>
      <c r="B19" s="108" t="str">
        <f>IF('Charge 17'!B27=0, "-", 'Charge 17'!B27)</f>
        <v>-</v>
      </c>
      <c r="C19" s="107" t="str">
        <f>IF('Charge 17'!E27=0,"-",'Charge 17'!E27)</f>
        <v>-</v>
      </c>
      <c r="D19" s="107" t="str">
        <f>IF('Charge 17'!H27=0, "-", 'Charge 17'!H27)</f>
        <v>-</v>
      </c>
      <c r="E19" s="107" t="str">
        <f>IF('Charge 17'!K27=0, "-", 'Charge 17'!K27)</f>
        <v>-</v>
      </c>
      <c r="F19" s="106" t="str">
        <f>IF('Charge 17'!N27=0, "-", 'Charge 17'!N27)</f>
        <v>-</v>
      </c>
      <c r="G19" s="106"/>
    </row>
    <row r="20" spans="1:7" x14ac:dyDescent="0.25">
      <c r="A20" s="27">
        <v>15</v>
      </c>
      <c r="B20" s="141" t="str">
        <f>IF('Charge 17'!B28=0, "-", 'Charge 17'!B28)</f>
        <v>-</v>
      </c>
      <c r="C20" s="114" t="str">
        <f>IF('Charge 17'!E28=0,"-",'Charge 17'!E28)</f>
        <v>-</v>
      </c>
      <c r="D20" s="114" t="str">
        <f>IF('Charge 17'!H28=0, "-", 'Charge 17'!H28)</f>
        <v>-</v>
      </c>
      <c r="E20" s="114" t="str">
        <f>IF('Charge 17'!K28=0, "-", 'Charge 17'!K28)</f>
        <v>-</v>
      </c>
      <c r="F20" s="142" t="str">
        <f>IF('Charge 17'!N28=0, "-", 'Charge 17'!N28)</f>
        <v>-</v>
      </c>
      <c r="G20" s="106"/>
    </row>
    <row r="21" spans="1:7" x14ac:dyDescent="0.25">
      <c r="A21" s="143" t="s">
        <v>18</v>
      </c>
      <c r="B21" s="77">
        <f>SUM(B6:B20)</f>
        <v>27.673999999999999</v>
      </c>
      <c r="C21" s="37">
        <f>SUM(C6:C20)</f>
        <v>34.356999999999999</v>
      </c>
      <c r="D21" s="69">
        <f>SUM(D6:D20)</f>
        <v>3.5110000000000001</v>
      </c>
      <c r="E21" s="69">
        <f>SUM(E6:E20)</f>
        <v>0</v>
      </c>
      <c r="F21" s="110">
        <f>SUM(F6:F20)</f>
        <v>0</v>
      </c>
      <c r="G21" s="144">
        <f>SUM(B21:F21)</f>
        <v>65.542000000000002</v>
      </c>
    </row>
    <row r="22" spans="1:7" x14ac:dyDescent="0.25">
      <c r="A22" s="109" t="s">
        <v>109</v>
      </c>
      <c r="B22" s="145">
        <f>'Charge 17'!F4</f>
        <v>27.677</v>
      </c>
      <c r="C22" s="135">
        <f>'Charge 17'!F5</f>
        <v>34.363</v>
      </c>
      <c r="D22" s="135">
        <f>'Charge 17'!F6</f>
        <v>3.5110000000000001</v>
      </c>
      <c r="E22" s="135">
        <f>'Charge 17'!F7</f>
        <v>0</v>
      </c>
      <c r="F22" s="139">
        <f>'Charge 17'!F8</f>
        <v>0</v>
      </c>
      <c r="G22" s="70">
        <f>SUM(B22:F22)</f>
        <v>65.551000000000002</v>
      </c>
    </row>
    <row r="23" spans="1:7" x14ac:dyDescent="0.25">
      <c r="A23" s="147" t="s">
        <v>41</v>
      </c>
      <c r="B23" s="146">
        <f>B21-B22</f>
        <v>-3.0000000000001137E-3</v>
      </c>
      <c r="C23" s="140">
        <f t="shared" ref="C23:G23" si="0">C21-C22</f>
        <v>-6.0000000000002274E-3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-9.0000000000003411E-3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27.677</v>
      </c>
      <c r="G4" s="70">
        <f>IFERROR(F4/U4, 0)</f>
        <v>15.924626006904488</v>
      </c>
      <c r="I4" s="71" t="str">
        <f>$Q$4</f>
        <v>Mg</v>
      </c>
      <c r="J4" s="26"/>
      <c r="K4" s="72">
        <f>B29</f>
        <v>27.673999999999999</v>
      </c>
      <c r="L4" s="73">
        <f>K4/$K$9</f>
        <v>0.42223307192334686</v>
      </c>
      <c r="M4" s="23">
        <f>IFERROR(L4/T4, 0)</f>
        <v>1.7372272039635747E-2</v>
      </c>
      <c r="N4" s="115">
        <f>M4/$M$9</f>
        <v>0.65000532893542873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34.363</v>
      </c>
      <c r="G5" s="70">
        <f>IFERROR(F5/U5, 0)</f>
        <v>4.8127450980392155</v>
      </c>
      <c r="I5" s="71" t="str">
        <f>$Q$5</f>
        <v>Zn</v>
      </c>
      <c r="J5" s="27"/>
      <c r="K5" s="75">
        <f>E29</f>
        <v>34.356999999999999</v>
      </c>
      <c r="L5" s="76">
        <f>K5/$K$9</f>
        <v>0.52419822403954719</v>
      </c>
      <c r="M5" s="24">
        <f>IFERROR(L5/T5, 0)</f>
        <v>8.0174700076404391E-3</v>
      </c>
      <c r="N5" s="116">
        <f>M5/$M$9</f>
        <v>0.29998368766366201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3.5110000000000001</v>
      </c>
      <c r="G6" s="70">
        <f>IFERROR(F6/U6, 0)</f>
        <v>2.2651612903225806</v>
      </c>
      <c r="I6" s="71" t="str">
        <f>$Q$6</f>
        <v>Ca</v>
      </c>
      <c r="J6" s="27"/>
      <c r="K6" s="77">
        <f>H29</f>
        <v>3.5110000000000001</v>
      </c>
      <c r="L6" s="76">
        <f>K6/$K$9</f>
        <v>5.356870403710598E-2</v>
      </c>
      <c r="M6" s="24">
        <f>IFERROR(L6/T6, 0)</f>
        <v>1.3366112090699629E-3</v>
      </c>
      <c r="N6" s="116">
        <f>M6/$M$9</f>
        <v>5.0010983400909197E-2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23.002532395266286</v>
      </c>
      <c r="I9" s="82"/>
      <c r="J9" s="79" t="s">
        <v>18</v>
      </c>
      <c r="K9" s="117">
        <f>SUM(K4:K8)</f>
        <v>65.542000000000002</v>
      </c>
      <c r="L9" s="83">
        <f>SUM(L4:L8)</f>
        <v>1</v>
      </c>
      <c r="M9" s="118">
        <f>SUM(M4:M8)</f>
        <v>2.672635325634615E-2</v>
      </c>
      <c r="N9" s="84">
        <f>SUM(N4:N8)</f>
        <v>0.99999999999999989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65.55</v>
      </c>
      <c r="G10" s="9">
        <v>23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7.7039999999999997</v>
      </c>
      <c r="C14" s="107"/>
      <c r="D14" s="126">
        <v>1</v>
      </c>
      <c r="E14" s="106">
        <f>B!C2</f>
        <v>17.132999999999999</v>
      </c>
      <c r="F14" s="107"/>
      <c r="G14" s="126">
        <v>1</v>
      </c>
      <c r="H14" s="106">
        <f>'C'!C2</f>
        <v>3.5110000000000001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8.8970000000000002</v>
      </c>
      <c r="C15" s="107"/>
      <c r="D15" s="126">
        <v>2</v>
      </c>
      <c r="E15" s="106">
        <f>B!C3</f>
        <v>17.224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11.073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27.673999999999999</v>
      </c>
      <c r="C29" s="107"/>
      <c r="D29" s="109" t="s">
        <v>18</v>
      </c>
      <c r="E29" s="111">
        <f>SUM(E14:E28)</f>
        <v>34.356999999999999</v>
      </c>
      <c r="F29" s="107"/>
      <c r="G29" s="109" t="s">
        <v>18</v>
      </c>
      <c r="H29" s="110">
        <f>SUM(H14:H28)</f>
        <v>3.5110000000000001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-3.0000000000001137E-3</v>
      </c>
      <c r="C30" s="114"/>
      <c r="D30" s="112" t="s">
        <v>41</v>
      </c>
      <c r="E30" s="113">
        <f>E29-$F$5</f>
        <v>-6.0000000000002274E-3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E7" sqref="E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7.7039999999999997</v>
      </c>
      <c r="B2" s="125">
        <v>1</v>
      </c>
      <c r="C2">
        <f t="shared" ref="C2:C33" si="0">IF(A2=0, 0, A2*B2)</f>
        <v>7.7039999999999997</v>
      </c>
      <c r="D2" s="1">
        <f>SUM(C:C)</f>
        <v>27.673999999999999</v>
      </c>
      <c r="E2" s="127" t="s">
        <v>109</v>
      </c>
      <c r="F2" s="129">
        <f>'Charge 17'!F4</f>
        <v>27.677</v>
      </c>
    </row>
    <row r="3" spans="1:6" x14ac:dyDescent="0.25">
      <c r="A3" s="166">
        <v>8.8970000000000002</v>
      </c>
      <c r="B3" s="125">
        <v>1</v>
      </c>
      <c r="C3">
        <f t="shared" si="0"/>
        <v>8.8970000000000002</v>
      </c>
      <c r="D3" s="1"/>
      <c r="E3" s="127" t="s">
        <v>105</v>
      </c>
      <c r="F3" s="129">
        <f>SUM(C:C)</f>
        <v>27.673999999999999</v>
      </c>
    </row>
    <row r="4" spans="1:6" x14ac:dyDescent="0.25">
      <c r="A4" s="166">
        <v>11.073</v>
      </c>
      <c r="B4" s="125">
        <v>1</v>
      </c>
      <c r="C4">
        <f t="shared" si="0"/>
        <v>11.073</v>
      </c>
      <c r="D4" s="1"/>
      <c r="E4" s="127" t="s">
        <v>41</v>
      </c>
      <c r="F4" s="129">
        <f>F3-F2</f>
        <v>-3.0000000000001137E-3</v>
      </c>
    </row>
    <row r="5" spans="1:6" x14ac:dyDescent="0.25">
      <c r="A5" s="166">
        <v>3.9849999999999999</v>
      </c>
      <c r="B5" s="125">
        <v>0</v>
      </c>
      <c r="C5">
        <f t="shared" si="0"/>
        <v>0</v>
      </c>
    </row>
    <row r="6" spans="1:6" x14ac:dyDescent="0.25">
      <c r="A6" s="166">
        <v>5.4009999999999998</v>
      </c>
      <c r="B6" s="125">
        <v>0</v>
      </c>
      <c r="C6">
        <f t="shared" si="0"/>
        <v>0</v>
      </c>
      <c r="E6" s="167"/>
    </row>
    <row r="7" spans="1:6" x14ac:dyDescent="0.25">
      <c r="A7" s="166">
        <v>5.5540000000000003</v>
      </c>
      <c r="B7" s="125">
        <v>0</v>
      </c>
      <c r="C7">
        <f t="shared" si="0"/>
        <v>0</v>
      </c>
    </row>
    <row r="8" spans="1:6" x14ac:dyDescent="0.25">
      <c r="A8" s="166">
        <v>5.6260000000000003</v>
      </c>
      <c r="B8" s="125">
        <v>0</v>
      </c>
      <c r="C8">
        <f t="shared" si="0"/>
        <v>0</v>
      </c>
      <c r="E8" s="167"/>
    </row>
    <row r="9" spans="1:6" x14ac:dyDescent="0.25">
      <c r="A9" s="166">
        <v>5.64</v>
      </c>
      <c r="B9" s="125">
        <v>0</v>
      </c>
      <c r="C9">
        <f t="shared" si="0"/>
        <v>0</v>
      </c>
    </row>
    <row r="10" spans="1:6" x14ac:dyDescent="0.25">
      <c r="A10" s="166">
        <v>5.7</v>
      </c>
      <c r="B10" s="125">
        <v>0</v>
      </c>
      <c r="C10">
        <f t="shared" si="0"/>
        <v>0</v>
      </c>
    </row>
    <row r="11" spans="1:6" x14ac:dyDescent="0.25">
      <c r="A11" s="166">
        <v>5.9320000000000004</v>
      </c>
      <c r="B11" s="125">
        <v>0</v>
      </c>
      <c r="C11">
        <f t="shared" si="0"/>
        <v>0</v>
      </c>
    </row>
    <row r="12" spans="1:6" x14ac:dyDescent="0.25">
      <c r="A12" s="166">
        <v>6.2210000000000001</v>
      </c>
      <c r="B12" s="125">
        <v>0</v>
      </c>
      <c r="C12">
        <f t="shared" si="0"/>
        <v>0</v>
      </c>
    </row>
    <row r="13" spans="1:6" x14ac:dyDescent="0.25">
      <c r="A13" s="166">
        <v>6.4550000000000001</v>
      </c>
      <c r="B13" s="125">
        <v>0</v>
      </c>
      <c r="C13">
        <f t="shared" si="0"/>
        <v>0</v>
      </c>
    </row>
    <row r="14" spans="1:6" x14ac:dyDescent="0.25">
      <c r="A14" s="166">
        <v>6.5289999999999999</v>
      </c>
      <c r="B14" s="125">
        <v>0</v>
      </c>
      <c r="C14">
        <f t="shared" si="0"/>
        <v>0</v>
      </c>
    </row>
    <row r="15" spans="1:6" x14ac:dyDescent="0.25">
      <c r="A15" s="166">
        <v>6.7119999999999997</v>
      </c>
      <c r="B15" s="125">
        <v>0</v>
      </c>
      <c r="C15">
        <f t="shared" si="0"/>
        <v>0</v>
      </c>
    </row>
    <row r="16" spans="1:6" x14ac:dyDescent="0.25">
      <c r="A16" s="166">
        <v>6.8869999999999996</v>
      </c>
      <c r="B16" s="125">
        <v>0</v>
      </c>
      <c r="C16">
        <f t="shared" si="0"/>
        <v>0</v>
      </c>
    </row>
    <row r="17" spans="1:3" x14ac:dyDescent="0.25">
      <c r="A17" s="166">
        <v>7.1079999999999997</v>
      </c>
      <c r="B17" s="125">
        <v>0</v>
      </c>
      <c r="C17">
        <f t="shared" si="0"/>
        <v>0</v>
      </c>
    </row>
    <row r="18" spans="1:3" x14ac:dyDescent="0.25">
      <c r="A18" s="166">
        <v>7.2359999999999998</v>
      </c>
      <c r="B18" s="125">
        <v>0</v>
      </c>
      <c r="C18">
        <f t="shared" si="0"/>
        <v>0</v>
      </c>
    </row>
    <row r="19" spans="1:3" x14ac:dyDescent="0.25">
      <c r="A19" s="166">
        <v>7.26</v>
      </c>
      <c r="B19" s="125">
        <v>0</v>
      </c>
      <c r="C19">
        <f t="shared" si="0"/>
        <v>0</v>
      </c>
    </row>
    <row r="20" spans="1:3" x14ac:dyDescent="0.25">
      <c r="A20" s="166">
        <v>7.3710000000000004</v>
      </c>
      <c r="B20" s="125">
        <v>0</v>
      </c>
      <c r="C20">
        <f t="shared" si="0"/>
        <v>0</v>
      </c>
    </row>
    <row r="21" spans="1:3" x14ac:dyDescent="0.25">
      <c r="A21" s="166">
        <v>7.4859999999999998</v>
      </c>
      <c r="B21" s="125">
        <v>0</v>
      </c>
      <c r="C21">
        <f t="shared" si="0"/>
        <v>0</v>
      </c>
    </row>
    <row r="22" spans="1:3" x14ac:dyDescent="0.25">
      <c r="A22" s="166">
        <v>7.7169999999999996</v>
      </c>
      <c r="B22" s="125">
        <v>0</v>
      </c>
      <c r="C22">
        <f t="shared" si="0"/>
        <v>0</v>
      </c>
    </row>
    <row r="23" spans="1:3" x14ac:dyDescent="0.25">
      <c r="A23" s="166">
        <v>7.75</v>
      </c>
      <c r="B23" s="125">
        <v>0</v>
      </c>
      <c r="C23">
        <f t="shared" si="0"/>
        <v>0</v>
      </c>
    </row>
    <row r="24" spans="1:3" x14ac:dyDescent="0.25">
      <c r="A24" s="166">
        <v>8.8819999999999997</v>
      </c>
      <c r="B24" s="125">
        <v>0</v>
      </c>
      <c r="C24">
        <f t="shared" si="0"/>
        <v>0</v>
      </c>
    </row>
    <row r="25" spans="1:3" x14ac:dyDescent="0.25">
      <c r="A25" s="166">
        <v>11.09</v>
      </c>
      <c r="B25" s="125">
        <v>0</v>
      </c>
      <c r="C25">
        <f t="shared" si="0"/>
        <v>0</v>
      </c>
    </row>
    <row r="26" spans="1:3" x14ac:dyDescent="0.25">
      <c r="A26" s="166">
        <v>11.398</v>
      </c>
      <c r="B26" s="125">
        <v>0</v>
      </c>
      <c r="C26">
        <f t="shared" si="0"/>
        <v>0</v>
      </c>
    </row>
    <row r="27" spans="1:3" x14ac:dyDescent="0.25">
      <c r="A27" s="166">
        <v>12.666</v>
      </c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17.132999999999999</v>
      </c>
      <c r="B2" s="125">
        <v>1</v>
      </c>
      <c r="C2">
        <f t="shared" ref="C2:C33" si="0">IF(A2=0, 0, A2*B2)</f>
        <v>17.132999999999999</v>
      </c>
      <c r="D2">
        <f>SUM(C:C)</f>
        <v>34.356999999999999</v>
      </c>
      <c r="E2" s="50" t="s">
        <v>109</v>
      </c>
      <c r="F2" s="51">
        <f>'Charge 17'!F5</f>
        <v>34.363</v>
      </c>
    </row>
    <row r="3" spans="1:6" x14ac:dyDescent="0.25">
      <c r="A3" s="125">
        <v>17.224</v>
      </c>
      <c r="B3" s="125">
        <v>1</v>
      </c>
      <c r="C3">
        <f t="shared" si="0"/>
        <v>17.224</v>
      </c>
      <c r="E3" s="50" t="s">
        <v>105</v>
      </c>
      <c r="F3" s="51">
        <f>SUM(C:C)</f>
        <v>34.356999999999999</v>
      </c>
    </row>
    <row r="4" spans="1:6" x14ac:dyDescent="0.25">
      <c r="A4" s="125">
        <v>11.923999999999999</v>
      </c>
      <c r="B4" s="125">
        <v>0</v>
      </c>
      <c r="C4">
        <f t="shared" si="0"/>
        <v>0</v>
      </c>
      <c r="E4" s="50" t="s">
        <v>41</v>
      </c>
      <c r="F4" s="51">
        <f>F3-F2</f>
        <v>-6.0000000000002274E-3</v>
      </c>
    </row>
    <row r="5" spans="1:6" x14ac:dyDescent="0.25">
      <c r="A5" s="125">
        <v>12.84</v>
      </c>
      <c r="B5" s="125">
        <v>0</v>
      </c>
      <c r="C5">
        <f t="shared" si="0"/>
        <v>0</v>
      </c>
    </row>
    <row r="6" spans="1:6" x14ac:dyDescent="0.25">
      <c r="A6" s="125">
        <v>16.696999999999999</v>
      </c>
      <c r="B6" s="125">
        <v>0</v>
      </c>
      <c r="C6">
        <f t="shared" si="0"/>
        <v>0</v>
      </c>
    </row>
    <row r="7" spans="1:6" x14ac:dyDescent="0.25">
      <c r="A7" s="125">
        <v>17.350999999999999</v>
      </c>
      <c r="B7" s="125">
        <v>0</v>
      </c>
      <c r="C7">
        <f t="shared" si="0"/>
        <v>0</v>
      </c>
    </row>
    <row r="8" spans="1:6" x14ac:dyDescent="0.25">
      <c r="A8" s="125">
        <v>17.641999999999999</v>
      </c>
      <c r="B8" s="125">
        <v>0</v>
      </c>
      <c r="C8">
        <f t="shared" si="0"/>
        <v>0</v>
      </c>
    </row>
    <row r="9" spans="1:6" x14ac:dyDescent="0.25">
      <c r="A9" s="125">
        <v>18.521999999999998</v>
      </c>
      <c r="B9" s="125">
        <v>0</v>
      </c>
      <c r="C9">
        <f t="shared" si="0"/>
        <v>0</v>
      </c>
    </row>
    <row r="10" spans="1:6" x14ac:dyDescent="0.25">
      <c r="A10" s="125">
        <v>19.594999999999999</v>
      </c>
      <c r="B10" s="125">
        <v>0</v>
      </c>
      <c r="C10">
        <f t="shared" si="0"/>
        <v>0</v>
      </c>
    </row>
    <row r="11" spans="1:6" x14ac:dyDescent="0.25">
      <c r="A11" s="125">
        <v>20.327999999999999</v>
      </c>
      <c r="B11" s="125">
        <v>0</v>
      </c>
      <c r="C11">
        <f t="shared" si="0"/>
        <v>0</v>
      </c>
    </row>
    <row r="12" spans="1:6" x14ac:dyDescent="0.25">
      <c r="A12" s="125">
        <v>20.736999999999998</v>
      </c>
      <c r="B12" s="125">
        <v>0</v>
      </c>
      <c r="C12">
        <f t="shared" si="0"/>
        <v>0</v>
      </c>
    </row>
    <row r="13" spans="1:6" x14ac:dyDescent="0.25">
      <c r="A13" s="125">
        <v>21.207000000000001</v>
      </c>
      <c r="B13" s="125">
        <v>0</v>
      </c>
      <c r="C13">
        <f t="shared" si="0"/>
        <v>0</v>
      </c>
    </row>
    <row r="14" spans="1:6" x14ac:dyDescent="0.25">
      <c r="A14" s="125">
        <v>21.754999999999999</v>
      </c>
      <c r="B14" s="125">
        <v>0</v>
      </c>
      <c r="C14">
        <f t="shared" si="0"/>
        <v>0</v>
      </c>
    </row>
    <row r="15" spans="1:6" x14ac:dyDescent="0.25">
      <c r="A15" s="125">
        <v>22.9</v>
      </c>
      <c r="B15" s="125">
        <v>0</v>
      </c>
      <c r="C15">
        <f t="shared" si="0"/>
        <v>0</v>
      </c>
    </row>
    <row r="16" spans="1:6" x14ac:dyDescent="0.25">
      <c r="A16" s="125">
        <v>23.218</v>
      </c>
      <c r="B16" s="125">
        <v>0</v>
      </c>
      <c r="C16">
        <f t="shared" si="0"/>
        <v>0</v>
      </c>
    </row>
    <row r="17" spans="1:3" x14ac:dyDescent="0.25">
      <c r="A17" s="125">
        <v>23.518000000000001</v>
      </c>
      <c r="B17" s="125">
        <v>0</v>
      </c>
      <c r="C17">
        <f t="shared" si="0"/>
        <v>0</v>
      </c>
    </row>
    <row r="18" spans="1:3" x14ac:dyDescent="0.25">
      <c r="A18" s="125">
        <v>24.568999999999999</v>
      </c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3.5110000000000001</v>
      </c>
      <c r="B2" s="125">
        <v>1</v>
      </c>
      <c r="C2">
        <f>IF(A2=0, 0, A2*B2)</f>
        <v>3.5110000000000001</v>
      </c>
      <c r="D2">
        <f>SUM(C:C)</f>
        <v>3.5110000000000001</v>
      </c>
      <c r="E2" s="50" t="s">
        <v>109</v>
      </c>
      <c r="F2" s="51">
        <f>'Charge 17'!F6</f>
        <v>3.5110000000000001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3.5110000000000001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17'!F7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17'!F8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17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2016-06-21T05:09:44Z</cp:lastPrinted>
  <dcterms:created xsi:type="dcterms:W3CDTF">2014-08-07T05:06:48Z</dcterms:created>
  <dcterms:modified xsi:type="dcterms:W3CDTF">2016-08-23T05:55:08Z</dcterms:modified>
</cp:coreProperties>
</file>